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B25E5A88-752E-445B-B947-D01DFA05C52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4" r:id="rId1"/>
    <sheet name="Graphs 1" sheetId="11" r:id="rId2"/>
    <sheet name="Inactive" sheetId="6" r:id="rId3"/>
    <sheet name="Inactive2" sheetId="8" r:id="rId4"/>
    <sheet name="BAV" sheetId="10" r:id="rId5"/>
    <sheet name="A (old)" sheetId="2" r:id="rId6"/>
    <sheet name="Inactive 5" sheetId="9" r:id="rId7"/>
    <sheet name="B" sheetId="5" r:id="rId8"/>
    <sheet name="Q_fit" sheetId="3" r:id="rId9"/>
  </sheets>
  <definedNames>
    <definedName name="solver_adj" localSheetId="5" hidden="1">'A (old)'!$E$11:$E$13</definedName>
    <definedName name="solver_adj" localSheetId="0" hidden="1">'Active 1'!$AC$3:$AC$10</definedName>
    <definedName name="solver_adj" localSheetId="2" hidden="1">Inactive!$E$11:$E$13</definedName>
    <definedName name="solver_adj" localSheetId="6" hidden="1">'Inactive 5'!$AC$3:$AC$10</definedName>
    <definedName name="solver_adj" localSheetId="3" hidden="1">Inactive2!$AC$3:$AC$10</definedName>
    <definedName name="solver_cvg" localSheetId="5" hidden="1">0.0001</definedName>
    <definedName name="solver_cvg" localSheetId="0" hidden="1">0.0001</definedName>
    <definedName name="solver_cvg" localSheetId="2" hidden="1">0.0001</definedName>
    <definedName name="solver_cvg" localSheetId="6" hidden="1">0.0001</definedName>
    <definedName name="solver_cvg" localSheetId="3" hidden="1">0.0001</definedName>
    <definedName name="solver_drv" localSheetId="5" hidden="1">1</definedName>
    <definedName name="solver_drv" localSheetId="0" hidden="1">1</definedName>
    <definedName name="solver_drv" localSheetId="2" hidden="1">1</definedName>
    <definedName name="solver_drv" localSheetId="6" hidden="1">1</definedName>
    <definedName name="solver_drv" localSheetId="3" hidden="1">1</definedName>
    <definedName name="solver_est" localSheetId="5" hidden="1">1</definedName>
    <definedName name="solver_est" localSheetId="0" hidden="1">1</definedName>
    <definedName name="solver_est" localSheetId="2" hidden="1">1</definedName>
    <definedName name="solver_est" localSheetId="6" hidden="1">1</definedName>
    <definedName name="solver_est" localSheetId="3" hidden="1">1</definedName>
    <definedName name="solver_itr" localSheetId="5" hidden="1">100</definedName>
    <definedName name="solver_itr" localSheetId="0" hidden="1">100</definedName>
    <definedName name="solver_itr" localSheetId="2" hidden="1">100</definedName>
    <definedName name="solver_itr" localSheetId="6" hidden="1">100</definedName>
    <definedName name="solver_itr" localSheetId="3" hidden="1">100</definedName>
    <definedName name="solver_lin" localSheetId="5" hidden="1">2</definedName>
    <definedName name="solver_lin" localSheetId="0" hidden="1">2</definedName>
    <definedName name="solver_lin" localSheetId="2" hidden="1">2</definedName>
    <definedName name="solver_lin" localSheetId="6" hidden="1">2</definedName>
    <definedName name="solver_lin" localSheetId="3" hidden="1">2</definedName>
    <definedName name="solver_neg" localSheetId="5" hidden="1">2</definedName>
    <definedName name="solver_neg" localSheetId="0" hidden="1">2</definedName>
    <definedName name="solver_neg" localSheetId="2" hidden="1">2</definedName>
    <definedName name="solver_neg" localSheetId="6" hidden="1">2</definedName>
    <definedName name="solver_neg" localSheetId="3" hidden="1">2</definedName>
    <definedName name="solver_num" localSheetId="5" hidden="1">0</definedName>
    <definedName name="solver_num" localSheetId="0" hidden="1">0</definedName>
    <definedName name="solver_num" localSheetId="2" hidden="1">0</definedName>
    <definedName name="solver_num" localSheetId="6" hidden="1">0</definedName>
    <definedName name="solver_num" localSheetId="3" hidden="1">0</definedName>
    <definedName name="solver_nwt" localSheetId="5" hidden="1">1</definedName>
    <definedName name="solver_nwt" localSheetId="0" hidden="1">1</definedName>
    <definedName name="solver_nwt" localSheetId="2" hidden="1">1</definedName>
    <definedName name="solver_nwt" localSheetId="6" hidden="1">1</definedName>
    <definedName name="solver_nwt" localSheetId="3" hidden="1">1</definedName>
    <definedName name="solver_opt" localSheetId="5" hidden="1">'A (old)'!$E$14</definedName>
    <definedName name="solver_opt" localSheetId="0" hidden="1">'Active 1'!$AC$11</definedName>
    <definedName name="solver_opt" localSheetId="2" hidden="1">Inactive!$E$14</definedName>
    <definedName name="solver_opt" localSheetId="6" hidden="1">'Inactive 5'!$AC$11</definedName>
    <definedName name="solver_opt" localSheetId="3" hidden="1">Inactive2!$AC$11</definedName>
    <definedName name="solver_pre" localSheetId="5" hidden="1">0.000001</definedName>
    <definedName name="solver_pre" localSheetId="0" hidden="1">0.000001</definedName>
    <definedName name="solver_pre" localSheetId="2" hidden="1">0.000001</definedName>
    <definedName name="solver_pre" localSheetId="6" hidden="1">0.000001</definedName>
    <definedName name="solver_pre" localSheetId="3" hidden="1">0.000001</definedName>
    <definedName name="solver_scl" localSheetId="5" hidden="1">2</definedName>
    <definedName name="solver_scl" localSheetId="0" hidden="1">2</definedName>
    <definedName name="solver_scl" localSheetId="2" hidden="1">2</definedName>
    <definedName name="solver_scl" localSheetId="6" hidden="1">2</definedName>
    <definedName name="solver_scl" localSheetId="3" hidden="1">2</definedName>
    <definedName name="solver_sho" localSheetId="5" hidden="1">2</definedName>
    <definedName name="solver_sho" localSheetId="0" hidden="1">2</definedName>
    <definedName name="solver_sho" localSheetId="2" hidden="1">2</definedName>
    <definedName name="solver_sho" localSheetId="6" hidden="1">2</definedName>
    <definedName name="solver_sho" localSheetId="3" hidden="1">2</definedName>
    <definedName name="solver_tim" localSheetId="5" hidden="1">100</definedName>
    <definedName name="solver_tim" localSheetId="0" hidden="1">100</definedName>
    <definedName name="solver_tim" localSheetId="2" hidden="1">100</definedName>
    <definedName name="solver_tim" localSheetId="6" hidden="1">100</definedName>
    <definedName name="solver_tim" localSheetId="3" hidden="1">100</definedName>
    <definedName name="solver_tol" localSheetId="5" hidden="1">0.05</definedName>
    <definedName name="solver_tol" localSheetId="0" hidden="1">0.05</definedName>
    <definedName name="solver_tol" localSheetId="2" hidden="1">0.05</definedName>
    <definedName name="solver_tol" localSheetId="6" hidden="1">0.05</definedName>
    <definedName name="solver_tol" localSheetId="3" hidden="1">0.05</definedName>
    <definedName name="solver_typ" localSheetId="5" hidden="1">2</definedName>
    <definedName name="solver_typ" localSheetId="0" hidden="1">2</definedName>
    <definedName name="solver_typ" localSheetId="2" hidden="1">2</definedName>
    <definedName name="solver_typ" localSheetId="6" hidden="1">2</definedName>
    <definedName name="solver_typ" localSheetId="3" hidden="1">2</definedName>
    <definedName name="solver_val" localSheetId="5" hidden="1">0</definedName>
    <definedName name="solver_val" localSheetId="0" hidden="1">0</definedName>
    <definedName name="solver_val" localSheetId="2" hidden="1">0</definedName>
    <definedName name="solver_val" localSheetId="6" hidden="1">0</definedName>
    <definedName name="solver_val" localSheetId="3" hidden="1">0</definedName>
  </definedNames>
  <calcPr calcId="181029"/>
</workbook>
</file>

<file path=xl/calcChain.xml><?xml version="1.0" encoding="utf-8"?>
<calcChain xmlns="http://schemas.openxmlformats.org/spreadsheetml/2006/main">
  <c r="Q183" i="4" l="1"/>
  <c r="D9" i="4"/>
  <c r="C9" i="4"/>
  <c r="Q22" i="4"/>
  <c r="Q29" i="4"/>
  <c r="Q34" i="4"/>
  <c r="Q35" i="4"/>
  <c r="Q38" i="4"/>
  <c r="Q47" i="4"/>
  <c r="Q50" i="4"/>
  <c r="Q51" i="4"/>
  <c r="Q54" i="4"/>
  <c r="Q55" i="4"/>
  <c r="Q58" i="4"/>
  <c r="Q59" i="4"/>
  <c r="Q62" i="4"/>
  <c r="Q159" i="4"/>
  <c r="Q160" i="4"/>
  <c r="Q161" i="4"/>
  <c r="Q163" i="4"/>
  <c r="Q164" i="4"/>
  <c r="Q181" i="4"/>
  <c r="G124" i="10"/>
  <c r="C124" i="10"/>
  <c r="G105" i="10"/>
  <c r="C105" i="10"/>
  <c r="G104" i="10"/>
  <c r="C104" i="10"/>
  <c r="G103" i="10"/>
  <c r="C103" i="10"/>
  <c r="G102" i="10"/>
  <c r="C102" i="10"/>
  <c r="G101" i="10"/>
  <c r="C101" i="10"/>
  <c r="G100" i="10"/>
  <c r="C100" i="10"/>
  <c r="G99" i="10"/>
  <c r="C99" i="10"/>
  <c r="G98" i="10"/>
  <c r="C98" i="10"/>
  <c r="G97" i="10"/>
  <c r="C97" i="10"/>
  <c r="G96" i="10"/>
  <c r="C96" i="10"/>
  <c r="G95" i="10"/>
  <c r="C95" i="10"/>
  <c r="G94" i="10"/>
  <c r="C94" i="10"/>
  <c r="G93" i="10"/>
  <c r="C93" i="10"/>
  <c r="G92" i="10"/>
  <c r="C92" i="10"/>
  <c r="G91" i="10"/>
  <c r="C91" i="10"/>
  <c r="G123" i="10"/>
  <c r="C123" i="10"/>
  <c r="G122" i="10"/>
  <c r="C122" i="10"/>
  <c r="G90" i="10"/>
  <c r="C90" i="10"/>
  <c r="G121" i="10"/>
  <c r="C121" i="10"/>
  <c r="G120" i="10"/>
  <c r="C120" i="10"/>
  <c r="G119" i="10"/>
  <c r="C119" i="10"/>
  <c r="G89" i="10"/>
  <c r="C89" i="10"/>
  <c r="G88" i="10"/>
  <c r="C88" i="10"/>
  <c r="G87" i="10"/>
  <c r="C87" i="10"/>
  <c r="G86" i="10"/>
  <c r="C86" i="10"/>
  <c r="G85" i="10"/>
  <c r="C85" i="10"/>
  <c r="G84" i="10"/>
  <c r="C84" i="10"/>
  <c r="G83" i="10"/>
  <c r="C83" i="10"/>
  <c r="G82" i="10"/>
  <c r="C82" i="10"/>
  <c r="G81" i="10"/>
  <c r="C81" i="10"/>
  <c r="G80" i="10"/>
  <c r="C80" i="10"/>
  <c r="G79" i="10"/>
  <c r="C79" i="10"/>
  <c r="G78" i="10"/>
  <c r="C78" i="10"/>
  <c r="G77" i="10"/>
  <c r="C77" i="10"/>
  <c r="G76" i="10"/>
  <c r="C76" i="10"/>
  <c r="G75" i="10"/>
  <c r="C75" i="10"/>
  <c r="G74" i="10"/>
  <c r="C74" i="10"/>
  <c r="G73" i="10"/>
  <c r="C73" i="10"/>
  <c r="G72" i="10"/>
  <c r="C72" i="10"/>
  <c r="G71" i="10"/>
  <c r="C71" i="10"/>
  <c r="G70" i="10"/>
  <c r="C70" i="10"/>
  <c r="G69" i="10"/>
  <c r="C69" i="10"/>
  <c r="G68" i="10"/>
  <c r="C68" i="10"/>
  <c r="G67" i="10"/>
  <c r="C67" i="10"/>
  <c r="G66" i="10"/>
  <c r="C66" i="10"/>
  <c r="G65" i="10"/>
  <c r="C65" i="10"/>
  <c r="G64" i="10"/>
  <c r="C64" i="10"/>
  <c r="G63" i="10"/>
  <c r="C63" i="10"/>
  <c r="G62" i="10"/>
  <c r="C62" i="10"/>
  <c r="G61" i="10"/>
  <c r="C61" i="10"/>
  <c r="G60" i="10"/>
  <c r="C60" i="10"/>
  <c r="G59" i="10"/>
  <c r="C59" i="10"/>
  <c r="G58" i="10"/>
  <c r="C58" i="10"/>
  <c r="G57" i="10"/>
  <c r="C57" i="10"/>
  <c r="G56" i="10"/>
  <c r="C56" i="10"/>
  <c r="G55" i="10"/>
  <c r="C55" i="10"/>
  <c r="G54" i="10"/>
  <c r="C54" i="10"/>
  <c r="G53" i="10"/>
  <c r="C53" i="10"/>
  <c r="G52" i="10"/>
  <c r="C52" i="10"/>
  <c r="G51" i="10"/>
  <c r="C51" i="10"/>
  <c r="G50" i="10"/>
  <c r="C50" i="10"/>
  <c r="G49" i="10"/>
  <c r="C49" i="10"/>
  <c r="G48" i="10"/>
  <c r="C48" i="10"/>
  <c r="G47" i="10"/>
  <c r="C47" i="10"/>
  <c r="G46" i="10"/>
  <c r="C46" i="10"/>
  <c r="G45" i="10"/>
  <c r="C45" i="10"/>
  <c r="G44" i="10"/>
  <c r="C44" i="10"/>
  <c r="G43" i="10"/>
  <c r="C43" i="10"/>
  <c r="G42" i="10"/>
  <c r="C42" i="10"/>
  <c r="G41" i="10"/>
  <c r="C41" i="10"/>
  <c r="G40" i="10"/>
  <c r="C40" i="10"/>
  <c r="G39" i="10"/>
  <c r="C39" i="10"/>
  <c r="G38" i="10"/>
  <c r="C38" i="10"/>
  <c r="G37" i="10"/>
  <c r="C37" i="10"/>
  <c r="G36" i="10"/>
  <c r="C36" i="10"/>
  <c r="G35" i="10"/>
  <c r="C35" i="10"/>
  <c r="G34" i="10"/>
  <c r="C34" i="10"/>
  <c r="G33" i="10"/>
  <c r="C33" i="10"/>
  <c r="G32" i="10"/>
  <c r="C32" i="10"/>
  <c r="G31" i="10"/>
  <c r="C31" i="10"/>
  <c r="G30" i="10"/>
  <c r="C30" i="10"/>
  <c r="G29" i="10"/>
  <c r="C29" i="10"/>
  <c r="G28" i="10"/>
  <c r="C28" i="10"/>
  <c r="G27" i="10"/>
  <c r="C27" i="10"/>
  <c r="G26" i="10"/>
  <c r="C26" i="10"/>
  <c r="G25" i="10"/>
  <c r="C25" i="10"/>
  <c r="G24" i="10"/>
  <c r="C24" i="10"/>
  <c r="G23" i="10"/>
  <c r="C23" i="10"/>
  <c r="G22" i="10"/>
  <c r="C22" i="10"/>
  <c r="G21" i="10"/>
  <c r="C21" i="10"/>
  <c r="G20" i="10"/>
  <c r="C20" i="10"/>
  <c r="G19" i="10"/>
  <c r="C19" i="10"/>
  <c r="G18" i="10"/>
  <c r="C18" i="10"/>
  <c r="G118" i="10"/>
  <c r="C118" i="10"/>
  <c r="G117" i="10"/>
  <c r="C117" i="10"/>
  <c r="G116" i="10"/>
  <c r="C116" i="10"/>
  <c r="G115" i="10"/>
  <c r="C115" i="10"/>
  <c r="G114" i="10"/>
  <c r="C114" i="10"/>
  <c r="G113" i="10"/>
  <c r="C113" i="10"/>
  <c r="G112" i="10"/>
  <c r="C112" i="10"/>
  <c r="G111" i="10"/>
  <c r="C111" i="10"/>
  <c r="G17" i="10"/>
  <c r="C17" i="10"/>
  <c r="G16" i="10"/>
  <c r="C16" i="10"/>
  <c r="G110" i="10"/>
  <c r="C110" i="10"/>
  <c r="G109" i="10"/>
  <c r="C109" i="10"/>
  <c r="G108" i="10"/>
  <c r="C108" i="10"/>
  <c r="G107" i="10"/>
  <c r="C107" i="10"/>
  <c r="G15" i="10"/>
  <c r="C15" i="10"/>
  <c r="G14" i="10"/>
  <c r="C14" i="10"/>
  <c r="G13" i="10"/>
  <c r="C13" i="10"/>
  <c r="G12" i="10"/>
  <c r="C12" i="10"/>
  <c r="G11" i="10"/>
  <c r="C11" i="10"/>
  <c r="G106" i="10"/>
  <c r="C106" i="10"/>
  <c r="H124" i="10"/>
  <c r="D124" i="10"/>
  <c r="B124" i="10"/>
  <c r="A124" i="10"/>
  <c r="H105" i="10"/>
  <c r="D105" i="10"/>
  <c r="B105" i="10"/>
  <c r="A105" i="10"/>
  <c r="H104" i="10"/>
  <c r="D104" i="10"/>
  <c r="B104" i="10"/>
  <c r="A104" i="10"/>
  <c r="H103" i="10"/>
  <c r="D103" i="10"/>
  <c r="B103" i="10"/>
  <c r="A103" i="10"/>
  <c r="H102" i="10"/>
  <c r="D102" i="10"/>
  <c r="B102" i="10"/>
  <c r="A102" i="10"/>
  <c r="H101" i="10"/>
  <c r="D101" i="10"/>
  <c r="B101" i="10"/>
  <c r="A101" i="10"/>
  <c r="H100" i="10"/>
  <c r="D100" i="10"/>
  <c r="B100" i="10"/>
  <c r="A100" i="10"/>
  <c r="H99" i="10"/>
  <c r="D99" i="10"/>
  <c r="B99" i="10"/>
  <c r="A99" i="10"/>
  <c r="H98" i="10"/>
  <c r="D98" i="10"/>
  <c r="B98" i="10"/>
  <c r="A98" i="10"/>
  <c r="H97" i="10"/>
  <c r="D97" i="10"/>
  <c r="B97" i="10"/>
  <c r="A97" i="10"/>
  <c r="H96" i="10"/>
  <c r="D96" i="10"/>
  <c r="B96" i="10"/>
  <c r="A96" i="10"/>
  <c r="H95" i="10"/>
  <c r="D95" i="10"/>
  <c r="B95" i="10"/>
  <c r="A95" i="10"/>
  <c r="H94" i="10"/>
  <c r="D94" i="10"/>
  <c r="B94" i="10"/>
  <c r="A94" i="10"/>
  <c r="H93" i="10"/>
  <c r="D93" i="10"/>
  <c r="B93" i="10"/>
  <c r="A93" i="10"/>
  <c r="H92" i="10"/>
  <c r="D92" i="10"/>
  <c r="B92" i="10"/>
  <c r="A92" i="10"/>
  <c r="H91" i="10"/>
  <c r="D91" i="10"/>
  <c r="B91" i="10"/>
  <c r="A91" i="10"/>
  <c r="H123" i="10"/>
  <c r="D123" i="10"/>
  <c r="B123" i="10"/>
  <c r="A123" i="10"/>
  <c r="H122" i="10"/>
  <c r="D122" i="10"/>
  <c r="B122" i="10"/>
  <c r="A122" i="10"/>
  <c r="H90" i="10"/>
  <c r="D90" i="10"/>
  <c r="B90" i="10"/>
  <c r="A90" i="10"/>
  <c r="H121" i="10"/>
  <c r="D121" i="10"/>
  <c r="B121" i="10"/>
  <c r="A121" i="10"/>
  <c r="H120" i="10"/>
  <c r="D120" i="10"/>
  <c r="B120" i="10"/>
  <c r="A120" i="10"/>
  <c r="H119" i="10"/>
  <c r="D119" i="10"/>
  <c r="B119" i="10"/>
  <c r="A119" i="10"/>
  <c r="H89" i="10"/>
  <c r="D89" i="10"/>
  <c r="B89" i="10"/>
  <c r="A89" i="10"/>
  <c r="H88" i="10"/>
  <c r="D88" i="10"/>
  <c r="B88" i="10"/>
  <c r="A88" i="10"/>
  <c r="H87" i="10"/>
  <c r="D87" i="10"/>
  <c r="B87" i="10"/>
  <c r="A87" i="10"/>
  <c r="H86" i="10"/>
  <c r="D86" i="10"/>
  <c r="B86" i="10"/>
  <c r="A86" i="10"/>
  <c r="H85" i="10"/>
  <c r="D85" i="10"/>
  <c r="B85" i="10"/>
  <c r="A85" i="10"/>
  <c r="H84" i="10"/>
  <c r="D84" i="10"/>
  <c r="B84" i="10"/>
  <c r="A84" i="10"/>
  <c r="H83" i="10"/>
  <c r="D83" i="10"/>
  <c r="B83" i="10"/>
  <c r="A83" i="10"/>
  <c r="H82" i="10"/>
  <c r="D82" i="10"/>
  <c r="B82" i="10"/>
  <c r="A82" i="10"/>
  <c r="H81" i="10"/>
  <c r="D81" i="10"/>
  <c r="B81" i="10"/>
  <c r="A81" i="10"/>
  <c r="H80" i="10"/>
  <c r="D80" i="10"/>
  <c r="B80" i="10"/>
  <c r="A80" i="10"/>
  <c r="H79" i="10"/>
  <c r="D79" i="10"/>
  <c r="B79" i="10"/>
  <c r="A79" i="10"/>
  <c r="H78" i="10"/>
  <c r="D78" i="10"/>
  <c r="B78" i="10"/>
  <c r="A78" i="10"/>
  <c r="H77" i="10"/>
  <c r="D77" i="10"/>
  <c r="B77" i="10"/>
  <c r="A77" i="10"/>
  <c r="H76" i="10"/>
  <c r="D76" i="10"/>
  <c r="B76" i="10"/>
  <c r="A76" i="10"/>
  <c r="H75" i="10"/>
  <c r="D75" i="10"/>
  <c r="B75" i="10"/>
  <c r="A75" i="10"/>
  <c r="H74" i="10"/>
  <c r="D74" i="10"/>
  <c r="B74" i="10"/>
  <c r="A74" i="10"/>
  <c r="H73" i="10"/>
  <c r="D73" i="10"/>
  <c r="B73" i="10"/>
  <c r="A73" i="10"/>
  <c r="H72" i="10"/>
  <c r="D72" i="10"/>
  <c r="B72" i="10"/>
  <c r="A72" i="10"/>
  <c r="H71" i="10"/>
  <c r="D71" i="10"/>
  <c r="B71" i="10"/>
  <c r="A71" i="10"/>
  <c r="H70" i="10"/>
  <c r="D70" i="10"/>
  <c r="B70" i="10"/>
  <c r="A70" i="10"/>
  <c r="H69" i="10"/>
  <c r="F69" i="10"/>
  <c r="D69" i="10"/>
  <c r="B69" i="10"/>
  <c r="A69" i="10"/>
  <c r="H68" i="10"/>
  <c r="B68" i="10"/>
  <c r="F68" i="10"/>
  <c r="D68" i="10"/>
  <c r="A68" i="10"/>
  <c r="H67" i="10"/>
  <c r="F67" i="10"/>
  <c r="D67" i="10"/>
  <c r="B67" i="10"/>
  <c r="A67" i="10"/>
  <c r="H66" i="10"/>
  <c r="B66" i="10"/>
  <c r="F66" i="10"/>
  <c r="D66" i="10"/>
  <c r="A66" i="10"/>
  <c r="H65" i="10"/>
  <c r="F65" i="10"/>
  <c r="D65" i="10"/>
  <c r="B65" i="10"/>
  <c r="A65" i="10"/>
  <c r="H64" i="10"/>
  <c r="B64" i="10"/>
  <c r="D64" i="10"/>
  <c r="A64" i="10"/>
  <c r="H63" i="10"/>
  <c r="B63" i="10"/>
  <c r="D63" i="10"/>
  <c r="A63" i="10"/>
  <c r="H62" i="10"/>
  <c r="B62" i="10"/>
  <c r="D62" i="10"/>
  <c r="A62" i="10"/>
  <c r="H61" i="10"/>
  <c r="B61" i="10"/>
  <c r="D61" i="10"/>
  <c r="A61" i="10"/>
  <c r="H60" i="10"/>
  <c r="B60" i="10"/>
  <c r="D60" i="10"/>
  <c r="A60" i="10"/>
  <c r="H59" i="10"/>
  <c r="B59" i="10"/>
  <c r="D59" i="10"/>
  <c r="A59" i="10"/>
  <c r="H58" i="10"/>
  <c r="B58" i="10"/>
  <c r="D58" i="10"/>
  <c r="A58" i="10"/>
  <c r="H57" i="10"/>
  <c r="B57" i="10"/>
  <c r="D57" i="10"/>
  <c r="A57" i="10"/>
  <c r="H56" i="10"/>
  <c r="B56" i="10"/>
  <c r="D56" i="10"/>
  <c r="A56" i="10"/>
  <c r="H55" i="10"/>
  <c r="B55" i="10"/>
  <c r="D55" i="10"/>
  <c r="A55" i="10"/>
  <c r="H54" i="10"/>
  <c r="B54" i="10"/>
  <c r="D54" i="10"/>
  <c r="A54" i="10"/>
  <c r="H53" i="10"/>
  <c r="B53" i="10"/>
  <c r="D53" i="10"/>
  <c r="A53" i="10"/>
  <c r="H52" i="10"/>
  <c r="B52" i="10"/>
  <c r="D52" i="10"/>
  <c r="A52" i="10"/>
  <c r="H51" i="10"/>
  <c r="B51" i="10"/>
  <c r="D51" i="10"/>
  <c r="A51" i="10"/>
  <c r="H50" i="10"/>
  <c r="B50" i="10"/>
  <c r="D50" i="10"/>
  <c r="A50" i="10"/>
  <c r="H49" i="10"/>
  <c r="B49" i="10"/>
  <c r="D49" i="10"/>
  <c r="A49" i="10"/>
  <c r="H48" i="10"/>
  <c r="B48" i="10"/>
  <c r="D48" i="10"/>
  <c r="A48" i="10"/>
  <c r="H47" i="10"/>
  <c r="B47" i="10"/>
  <c r="D47" i="10"/>
  <c r="A47" i="10"/>
  <c r="H46" i="10"/>
  <c r="B46" i="10"/>
  <c r="D46" i="10"/>
  <c r="A46" i="10"/>
  <c r="H45" i="10"/>
  <c r="B45" i="10"/>
  <c r="D45" i="10"/>
  <c r="A45" i="10"/>
  <c r="H44" i="10"/>
  <c r="B44" i="10"/>
  <c r="D44" i="10"/>
  <c r="A44" i="10"/>
  <c r="H43" i="10"/>
  <c r="B43" i="10"/>
  <c r="D43" i="10"/>
  <c r="A43" i="10"/>
  <c r="H42" i="10"/>
  <c r="B42" i="10"/>
  <c r="D42" i="10"/>
  <c r="A42" i="10"/>
  <c r="H41" i="10"/>
  <c r="B41" i="10"/>
  <c r="D41" i="10"/>
  <c r="A41" i="10"/>
  <c r="H40" i="10"/>
  <c r="B40" i="10"/>
  <c r="D40" i="10"/>
  <c r="A40" i="10"/>
  <c r="H39" i="10"/>
  <c r="B39" i="10"/>
  <c r="D39" i="10"/>
  <c r="A39" i="10"/>
  <c r="H38" i="10"/>
  <c r="B38" i="10"/>
  <c r="D38" i="10"/>
  <c r="A38" i="10"/>
  <c r="H37" i="10"/>
  <c r="B37" i="10"/>
  <c r="D37" i="10"/>
  <c r="A37" i="10"/>
  <c r="H36" i="10"/>
  <c r="B36" i="10"/>
  <c r="D36" i="10"/>
  <c r="A36" i="10"/>
  <c r="H35" i="10"/>
  <c r="B35" i="10"/>
  <c r="D35" i="10"/>
  <c r="A35" i="10"/>
  <c r="H34" i="10"/>
  <c r="B34" i="10"/>
  <c r="D34" i="10"/>
  <c r="A34" i="10"/>
  <c r="H33" i="10"/>
  <c r="B33" i="10"/>
  <c r="D33" i="10"/>
  <c r="A33" i="10"/>
  <c r="H32" i="10"/>
  <c r="B32" i="10"/>
  <c r="D32" i="10"/>
  <c r="A32" i="10"/>
  <c r="H31" i="10"/>
  <c r="B31" i="10"/>
  <c r="D31" i="10"/>
  <c r="A31" i="10"/>
  <c r="H30" i="10"/>
  <c r="B30" i="10"/>
  <c r="D30" i="10"/>
  <c r="A30" i="10"/>
  <c r="H29" i="10"/>
  <c r="B29" i="10"/>
  <c r="D29" i="10"/>
  <c r="A29" i="10"/>
  <c r="H28" i="10"/>
  <c r="B28" i="10"/>
  <c r="D28" i="10"/>
  <c r="A28" i="10"/>
  <c r="H27" i="10"/>
  <c r="B27" i="10"/>
  <c r="D27" i="10"/>
  <c r="A27" i="10"/>
  <c r="H26" i="10"/>
  <c r="B26" i="10"/>
  <c r="D26" i="10"/>
  <c r="A26" i="10"/>
  <c r="H25" i="10"/>
  <c r="B25" i="10"/>
  <c r="D25" i="10"/>
  <c r="A25" i="10"/>
  <c r="H24" i="10"/>
  <c r="B24" i="10"/>
  <c r="D24" i="10"/>
  <c r="A24" i="10"/>
  <c r="H23" i="10"/>
  <c r="B23" i="10"/>
  <c r="D23" i="10"/>
  <c r="A23" i="10"/>
  <c r="H22" i="10"/>
  <c r="B22" i="10"/>
  <c r="D22" i="10"/>
  <c r="A22" i="10"/>
  <c r="H21" i="10"/>
  <c r="B21" i="10"/>
  <c r="D21" i="10"/>
  <c r="A21" i="10"/>
  <c r="H20" i="10"/>
  <c r="B20" i="10"/>
  <c r="D20" i="10"/>
  <c r="A20" i="10"/>
  <c r="H19" i="10"/>
  <c r="B19" i="10"/>
  <c r="D19" i="10"/>
  <c r="A19" i="10"/>
  <c r="H18" i="10"/>
  <c r="B18" i="10"/>
  <c r="D18" i="10"/>
  <c r="A18" i="10"/>
  <c r="H118" i="10"/>
  <c r="B118" i="10"/>
  <c r="D118" i="10"/>
  <c r="A118" i="10"/>
  <c r="H117" i="10"/>
  <c r="B117" i="10"/>
  <c r="D117" i="10"/>
  <c r="A117" i="10"/>
  <c r="H116" i="10"/>
  <c r="B116" i="10"/>
  <c r="D116" i="10"/>
  <c r="A116" i="10"/>
  <c r="H115" i="10"/>
  <c r="B115" i="10"/>
  <c r="D115" i="10"/>
  <c r="A115" i="10"/>
  <c r="H114" i="10"/>
  <c r="B114" i="10"/>
  <c r="D114" i="10"/>
  <c r="A114" i="10"/>
  <c r="H113" i="10"/>
  <c r="B113" i="10"/>
  <c r="D113" i="10"/>
  <c r="A113" i="10"/>
  <c r="H112" i="10"/>
  <c r="B112" i="10"/>
  <c r="D112" i="10"/>
  <c r="A112" i="10"/>
  <c r="H111" i="10"/>
  <c r="B111" i="10"/>
  <c r="D111" i="10"/>
  <c r="A111" i="10"/>
  <c r="H17" i="10"/>
  <c r="B17" i="10"/>
  <c r="D17" i="10"/>
  <c r="A17" i="10"/>
  <c r="H16" i="10"/>
  <c r="B16" i="10"/>
  <c r="D16" i="10"/>
  <c r="A16" i="10"/>
  <c r="H110" i="10"/>
  <c r="B110" i="10"/>
  <c r="D110" i="10"/>
  <c r="A110" i="10"/>
  <c r="H109" i="10"/>
  <c r="B109" i="10"/>
  <c r="D109" i="10"/>
  <c r="A109" i="10"/>
  <c r="H108" i="10"/>
  <c r="B108" i="10"/>
  <c r="D108" i="10"/>
  <c r="A108" i="10"/>
  <c r="H107" i="10"/>
  <c r="B107" i="10"/>
  <c r="D107" i="10"/>
  <c r="A107" i="10"/>
  <c r="H15" i="10"/>
  <c r="B15" i="10"/>
  <c r="D15" i="10"/>
  <c r="A15" i="10"/>
  <c r="H14" i="10"/>
  <c r="B14" i="10"/>
  <c r="D14" i="10"/>
  <c r="A14" i="10"/>
  <c r="H13" i="10"/>
  <c r="B13" i="10"/>
  <c r="D13" i="10"/>
  <c r="A13" i="10"/>
  <c r="H12" i="10"/>
  <c r="B12" i="10"/>
  <c r="D12" i="10"/>
  <c r="A12" i="10"/>
  <c r="H11" i="10"/>
  <c r="B11" i="10"/>
  <c r="D11" i="10"/>
  <c r="A11" i="10"/>
  <c r="H106" i="10"/>
  <c r="B106" i="10"/>
  <c r="D106" i="10"/>
  <c r="A106" i="10"/>
  <c r="Q182" i="4"/>
  <c r="D11" i="9"/>
  <c r="E163" i="9"/>
  <c r="F163" i="9"/>
  <c r="Q163" i="9"/>
  <c r="C9" i="5"/>
  <c r="BT20" i="9"/>
  <c r="BU20" i="9"/>
  <c r="BV20" i="9"/>
  <c r="BR20" i="9"/>
  <c r="BS20" i="9"/>
  <c r="AB8" i="9"/>
  <c r="AB16" i="9"/>
  <c r="Y10" i="9"/>
  <c r="AB3" i="9"/>
  <c r="AB4" i="9"/>
  <c r="AB5" i="9"/>
  <c r="D13" i="9"/>
  <c r="AB2" i="9"/>
  <c r="AD2" i="9"/>
  <c r="AB7" i="9"/>
  <c r="AB9" i="9"/>
  <c r="AB12" i="9"/>
  <c r="AB10" i="9"/>
  <c r="AB18" i="9"/>
  <c r="AB6" i="9"/>
  <c r="AY2" i="9"/>
  <c r="AY4" i="9"/>
  <c r="Y6" i="9"/>
  <c r="Y7" i="9"/>
  <c r="AY7" i="9"/>
  <c r="Y8" i="9"/>
  <c r="C9" i="9"/>
  <c r="D9" i="9"/>
  <c r="Y9" i="9"/>
  <c r="AY9" i="9"/>
  <c r="AY10" i="9"/>
  <c r="E138" i="9"/>
  <c r="F138" i="9"/>
  <c r="G138" i="9"/>
  <c r="E139" i="9"/>
  <c r="F139" i="9"/>
  <c r="G139" i="9"/>
  <c r="E140" i="9"/>
  <c r="F140" i="9"/>
  <c r="G140" i="9"/>
  <c r="E141" i="9"/>
  <c r="F141" i="9"/>
  <c r="G141" i="9"/>
  <c r="E142" i="9"/>
  <c r="F142" i="9"/>
  <c r="G142" i="9"/>
  <c r="E143" i="9"/>
  <c r="F143" i="9"/>
  <c r="G143" i="9"/>
  <c r="E144" i="9"/>
  <c r="F144" i="9"/>
  <c r="G144" i="9"/>
  <c r="E145" i="9"/>
  <c r="F145" i="9"/>
  <c r="G145" i="9"/>
  <c r="E146" i="9"/>
  <c r="F146" i="9"/>
  <c r="G146" i="9"/>
  <c r="E147" i="9"/>
  <c r="F147" i="9"/>
  <c r="G147" i="9"/>
  <c r="E148" i="9"/>
  <c r="F148" i="9"/>
  <c r="G148" i="9"/>
  <c r="E149" i="9"/>
  <c r="F149" i="9"/>
  <c r="G149" i="9"/>
  <c r="E150" i="9"/>
  <c r="F150" i="9"/>
  <c r="G150" i="9"/>
  <c r="E151" i="9"/>
  <c r="F151" i="9"/>
  <c r="G151" i="9"/>
  <c r="E152" i="9"/>
  <c r="F152" i="9"/>
  <c r="G152" i="9"/>
  <c r="E153" i="9"/>
  <c r="F153" i="9"/>
  <c r="G153" i="9"/>
  <c r="E154" i="9"/>
  <c r="F154" i="9"/>
  <c r="G154" i="9"/>
  <c r="E155" i="9"/>
  <c r="F155" i="9"/>
  <c r="G155" i="9"/>
  <c r="E156" i="9"/>
  <c r="F156" i="9"/>
  <c r="G156" i="9"/>
  <c r="E157" i="9"/>
  <c r="F157" i="9"/>
  <c r="G157" i="9"/>
  <c r="E158" i="9"/>
  <c r="F158" i="9"/>
  <c r="G158" i="9"/>
  <c r="E159" i="9"/>
  <c r="F159" i="9"/>
  <c r="G159" i="9"/>
  <c r="E160" i="9"/>
  <c r="F160" i="9"/>
  <c r="G160" i="9"/>
  <c r="E161" i="9"/>
  <c r="F161" i="9"/>
  <c r="G161" i="9"/>
  <c r="E162" i="9"/>
  <c r="F162" i="9"/>
  <c r="G162" i="9"/>
  <c r="E21" i="9"/>
  <c r="F21" i="9"/>
  <c r="Z21" i="9"/>
  <c r="G21" i="9"/>
  <c r="E22" i="9"/>
  <c r="F22" i="9"/>
  <c r="E23" i="9"/>
  <c r="F23" i="9"/>
  <c r="Z23" i="9"/>
  <c r="G23" i="9"/>
  <c r="E24" i="9"/>
  <c r="F24" i="9"/>
  <c r="E25" i="9"/>
  <c r="F25" i="9"/>
  <c r="Z25" i="9"/>
  <c r="E26" i="9"/>
  <c r="F26" i="9"/>
  <c r="G26" i="9"/>
  <c r="E27" i="9"/>
  <c r="F27" i="9"/>
  <c r="E28" i="9"/>
  <c r="F28" i="9"/>
  <c r="Z28" i="9"/>
  <c r="G28" i="9"/>
  <c r="E29" i="9"/>
  <c r="F29" i="9"/>
  <c r="Z29" i="9"/>
  <c r="G29" i="9"/>
  <c r="E30" i="9"/>
  <c r="F30" i="9"/>
  <c r="E31" i="9"/>
  <c r="F31" i="9"/>
  <c r="E32" i="9"/>
  <c r="F32" i="9"/>
  <c r="Z32" i="9"/>
  <c r="G32" i="9"/>
  <c r="E33" i="9"/>
  <c r="F33" i="9"/>
  <c r="Z33" i="9"/>
  <c r="G33" i="9"/>
  <c r="E34" i="9"/>
  <c r="F34" i="9"/>
  <c r="E35" i="9"/>
  <c r="F35" i="9"/>
  <c r="G35" i="9"/>
  <c r="E36" i="9"/>
  <c r="F36" i="9"/>
  <c r="Z36" i="9"/>
  <c r="G36" i="9"/>
  <c r="E37" i="9"/>
  <c r="F37" i="9"/>
  <c r="Z37" i="9"/>
  <c r="G37" i="9"/>
  <c r="E38" i="9"/>
  <c r="F38" i="9"/>
  <c r="E39" i="9"/>
  <c r="F39" i="9"/>
  <c r="G39" i="9"/>
  <c r="E40" i="9"/>
  <c r="F40" i="9"/>
  <c r="Z40" i="9"/>
  <c r="G40" i="9"/>
  <c r="E41" i="9"/>
  <c r="F41" i="9"/>
  <c r="Z41" i="9"/>
  <c r="G41" i="9"/>
  <c r="E42" i="9"/>
  <c r="F42" i="9"/>
  <c r="E43" i="9"/>
  <c r="F43" i="9"/>
  <c r="G43" i="9"/>
  <c r="E44" i="9"/>
  <c r="F44" i="9"/>
  <c r="Z44" i="9"/>
  <c r="G44" i="9"/>
  <c r="E45" i="9"/>
  <c r="F45" i="9"/>
  <c r="Z45" i="9"/>
  <c r="G45" i="9"/>
  <c r="E46" i="9"/>
  <c r="F46" i="9"/>
  <c r="E47" i="9"/>
  <c r="F47" i="9"/>
  <c r="E48" i="9"/>
  <c r="F48" i="9"/>
  <c r="Z48" i="9"/>
  <c r="G48" i="9"/>
  <c r="E49" i="9"/>
  <c r="F49" i="9"/>
  <c r="Z49" i="9"/>
  <c r="G49" i="9"/>
  <c r="E50" i="9"/>
  <c r="F50" i="9"/>
  <c r="E51" i="9"/>
  <c r="F51" i="9"/>
  <c r="G51" i="9"/>
  <c r="E52" i="9"/>
  <c r="F52" i="9"/>
  <c r="Z52" i="9"/>
  <c r="G52" i="9"/>
  <c r="E53" i="9"/>
  <c r="F53" i="9"/>
  <c r="Z53" i="9"/>
  <c r="G53" i="9"/>
  <c r="E54" i="9"/>
  <c r="F54" i="9"/>
  <c r="E55" i="9"/>
  <c r="F55" i="9"/>
  <c r="G55" i="9"/>
  <c r="E56" i="9"/>
  <c r="F56" i="9"/>
  <c r="Z56" i="9"/>
  <c r="G56" i="9"/>
  <c r="E57" i="9"/>
  <c r="F57" i="9"/>
  <c r="Z57" i="9"/>
  <c r="G57" i="9"/>
  <c r="E58" i="9"/>
  <c r="F58" i="9"/>
  <c r="E59" i="9"/>
  <c r="F59" i="9"/>
  <c r="E60" i="9"/>
  <c r="F60" i="9"/>
  <c r="Z60" i="9"/>
  <c r="G60" i="9"/>
  <c r="E61" i="9"/>
  <c r="F61" i="9"/>
  <c r="Z61" i="9"/>
  <c r="G61" i="9"/>
  <c r="E62" i="9"/>
  <c r="F62" i="9"/>
  <c r="Z62" i="9"/>
  <c r="E63" i="9"/>
  <c r="F63" i="9"/>
  <c r="G63" i="9"/>
  <c r="E64" i="9"/>
  <c r="F64" i="9"/>
  <c r="Z64" i="9"/>
  <c r="G64" i="9"/>
  <c r="E65" i="9"/>
  <c r="F65" i="9"/>
  <c r="Z65" i="9"/>
  <c r="G65" i="9"/>
  <c r="E66" i="9"/>
  <c r="F66" i="9"/>
  <c r="G66" i="9"/>
  <c r="E67" i="9"/>
  <c r="F67" i="9"/>
  <c r="Z67" i="9"/>
  <c r="E68" i="9"/>
  <c r="F68" i="9"/>
  <c r="E69" i="9"/>
  <c r="F69" i="9"/>
  <c r="E70" i="9"/>
  <c r="F70" i="9"/>
  <c r="G70" i="9"/>
  <c r="Z70" i="9"/>
  <c r="E71" i="9"/>
  <c r="F71" i="9"/>
  <c r="E72" i="9"/>
  <c r="F72" i="9"/>
  <c r="Z72" i="9"/>
  <c r="E73" i="9"/>
  <c r="F73" i="9"/>
  <c r="G73" i="9"/>
  <c r="Z73" i="9"/>
  <c r="E74" i="9"/>
  <c r="F74" i="9"/>
  <c r="G74" i="9"/>
  <c r="E75" i="9"/>
  <c r="F75" i="9"/>
  <c r="Z75" i="9"/>
  <c r="G75" i="9"/>
  <c r="E76" i="9"/>
  <c r="F76" i="9"/>
  <c r="E77" i="9"/>
  <c r="F77" i="9"/>
  <c r="G77" i="9"/>
  <c r="E78" i="9"/>
  <c r="F78" i="9"/>
  <c r="G78" i="9"/>
  <c r="Z78" i="9"/>
  <c r="E79" i="9"/>
  <c r="F79" i="9"/>
  <c r="E80" i="9"/>
  <c r="F80" i="9"/>
  <c r="Z80" i="9"/>
  <c r="E81" i="9"/>
  <c r="F81" i="9"/>
  <c r="Z81" i="9"/>
  <c r="G81" i="9"/>
  <c r="E82" i="9"/>
  <c r="F82" i="9"/>
  <c r="E83" i="9"/>
  <c r="F83" i="9"/>
  <c r="Z83" i="9"/>
  <c r="E84" i="9"/>
  <c r="F84" i="9"/>
  <c r="Z84" i="9"/>
  <c r="E85" i="9"/>
  <c r="F85" i="9"/>
  <c r="E86" i="9"/>
  <c r="F86" i="9"/>
  <c r="G86" i="9"/>
  <c r="E87" i="9"/>
  <c r="F87" i="9"/>
  <c r="Z87" i="9"/>
  <c r="G87" i="9"/>
  <c r="E88" i="9"/>
  <c r="F88" i="9"/>
  <c r="Z88" i="9"/>
  <c r="E89" i="9"/>
  <c r="F89" i="9"/>
  <c r="E90" i="9"/>
  <c r="F90" i="9"/>
  <c r="G90" i="9"/>
  <c r="E91" i="9"/>
  <c r="F91" i="9"/>
  <c r="Z91" i="9"/>
  <c r="G91" i="9"/>
  <c r="E92" i="9"/>
  <c r="F92" i="9"/>
  <c r="Z92" i="9"/>
  <c r="E93" i="9"/>
  <c r="F93" i="9"/>
  <c r="E94" i="9"/>
  <c r="F94" i="9"/>
  <c r="G94" i="9"/>
  <c r="E95" i="9"/>
  <c r="F95" i="9"/>
  <c r="Z95" i="9"/>
  <c r="G95" i="9"/>
  <c r="E96" i="9"/>
  <c r="F96" i="9"/>
  <c r="G96" i="9"/>
  <c r="Z96" i="9"/>
  <c r="E97" i="9"/>
  <c r="F97" i="9"/>
  <c r="E98" i="9"/>
  <c r="F98" i="9"/>
  <c r="G98" i="9"/>
  <c r="E99" i="9"/>
  <c r="F99" i="9"/>
  <c r="Z99" i="9"/>
  <c r="G99" i="9"/>
  <c r="E100" i="9"/>
  <c r="F100" i="9"/>
  <c r="G100" i="9"/>
  <c r="Z100" i="9"/>
  <c r="E101" i="9"/>
  <c r="F101" i="9"/>
  <c r="E102" i="9"/>
  <c r="F102" i="9"/>
  <c r="G102" i="9"/>
  <c r="E103" i="9"/>
  <c r="F103" i="9"/>
  <c r="Z103" i="9"/>
  <c r="G103" i="9"/>
  <c r="E104" i="9"/>
  <c r="F104" i="9"/>
  <c r="G104" i="9"/>
  <c r="Z104" i="9"/>
  <c r="E105" i="9"/>
  <c r="F105" i="9"/>
  <c r="E106" i="9"/>
  <c r="F106" i="9"/>
  <c r="G106" i="9"/>
  <c r="E107" i="9"/>
  <c r="F107" i="9"/>
  <c r="Z107" i="9"/>
  <c r="G107" i="9"/>
  <c r="E108" i="9"/>
  <c r="F108" i="9"/>
  <c r="G108" i="9"/>
  <c r="Z108" i="9"/>
  <c r="E109" i="9"/>
  <c r="F109" i="9"/>
  <c r="E110" i="9"/>
  <c r="F110" i="9"/>
  <c r="G110" i="9"/>
  <c r="E111" i="9"/>
  <c r="F111" i="9"/>
  <c r="G111" i="9"/>
  <c r="E112" i="9"/>
  <c r="F112" i="9"/>
  <c r="G112" i="9"/>
  <c r="Z112" i="9"/>
  <c r="E113" i="9"/>
  <c r="F113" i="9"/>
  <c r="E114" i="9"/>
  <c r="F114" i="9"/>
  <c r="G114" i="9"/>
  <c r="E115" i="9"/>
  <c r="F115" i="9"/>
  <c r="G115" i="9"/>
  <c r="E116" i="9"/>
  <c r="F116" i="9"/>
  <c r="G116" i="9"/>
  <c r="Z116" i="9"/>
  <c r="E117" i="9"/>
  <c r="F117" i="9"/>
  <c r="E118" i="9"/>
  <c r="F118" i="9"/>
  <c r="G118" i="9"/>
  <c r="E119" i="9"/>
  <c r="F119" i="9"/>
  <c r="G119" i="9"/>
  <c r="E120" i="9"/>
  <c r="F120" i="9"/>
  <c r="G120" i="9"/>
  <c r="Z120" i="9"/>
  <c r="E121" i="9"/>
  <c r="F121" i="9"/>
  <c r="E122" i="9"/>
  <c r="F122" i="9"/>
  <c r="G122" i="9"/>
  <c r="E123" i="9"/>
  <c r="F123" i="9"/>
  <c r="G123" i="9"/>
  <c r="E124" i="9"/>
  <c r="F124" i="9"/>
  <c r="G124" i="9"/>
  <c r="Z124" i="9"/>
  <c r="E125" i="9"/>
  <c r="F125" i="9"/>
  <c r="E126" i="9"/>
  <c r="F126" i="9"/>
  <c r="G126" i="9"/>
  <c r="E127" i="9"/>
  <c r="F127" i="9"/>
  <c r="G127" i="9"/>
  <c r="E128" i="9"/>
  <c r="F128" i="9"/>
  <c r="G128" i="9"/>
  <c r="Z128" i="9"/>
  <c r="E129" i="9"/>
  <c r="F129" i="9"/>
  <c r="E130" i="9"/>
  <c r="F130" i="9"/>
  <c r="G130" i="9"/>
  <c r="E131" i="9"/>
  <c r="F131" i="9"/>
  <c r="G131" i="9"/>
  <c r="E132" i="9"/>
  <c r="F132" i="9"/>
  <c r="G132" i="9"/>
  <c r="E133" i="9"/>
  <c r="F133" i="9"/>
  <c r="E134" i="9"/>
  <c r="F134" i="9"/>
  <c r="G134" i="9"/>
  <c r="E135" i="9"/>
  <c r="F135" i="9"/>
  <c r="Z135" i="9"/>
  <c r="G135" i="9"/>
  <c r="E136" i="9"/>
  <c r="F136" i="9"/>
  <c r="Z136" i="9"/>
  <c r="G136" i="9"/>
  <c r="E137" i="9"/>
  <c r="F137" i="9"/>
  <c r="Z138" i="9"/>
  <c r="Z139" i="9"/>
  <c r="Z140" i="9"/>
  <c r="Z141" i="9"/>
  <c r="Z142" i="9"/>
  <c r="Z143" i="9"/>
  <c r="Z144" i="9"/>
  <c r="Z145" i="9"/>
  <c r="Z146" i="9"/>
  <c r="Z147" i="9"/>
  <c r="Z148" i="9"/>
  <c r="Z149" i="9"/>
  <c r="Z150" i="9"/>
  <c r="Z151" i="9"/>
  <c r="Z152" i="9"/>
  <c r="Z153" i="9"/>
  <c r="Z154" i="9"/>
  <c r="Z155" i="9"/>
  <c r="Z156" i="9"/>
  <c r="Z157" i="9"/>
  <c r="Z158" i="9"/>
  <c r="Z159" i="9"/>
  <c r="Z160" i="9"/>
  <c r="Z161" i="9"/>
  <c r="Z162" i="9"/>
  <c r="AY11" i="9"/>
  <c r="AY12" i="9"/>
  <c r="AB13" i="9"/>
  <c r="AY13" i="9"/>
  <c r="AB14" i="9"/>
  <c r="AY14" i="9"/>
  <c r="AY15" i="9"/>
  <c r="F16" i="9"/>
  <c r="F17" i="9" s="1"/>
  <c r="AY16" i="9"/>
  <c r="C17" i="9"/>
  <c r="AB17" i="9"/>
  <c r="AY17" i="9"/>
  <c r="AY18" i="9"/>
  <c r="AY19" i="9"/>
  <c r="AY20" i="9"/>
  <c r="I21" i="9"/>
  <c r="Q21" i="9"/>
  <c r="AB21" i="9"/>
  <c r="AC21" i="9"/>
  <c r="AD21" i="9"/>
  <c r="AF21" i="9"/>
  <c r="AY21" i="9"/>
  <c r="Q22" i="9"/>
  <c r="AB22" i="9"/>
  <c r="AD22" i="9"/>
  <c r="AF22" i="9"/>
  <c r="AY22" i="9"/>
  <c r="H23" i="9"/>
  <c r="Q23" i="9"/>
  <c r="AB23" i="9"/>
  <c r="AD23" i="9"/>
  <c r="AF23" i="9"/>
  <c r="AY23" i="9"/>
  <c r="Q24" i="9"/>
  <c r="AB24" i="9"/>
  <c r="AD24" i="9"/>
  <c r="AF24" i="9"/>
  <c r="AY24" i="9"/>
  <c r="Q25" i="9"/>
  <c r="AB25" i="9"/>
  <c r="AD25" i="9"/>
  <c r="AF25" i="9"/>
  <c r="AY25" i="9"/>
  <c r="J26" i="9"/>
  <c r="Q26" i="9"/>
  <c r="AY26" i="9"/>
  <c r="Q27" i="9"/>
  <c r="AY27" i="9"/>
  <c r="J28" i="9"/>
  <c r="Q28" i="9"/>
  <c r="AY28" i="9"/>
  <c r="J29" i="9"/>
  <c r="Q29" i="9"/>
  <c r="AY29" i="9"/>
  <c r="Q30" i="9"/>
  <c r="AY30" i="9"/>
  <c r="Q31" i="9"/>
  <c r="AY31" i="9"/>
  <c r="J32" i="9"/>
  <c r="Q32" i="9"/>
  <c r="AY32" i="9"/>
  <c r="J33" i="9"/>
  <c r="Q33" i="9"/>
  <c r="AY33" i="9"/>
  <c r="Q34" i="9"/>
  <c r="AY34" i="9"/>
  <c r="J35" i="9"/>
  <c r="Q35" i="9"/>
  <c r="AY35" i="9"/>
  <c r="J36" i="9"/>
  <c r="Q36" i="9"/>
  <c r="AY36" i="9"/>
  <c r="J37" i="9"/>
  <c r="Q37" i="9"/>
  <c r="AY37" i="9"/>
  <c r="Q38" i="9"/>
  <c r="AY38" i="9"/>
  <c r="J39" i="9"/>
  <c r="Q39" i="9"/>
  <c r="AY39" i="9"/>
  <c r="J40" i="9"/>
  <c r="Q40" i="9"/>
  <c r="AY40" i="9"/>
  <c r="J41" i="9"/>
  <c r="Q41" i="9"/>
  <c r="AY41" i="9"/>
  <c r="Q42" i="9"/>
  <c r="AY42" i="9"/>
  <c r="J43" i="9"/>
  <c r="Q43" i="9"/>
  <c r="AY43" i="9"/>
  <c r="J44" i="9"/>
  <c r="Q44" i="9"/>
  <c r="AY44" i="9"/>
  <c r="J45" i="9"/>
  <c r="Q45" i="9"/>
  <c r="AY45" i="9"/>
  <c r="Q46" i="9"/>
  <c r="AY46" i="9"/>
  <c r="Q47" i="9"/>
  <c r="AY47" i="9"/>
  <c r="J48" i="9"/>
  <c r="Q48" i="9"/>
  <c r="AY48" i="9"/>
  <c r="J49" i="9"/>
  <c r="Q49" i="9"/>
  <c r="AY49" i="9"/>
  <c r="Q50" i="9"/>
  <c r="AY50" i="9"/>
  <c r="J51" i="9"/>
  <c r="Q51" i="9"/>
  <c r="AY51" i="9"/>
  <c r="J52" i="9"/>
  <c r="Q52" i="9"/>
  <c r="AY52" i="9"/>
  <c r="J53" i="9"/>
  <c r="Q53" i="9"/>
  <c r="AY53" i="9"/>
  <c r="Q54" i="9"/>
  <c r="AY54" i="9"/>
  <c r="J55" i="9"/>
  <c r="Q55" i="9"/>
  <c r="AY55" i="9"/>
  <c r="J56" i="9"/>
  <c r="Q56" i="9"/>
  <c r="AY56" i="9"/>
  <c r="J57" i="9"/>
  <c r="Q57" i="9"/>
  <c r="AY57" i="9"/>
  <c r="Q58" i="9"/>
  <c r="AY58" i="9"/>
  <c r="Q59" i="9"/>
  <c r="AY59" i="9"/>
  <c r="J60" i="9"/>
  <c r="Q60" i="9"/>
  <c r="AY60" i="9"/>
  <c r="J61" i="9"/>
  <c r="Q61" i="9"/>
  <c r="AY61" i="9"/>
  <c r="Q62" i="9"/>
  <c r="AY62" i="9"/>
  <c r="K63" i="9"/>
  <c r="Q63" i="9"/>
  <c r="AB63" i="9"/>
  <c r="AD63" i="9"/>
  <c r="AF63" i="9"/>
  <c r="AY63" i="9"/>
  <c r="K64" i="9"/>
  <c r="Q64" i="9"/>
  <c r="AB64" i="9"/>
  <c r="AD64" i="9"/>
  <c r="AF64" i="9"/>
  <c r="AY64" i="9"/>
  <c r="K65" i="9"/>
  <c r="Q65" i="9"/>
  <c r="AY65" i="9"/>
  <c r="K66" i="9"/>
  <c r="Q66" i="9"/>
  <c r="AY66" i="9"/>
  <c r="Q67" i="9"/>
  <c r="AY67" i="9"/>
  <c r="Q68" i="9"/>
  <c r="AY68" i="9"/>
  <c r="Q69" i="9"/>
  <c r="AY69" i="9"/>
  <c r="K70" i="9"/>
  <c r="Q70" i="9"/>
  <c r="AY70" i="9"/>
  <c r="Q71" i="9"/>
  <c r="AY71" i="9"/>
  <c r="Q72" i="9"/>
  <c r="AY72" i="9"/>
  <c r="K73" i="9"/>
  <c r="Q73" i="9"/>
  <c r="AY73" i="9"/>
  <c r="K74" i="9"/>
  <c r="Q74" i="9"/>
  <c r="AY74" i="9"/>
  <c r="K75" i="9"/>
  <c r="Q75" i="9"/>
  <c r="AY75" i="9"/>
  <c r="Q76" i="9"/>
  <c r="AY76" i="9"/>
  <c r="K77" i="9"/>
  <c r="Q77" i="9"/>
  <c r="AY77" i="9"/>
  <c r="K78" i="9"/>
  <c r="Q78" i="9"/>
  <c r="AY78" i="9"/>
  <c r="Q79" i="9"/>
  <c r="AY79" i="9"/>
  <c r="Q80" i="9"/>
  <c r="AY80" i="9"/>
  <c r="K81" i="9"/>
  <c r="Q81" i="9"/>
  <c r="AY81" i="9"/>
  <c r="Q82" i="9"/>
  <c r="AY82" i="9"/>
  <c r="Q83" i="9"/>
  <c r="AY83" i="9"/>
  <c r="Q84" i="9"/>
  <c r="AY84" i="9"/>
  <c r="Q85" i="9"/>
  <c r="AY85" i="9"/>
  <c r="K86" i="9"/>
  <c r="Q86" i="9"/>
  <c r="AY86" i="9"/>
  <c r="J87" i="9"/>
  <c r="Q87" i="9"/>
  <c r="AY87" i="9"/>
  <c r="Q88" i="9"/>
  <c r="AY88" i="9"/>
  <c r="Q89" i="9"/>
  <c r="AY89" i="9"/>
  <c r="K90" i="9"/>
  <c r="Q90" i="9"/>
  <c r="AY90" i="9"/>
  <c r="K91" i="9"/>
  <c r="Q91" i="9"/>
  <c r="AY91" i="9"/>
  <c r="Q92" i="9"/>
  <c r="AY92" i="9"/>
  <c r="Q93" i="9"/>
  <c r="AY93" i="9"/>
  <c r="K94" i="9"/>
  <c r="Q94" i="9"/>
  <c r="AY94" i="9"/>
  <c r="K95" i="9"/>
  <c r="Q95" i="9"/>
  <c r="AY95" i="9"/>
  <c r="K96" i="9"/>
  <c r="Q96" i="9"/>
  <c r="AY96" i="9"/>
  <c r="Q97" i="9"/>
  <c r="AY97" i="9"/>
  <c r="J98" i="9"/>
  <c r="Q98" i="9"/>
  <c r="AY98" i="9"/>
  <c r="K99" i="9"/>
  <c r="Q99" i="9"/>
  <c r="AY99" i="9"/>
  <c r="K100" i="9"/>
  <c r="Q100" i="9"/>
  <c r="AY100" i="9"/>
  <c r="Q101" i="9"/>
  <c r="AY101" i="9"/>
  <c r="K102" i="9"/>
  <c r="Q102" i="9"/>
  <c r="AY102" i="9"/>
  <c r="K103" i="9"/>
  <c r="Q103" i="9"/>
  <c r="AY103" i="9"/>
  <c r="K104" i="9"/>
  <c r="Q104" i="9"/>
  <c r="AY104" i="9"/>
  <c r="Q105" i="9"/>
  <c r="AY105" i="9"/>
  <c r="K106" i="9"/>
  <c r="Q106" i="9"/>
  <c r="AY106" i="9"/>
  <c r="K107" i="9"/>
  <c r="Q107" i="9"/>
  <c r="AY107" i="9"/>
  <c r="K108" i="9"/>
  <c r="Q108" i="9"/>
  <c r="AY108" i="9"/>
  <c r="Q109" i="9"/>
  <c r="AY109" i="9"/>
  <c r="K110" i="9"/>
  <c r="Q110" i="9"/>
  <c r="AY110" i="9"/>
  <c r="K111" i="9"/>
  <c r="Q111" i="9"/>
  <c r="AY111" i="9"/>
  <c r="K112" i="9"/>
  <c r="Q112" i="9"/>
  <c r="AY112" i="9"/>
  <c r="Q113" i="9"/>
  <c r="AY113" i="9"/>
  <c r="K114" i="9"/>
  <c r="Q114" i="9"/>
  <c r="AY114" i="9"/>
  <c r="K115" i="9"/>
  <c r="Q115" i="9"/>
  <c r="AY115" i="9"/>
  <c r="K116" i="9"/>
  <c r="Q116" i="9"/>
  <c r="AY116" i="9"/>
  <c r="Q117" i="9"/>
  <c r="AY117" i="9"/>
  <c r="K118" i="9"/>
  <c r="Q118" i="9"/>
  <c r="AY118" i="9"/>
  <c r="K119" i="9"/>
  <c r="Q119" i="9"/>
  <c r="AY119" i="9"/>
  <c r="K120" i="9"/>
  <c r="Q120" i="9"/>
  <c r="AY120" i="9"/>
  <c r="Q121" i="9"/>
  <c r="AY121" i="9"/>
  <c r="K122" i="9"/>
  <c r="Q122" i="9"/>
  <c r="AY122" i="9"/>
  <c r="K123" i="9"/>
  <c r="Q123" i="9"/>
  <c r="AY123" i="9"/>
  <c r="K124" i="9"/>
  <c r="Q124" i="9"/>
  <c r="AY124" i="9"/>
  <c r="Q125" i="9"/>
  <c r="AY125" i="9"/>
  <c r="K126" i="9"/>
  <c r="Q126" i="9"/>
  <c r="AY126" i="9"/>
  <c r="K127" i="9"/>
  <c r="Q127" i="9"/>
  <c r="AY127" i="9"/>
  <c r="K128" i="9"/>
  <c r="Q128" i="9"/>
  <c r="AY128" i="9"/>
  <c r="Q129" i="9"/>
  <c r="AY129" i="9"/>
  <c r="K130" i="9"/>
  <c r="Q130" i="9"/>
  <c r="AY130" i="9"/>
  <c r="K131" i="9"/>
  <c r="Q131" i="9"/>
  <c r="AY131" i="9"/>
  <c r="K132" i="9"/>
  <c r="Q132" i="9"/>
  <c r="AY132" i="9"/>
  <c r="Q133" i="9"/>
  <c r="AY133" i="9"/>
  <c r="K134" i="9"/>
  <c r="Q134" i="9"/>
  <c r="AY134" i="9"/>
  <c r="K135" i="9"/>
  <c r="Q135" i="9"/>
  <c r="AY135" i="9"/>
  <c r="K136" i="9"/>
  <c r="Q136" i="9"/>
  <c r="AY136" i="9"/>
  <c r="Q137" i="9"/>
  <c r="AY137" i="9"/>
  <c r="K138" i="9"/>
  <c r="Q138" i="9"/>
  <c r="K139" i="9"/>
  <c r="Q139" i="9"/>
  <c r="K140" i="9"/>
  <c r="Q140" i="9"/>
  <c r="K141" i="9"/>
  <c r="Q141" i="9"/>
  <c r="K142" i="9"/>
  <c r="Q142" i="9"/>
  <c r="K143" i="9"/>
  <c r="Q143" i="9"/>
  <c r="K144" i="9"/>
  <c r="Q144" i="9"/>
  <c r="K145" i="9"/>
  <c r="Q145" i="9"/>
  <c r="K146" i="9"/>
  <c r="Q146" i="9"/>
  <c r="J147" i="9"/>
  <c r="Q147" i="9"/>
  <c r="K148" i="9"/>
  <c r="Q148" i="9"/>
  <c r="K149" i="9"/>
  <c r="Q149" i="9"/>
  <c r="K150" i="9"/>
  <c r="Q150" i="9"/>
  <c r="K151" i="9"/>
  <c r="Q151" i="9"/>
  <c r="K152" i="9"/>
  <c r="Q152" i="9"/>
  <c r="K153" i="9"/>
  <c r="Q153" i="9"/>
  <c r="K154" i="9"/>
  <c r="Q154" i="9"/>
  <c r="K155" i="9"/>
  <c r="Q155" i="9"/>
  <c r="K156" i="9"/>
  <c r="Q156" i="9"/>
  <c r="K157" i="9"/>
  <c r="Q157" i="9"/>
  <c r="K158" i="9"/>
  <c r="Q158" i="9"/>
  <c r="K159" i="9"/>
  <c r="Q159" i="9"/>
  <c r="K160" i="9"/>
  <c r="Q160" i="9"/>
  <c r="K161" i="9"/>
  <c r="Q161" i="9"/>
  <c r="K162" i="9"/>
  <c r="Q162" i="9"/>
  <c r="AB3" i="8"/>
  <c r="D11" i="8"/>
  <c r="AB4" i="8"/>
  <c r="AY2" i="8"/>
  <c r="D12" i="8"/>
  <c r="AB5" i="8"/>
  <c r="D13" i="8"/>
  <c r="AB2" i="8"/>
  <c r="AD2" i="8"/>
  <c r="AB7" i="8"/>
  <c r="AB11" i="8"/>
  <c r="AB9" i="8"/>
  <c r="AB8" i="8"/>
  <c r="AB18" i="8"/>
  <c r="AB10" i="8"/>
  <c r="AB6" i="8"/>
  <c r="Y6" i="8"/>
  <c r="Y7" i="8"/>
  <c r="AY7" i="8"/>
  <c r="Y8" i="8"/>
  <c r="AY8" i="8"/>
  <c r="C9" i="8"/>
  <c r="D9" i="8"/>
  <c r="Y9" i="8"/>
  <c r="AY9" i="8"/>
  <c r="AY10" i="8"/>
  <c r="E138" i="8"/>
  <c r="F138" i="8"/>
  <c r="G138" i="8"/>
  <c r="E139" i="8"/>
  <c r="F139" i="8"/>
  <c r="G139" i="8"/>
  <c r="E140" i="8"/>
  <c r="F140" i="8"/>
  <c r="G140" i="8"/>
  <c r="E141" i="8"/>
  <c r="F141" i="8"/>
  <c r="G141" i="8"/>
  <c r="E142" i="8"/>
  <c r="F142" i="8"/>
  <c r="G142" i="8"/>
  <c r="E143" i="8"/>
  <c r="F143" i="8"/>
  <c r="G143" i="8"/>
  <c r="E144" i="8"/>
  <c r="F144" i="8"/>
  <c r="G144" i="8"/>
  <c r="E145" i="8"/>
  <c r="F145" i="8"/>
  <c r="G145" i="8"/>
  <c r="E146" i="8"/>
  <c r="F146" i="8"/>
  <c r="G146" i="8"/>
  <c r="E147" i="8"/>
  <c r="F147" i="8"/>
  <c r="G147" i="8"/>
  <c r="E148" i="8"/>
  <c r="F148" i="8"/>
  <c r="G148" i="8"/>
  <c r="E149" i="8"/>
  <c r="F149" i="8"/>
  <c r="G149" i="8"/>
  <c r="E150" i="8"/>
  <c r="F150" i="8"/>
  <c r="G150" i="8"/>
  <c r="E151" i="8"/>
  <c r="F151" i="8"/>
  <c r="G151" i="8"/>
  <c r="E152" i="8"/>
  <c r="F152" i="8"/>
  <c r="G152" i="8"/>
  <c r="E153" i="8"/>
  <c r="F153" i="8"/>
  <c r="G153" i="8"/>
  <c r="E154" i="8"/>
  <c r="F154" i="8"/>
  <c r="G154" i="8"/>
  <c r="E155" i="8"/>
  <c r="F155" i="8"/>
  <c r="G155" i="8"/>
  <c r="E156" i="8"/>
  <c r="F156" i="8"/>
  <c r="G156" i="8"/>
  <c r="E157" i="8"/>
  <c r="F157" i="8"/>
  <c r="G157" i="8"/>
  <c r="E158" i="8"/>
  <c r="F158" i="8"/>
  <c r="G158" i="8"/>
  <c r="E159" i="8"/>
  <c r="F159" i="8"/>
  <c r="G159" i="8"/>
  <c r="E160" i="8"/>
  <c r="F160" i="8"/>
  <c r="G160" i="8"/>
  <c r="E161" i="8"/>
  <c r="F161" i="8"/>
  <c r="G161" i="8"/>
  <c r="E162" i="8"/>
  <c r="F162" i="8"/>
  <c r="G162" i="8"/>
  <c r="E21" i="8"/>
  <c r="F21" i="8"/>
  <c r="Z21" i="8"/>
  <c r="G21" i="8"/>
  <c r="E22" i="8"/>
  <c r="F22" i="8"/>
  <c r="G22" i="8"/>
  <c r="E23" i="8"/>
  <c r="F23" i="8"/>
  <c r="Z23" i="8"/>
  <c r="G23" i="8"/>
  <c r="E24" i="8"/>
  <c r="F24" i="8"/>
  <c r="Z24" i="8"/>
  <c r="G24" i="8"/>
  <c r="E25" i="8"/>
  <c r="F25" i="8"/>
  <c r="G25" i="8"/>
  <c r="Z25" i="8"/>
  <c r="E26" i="8"/>
  <c r="F26" i="8"/>
  <c r="G26" i="8"/>
  <c r="E27" i="8"/>
  <c r="F27" i="8"/>
  <c r="Z27" i="8"/>
  <c r="G27" i="8"/>
  <c r="E28" i="8"/>
  <c r="F28" i="8"/>
  <c r="Z28" i="8"/>
  <c r="G28" i="8"/>
  <c r="E29" i="8"/>
  <c r="F29" i="8"/>
  <c r="Z29" i="8"/>
  <c r="G29" i="8"/>
  <c r="E30" i="8"/>
  <c r="F30" i="8"/>
  <c r="G30" i="8"/>
  <c r="E31" i="8"/>
  <c r="F31" i="8"/>
  <c r="Z31" i="8"/>
  <c r="G31" i="8"/>
  <c r="E32" i="8"/>
  <c r="F32" i="8"/>
  <c r="Z32" i="8"/>
  <c r="G32" i="8"/>
  <c r="E33" i="8"/>
  <c r="F33" i="8"/>
  <c r="Z33" i="8"/>
  <c r="G33" i="8"/>
  <c r="E34" i="8"/>
  <c r="F34" i="8"/>
  <c r="G34" i="8"/>
  <c r="E35" i="8"/>
  <c r="F35" i="8"/>
  <c r="Z35" i="8"/>
  <c r="G35" i="8"/>
  <c r="E36" i="8"/>
  <c r="F36" i="8"/>
  <c r="Z36" i="8"/>
  <c r="G36" i="8"/>
  <c r="E37" i="8"/>
  <c r="F37" i="8"/>
  <c r="Z37" i="8"/>
  <c r="G37" i="8"/>
  <c r="E38" i="8"/>
  <c r="F38" i="8"/>
  <c r="G38" i="8"/>
  <c r="E39" i="8"/>
  <c r="F39" i="8"/>
  <c r="Z39" i="8"/>
  <c r="G39" i="8"/>
  <c r="E40" i="8"/>
  <c r="F40" i="8"/>
  <c r="Z40" i="8"/>
  <c r="G40" i="8"/>
  <c r="E41" i="8"/>
  <c r="F41" i="8"/>
  <c r="Z41" i="8"/>
  <c r="G41" i="8"/>
  <c r="E42" i="8"/>
  <c r="F42" i="8"/>
  <c r="G42" i="8"/>
  <c r="E43" i="8"/>
  <c r="F43" i="8"/>
  <c r="E44" i="8"/>
  <c r="F44" i="8"/>
  <c r="G44" i="8"/>
  <c r="Z44" i="8"/>
  <c r="E45" i="8"/>
  <c r="F45" i="8"/>
  <c r="E46" i="8"/>
  <c r="F46" i="8"/>
  <c r="Z46" i="8"/>
  <c r="G46" i="8"/>
  <c r="E47" i="8"/>
  <c r="F47" i="8"/>
  <c r="Z47" i="8"/>
  <c r="G47" i="8"/>
  <c r="E48" i="8"/>
  <c r="F48" i="8"/>
  <c r="Z48" i="8"/>
  <c r="G48" i="8"/>
  <c r="E49" i="8"/>
  <c r="F49" i="8"/>
  <c r="E50" i="8"/>
  <c r="F50" i="8"/>
  <c r="Z50" i="8"/>
  <c r="G50" i="8"/>
  <c r="E51" i="8"/>
  <c r="F51" i="8"/>
  <c r="Z51" i="8"/>
  <c r="G51" i="8"/>
  <c r="E52" i="8"/>
  <c r="F52" i="8"/>
  <c r="Z52" i="8"/>
  <c r="G52" i="8"/>
  <c r="E53" i="8"/>
  <c r="F53" i="8"/>
  <c r="E54" i="8"/>
  <c r="F54" i="8"/>
  <c r="Z54" i="8"/>
  <c r="G54" i="8"/>
  <c r="E55" i="8"/>
  <c r="F55" i="8"/>
  <c r="Z55" i="8"/>
  <c r="G55" i="8"/>
  <c r="E56" i="8"/>
  <c r="F56" i="8"/>
  <c r="Z56" i="8"/>
  <c r="G56" i="8"/>
  <c r="E57" i="8"/>
  <c r="F57" i="8"/>
  <c r="E58" i="8"/>
  <c r="F58" i="8"/>
  <c r="Z58" i="8"/>
  <c r="G58" i="8"/>
  <c r="E59" i="8"/>
  <c r="F59" i="8"/>
  <c r="Z59" i="8"/>
  <c r="G59" i="8"/>
  <c r="E60" i="8"/>
  <c r="F60" i="8"/>
  <c r="Z60" i="8"/>
  <c r="G60" i="8"/>
  <c r="E61" i="8"/>
  <c r="F61" i="8"/>
  <c r="E62" i="8"/>
  <c r="F62" i="8"/>
  <c r="Z62" i="8"/>
  <c r="G62" i="8"/>
  <c r="E63" i="8"/>
  <c r="F63" i="8"/>
  <c r="Z63" i="8"/>
  <c r="G63" i="8"/>
  <c r="E64" i="8"/>
  <c r="F64" i="8"/>
  <c r="Z64" i="8"/>
  <c r="G64" i="8"/>
  <c r="E65" i="8"/>
  <c r="F65" i="8"/>
  <c r="E66" i="8"/>
  <c r="F66" i="8"/>
  <c r="G66" i="8"/>
  <c r="E67" i="8"/>
  <c r="F67" i="8"/>
  <c r="Z67" i="8"/>
  <c r="G67" i="8"/>
  <c r="E68" i="8"/>
  <c r="F68" i="8"/>
  <c r="Z68" i="8"/>
  <c r="G68" i="8"/>
  <c r="E69" i="8"/>
  <c r="F69" i="8"/>
  <c r="E70" i="8"/>
  <c r="F70" i="8"/>
  <c r="Z70" i="8"/>
  <c r="G70" i="8"/>
  <c r="E71" i="8"/>
  <c r="F71" i="8"/>
  <c r="Z71" i="8"/>
  <c r="G71" i="8"/>
  <c r="E72" i="8"/>
  <c r="F72" i="8"/>
  <c r="Z72" i="8"/>
  <c r="G72" i="8"/>
  <c r="E73" i="8"/>
  <c r="F73" i="8"/>
  <c r="E74" i="8"/>
  <c r="F74" i="8"/>
  <c r="G74" i="8"/>
  <c r="E75" i="8"/>
  <c r="F75" i="8"/>
  <c r="Z75" i="8"/>
  <c r="G75" i="8"/>
  <c r="E76" i="8"/>
  <c r="F76" i="8"/>
  <c r="Z76" i="8"/>
  <c r="G76" i="8"/>
  <c r="E77" i="8"/>
  <c r="F77" i="8"/>
  <c r="E78" i="8"/>
  <c r="F78" i="8"/>
  <c r="Z78" i="8"/>
  <c r="G78" i="8"/>
  <c r="E79" i="8"/>
  <c r="F79" i="8"/>
  <c r="Z79" i="8"/>
  <c r="G79" i="8"/>
  <c r="E80" i="8"/>
  <c r="F80" i="8"/>
  <c r="Z80" i="8"/>
  <c r="G80" i="8"/>
  <c r="E81" i="8"/>
  <c r="F81" i="8"/>
  <c r="E82" i="8"/>
  <c r="F82" i="8"/>
  <c r="G82" i="8"/>
  <c r="E83" i="8"/>
  <c r="F83" i="8"/>
  <c r="Z83" i="8"/>
  <c r="G83" i="8"/>
  <c r="E84" i="8"/>
  <c r="F84" i="8"/>
  <c r="Z84" i="8"/>
  <c r="G84" i="8"/>
  <c r="E85" i="8"/>
  <c r="F85" i="8"/>
  <c r="E86" i="8"/>
  <c r="F86" i="8"/>
  <c r="Z86" i="8"/>
  <c r="G86" i="8"/>
  <c r="E87" i="8"/>
  <c r="F87" i="8"/>
  <c r="Z87" i="8"/>
  <c r="G87" i="8"/>
  <c r="E88" i="8"/>
  <c r="F88" i="8"/>
  <c r="Z88" i="8"/>
  <c r="G88" i="8"/>
  <c r="E89" i="8"/>
  <c r="F89" i="8"/>
  <c r="E90" i="8"/>
  <c r="F90" i="8"/>
  <c r="E91" i="8"/>
  <c r="F91" i="8"/>
  <c r="Z91" i="8"/>
  <c r="G91" i="8"/>
  <c r="E92" i="8"/>
  <c r="F92" i="8"/>
  <c r="Z92" i="8"/>
  <c r="G92" i="8"/>
  <c r="E93" i="8"/>
  <c r="F93" i="8"/>
  <c r="E94" i="8"/>
  <c r="F94" i="8"/>
  <c r="G94" i="8"/>
  <c r="E95" i="8"/>
  <c r="F95" i="8"/>
  <c r="Z95" i="8"/>
  <c r="G95" i="8"/>
  <c r="E96" i="8"/>
  <c r="F96" i="8"/>
  <c r="Z96" i="8"/>
  <c r="G96" i="8"/>
  <c r="E97" i="8"/>
  <c r="F97" i="8"/>
  <c r="E98" i="8"/>
  <c r="F98" i="8"/>
  <c r="G98" i="8"/>
  <c r="E99" i="8"/>
  <c r="F99" i="8"/>
  <c r="Z99" i="8"/>
  <c r="G99" i="8"/>
  <c r="E100" i="8"/>
  <c r="F100" i="8"/>
  <c r="Z100" i="8"/>
  <c r="G100" i="8"/>
  <c r="E101" i="8"/>
  <c r="F101" i="8"/>
  <c r="E102" i="8"/>
  <c r="F102" i="8"/>
  <c r="E103" i="8"/>
  <c r="F103" i="8"/>
  <c r="Z103" i="8"/>
  <c r="G103" i="8"/>
  <c r="E104" i="8"/>
  <c r="F104" i="8"/>
  <c r="Z104" i="8"/>
  <c r="G104" i="8"/>
  <c r="E105" i="8"/>
  <c r="F105" i="8"/>
  <c r="E106" i="8"/>
  <c r="F106" i="8"/>
  <c r="E107" i="8"/>
  <c r="F107" i="8"/>
  <c r="Z107" i="8"/>
  <c r="G107" i="8"/>
  <c r="E108" i="8"/>
  <c r="F108" i="8"/>
  <c r="Z108" i="8"/>
  <c r="G108" i="8"/>
  <c r="E109" i="8"/>
  <c r="F109" i="8"/>
  <c r="Z109" i="8"/>
  <c r="E110" i="8"/>
  <c r="F110" i="8"/>
  <c r="E111" i="8"/>
  <c r="F111" i="8"/>
  <c r="Z111" i="8"/>
  <c r="G111" i="8"/>
  <c r="E112" i="8"/>
  <c r="F112" i="8"/>
  <c r="Z112" i="8"/>
  <c r="G112" i="8"/>
  <c r="E113" i="8"/>
  <c r="F113" i="8"/>
  <c r="Z113" i="8"/>
  <c r="E114" i="8"/>
  <c r="F114" i="8"/>
  <c r="G114" i="8"/>
  <c r="E115" i="8"/>
  <c r="F115" i="8"/>
  <c r="Z115" i="8"/>
  <c r="G115" i="8"/>
  <c r="E116" i="8"/>
  <c r="F116" i="8"/>
  <c r="Z116" i="8"/>
  <c r="G116" i="8"/>
  <c r="E117" i="8"/>
  <c r="F117" i="8"/>
  <c r="E118" i="8"/>
  <c r="F118" i="8"/>
  <c r="E119" i="8"/>
  <c r="F119" i="8"/>
  <c r="Z119" i="8"/>
  <c r="G119" i="8"/>
  <c r="E120" i="8"/>
  <c r="F120" i="8"/>
  <c r="Z120" i="8"/>
  <c r="G120" i="8"/>
  <c r="E121" i="8"/>
  <c r="F121" i="8"/>
  <c r="Z121" i="8"/>
  <c r="E122" i="8"/>
  <c r="F122" i="8"/>
  <c r="G122" i="8"/>
  <c r="E123" i="8"/>
  <c r="F123" i="8"/>
  <c r="Z123" i="8"/>
  <c r="G123" i="8"/>
  <c r="E124" i="8"/>
  <c r="F124" i="8"/>
  <c r="Z124" i="8"/>
  <c r="G124" i="8"/>
  <c r="E125" i="8"/>
  <c r="F125" i="8"/>
  <c r="Z125" i="8"/>
  <c r="E126" i="8"/>
  <c r="F126" i="8"/>
  <c r="E127" i="8"/>
  <c r="F127" i="8"/>
  <c r="Z127" i="8"/>
  <c r="G127" i="8"/>
  <c r="E128" i="8"/>
  <c r="F128" i="8"/>
  <c r="Z128" i="8"/>
  <c r="G128" i="8"/>
  <c r="E129" i="8"/>
  <c r="F129" i="8"/>
  <c r="Z129" i="8"/>
  <c r="E130" i="8"/>
  <c r="F130" i="8"/>
  <c r="G130" i="8"/>
  <c r="E131" i="8"/>
  <c r="F131" i="8"/>
  <c r="Z131" i="8"/>
  <c r="G131" i="8"/>
  <c r="E132" i="8"/>
  <c r="F132" i="8"/>
  <c r="Z132" i="8"/>
  <c r="G132" i="8"/>
  <c r="E133" i="8"/>
  <c r="F133" i="8"/>
  <c r="E134" i="8"/>
  <c r="F134" i="8"/>
  <c r="E135" i="8"/>
  <c r="F135" i="8"/>
  <c r="Z135" i="8"/>
  <c r="E136" i="8"/>
  <c r="F136" i="8"/>
  <c r="Z136" i="8"/>
  <c r="G136" i="8"/>
  <c r="E137" i="8"/>
  <c r="F137" i="8"/>
  <c r="G137" i="8"/>
  <c r="Z137" i="8"/>
  <c r="Z138" i="8"/>
  <c r="Z139" i="8"/>
  <c r="Z140" i="8"/>
  <c r="Z141" i="8"/>
  <c r="Z142" i="8"/>
  <c r="Z143" i="8"/>
  <c r="Z144" i="8"/>
  <c r="Z145" i="8"/>
  <c r="Z146" i="8"/>
  <c r="Z147" i="8"/>
  <c r="Z148" i="8"/>
  <c r="Z149" i="8"/>
  <c r="Z150" i="8"/>
  <c r="Z151" i="8"/>
  <c r="Z152" i="8"/>
  <c r="Z153" i="8"/>
  <c r="Z154" i="8"/>
  <c r="Z155" i="8"/>
  <c r="Z156" i="8"/>
  <c r="Z157" i="8"/>
  <c r="Z158" i="8"/>
  <c r="Z159" i="8"/>
  <c r="Z160" i="8"/>
  <c r="Z161" i="8"/>
  <c r="Z162" i="8"/>
  <c r="AY11" i="8"/>
  <c r="AY12" i="8"/>
  <c r="AB13" i="8"/>
  <c r="AY13" i="8"/>
  <c r="P23" i="8"/>
  <c r="P27" i="8"/>
  <c r="R27" i="8" s="1"/>
  <c r="P33" i="8"/>
  <c r="R33" i="8" s="1"/>
  <c r="P35" i="8"/>
  <c r="P40" i="8"/>
  <c r="R40" i="8" s="1"/>
  <c r="P42" i="8"/>
  <c r="P48" i="8"/>
  <c r="R48" i="8" s="1"/>
  <c r="P51" i="8"/>
  <c r="P56" i="8"/>
  <c r="P58" i="8"/>
  <c r="P63" i="8"/>
  <c r="P65" i="8"/>
  <c r="P69" i="8"/>
  <c r="AC69" i="8" s="1"/>
  <c r="P71" i="8"/>
  <c r="R71" i="8" s="1"/>
  <c r="P76" i="8"/>
  <c r="P78" i="8"/>
  <c r="P83" i="8"/>
  <c r="P90" i="8"/>
  <c r="AC90" i="8" s="1"/>
  <c r="P92" i="8"/>
  <c r="AF92" i="8" s="1"/>
  <c r="P98" i="8"/>
  <c r="P100" i="8"/>
  <c r="R100" i="8" s="1"/>
  <c r="P106" i="8"/>
  <c r="P108" i="8"/>
  <c r="P114" i="8"/>
  <c r="P116" i="8"/>
  <c r="R116" i="8" s="1"/>
  <c r="P121" i="8"/>
  <c r="AF121" i="8" s="1"/>
  <c r="P123" i="8"/>
  <c r="P129" i="8"/>
  <c r="AF129" i="8" s="1"/>
  <c r="P131" i="8"/>
  <c r="P138" i="8"/>
  <c r="R138" i="8" s="1"/>
  <c r="P140" i="8"/>
  <c r="P146" i="8"/>
  <c r="R146" i="8" s="1"/>
  <c r="P148" i="8"/>
  <c r="R50" i="8"/>
  <c r="AB14" i="8"/>
  <c r="AY14" i="8"/>
  <c r="AY15" i="8"/>
  <c r="F16" i="8"/>
  <c r="F17" i="8" s="1"/>
  <c r="AB16" i="8"/>
  <c r="AY16" i="8"/>
  <c r="C17" i="8"/>
  <c r="U17" i="8"/>
  <c r="AB17" i="8"/>
  <c r="AY17" i="8"/>
  <c r="AY18" i="8"/>
  <c r="AY19" i="8"/>
  <c r="AY20" i="8"/>
  <c r="I21" i="8"/>
  <c r="Q21" i="8"/>
  <c r="AB21" i="8"/>
  <c r="AC21" i="8"/>
  <c r="AD21" i="8"/>
  <c r="AF21" i="8"/>
  <c r="AY21" i="8"/>
  <c r="H22" i="8"/>
  <c r="Q22" i="8"/>
  <c r="AB22" i="8"/>
  <c r="AD22" i="8"/>
  <c r="AF22" i="8"/>
  <c r="AY22" i="8"/>
  <c r="H23" i="8"/>
  <c r="Q23" i="8"/>
  <c r="AB23" i="8"/>
  <c r="AD23" i="8"/>
  <c r="AF23" i="8"/>
  <c r="AY23" i="8"/>
  <c r="H24" i="8"/>
  <c r="Q24" i="8"/>
  <c r="AB24" i="8"/>
  <c r="AD24" i="8"/>
  <c r="AF24" i="8"/>
  <c r="AY24" i="8"/>
  <c r="H25" i="8"/>
  <c r="Q25" i="8"/>
  <c r="AB25" i="8"/>
  <c r="AD25" i="8"/>
  <c r="AF25" i="8"/>
  <c r="AY25" i="8"/>
  <c r="J26" i="8"/>
  <c r="Q26" i="8"/>
  <c r="AY26" i="8"/>
  <c r="J27" i="8"/>
  <c r="Q27" i="8"/>
  <c r="AY27" i="8"/>
  <c r="J28" i="8"/>
  <c r="Q28" i="8"/>
  <c r="AY28" i="8"/>
  <c r="J29" i="8"/>
  <c r="Q29" i="8"/>
  <c r="AY29" i="8"/>
  <c r="J30" i="8"/>
  <c r="Q30" i="8"/>
  <c r="AY30" i="8"/>
  <c r="J31" i="8"/>
  <c r="Q31" i="8"/>
  <c r="AY31" i="8"/>
  <c r="J32" i="8"/>
  <c r="Q32" i="8"/>
  <c r="AY32" i="8"/>
  <c r="J33" i="8"/>
  <c r="Q33" i="8"/>
  <c r="AC33" i="8"/>
  <c r="AY33" i="8"/>
  <c r="J34" i="8"/>
  <c r="Q34" i="8"/>
  <c r="AY34" i="8"/>
  <c r="J35" i="8"/>
  <c r="Q35" i="8"/>
  <c r="AY35" i="8"/>
  <c r="J36" i="8"/>
  <c r="Q36" i="8"/>
  <c r="AY36" i="8"/>
  <c r="J37" i="8"/>
  <c r="Q37" i="8"/>
  <c r="AY37" i="8"/>
  <c r="J38" i="8"/>
  <c r="Q38" i="8"/>
  <c r="AY38" i="8"/>
  <c r="J39" i="8"/>
  <c r="Q39" i="8"/>
  <c r="AY39" i="8"/>
  <c r="J40" i="8"/>
  <c r="Q40" i="8"/>
  <c r="AC40" i="8"/>
  <c r="AY40" i="8"/>
  <c r="J41" i="8"/>
  <c r="Q41" i="8"/>
  <c r="AY41" i="8"/>
  <c r="J42" i="8"/>
  <c r="Q42" i="8"/>
  <c r="AY42" i="8"/>
  <c r="Q43" i="8"/>
  <c r="AY43" i="8"/>
  <c r="J44" i="8"/>
  <c r="Q44" i="8"/>
  <c r="AY44" i="8"/>
  <c r="Q45" i="8"/>
  <c r="AY45" i="8"/>
  <c r="J46" i="8"/>
  <c r="Q46" i="8"/>
  <c r="AY46" i="8"/>
  <c r="J47" i="8"/>
  <c r="Q47" i="8"/>
  <c r="AY47" i="8"/>
  <c r="J48" i="8"/>
  <c r="Q48" i="8"/>
  <c r="AF48" i="8"/>
  <c r="AY48" i="8"/>
  <c r="Q49" i="8"/>
  <c r="AY49" i="8"/>
  <c r="J50" i="8"/>
  <c r="Q50" i="8"/>
  <c r="AY50" i="8"/>
  <c r="J51" i="8"/>
  <c r="Q51" i="8"/>
  <c r="AY51" i="8"/>
  <c r="J52" i="8"/>
  <c r="Q52" i="8"/>
  <c r="AY52" i="8"/>
  <c r="Q53" i="8"/>
  <c r="AY53" i="8"/>
  <c r="J54" i="8"/>
  <c r="Q54" i="8"/>
  <c r="AY54" i="8"/>
  <c r="J55" i="8"/>
  <c r="Q55" i="8"/>
  <c r="AY55" i="8"/>
  <c r="J56" i="8"/>
  <c r="Q56" i="8"/>
  <c r="AY56" i="8"/>
  <c r="Q57" i="8"/>
  <c r="AY57" i="8"/>
  <c r="J58" i="8"/>
  <c r="Q58" i="8"/>
  <c r="AC58" i="8"/>
  <c r="AY58" i="8"/>
  <c r="J59" i="8"/>
  <c r="Q59" i="8"/>
  <c r="AY59" i="8"/>
  <c r="J60" i="8"/>
  <c r="Q60" i="8"/>
  <c r="AY60" i="8"/>
  <c r="Q61" i="8"/>
  <c r="AY61" i="8"/>
  <c r="J62" i="8"/>
  <c r="Q62" i="8"/>
  <c r="AY62" i="8"/>
  <c r="K63" i="8"/>
  <c r="Q63" i="8"/>
  <c r="AB63" i="8"/>
  <c r="AD63" i="8"/>
  <c r="AF63" i="8"/>
  <c r="AY63" i="8"/>
  <c r="K64" i="8"/>
  <c r="Q64" i="8"/>
  <c r="AB64" i="8"/>
  <c r="AD64" i="8"/>
  <c r="AF64" i="8"/>
  <c r="AY64" i="8"/>
  <c r="Q65" i="8"/>
  <c r="AY65" i="8"/>
  <c r="K66" i="8"/>
  <c r="Q66" i="8"/>
  <c r="AY66" i="8"/>
  <c r="K67" i="8"/>
  <c r="Q67" i="8"/>
  <c r="AY67" i="8"/>
  <c r="K68" i="8"/>
  <c r="Q68" i="8"/>
  <c r="AY68" i="8"/>
  <c r="Q69" i="8"/>
  <c r="AY69" i="8"/>
  <c r="K70" i="8"/>
  <c r="Q70" i="8"/>
  <c r="AY70" i="8"/>
  <c r="K71" i="8"/>
  <c r="Q71" i="8"/>
  <c r="AY71" i="8"/>
  <c r="J72" i="8"/>
  <c r="Q72" i="8"/>
  <c r="AY72" i="8"/>
  <c r="Q73" i="8"/>
  <c r="AY73" i="8"/>
  <c r="K74" i="8"/>
  <c r="Q74" i="8"/>
  <c r="AY74" i="8"/>
  <c r="K75" i="8"/>
  <c r="Q75" i="8"/>
  <c r="AY75" i="8"/>
  <c r="K76" i="8"/>
  <c r="Q76" i="8"/>
  <c r="AC76" i="8"/>
  <c r="AY76" i="8"/>
  <c r="Q77" i="8"/>
  <c r="AY77" i="8"/>
  <c r="K78" i="8"/>
  <c r="Q78" i="8"/>
  <c r="AF78" i="8"/>
  <c r="AY78" i="8"/>
  <c r="K79" i="8"/>
  <c r="Q79" i="8"/>
  <c r="AY79" i="8"/>
  <c r="K80" i="8"/>
  <c r="Q80" i="8"/>
  <c r="AY80" i="8"/>
  <c r="Q81" i="8"/>
  <c r="AY81" i="8"/>
  <c r="K82" i="8"/>
  <c r="Q82" i="8"/>
  <c r="AY82" i="8"/>
  <c r="K83" i="8"/>
  <c r="Q83" i="8"/>
  <c r="AY83" i="8"/>
  <c r="K84" i="8"/>
  <c r="Q84" i="8"/>
  <c r="AY84" i="8"/>
  <c r="Q85" i="8"/>
  <c r="AY85" i="8"/>
  <c r="K86" i="8"/>
  <c r="Q86" i="8"/>
  <c r="AY86" i="8"/>
  <c r="J87" i="8"/>
  <c r="Q87" i="8"/>
  <c r="AY87" i="8"/>
  <c r="K88" i="8"/>
  <c r="Q88" i="8"/>
  <c r="AY88" i="8"/>
  <c r="Q89" i="8"/>
  <c r="AY89" i="8"/>
  <c r="Q90" i="8"/>
  <c r="AY90" i="8"/>
  <c r="K91" i="8"/>
  <c r="Q91" i="8"/>
  <c r="AY91" i="8"/>
  <c r="J92" i="8"/>
  <c r="Q92" i="8"/>
  <c r="AY92" i="8"/>
  <c r="Q93" i="8"/>
  <c r="AY93" i="8"/>
  <c r="K94" i="8"/>
  <c r="Q94" i="8"/>
  <c r="AY94" i="8"/>
  <c r="K95" i="8"/>
  <c r="Q95" i="8"/>
  <c r="AY95" i="8"/>
  <c r="K96" i="8"/>
  <c r="Q96" i="8"/>
  <c r="AY96" i="8"/>
  <c r="Q97" i="8"/>
  <c r="AY97" i="8"/>
  <c r="J98" i="8"/>
  <c r="Q98" i="8"/>
  <c r="AY98" i="8"/>
  <c r="K99" i="8"/>
  <c r="Q99" i="8"/>
  <c r="AY99" i="8"/>
  <c r="K100" i="8"/>
  <c r="Q100" i="8"/>
  <c r="AY100" i="8"/>
  <c r="Q101" i="8"/>
  <c r="AY101" i="8"/>
  <c r="Q102" i="8"/>
  <c r="AY102" i="8"/>
  <c r="K103" i="8"/>
  <c r="Q103" i="8"/>
  <c r="AY103" i="8"/>
  <c r="K104" i="8"/>
  <c r="Q104" i="8"/>
  <c r="AY104" i="8"/>
  <c r="Q105" i="8"/>
  <c r="AY105" i="8"/>
  <c r="Q106" i="8"/>
  <c r="AY106" i="8"/>
  <c r="K107" i="8"/>
  <c r="Q107" i="8"/>
  <c r="AY107" i="8"/>
  <c r="K108" i="8"/>
  <c r="Q108" i="8"/>
  <c r="AF108" i="8"/>
  <c r="AY108" i="8"/>
  <c r="Q109" i="8"/>
  <c r="AY109" i="8"/>
  <c r="Q110" i="8"/>
  <c r="AY110" i="8"/>
  <c r="K111" i="8"/>
  <c r="Q111" i="8"/>
  <c r="AY111" i="8"/>
  <c r="K112" i="8"/>
  <c r="Q112" i="8"/>
  <c r="AY112" i="8"/>
  <c r="Q113" i="8"/>
  <c r="AY113" i="8"/>
  <c r="K114" i="8"/>
  <c r="Q114" i="8"/>
  <c r="AY114" i="8"/>
  <c r="K115" i="8"/>
  <c r="Q115" i="8"/>
  <c r="AY115" i="8"/>
  <c r="K116" i="8"/>
  <c r="Q116" i="8"/>
  <c r="AY116" i="8"/>
  <c r="Q117" i="8"/>
  <c r="AY117" i="8"/>
  <c r="Q118" i="8"/>
  <c r="AY118" i="8"/>
  <c r="K119" i="8"/>
  <c r="Q119" i="8"/>
  <c r="AY119" i="8"/>
  <c r="K120" i="8"/>
  <c r="Q120" i="8"/>
  <c r="AY120" i="8"/>
  <c r="Q121" i="8"/>
  <c r="AY121" i="8"/>
  <c r="K122" i="8"/>
  <c r="Q122" i="8"/>
  <c r="AY122" i="8"/>
  <c r="K123" i="8"/>
  <c r="Q123" i="8"/>
  <c r="AY123" i="8"/>
  <c r="K124" i="8"/>
  <c r="Q124" i="8"/>
  <c r="AY124" i="8"/>
  <c r="Q125" i="8"/>
  <c r="AY125" i="8"/>
  <c r="Q126" i="8"/>
  <c r="AY126" i="8"/>
  <c r="K127" i="8"/>
  <c r="Q127" i="8"/>
  <c r="AY127" i="8"/>
  <c r="K128" i="8"/>
  <c r="Q128" i="8"/>
  <c r="AY128" i="8"/>
  <c r="Q129" i="8"/>
  <c r="AY129" i="8"/>
  <c r="K130" i="8"/>
  <c r="Q130" i="8"/>
  <c r="AY130" i="8"/>
  <c r="K131" i="8"/>
  <c r="Q131" i="8"/>
  <c r="AY131" i="8"/>
  <c r="K132" i="8"/>
  <c r="Q132" i="8"/>
  <c r="AY132" i="8"/>
  <c r="Q133" i="8"/>
  <c r="AY133" i="8"/>
  <c r="Q134" i="8"/>
  <c r="AY134" i="8"/>
  <c r="Q135" i="8"/>
  <c r="AY135" i="8"/>
  <c r="K136" i="8"/>
  <c r="Q136" i="8"/>
  <c r="AY136" i="8"/>
  <c r="K137" i="8"/>
  <c r="Q137" i="8"/>
  <c r="AY137" i="8"/>
  <c r="K138" i="8"/>
  <c r="Q138" i="8"/>
  <c r="K139" i="8"/>
  <c r="Q139" i="8"/>
  <c r="K140" i="8"/>
  <c r="Q140" i="8"/>
  <c r="K141" i="8"/>
  <c r="Q141" i="8"/>
  <c r="K142" i="8"/>
  <c r="Q142" i="8"/>
  <c r="K143" i="8"/>
  <c r="Q143" i="8"/>
  <c r="K144" i="8"/>
  <c r="Q144" i="8"/>
  <c r="K145" i="8"/>
  <c r="Q145" i="8"/>
  <c r="K146" i="8"/>
  <c r="Q146" i="8"/>
  <c r="J147" i="8"/>
  <c r="Q147" i="8"/>
  <c r="K148" i="8"/>
  <c r="Q148" i="8"/>
  <c r="AC148" i="8"/>
  <c r="K149" i="8"/>
  <c r="Q149" i="8"/>
  <c r="K150" i="8"/>
  <c r="Q150" i="8"/>
  <c r="K151" i="8"/>
  <c r="Q151" i="8"/>
  <c r="K152" i="8"/>
  <c r="Q152" i="8"/>
  <c r="K153" i="8"/>
  <c r="P153" i="8"/>
  <c r="Q153" i="8"/>
  <c r="K154" i="8"/>
  <c r="Q154" i="8"/>
  <c r="K155" i="8"/>
  <c r="Q155" i="8"/>
  <c r="K156" i="8"/>
  <c r="Q156" i="8"/>
  <c r="K157" i="8"/>
  <c r="Q157" i="8"/>
  <c r="K158" i="8"/>
  <c r="Q158" i="8"/>
  <c r="K159" i="8"/>
  <c r="Q159" i="8"/>
  <c r="K160" i="8"/>
  <c r="Q160" i="8"/>
  <c r="K161" i="8"/>
  <c r="Q161" i="8"/>
  <c r="K162" i="8"/>
  <c r="Q162" i="8"/>
  <c r="AB6" i="4"/>
  <c r="AB13" i="4"/>
  <c r="Y7" i="4"/>
  <c r="Y8" i="4"/>
  <c r="Y9" i="4"/>
  <c r="Y6" i="4"/>
  <c r="AB8" i="4"/>
  <c r="AB16" i="4"/>
  <c r="AB9" i="4"/>
  <c r="C8" i="4"/>
  <c r="AD2" i="4"/>
  <c r="AB18" i="4"/>
  <c r="AB10" i="4"/>
  <c r="AB2" i="4"/>
  <c r="AB15" i="4"/>
  <c r="AB7" i="4"/>
  <c r="AB3" i="4"/>
  <c r="AB4" i="4"/>
  <c r="AB5" i="4"/>
  <c r="D13" i="4"/>
  <c r="Q23" i="4"/>
  <c r="Q24" i="4"/>
  <c r="Q25" i="4"/>
  <c r="Q26" i="4"/>
  <c r="E23" i="6"/>
  <c r="F23" i="6"/>
  <c r="G23" i="6"/>
  <c r="I23" i="6"/>
  <c r="E24" i="6"/>
  <c r="F24" i="6"/>
  <c r="G24" i="6"/>
  <c r="I24" i="6"/>
  <c r="E25" i="6"/>
  <c r="F25" i="6"/>
  <c r="G25" i="6"/>
  <c r="I25" i="6"/>
  <c r="E22" i="6"/>
  <c r="F22" i="6"/>
  <c r="G22" i="6"/>
  <c r="I22" i="6"/>
  <c r="Q22" i="6"/>
  <c r="Q23" i="6"/>
  <c r="Q24" i="6"/>
  <c r="Q25" i="6"/>
  <c r="E21" i="6"/>
  <c r="F21" i="6"/>
  <c r="G21" i="6"/>
  <c r="E26" i="6"/>
  <c r="F26" i="6"/>
  <c r="G26" i="6"/>
  <c r="J26" i="6"/>
  <c r="E27" i="6"/>
  <c r="F27" i="6"/>
  <c r="G27" i="6"/>
  <c r="E28" i="6"/>
  <c r="F28" i="6"/>
  <c r="G28" i="6"/>
  <c r="E29" i="6"/>
  <c r="F29" i="6"/>
  <c r="G29" i="6"/>
  <c r="E30" i="6"/>
  <c r="F30" i="6"/>
  <c r="G30" i="6"/>
  <c r="E31" i="6"/>
  <c r="F31" i="6"/>
  <c r="G31" i="6"/>
  <c r="E32" i="6"/>
  <c r="F32" i="6"/>
  <c r="G32" i="6"/>
  <c r="E33" i="6"/>
  <c r="F33" i="6"/>
  <c r="G33" i="6"/>
  <c r="J33" i="6"/>
  <c r="E34" i="6"/>
  <c r="F34" i="6"/>
  <c r="G34" i="6"/>
  <c r="E35" i="6"/>
  <c r="F35" i="6"/>
  <c r="G35" i="6"/>
  <c r="E36" i="6"/>
  <c r="F36" i="6"/>
  <c r="G36" i="6"/>
  <c r="E37" i="6"/>
  <c r="F37" i="6"/>
  <c r="G37" i="6"/>
  <c r="E38" i="6"/>
  <c r="F38" i="6"/>
  <c r="G38" i="6"/>
  <c r="J38" i="6"/>
  <c r="E39" i="6"/>
  <c r="F39" i="6"/>
  <c r="G39" i="6"/>
  <c r="E40" i="6"/>
  <c r="F40" i="6"/>
  <c r="G40" i="6"/>
  <c r="E41" i="6"/>
  <c r="F41" i="6"/>
  <c r="G41" i="6"/>
  <c r="E42" i="6"/>
  <c r="F42" i="6"/>
  <c r="G42" i="6"/>
  <c r="E43" i="6"/>
  <c r="F43" i="6"/>
  <c r="G43" i="6"/>
  <c r="E44" i="6"/>
  <c r="F44" i="6"/>
  <c r="G44" i="6"/>
  <c r="E45" i="6"/>
  <c r="F45" i="6"/>
  <c r="G45" i="6"/>
  <c r="E46" i="6"/>
  <c r="F46" i="6"/>
  <c r="G46" i="6"/>
  <c r="E47" i="6"/>
  <c r="F47" i="6"/>
  <c r="G47" i="6"/>
  <c r="E48" i="6"/>
  <c r="F48" i="6"/>
  <c r="G48" i="6"/>
  <c r="E49" i="6"/>
  <c r="F49" i="6"/>
  <c r="G49" i="6"/>
  <c r="J49" i="6"/>
  <c r="E50" i="6"/>
  <c r="F50" i="6"/>
  <c r="G50" i="6"/>
  <c r="E51" i="6"/>
  <c r="F51" i="6"/>
  <c r="G51" i="6"/>
  <c r="E52" i="6"/>
  <c r="F52" i="6"/>
  <c r="G52" i="6"/>
  <c r="E53" i="6"/>
  <c r="F53" i="6"/>
  <c r="G53" i="6"/>
  <c r="E54" i="6"/>
  <c r="F54" i="6"/>
  <c r="G54" i="6"/>
  <c r="J54" i="6"/>
  <c r="E55" i="6"/>
  <c r="F55" i="6"/>
  <c r="G55" i="6"/>
  <c r="E56" i="6"/>
  <c r="F56" i="6"/>
  <c r="G56" i="6"/>
  <c r="E57" i="6"/>
  <c r="F57" i="6"/>
  <c r="G57" i="6"/>
  <c r="E58" i="6"/>
  <c r="F58" i="6"/>
  <c r="G58" i="6"/>
  <c r="E59" i="6"/>
  <c r="F59" i="6"/>
  <c r="G59" i="6"/>
  <c r="E60" i="6"/>
  <c r="F60" i="6"/>
  <c r="G60" i="6"/>
  <c r="E61" i="6"/>
  <c r="F61" i="6"/>
  <c r="G61" i="6"/>
  <c r="E62" i="6"/>
  <c r="F62" i="6"/>
  <c r="G62" i="6"/>
  <c r="E63" i="6"/>
  <c r="F63" i="6"/>
  <c r="G63" i="6"/>
  <c r="E64" i="6"/>
  <c r="F64" i="6"/>
  <c r="G64" i="6"/>
  <c r="E65" i="6"/>
  <c r="F65" i="6"/>
  <c r="G65" i="6"/>
  <c r="K65" i="6"/>
  <c r="E66" i="6"/>
  <c r="F66" i="6"/>
  <c r="G66" i="6"/>
  <c r="E67" i="6"/>
  <c r="F67" i="6"/>
  <c r="G67" i="6"/>
  <c r="E68" i="6"/>
  <c r="F68" i="6"/>
  <c r="G68" i="6"/>
  <c r="E69" i="6"/>
  <c r="F69" i="6"/>
  <c r="G69" i="6"/>
  <c r="E70" i="6"/>
  <c r="F70" i="6"/>
  <c r="G70" i="6"/>
  <c r="K70" i="6"/>
  <c r="E71" i="6"/>
  <c r="F71" i="6"/>
  <c r="G71" i="6"/>
  <c r="E72" i="6"/>
  <c r="F72" i="6"/>
  <c r="G72" i="6"/>
  <c r="E73" i="6"/>
  <c r="F73" i="6"/>
  <c r="G73" i="6"/>
  <c r="E74" i="6"/>
  <c r="F74" i="6"/>
  <c r="G74" i="6"/>
  <c r="E75" i="6"/>
  <c r="F75" i="6"/>
  <c r="G75" i="6"/>
  <c r="E76" i="6"/>
  <c r="F76" i="6"/>
  <c r="G76" i="6"/>
  <c r="E77" i="6"/>
  <c r="F77" i="6"/>
  <c r="G77" i="6"/>
  <c r="E78" i="6"/>
  <c r="F78" i="6"/>
  <c r="G78" i="6"/>
  <c r="E79" i="6"/>
  <c r="F79" i="6"/>
  <c r="G79" i="6"/>
  <c r="E80" i="6"/>
  <c r="F80" i="6"/>
  <c r="G80" i="6"/>
  <c r="E81" i="6"/>
  <c r="F81" i="6"/>
  <c r="G81" i="6"/>
  <c r="K81" i="6"/>
  <c r="E82" i="6"/>
  <c r="F82" i="6"/>
  <c r="G82" i="6"/>
  <c r="E83" i="6"/>
  <c r="F83" i="6"/>
  <c r="G83" i="6"/>
  <c r="E84" i="6"/>
  <c r="F84" i="6"/>
  <c r="G84" i="6"/>
  <c r="E85" i="6"/>
  <c r="F85" i="6"/>
  <c r="G85" i="6"/>
  <c r="E86" i="6"/>
  <c r="F86" i="6"/>
  <c r="G86" i="6"/>
  <c r="K86" i="6"/>
  <c r="E87" i="6"/>
  <c r="F87" i="6"/>
  <c r="G87" i="6"/>
  <c r="E88" i="6"/>
  <c r="F88" i="6"/>
  <c r="G88" i="6"/>
  <c r="E89" i="6"/>
  <c r="F89" i="6"/>
  <c r="G89" i="6"/>
  <c r="E90" i="6"/>
  <c r="F90" i="6"/>
  <c r="G90" i="6"/>
  <c r="E91" i="6"/>
  <c r="F91" i="6"/>
  <c r="G91" i="6"/>
  <c r="E92" i="6"/>
  <c r="F92" i="6"/>
  <c r="G92" i="6"/>
  <c r="E93" i="6"/>
  <c r="F93" i="6"/>
  <c r="G93" i="6"/>
  <c r="E94" i="6"/>
  <c r="F94" i="6"/>
  <c r="G94" i="6"/>
  <c r="E95" i="6"/>
  <c r="F95" i="6"/>
  <c r="G95" i="6"/>
  <c r="E96" i="6"/>
  <c r="F96" i="6"/>
  <c r="G96" i="6"/>
  <c r="E97" i="6"/>
  <c r="F97" i="6"/>
  <c r="G97" i="6"/>
  <c r="J97" i="6"/>
  <c r="E98" i="6"/>
  <c r="F98" i="6"/>
  <c r="G98" i="6"/>
  <c r="E99" i="6"/>
  <c r="F99" i="6"/>
  <c r="G99" i="6"/>
  <c r="E100" i="6"/>
  <c r="F100" i="6"/>
  <c r="G100" i="6"/>
  <c r="E101" i="6"/>
  <c r="F101" i="6"/>
  <c r="G101" i="6"/>
  <c r="E102" i="6"/>
  <c r="F102" i="6"/>
  <c r="G102" i="6"/>
  <c r="K102" i="6"/>
  <c r="E103" i="6"/>
  <c r="F103" i="6"/>
  <c r="G103" i="6"/>
  <c r="E104" i="6"/>
  <c r="F104" i="6"/>
  <c r="G104" i="6"/>
  <c r="E105" i="6"/>
  <c r="F105" i="6"/>
  <c r="G105" i="6"/>
  <c r="E106" i="6"/>
  <c r="F106" i="6"/>
  <c r="G106" i="6"/>
  <c r="E107" i="6"/>
  <c r="F107" i="6"/>
  <c r="G107" i="6"/>
  <c r="E108" i="6"/>
  <c r="F108" i="6"/>
  <c r="G108" i="6"/>
  <c r="E109" i="6"/>
  <c r="F109" i="6"/>
  <c r="G109" i="6"/>
  <c r="E110" i="6"/>
  <c r="F110" i="6"/>
  <c r="G110" i="6"/>
  <c r="K110" i="6"/>
  <c r="E111" i="6"/>
  <c r="F111" i="6"/>
  <c r="G111" i="6"/>
  <c r="E112" i="6"/>
  <c r="F112" i="6"/>
  <c r="G112" i="6"/>
  <c r="E113" i="6"/>
  <c r="F113" i="6"/>
  <c r="G113" i="6"/>
  <c r="E114" i="6"/>
  <c r="F114" i="6"/>
  <c r="G114" i="6"/>
  <c r="E115" i="6"/>
  <c r="F115" i="6"/>
  <c r="G115" i="6"/>
  <c r="E116" i="6"/>
  <c r="F116" i="6"/>
  <c r="G116" i="6"/>
  <c r="E117" i="6"/>
  <c r="F117" i="6"/>
  <c r="G117" i="6"/>
  <c r="E118" i="6"/>
  <c r="F118" i="6"/>
  <c r="G118" i="6"/>
  <c r="K118" i="6"/>
  <c r="E119" i="6"/>
  <c r="F119" i="6"/>
  <c r="G119" i="6"/>
  <c r="E120" i="6"/>
  <c r="F120" i="6"/>
  <c r="G120" i="6"/>
  <c r="E121" i="6"/>
  <c r="F121" i="6"/>
  <c r="G121" i="6"/>
  <c r="E122" i="6"/>
  <c r="F122" i="6"/>
  <c r="G122" i="6"/>
  <c r="E123" i="6"/>
  <c r="F123" i="6"/>
  <c r="G123" i="6"/>
  <c r="E124" i="6"/>
  <c r="F124" i="6"/>
  <c r="G124" i="6"/>
  <c r="E125" i="6"/>
  <c r="F125" i="6"/>
  <c r="G125" i="6"/>
  <c r="E126" i="6"/>
  <c r="F126" i="6"/>
  <c r="G126" i="6"/>
  <c r="K126" i="6"/>
  <c r="E127" i="6"/>
  <c r="F127" i="6"/>
  <c r="G127" i="6"/>
  <c r="E128" i="6"/>
  <c r="F128" i="6"/>
  <c r="G128" i="6"/>
  <c r="E129" i="6"/>
  <c r="F129" i="6"/>
  <c r="G129" i="6"/>
  <c r="E130" i="6"/>
  <c r="F130" i="6"/>
  <c r="G130" i="6"/>
  <c r="E131" i="6"/>
  <c r="F131" i="6"/>
  <c r="G131" i="6"/>
  <c r="E132" i="6"/>
  <c r="F132" i="6"/>
  <c r="G132" i="6"/>
  <c r="E133" i="6"/>
  <c r="F133" i="6"/>
  <c r="G133" i="6"/>
  <c r="E134" i="6"/>
  <c r="F134" i="6"/>
  <c r="G134" i="6"/>
  <c r="K134" i="6"/>
  <c r="E135" i="6"/>
  <c r="F135" i="6"/>
  <c r="G135" i="6"/>
  <c r="E136" i="6"/>
  <c r="F136" i="6"/>
  <c r="G136" i="6"/>
  <c r="E137" i="6"/>
  <c r="F137" i="6"/>
  <c r="G137" i="6"/>
  <c r="E138" i="6"/>
  <c r="F138" i="6"/>
  <c r="G138" i="6"/>
  <c r="E139" i="6"/>
  <c r="F139" i="6"/>
  <c r="G139" i="6"/>
  <c r="E140" i="6"/>
  <c r="F140" i="6"/>
  <c r="G140" i="6"/>
  <c r="E141" i="6"/>
  <c r="F141" i="6"/>
  <c r="G141" i="6"/>
  <c r="E142" i="6"/>
  <c r="F142" i="6"/>
  <c r="G142" i="6"/>
  <c r="K142" i="6"/>
  <c r="E143" i="6"/>
  <c r="F143" i="6"/>
  <c r="G143" i="6"/>
  <c r="E144" i="6"/>
  <c r="F144" i="6"/>
  <c r="G144" i="6"/>
  <c r="E145" i="6"/>
  <c r="F145" i="6"/>
  <c r="G145" i="6"/>
  <c r="K145" i="6"/>
  <c r="E146" i="6"/>
  <c r="F146" i="6"/>
  <c r="G146" i="6"/>
  <c r="E147" i="6"/>
  <c r="F147" i="6"/>
  <c r="G147" i="6"/>
  <c r="E148" i="6"/>
  <c r="F148" i="6"/>
  <c r="G148" i="6"/>
  <c r="E149" i="6"/>
  <c r="F149" i="6"/>
  <c r="G149" i="6"/>
  <c r="E150" i="6"/>
  <c r="F150" i="6"/>
  <c r="G150" i="6"/>
  <c r="K150" i="6"/>
  <c r="E151" i="6"/>
  <c r="F151" i="6"/>
  <c r="G151" i="6"/>
  <c r="E152" i="6"/>
  <c r="F152" i="6"/>
  <c r="G152" i="6"/>
  <c r="E153" i="6"/>
  <c r="F153" i="6"/>
  <c r="G153" i="6"/>
  <c r="E154" i="6"/>
  <c r="F154" i="6"/>
  <c r="G154" i="6"/>
  <c r="E155" i="6"/>
  <c r="F155" i="6"/>
  <c r="G155" i="6"/>
  <c r="E156" i="6"/>
  <c r="F156" i="6"/>
  <c r="G156" i="6"/>
  <c r="E157" i="6"/>
  <c r="F157" i="6"/>
  <c r="G157" i="6"/>
  <c r="E158" i="6"/>
  <c r="F158" i="6"/>
  <c r="G158" i="6"/>
  <c r="K158" i="6"/>
  <c r="E159" i="6"/>
  <c r="F159" i="6"/>
  <c r="G159" i="6"/>
  <c r="E160" i="6"/>
  <c r="F160" i="6"/>
  <c r="G160" i="6"/>
  <c r="E161" i="6"/>
  <c r="F161" i="6"/>
  <c r="G161" i="6"/>
  <c r="K161" i="6"/>
  <c r="E162" i="6"/>
  <c r="F162" i="6"/>
  <c r="G162" i="6"/>
  <c r="D9" i="6"/>
  <c r="C9" i="6"/>
  <c r="D11" i="6"/>
  <c r="P130" i="6" s="1"/>
  <c r="R130" i="6" s="1"/>
  <c r="D12" i="6"/>
  <c r="D13" i="6"/>
  <c r="R80" i="6"/>
  <c r="F16" i="6"/>
  <c r="F17" i="6" s="1"/>
  <c r="C17" i="6"/>
  <c r="G19" i="6"/>
  <c r="I21" i="6"/>
  <c r="Q21" i="6"/>
  <c r="Q26" i="6"/>
  <c r="J27" i="6"/>
  <c r="Q27" i="6"/>
  <c r="J28" i="6"/>
  <c r="Q28" i="6"/>
  <c r="J29" i="6"/>
  <c r="Q29" i="6"/>
  <c r="J30" i="6"/>
  <c r="Q30" i="6"/>
  <c r="J31" i="6"/>
  <c r="Q31" i="6"/>
  <c r="J32" i="6"/>
  <c r="Q32" i="6"/>
  <c r="Q33" i="6"/>
  <c r="J34" i="6"/>
  <c r="Q34" i="6"/>
  <c r="J35" i="6"/>
  <c r="Q35" i="6"/>
  <c r="J36" i="6"/>
  <c r="Q36" i="6"/>
  <c r="J37" i="6"/>
  <c r="Q37" i="6"/>
  <c r="Q38" i="6"/>
  <c r="J39" i="6"/>
  <c r="Q39" i="6"/>
  <c r="J40" i="6"/>
  <c r="Q40" i="6"/>
  <c r="J41" i="6"/>
  <c r="Q41" i="6"/>
  <c r="J42" i="6"/>
  <c r="Q42" i="6"/>
  <c r="J43" i="6"/>
  <c r="Q43" i="6"/>
  <c r="J44" i="6"/>
  <c r="Q44" i="6"/>
  <c r="J45" i="6"/>
  <c r="Q45" i="6"/>
  <c r="J46" i="6"/>
  <c r="Q46" i="6"/>
  <c r="J47" i="6"/>
  <c r="Q47" i="6"/>
  <c r="J48" i="6"/>
  <c r="Q48" i="6"/>
  <c r="Q49" i="6"/>
  <c r="J50" i="6"/>
  <c r="Q50" i="6"/>
  <c r="J51" i="6"/>
  <c r="Q51" i="6"/>
  <c r="J52" i="6"/>
  <c r="Q52" i="6"/>
  <c r="J53" i="6"/>
  <c r="Q53" i="6"/>
  <c r="Q54" i="6"/>
  <c r="J55" i="6"/>
  <c r="Q55" i="6"/>
  <c r="J56" i="6"/>
  <c r="Q56" i="6"/>
  <c r="J57" i="6"/>
  <c r="Q57" i="6"/>
  <c r="J58" i="6"/>
  <c r="Q58" i="6"/>
  <c r="J59" i="6"/>
  <c r="Q59" i="6"/>
  <c r="J60" i="6"/>
  <c r="Q60" i="6"/>
  <c r="J61" i="6"/>
  <c r="Q61" i="6"/>
  <c r="J62" i="6"/>
  <c r="Q62" i="6"/>
  <c r="K63" i="6"/>
  <c r="Q63" i="6"/>
  <c r="K64" i="6"/>
  <c r="Q64" i="6"/>
  <c r="Q65" i="6"/>
  <c r="K66" i="6"/>
  <c r="Q66" i="6"/>
  <c r="K67" i="6"/>
  <c r="Q67" i="6"/>
  <c r="K68" i="6"/>
  <c r="Q68" i="6"/>
  <c r="K69" i="6"/>
  <c r="Q69" i="6"/>
  <c r="Q70" i="6"/>
  <c r="K71" i="6"/>
  <c r="Q71" i="6"/>
  <c r="J72" i="6"/>
  <c r="Q72" i="6"/>
  <c r="K73" i="6"/>
  <c r="Q73" i="6"/>
  <c r="K74" i="6"/>
  <c r="Q74" i="6"/>
  <c r="K75" i="6"/>
  <c r="Q75" i="6"/>
  <c r="K76" i="6"/>
  <c r="Q76" i="6"/>
  <c r="K77" i="6"/>
  <c r="Q77" i="6"/>
  <c r="K78" i="6"/>
  <c r="Q78" i="6"/>
  <c r="K79" i="6"/>
  <c r="Q79" i="6"/>
  <c r="K80" i="6"/>
  <c r="Q80" i="6"/>
  <c r="Q81" i="6"/>
  <c r="K82" i="6"/>
  <c r="Q82" i="6"/>
  <c r="K83" i="6"/>
  <c r="Q83" i="6"/>
  <c r="K84" i="6"/>
  <c r="Q84" i="6"/>
  <c r="K85" i="6"/>
  <c r="Q85" i="6"/>
  <c r="Q86" i="6"/>
  <c r="J87" i="6"/>
  <c r="Q87" i="6"/>
  <c r="K88" i="6"/>
  <c r="Q88" i="6"/>
  <c r="K89" i="6"/>
  <c r="Q89" i="6"/>
  <c r="K90" i="6"/>
  <c r="Q90" i="6"/>
  <c r="K91" i="6"/>
  <c r="Q91" i="6"/>
  <c r="J92" i="6"/>
  <c r="Q92" i="6"/>
  <c r="K93" i="6"/>
  <c r="Q93" i="6"/>
  <c r="K94" i="6"/>
  <c r="Q94" i="6"/>
  <c r="K95" i="6"/>
  <c r="Q95" i="6"/>
  <c r="K96" i="6"/>
  <c r="Q96" i="6"/>
  <c r="Q97" i="6"/>
  <c r="J98" i="6"/>
  <c r="Q98" i="6"/>
  <c r="K99" i="6"/>
  <c r="Q99" i="6"/>
  <c r="K100" i="6"/>
  <c r="Q100" i="6"/>
  <c r="K101" i="6"/>
  <c r="Q101" i="6"/>
  <c r="Q102" i="6"/>
  <c r="K103" i="6"/>
  <c r="Q103" i="6"/>
  <c r="K104" i="6"/>
  <c r="Q104" i="6"/>
  <c r="K105" i="6"/>
  <c r="Q105" i="6"/>
  <c r="K106" i="6"/>
  <c r="Q106" i="6"/>
  <c r="K107" i="6"/>
  <c r="Q107" i="6"/>
  <c r="K108" i="6"/>
  <c r="Q108" i="6"/>
  <c r="K109" i="6"/>
  <c r="Q109" i="6"/>
  <c r="Q110" i="6"/>
  <c r="K111" i="6"/>
  <c r="Q111" i="6"/>
  <c r="K112" i="6"/>
  <c r="Q112" i="6"/>
  <c r="K113" i="6"/>
  <c r="Q113" i="6"/>
  <c r="K114" i="6"/>
  <c r="Q114" i="6"/>
  <c r="K115" i="6"/>
  <c r="Q115" i="6"/>
  <c r="K116" i="6"/>
  <c r="Q116" i="6"/>
  <c r="K117" i="6"/>
  <c r="Q117" i="6"/>
  <c r="Q118" i="6"/>
  <c r="K119" i="6"/>
  <c r="Q119" i="6"/>
  <c r="K120" i="6"/>
  <c r="Q120" i="6"/>
  <c r="K121" i="6"/>
  <c r="Q121" i="6"/>
  <c r="K122" i="6"/>
  <c r="Q122" i="6"/>
  <c r="K123" i="6"/>
  <c r="Q123" i="6"/>
  <c r="K124" i="6"/>
  <c r="Q124" i="6"/>
  <c r="K125" i="6"/>
  <c r="Q125" i="6"/>
  <c r="Q126" i="6"/>
  <c r="K127" i="6"/>
  <c r="Q127" i="6"/>
  <c r="K128" i="6"/>
  <c r="Q128" i="6"/>
  <c r="K129" i="6"/>
  <c r="Q129" i="6"/>
  <c r="K130" i="6"/>
  <c r="Q130" i="6"/>
  <c r="K131" i="6"/>
  <c r="Q131" i="6"/>
  <c r="K132" i="6"/>
  <c r="Q132" i="6"/>
  <c r="K133" i="6"/>
  <c r="Q133" i="6"/>
  <c r="Q134" i="6"/>
  <c r="K135" i="6"/>
  <c r="Q135" i="6"/>
  <c r="K136" i="6"/>
  <c r="Q136" i="6"/>
  <c r="K137" i="6"/>
  <c r="Q137" i="6"/>
  <c r="K138" i="6"/>
  <c r="Q138" i="6"/>
  <c r="K139" i="6"/>
  <c r="Q139" i="6"/>
  <c r="K140" i="6"/>
  <c r="Q140" i="6"/>
  <c r="K141" i="6"/>
  <c r="Q141" i="6"/>
  <c r="Q142" i="6"/>
  <c r="K143" i="6"/>
  <c r="Q143" i="6"/>
  <c r="K144" i="6"/>
  <c r="Q144" i="6"/>
  <c r="Q145" i="6"/>
  <c r="K146" i="6"/>
  <c r="Q146" i="6"/>
  <c r="J147" i="6"/>
  <c r="Q147" i="6"/>
  <c r="K148" i="6"/>
  <c r="Q148" i="6"/>
  <c r="K149" i="6"/>
  <c r="Q149" i="6"/>
  <c r="Q150" i="6"/>
  <c r="K151" i="6"/>
  <c r="Q151" i="6"/>
  <c r="K152" i="6"/>
  <c r="Q152" i="6"/>
  <c r="K153" i="6"/>
  <c r="Q153" i="6"/>
  <c r="K154" i="6"/>
  <c r="Q154" i="6"/>
  <c r="K155" i="6"/>
  <c r="Q155" i="6"/>
  <c r="K156" i="6"/>
  <c r="Q156" i="6"/>
  <c r="K157" i="6"/>
  <c r="Q157" i="6"/>
  <c r="Q158" i="6"/>
  <c r="K159" i="6"/>
  <c r="Q159" i="6"/>
  <c r="K160" i="6"/>
  <c r="Q160" i="6"/>
  <c r="Q161" i="6"/>
  <c r="K162" i="6"/>
  <c r="Q162" i="6"/>
  <c r="D9" i="2"/>
  <c r="C9" i="2"/>
  <c r="C8" i="2"/>
  <c r="E143" i="2"/>
  <c r="F143" i="2"/>
  <c r="G143" i="2"/>
  <c r="J143" i="2"/>
  <c r="E141" i="2"/>
  <c r="F141" i="2"/>
  <c r="G141" i="2"/>
  <c r="K141" i="2"/>
  <c r="E144" i="2"/>
  <c r="F144" i="2"/>
  <c r="G144" i="2"/>
  <c r="K144" i="2"/>
  <c r="E145" i="2"/>
  <c r="F145" i="2"/>
  <c r="G145" i="2"/>
  <c r="K145" i="2"/>
  <c r="E146" i="2"/>
  <c r="F146" i="2"/>
  <c r="G146" i="2"/>
  <c r="K146" i="2"/>
  <c r="E148" i="2"/>
  <c r="F148" i="2"/>
  <c r="G148" i="2"/>
  <c r="K148" i="2"/>
  <c r="E149" i="2"/>
  <c r="F149" i="2"/>
  <c r="G149" i="2"/>
  <c r="K149" i="2"/>
  <c r="E150" i="2"/>
  <c r="F150" i="2"/>
  <c r="G150" i="2"/>
  <c r="K150" i="2"/>
  <c r="E152" i="2"/>
  <c r="F152" i="2"/>
  <c r="G152" i="2"/>
  <c r="K152" i="2"/>
  <c r="E153" i="2"/>
  <c r="F153" i="2"/>
  <c r="G153" i="2"/>
  <c r="K153" i="2"/>
  <c r="E154" i="2"/>
  <c r="F154" i="2"/>
  <c r="G154" i="2"/>
  <c r="K154" i="2"/>
  <c r="E156" i="2"/>
  <c r="F156" i="2"/>
  <c r="G156" i="2"/>
  <c r="K156" i="2"/>
  <c r="E157" i="2"/>
  <c r="F157" i="2"/>
  <c r="G157" i="2"/>
  <c r="K157" i="2"/>
  <c r="E158" i="2"/>
  <c r="F158" i="2"/>
  <c r="G158" i="2"/>
  <c r="K158" i="2"/>
  <c r="E109" i="2"/>
  <c r="F109" i="2"/>
  <c r="G109" i="2"/>
  <c r="K109" i="2"/>
  <c r="E108" i="2"/>
  <c r="F108" i="2"/>
  <c r="G108" i="2"/>
  <c r="K108" i="2"/>
  <c r="E107" i="2"/>
  <c r="F107" i="2"/>
  <c r="G107" i="2"/>
  <c r="K107" i="2"/>
  <c r="E106" i="2"/>
  <c r="F106" i="2"/>
  <c r="G106" i="2"/>
  <c r="K106" i="2"/>
  <c r="E105" i="2"/>
  <c r="F105" i="2"/>
  <c r="G105" i="2"/>
  <c r="K105" i="2"/>
  <c r="E104" i="2"/>
  <c r="F104" i="2"/>
  <c r="G104" i="2"/>
  <c r="K104" i="2"/>
  <c r="E103" i="2"/>
  <c r="F103" i="2"/>
  <c r="G103" i="2"/>
  <c r="K103" i="2"/>
  <c r="E102" i="2"/>
  <c r="F102" i="2"/>
  <c r="G102" i="2"/>
  <c r="K102" i="2"/>
  <c r="E101" i="2"/>
  <c r="F101" i="2"/>
  <c r="G101" i="2"/>
  <c r="K101" i="2"/>
  <c r="E100" i="2"/>
  <c r="F100" i="2"/>
  <c r="G100" i="2"/>
  <c r="K100" i="2"/>
  <c r="E99" i="2"/>
  <c r="F99" i="2"/>
  <c r="G99" i="2"/>
  <c r="K99" i="2"/>
  <c r="E98" i="2"/>
  <c r="F98" i="2"/>
  <c r="G98" i="2"/>
  <c r="K98" i="2"/>
  <c r="E97" i="2"/>
  <c r="F97" i="2"/>
  <c r="G97" i="2"/>
  <c r="K97" i="2"/>
  <c r="E96" i="2"/>
  <c r="F96" i="2"/>
  <c r="G96" i="2"/>
  <c r="K96" i="2"/>
  <c r="E95" i="2"/>
  <c r="F95" i="2"/>
  <c r="G95" i="2"/>
  <c r="K95" i="2"/>
  <c r="E92" i="2"/>
  <c r="F92" i="2"/>
  <c r="G92" i="2"/>
  <c r="K92" i="2"/>
  <c r="E91" i="2"/>
  <c r="F91" i="2"/>
  <c r="G91" i="2"/>
  <c r="K91" i="2"/>
  <c r="E90" i="2"/>
  <c r="F90" i="2"/>
  <c r="G90" i="2"/>
  <c r="K90" i="2"/>
  <c r="E89" i="2"/>
  <c r="F89" i="2"/>
  <c r="G89" i="2"/>
  <c r="K89" i="2"/>
  <c r="E87" i="2"/>
  <c r="F87" i="2"/>
  <c r="G87" i="2"/>
  <c r="K87" i="2"/>
  <c r="E86" i="2"/>
  <c r="F86" i="2"/>
  <c r="G86" i="2"/>
  <c r="K86" i="2"/>
  <c r="E60" i="2"/>
  <c r="F60" i="2"/>
  <c r="G60" i="2"/>
  <c r="K60" i="2"/>
  <c r="E59" i="2"/>
  <c r="F59" i="2"/>
  <c r="G59" i="2"/>
  <c r="K59" i="2"/>
  <c r="E52" i="2"/>
  <c r="F52" i="2"/>
  <c r="G52" i="2"/>
  <c r="J52" i="2"/>
  <c r="E51" i="2"/>
  <c r="F51" i="2"/>
  <c r="G51" i="2"/>
  <c r="J51" i="2"/>
  <c r="E48" i="2"/>
  <c r="F48" i="2"/>
  <c r="G48" i="2"/>
  <c r="J48" i="2"/>
  <c r="E47" i="2"/>
  <c r="F47" i="2"/>
  <c r="G47" i="2"/>
  <c r="J47" i="2"/>
  <c r="E45" i="2"/>
  <c r="F45" i="2"/>
  <c r="G45" i="2"/>
  <c r="J45" i="2"/>
  <c r="E44" i="2"/>
  <c r="F44" i="2"/>
  <c r="G44" i="2"/>
  <c r="J44" i="2"/>
  <c r="E43" i="2"/>
  <c r="F43" i="2"/>
  <c r="G43" i="2"/>
  <c r="J43" i="2"/>
  <c r="E42" i="2"/>
  <c r="F42" i="2"/>
  <c r="G42" i="2"/>
  <c r="J42" i="2"/>
  <c r="E41" i="2"/>
  <c r="F41" i="2"/>
  <c r="G41" i="2"/>
  <c r="J41" i="2"/>
  <c r="E40" i="2"/>
  <c r="F40" i="2"/>
  <c r="G40" i="2"/>
  <c r="J40" i="2"/>
  <c r="E39" i="2"/>
  <c r="F39" i="2"/>
  <c r="G39" i="2"/>
  <c r="J39" i="2"/>
  <c r="E38" i="2"/>
  <c r="F38" i="2"/>
  <c r="G38" i="2"/>
  <c r="J38" i="2"/>
  <c r="E37" i="2"/>
  <c r="F37" i="2"/>
  <c r="G37" i="2"/>
  <c r="J37" i="2"/>
  <c r="E36" i="2"/>
  <c r="F36" i="2"/>
  <c r="G36" i="2"/>
  <c r="J36" i="2"/>
  <c r="E35" i="2"/>
  <c r="F35" i="2"/>
  <c r="G35" i="2"/>
  <c r="J35" i="2"/>
  <c r="E34" i="2"/>
  <c r="F34" i="2"/>
  <c r="G34" i="2"/>
  <c r="J34" i="2"/>
  <c r="E33" i="2"/>
  <c r="F33" i="2"/>
  <c r="G33" i="2"/>
  <c r="J33" i="2"/>
  <c r="E32" i="2"/>
  <c r="F32" i="2"/>
  <c r="G32" i="2"/>
  <c r="J32" i="2"/>
  <c r="E31" i="2"/>
  <c r="F31" i="2"/>
  <c r="G31" i="2"/>
  <c r="J31" i="2"/>
  <c r="E30" i="2"/>
  <c r="F30" i="2"/>
  <c r="G30" i="2"/>
  <c r="J30" i="2"/>
  <c r="E29" i="2"/>
  <c r="F29" i="2"/>
  <c r="G29" i="2"/>
  <c r="J29" i="2"/>
  <c r="E28" i="2"/>
  <c r="F28" i="2"/>
  <c r="G28" i="2"/>
  <c r="J28" i="2"/>
  <c r="E27" i="2"/>
  <c r="F27" i="2"/>
  <c r="G27" i="2"/>
  <c r="J27" i="2"/>
  <c r="E26" i="2"/>
  <c r="F26" i="2"/>
  <c r="G26" i="2"/>
  <c r="J26" i="2"/>
  <c r="E25" i="2"/>
  <c r="F25" i="2"/>
  <c r="G25" i="2"/>
  <c r="J25" i="2"/>
  <c r="E24" i="2"/>
  <c r="F24" i="2"/>
  <c r="G24" i="2"/>
  <c r="J24" i="2"/>
  <c r="E23" i="2"/>
  <c r="F23" i="2"/>
  <c r="G23" i="2"/>
  <c r="J23" i="2"/>
  <c r="E22" i="2"/>
  <c r="F22" i="2"/>
  <c r="G22" i="2"/>
  <c r="J22" i="2"/>
  <c r="E140" i="2"/>
  <c r="F140" i="2"/>
  <c r="G140" i="2"/>
  <c r="K140" i="2"/>
  <c r="E139" i="2"/>
  <c r="F139" i="2"/>
  <c r="G139" i="2"/>
  <c r="K139" i="2"/>
  <c r="E138" i="2"/>
  <c r="F138" i="2"/>
  <c r="G138" i="2"/>
  <c r="K138" i="2"/>
  <c r="E137" i="2"/>
  <c r="F137" i="2"/>
  <c r="G137" i="2"/>
  <c r="K137" i="2"/>
  <c r="E136" i="2"/>
  <c r="F136" i="2"/>
  <c r="G136" i="2"/>
  <c r="K136" i="2"/>
  <c r="E135" i="2"/>
  <c r="F135" i="2"/>
  <c r="G135" i="2"/>
  <c r="K135" i="2"/>
  <c r="E134" i="2"/>
  <c r="F134" i="2"/>
  <c r="G134" i="2"/>
  <c r="K134" i="2"/>
  <c r="E133" i="2"/>
  <c r="F133" i="2"/>
  <c r="G133" i="2"/>
  <c r="K133" i="2"/>
  <c r="E132" i="2"/>
  <c r="F132" i="2"/>
  <c r="G132" i="2"/>
  <c r="K132" i="2"/>
  <c r="E131" i="2"/>
  <c r="F131" i="2"/>
  <c r="G131" i="2"/>
  <c r="K131" i="2"/>
  <c r="E130" i="2"/>
  <c r="F130" i="2"/>
  <c r="G130" i="2"/>
  <c r="K130" i="2"/>
  <c r="E129" i="2"/>
  <c r="F129" i="2"/>
  <c r="G129" i="2"/>
  <c r="K129" i="2"/>
  <c r="E128" i="2"/>
  <c r="F128" i="2"/>
  <c r="G128" i="2"/>
  <c r="K128" i="2"/>
  <c r="E127" i="2"/>
  <c r="F127" i="2"/>
  <c r="G127" i="2"/>
  <c r="K127" i="2"/>
  <c r="E126" i="2"/>
  <c r="F126" i="2"/>
  <c r="G126" i="2"/>
  <c r="K126" i="2"/>
  <c r="E125" i="2"/>
  <c r="F125" i="2"/>
  <c r="G125" i="2"/>
  <c r="K125" i="2"/>
  <c r="E124" i="2"/>
  <c r="F124" i="2"/>
  <c r="G124" i="2"/>
  <c r="K124" i="2"/>
  <c r="E123" i="2"/>
  <c r="F123" i="2"/>
  <c r="G123" i="2"/>
  <c r="K123" i="2"/>
  <c r="E122" i="2"/>
  <c r="F122" i="2"/>
  <c r="G122" i="2"/>
  <c r="K122" i="2"/>
  <c r="E121" i="2"/>
  <c r="F121" i="2"/>
  <c r="G121" i="2"/>
  <c r="K121" i="2"/>
  <c r="E120" i="2"/>
  <c r="F120" i="2"/>
  <c r="G120" i="2"/>
  <c r="K120" i="2"/>
  <c r="E115" i="2"/>
  <c r="F115" i="2"/>
  <c r="G115" i="2"/>
  <c r="K115" i="2"/>
  <c r="E94" i="2"/>
  <c r="F94" i="2"/>
  <c r="G94" i="2"/>
  <c r="J94" i="2"/>
  <c r="E93" i="2"/>
  <c r="F93" i="2"/>
  <c r="G93" i="2"/>
  <c r="J93" i="2"/>
  <c r="E88" i="2"/>
  <c r="F88" i="2"/>
  <c r="G88" i="2"/>
  <c r="J88" i="2"/>
  <c r="E85" i="2"/>
  <c r="F85" i="2"/>
  <c r="G85" i="2"/>
  <c r="K85" i="2"/>
  <c r="E84" i="2"/>
  <c r="F84" i="2"/>
  <c r="G84" i="2"/>
  <c r="K84" i="2"/>
  <c r="E83" i="2"/>
  <c r="F83" i="2"/>
  <c r="G83" i="2"/>
  <c r="J83" i="2"/>
  <c r="E82" i="2"/>
  <c r="F82" i="2"/>
  <c r="G82" i="2"/>
  <c r="K82" i="2"/>
  <c r="E81" i="2"/>
  <c r="F81" i="2"/>
  <c r="G81" i="2"/>
  <c r="K81" i="2"/>
  <c r="E80" i="2"/>
  <c r="F80" i="2"/>
  <c r="G80" i="2"/>
  <c r="K80" i="2"/>
  <c r="E79" i="2"/>
  <c r="F79" i="2"/>
  <c r="G79" i="2"/>
  <c r="K79" i="2"/>
  <c r="E78" i="2"/>
  <c r="F78" i="2"/>
  <c r="G78" i="2"/>
  <c r="K78" i="2"/>
  <c r="E77" i="2"/>
  <c r="F77" i="2"/>
  <c r="G77" i="2"/>
  <c r="K77" i="2"/>
  <c r="E76" i="2"/>
  <c r="F76" i="2"/>
  <c r="G76" i="2"/>
  <c r="K76" i="2"/>
  <c r="E75" i="2"/>
  <c r="F75" i="2"/>
  <c r="G75" i="2"/>
  <c r="K75" i="2"/>
  <c r="E74" i="2"/>
  <c r="F74" i="2"/>
  <c r="G74" i="2"/>
  <c r="K74" i="2"/>
  <c r="E73" i="2"/>
  <c r="F73" i="2"/>
  <c r="G73" i="2"/>
  <c r="K73" i="2"/>
  <c r="E72" i="2"/>
  <c r="F72" i="2"/>
  <c r="G72" i="2"/>
  <c r="K72" i="2"/>
  <c r="E71" i="2"/>
  <c r="F71" i="2"/>
  <c r="G71" i="2"/>
  <c r="K71" i="2"/>
  <c r="E70" i="2"/>
  <c r="F70" i="2"/>
  <c r="G70" i="2"/>
  <c r="K70" i="2"/>
  <c r="E69" i="2"/>
  <c r="F69" i="2"/>
  <c r="G69" i="2"/>
  <c r="K69" i="2"/>
  <c r="E68" i="2"/>
  <c r="F68" i="2"/>
  <c r="G68" i="2"/>
  <c r="J68" i="2"/>
  <c r="E67" i="2"/>
  <c r="F67" i="2"/>
  <c r="G67" i="2"/>
  <c r="K67" i="2"/>
  <c r="E66" i="2"/>
  <c r="F66" i="2"/>
  <c r="G66" i="2"/>
  <c r="K66" i="2"/>
  <c r="E65" i="2"/>
  <c r="F65" i="2"/>
  <c r="G65" i="2"/>
  <c r="K65" i="2"/>
  <c r="E64" i="2"/>
  <c r="F64" i="2"/>
  <c r="G64" i="2"/>
  <c r="K64" i="2"/>
  <c r="E63" i="2"/>
  <c r="F63" i="2"/>
  <c r="G63" i="2"/>
  <c r="K63" i="2"/>
  <c r="E62" i="2"/>
  <c r="F62" i="2"/>
  <c r="G62" i="2"/>
  <c r="K62" i="2"/>
  <c r="E61" i="2"/>
  <c r="F61" i="2"/>
  <c r="G61" i="2"/>
  <c r="K61" i="2"/>
  <c r="E58" i="2"/>
  <c r="F58" i="2"/>
  <c r="G58" i="2"/>
  <c r="J58" i="2"/>
  <c r="E57" i="2"/>
  <c r="F57" i="2"/>
  <c r="G57" i="2"/>
  <c r="J57" i="2"/>
  <c r="E56" i="2"/>
  <c r="F56" i="2"/>
  <c r="G56" i="2"/>
  <c r="J56" i="2"/>
  <c r="E55" i="2"/>
  <c r="F55" i="2"/>
  <c r="G55" i="2"/>
  <c r="J55" i="2"/>
  <c r="E54" i="2"/>
  <c r="F54" i="2"/>
  <c r="G54" i="2"/>
  <c r="J54" i="2"/>
  <c r="E53" i="2"/>
  <c r="F53" i="2"/>
  <c r="G53" i="2"/>
  <c r="J53" i="2"/>
  <c r="E50" i="2"/>
  <c r="F50" i="2"/>
  <c r="G50" i="2"/>
  <c r="J50" i="2"/>
  <c r="E49" i="2"/>
  <c r="F49" i="2"/>
  <c r="G49" i="2"/>
  <c r="J49" i="2"/>
  <c r="E46" i="2"/>
  <c r="F46" i="2"/>
  <c r="G46" i="2"/>
  <c r="J46" i="2"/>
  <c r="E21" i="2"/>
  <c r="F21" i="2"/>
  <c r="G21" i="2"/>
  <c r="I21" i="2"/>
  <c r="Q46" i="2"/>
  <c r="Q49" i="2"/>
  <c r="Q50" i="2"/>
  <c r="Q53" i="2"/>
  <c r="Q54" i="2"/>
  <c r="Q55" i="2"/>
  <c r="Q56" i="2"/>
  <c r="Q57" i="2"/>
  <c r="Q58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8" i="2"/>
  <c r="Q93" i="2"/>
  <c r="Q94" i="2"/>
  <c r="Q115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7" i="2"/>
  <c r="Q48" i="2"/>
  <c r="Q51" i="2"/>
  <c r="Q52" i="2"/>
  <c r="Q59" i="2"/>
  <c r="Q60" i="2"/>
  <c r="Q86" i="2"/>
  <c r="Q87" i="2"/>
  <c r="Q89" i="2"/>
  <c r="Q90" i="2"/>
  <c r="Q91" i="2"/>
  <c r="Q92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6" i="2"/>
  <c r="Q117" i="2"/>
  <c r="Q118" i="2"/>
  <c r="Q119" i="2"/>
  <c r="D21" i="3"/>
  <c r="F21" i="3" s="1"/>
  <c r="D22" i="3"/>
  <c r="F22" i="3" s="1"/>
  <c r="D23" i="3"/>
  <c r="F23" i="3" s="1"/>
  <c r="D24" i="3"/>
  <c r="D25" i="3"/>
  <c r="F25" i="3" s="1"/>
  <c r="H25" i="3" s="1"/>
  <c r="D26" i="3"/>
  <c r="F26" i="3" s="1"/>
  <c r="H26" i="3" s="1"/>
  <c r="D27" i="3"/>
  <c r="D28" i="3"/>
  <c r="F28" i="3" s="1"/>
  <c r="H28" i="3" s="1"/>
  <c r="D29" i="3"/>
  <c r="F29" i="3" s="1"/>
  <c r="H29" i="3" s="1"/>
  <c r="D30" i="3"/>
  <c r="F30" i="3" s="1"/>
  <c r="D31" i="3"/>
  <c r="F31" i="3" s="1"/>
  <c r="D32" i="3"/>
  <c r="D33" i="3"/>
  <c r="F33" i="3" s="1"/>
  <c r="D34" i="3"/>
  <c r="F34" i="3" s="1"/>
  <c r="H34" i="3" s="1"/>
  <c r="D35" i="3"/>
  <c r="D36" i="3"/>
  <c r="D37" i="3"/>
  <c r="D38" i="3"/>
  <c r="D39" i="3"/>
  <c r="F39" i="3" s="1"/>
  <c r="D40" i="3"/>
  <c r="D41" i="3"/>
  <c r="D42" i="3"/>
  <c r="F42" i="3" s="1"/>
  <c r="D43" i="3"/>
  <c r="D44" i="3"/>
  <c r="D45" i="3"/>
  <c r="F45" i="3" s="1"/>
  <c r="H45" i="3" s="1"/>
  <c r="D46" i="3"/>
  <c r="F46" i="3" s="1"/>
  <c r="D47" i="3"/>
  <c r="F47" i="3" s="1"/>
  <c r="D48" i="3"/>
  <c r="F48" i="3" s="1"/>
  <c r="H48" i="3" s="1"/>
  <c r="D49" i="3"/>
  <c r="F49" i="3" s="1"/>
  <c r="D50" i="3"/>
  <c r="F50" i="3" s="1"/>
  <c r="D51" i="3"/>
  <c r="D52" i="3"/>
  <c r="F52" i="3"/>
  <c r="H52" i="3" s="1"/>
  <c r="F16" i="3"/>
  <c r="F15" i="3"/>
  <c r="H16" i="3"/>
  <c r="H15" i="3"/>
  <c r="H12" i="3"/>
  <c r="H13" i="3"/>
  <c r="G16" i="3"/>
  <c r="G15" i="3"/>
  <c r="G13" i="3"/>
  <c r="G12" i="3"/>
  <c r="D16" i="3"/>
  <c r="D15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I34" i="3" s="1"/>
  <c r="J34" i="3" s="1"/>
  <c r="E35" i="3"/>
  <c r="I35" i="3" s="1"/>
  <c r="J35" i="3" s="1"/>
  <c r="E36" i="3"/>
  <c r="I36" i="3" s="1"/>
  <c r="J36" i="3" s="1"/>
  <c r="E37" i="3"/>
  <c r="E38" i="3"/>
  <c r="E39" i="3"/>
  <c r="I39" i="3" s="1"/>
  <c r="E40" i="3"/>
  <c r="I40" i="3" s="1"/>
  <c r="J40" i="3" s="1"/>
  <c r="E41" i="3"/>
  <c r="E42" i="3"/>
  <c r="E43" i="3"/>
  <c r="I43" i="3" s="1"/>
  <c r="J43" i="3" s="1"/>
  <c r="E44" i="3"/>
  <c r="I44" i="3" s="1"/>
  <c r="J44" i="3" s="1"/>
  <c r="E45" i="3"/>
  <c r="E46" i="3"/>
  <c r="E47" i="3"/>
  <c r="I47" i="3" s="1"/>
  <c r="J47" i="3" s="1"/>
  <c r="E48" i="3"/>
  <c r="E49" i="3"/>
  <c r="E50" i="3"/>
  <c r="I50" i="3" s="1"/>
  <c r="J50" i="3" s="1"/>
  <c r="E51" i="3"/>
  <c r="I51" i="3" s="1"/>
  <c r="J51" i="3" s="1"/>
  <c r="E52" i="3"/>
  <c r="I52" i="3" s="1"/>
  <c r="J52" i="3" s="1"/>
  <c r="E16" i="3"/>
  <c r="E15" i="3"/>
  <c r="E12" i="3"/>
  <c r="I24" i="3"/>
  <c r="J24" i="3" s="1"/>
  <c r="I25" i="3"/>
  <c r="J25" i="3" s="1"/>
  <c r="I16" i="3"/>
  <c r="I15" i="3"/>
  <c r="J16" i="3"/>
  <c r="J15" i="3"/>
  <c r="J12" i="3"/>
  <c r="J13" i="3"/>
  <c r="D17" i="3"/>
  <c r="L16" i="3"/>
  <c r="L15" i="3"/>
  <c r="L13" i="3"/>
  <c r="L12" i="3"/>
  <c r="M16" i="3"/>
  <c r="M15" i="3"/>
  <c r="G4" i="3"/>
  <c r="N16" i="3"/>
  <c r="N15" i="3"/>
  <c r="G5" i="3"/>
  <c r="O16" i="3"/>
  <c r="O15" i="3"/>
  <c r="G6" i="3"/>
  <c r="G7" i="3"/>
  <c r="K16" i="3"/>
  <c r="K15" i="3"/>
  <c r="K12" i="3"/>
  <c r="K13" i="3"/>
  <c r="A13" i="3"/>
  <c r="D53" i="3"/>
  <c r="G53" i="3"/>
  <c r="E53" i="3"/>
  <c r="F53" i="3"/>
  <c r="H53" i="3"/>
  <c r="D54" i="3"/>
  <c r="F54" i="3"/>
  <c r="H54" i="3"/>
  <c r="E54" i="3"/>
  <c r="I54" i="3"/>
  <c r="J54" i="3"/>
  <c r="D55" i="3"/>
  <c r="E55" i="3"/>
  <c r="D56" i="3"/>
  <c r="E56" i="3"/>
  <c r="F56" i="3"/>
  <c r="H56" i="3"/>
  <c r="G56" i="3"/>
  <c r="D57" i="3"/>
  <c r="G57" i="3"/>
  <c r="E57" i="3"/>
  <c r="F57" i="3"/>
  <c r="H57" i="3"/>
  <c r="I57" i="3"/>
  <c r="J57" i="3"/>
  <c r="D58" i="3"/>
  <c r="F58" i="3"/>
  <c r="H58" i="3"/>
  <c r="E58" i="3"/>
  <c r="D59" i="3"/>
  <c r="E59" i="3"/>
  <c r="I59" i="3"/>
  <c r="J59" i="3"/>
  <c r="D60" i="3"/>
  <c r="E60" i="3"/>
  <c r="F60" i="3"/>
  <c r="H60" i="3"/>
  <c r="G60" i="3"/>
  <c r="I60" i="3"/>
  <c r="J60" i="3"/>
  <c r="D61" i="3"/>
  <c r="G61" i="3"/>
  <c r="E61" i="3"/>
  <c r="F61" i="3"/>
  <c r="H61" i="3"/>
  <c r="D62" i="3"/>
  <c r="F62" i="3"/>
  <c r="H62" i="3"/>
  <c r="E62" i="3"/>
  <c r="I62" i="3"/>
  <c r="J62" i="3"/>
  <c r="D63" i="3"/>
  <c r="E63" i="3"/>
  <c r="D64" i="3"/>
  <c r="E64" i="3"/>
  <c r="F64" i="3"/>
  <c r="H64" i="3"/>
  <c r="G64" i="3"/>
  <c r="D65" i="3"/>
  <c r="G65" i="3"/>
  <c r="E65" i="3"/>
  <c r="F65" i="3"/>
  <c r="H65" i="3"/>
  <c r="I65" i="3"/>
  <c r="J65" i="3"/>
  <c r="D66" i="3"/>
  <c r="F66" i="3"/>
  <c r="H66" i="3"/>
  <c r="E66" i="3"/>
  <c r="I66" i="3"/>
  <c r="J66" i="3"/>
  <c r="D67" i="3"/>
  <c r="E67" i="3"/>
  <c r="D68" i="3"/>
  <c r="E68" i="3"/>
  <c r="F68" i="3"/>
  <c r="H68" i="3"/>
  <c r="G68" i="3"/>
  <c r="I68" i="3"/>
  <c r="J68" i="3"/>
  <c r="D69" i="3"/>
  <c r="G69" i="3"/>
  <c r="E69" i="3"/>
  <c r="F69" i="3"/>
  <c r="H69" i="3"/>
  <c r="D70" i="3"/>
  <c r="F70" i="3"/>
  <c r="H70" i="3"/>
  <c r="E70" i="3"/>
  <c r="I70" i="3"/>
  <c r="J70" i="3"/>
  <c r="D71" i="3"/>
  <c r="E71" i="3"/>
  <c r="D72" i="3"/>
  <c r="E72" i="3"/>
  <c r="F72" i="3"/>
  <c r="H72" i="3"/>
  <c r="G72" i="3"/>
  <c r="D73" i="3"/>
  <c r="G73" i="3"/>
  <c r="E73" i="3"/>
  <c r="F73" i="3"/>
  <c r="H73" i="3"/>
  <c r="I73" i="3"/>
  <c r="J73" i="3"/>
  <c r="D74" i="3"/>
  <c r="F74" i="3"/>
  <c r="H74" i="3"/>
  <c r="E74" i="3"/>
  <c r="I74" i="3"/>
  <c r="J74" i="3"/>
  <c r="D75" i="3"/>
  <c r="E75" i="3"/>
  <c r="I75" i="3"/>
  <c r="J75" i="3"/>
  <c r="D76" i="3"/>
  <c r="E76" i="3"/>
  <c r="F76" i="3"/>
  <c r="H76" i="3"/>
  <c r="G76" i="3"/>
  <c r="I76" i="3"/>
  <c r="J76" i="3"/>
  <c r="D77" i="3"/>
  <c r="E77" i="3"/>
  <c r="F77" i="3"/>
  <c r="H77" i="3"/>
  <c r="D78" i="3"/>
  <c r="F78" i="3"/>
  <c r="H78" i="3"/>
  <c r="E78" i="3"/>
  <c r="I78" i="3"/>
  <c r="J78" i="3"/>
  <c r="D79" i="3"/>
  <c r="E79" i="3"/>
  <c r="D80" i="3"/>
  <c r="E80" i="3"/>
  <c r="F80" i="3"/>
  <c r="H80" i="3"/>
  <c r="G80" i="3"/>
  <c r="D81" i="3"/>
  <c r="E81" i="3"/>
  <c r="F81" i="3"/>
  <c r="H81" i="3"/>
  <c r="I81" i="3"/>
  <c r="J81" i="3"/>
  <c r="D82" i="3"/>
  <c r="F82" i="3"/>
  <c r="H82" i="3"/>
  <c r="E82" i="3"/>
  <c r="I82" i="3"/>
  <c r="J82" i="3"/>
  <c r="D83" i="3"/>
  <c r="E83" i="3"/>
  <c r="D84" i="3"/>
  <c r="E84" i="3"/>
  <c r="F84" i="3"/>
  <c r="H84" i="3"/>
  <c r="G84" i="3"/>
  <c r="I84" i="3"/>
  <c r="J84" i="3"/>
  <c r="D85" i="3"/>
  <c r="E85" i="3"/>
  <c r="F85" i="3"/>
  <c r="H85" i="3"/>
  <c r="D86" i="3"/>
  <c r="F86" i="3"/>
  <c r="H86" i="3"/>
  <c r="E86" i="3"/>
  <c r="I86" i="3"/>
  <c r="J86" i="3"/>
  <c r="D87" i="3"/>
  <c r="E87" i="3"/>
  <c r="D88" i="3"/>
  <c r="E88" i="3"/>
  <c r="F88" i="3"/>
  <c r="H88" i="3"/>
  <c r="G88" i="3"/>
  <c r="D89" i="3"/>
  <c r="E89" i="3"/>
  <c r="F89" i="3"/>
  <c r="H89" i="3"/>
  <c r="I89" i="3"/>
  <c r="J89" i="3"/>
  <c r="D90" i="3"/>
  <c r="F90" i="3"/>
  <c r="H90" i="3"/>
  <c r="E90" i="3"/>
  <c r="I90" i="3"/>
  <c r="J90" i="3"/>
  <c r="D91" i="3"/>
  <c r="E91" i="3"/>
  <c r="I91" i="3"/>
  <c r="J91" i="3"/>
  <c r="D92" i="3"/>
  <c r="E92" i="3"/>
  <c r="F92" i="3"/>
  <c r="H92" i="3"/>
  <c r="G92" i="3"/>
  <c r="I92" i="3"/>
  <c r="J92" i="3"/>
  <c r="D93" i="3"/>
  <c r="G93" i="3"/>
  <c r="E93" i="3"/>
  <c r="F93" i="3"/>
  <c r="H93" i="3"/>
  <c r="D94" i="3"/>
  <c r="F94" i="3"/>
  <c r="H94" i="3"/>
  <c r="E94" i="3"/>
  <c r="D95" i="3"/>
  <c r="E95" i="3"/>
  <c r="D96" i="3"/>
  <c r="E96" i="3"/>
  <c r="F96" i="3"/>
  <c r="H96" i="3"/>
  <c r="G96" i="3"/>
  <c r="D97" i="3"/>
  <c r="G97" i="3"/>
  <c r="E97" i="3"/>
  <c r="F97" i="3"/>
  <c r="H97" i="3"/>
  <c r="I97" i="3"/>
  <c r="J97" i="3"/>
  <c r="D98" i="3"/>
  <c r="F98" i="3"/>
  <c r="H98" i="3"/>
  <c r="E98" i="3"/>
  <c r="I98" i="3"/>
  <c r="J98" i="3"/>
  <c r="D99" i="3"/>
  <c r="E99" i="3"/>
  <c r="D100" i="3"/>
  <c r="E100" i="3"/>
  <c r="F100" i="3"/>
  <c r="H100" i="3"/>
  <c r="G100" i="3"/>
  <c r="I100" i="3"/>
  <c r="J100" i="3"/>
  <c r="D101" i="3"/>
  <c r="G101" i="3"/>
  <c r="E101" i="3"/>
  <c r="F101" i="3"/>
  <c r="H101" i="3"/>
  <c r="D102" i="3"/>
  <c r="F102" i="3"/>
  <c r="H102" i="3"/>
  <c r="E102" i="3"/>
  <c r="I102" i="3"/>
  <c r="J102" i="3"/>
  <c r="D103" i="3"/>
  <c r="E103" i="3"/>
  <c r="D104" i="3"/>
  <c r="E104" i="3"/>
  <c r="F104" i="3"/>
  <c r="H104" i="3"/>
  <c r="G104" i="3"/>
  <c r="D105" i="3"/>
  <c r="G105" i="3"/>
  <c r="E105" i="3"/>
  <c r="F105" i="3"/>
  <c r="H105" i="3"/>
  <c r="I105" i="3"/>
  <c r="J105" i="3"/>
  <c r="D106" i="3"/>
  <c r="F106" i="3"/>
  <c r="H106" i="3"/>
  <c r="E106" i="3"/>
  <c r="D107" i="3"/>
  <c r="E107" i="3"/>
  <c r="I107" i="3"/>
  <c r="J107" i="3"/>
  <c r="D108" i="3"/>
  <c r="E108" i="3"/>
  <c r="F108" i="3"/>
  <c r="H108" i="3"/>
  <c r="G108" i="3"/>
  <c r="I108" i="3"/>
  <c r="J108" i="3"/>
  <c r="D109" i="3"/>
  <c r="E109" i="3"/>
  <c r="F109" i="3"/>
  <c r="H109" i="3"/>
  <c r="D110" i="3"/>
  <c r="F110" i="3"/>
  <c r="H110" i="3"/>
  <c r="E110" i="3"/>
  <c r="I110" i="3"/>
  <c r="J110" i="3"/>
  <c r="D111" i="3"/>
  <c r="E111" i="3"/>
  <c r="D112" i="3"/>
  <c r="E112" i="3"/>
  <c r="F112" i="3"/>
  <c r="H112" i="3"/>
  <c r="G112" i="3"/>
  <c r="D113" i="3"/>
  <c r="E113" i="3"/>
  <c r="F113" i="3"/>
  <c r="H113" i="3"/>
  <c r="I113" i="3"/>
  <c r="J113" i="3"/>
  <c r="D114" i="3"/>
  <c r="F114" i="3"/>
  <c r="H114" i="3"/>
  <c r="E114" i="3"/>
  <c r="I114" i="3"/>
  <c r="J114" i="3"/>
  <c r="D115" i="3"/>
  <c r="E115" i="3"/>
  <c r="D116" i="3"/>
  <c r="E116" i="3"/>
  <c r="F116" i="3"/>
  <c r="H116" i="3"/>
  <c r="G116" i="3"/>
  <c r="I116" i="3"/>
  <c r="J116" i="3"/>
  <c r="D117" i="3"/>
  <c r="E117" i="3"/>
  <c r="F117" i="3"/>
  <c r="H117" i="3"/>
  <c r="D118" i="3"/>
  <c r="F118" i="3"/>
  <c r="H118" i="3"/>
  <c r="E118" i="3"/>
  <c r="I118" i="3"/>
  <c r="J118" i="3"/>
  <c r="D119" i="3"/>
  <c r="E119" i="3"/>
  <c r="D120" i="3"/>
  <c r="E120" i="3"/>
  <c r="F120" i="3"/>
  <c r="H120" i="3"/>
  <c r="D121" i="3"/>
  <c r="G121" i="3"/>
  <c r="E121" i="3"/>
  <c r="F121" i="3"/>
  <c r="H121" i="3"/>
  <c r="I121" i="3"/>
  <c r="J121" i="3"/>
  <c r="D122" i="3"/>
  <c r="E122" i="3"/>
  <c r="I122" i="3"/>
  <c r="J122" i="3"/>
  <c r="D123" i="3"/>
  <c r="F123" i="3"/>
  <c r="H123" i="3"/>
  <c r="E123" i="3"/>
  <c r="G123" i="3"/>
  <c r="D124" i="3"/>
  <c r="E124" i="3"/>
  <c r="F124" i="3"/>
  <c r="H124" i="3"/>
  <c r="G124" i="3"/>
  <c r="I124" i="3"/>
  <c r="J124" i="3"/>
  <c r="D125" i="3"/>
  <c r="E125" i="3"/>
  <c r="I125" i="3"/>
  <c r="J125" i="3"/>
  <c r="F125" i="3"/>
  <c r="H125" i="3"/>
  <c r="D126" i="3"/>
  <c r="E126" i="3"/>
  <c r="I126" i="3"/>
  <c r="J126" i="3"/>
  <c r="D127" i="3"/>
  <c r="E127" i="3"/>
  <c r="D128" i="3"/>
  <c r="E128" i="3"/>
  <c r="F128" i="3"/>
  <c r="H128" i="3"/>
  <c r="D129" i="3"/>
  <c r="G129" i="3"/>
  <c r="E129" i="3"/>
  <c r="F129" i="3"/>
  <c r="H129" i="3"/>
  <c r="I129" i="3"/>
  <c r="J129" i="3"/>
  <c r="D130" i="3"/>
  <c r="E130" i="3"/>
  <c r="D131" i="3"/>
  <c r="F131" i="3"/>
  <c r="H131" i="3"/>
  <c r="E131" i="3"/>
  <c r="G131" i="3"/>
  <c r="D132" i="3"/>
  <c r="E132" i="3"/>
  <c r="F132" i="3"/>
  <c r="H132" i="3"/>
  <c r="I132" i="3"/>
  <c r="J132" i="3"/>
  <c r="D133" i="3"/>
  <c r="G133" i="3"/>
  <c r="E133" i="3"/>
  <c r="I133" i="3"/>
  <c r="J133" i="3"/>
  <c r="F133" i="3"/>
  <c r="H133" i="3"/>
  <c r="D134" i="3"/>
  <c r="E134" i="3"/>
  <c r="I134" i="3"/>
  <c r="J134" i="3"/>
  <c r="D135" i="3"/>
  <c r="E135" i="3"/>
  <c r="D136" i="3"/>
  <c r="E136" i="3"/>
  <c r="F136" i="3"/>
  <c r="H136" i="3"/>
  <c r="G136" i="3"/>
  <c r="D137" i="3"/>
  <c r="E137" i="3"/>
  <c r="F137" i="3"/>
  <c r="H137" i="3"/>
  <c r="I137" i="3"/>
  <c r="J137" i="3"/>
  <c r="D138" i="3"/>
  <c r="I138" i="3"/>
  <c r="J138" i="3"/>
  <c r="E138" i="3"/>
  <c r="D139" i="3"/>
  <c r="F139" i="3"/>
  <c r="E139" i="3"/>
  <c r="I139" i="3"/>
  <c r="J139" i="3"/>
  <c r="H139" i="3"/>
  <c r="D140" i="3"/>
  <c r="E140" i="3"/>
  <c r="F140" i="3"/>
  <c r="H140" i="3"/>
  <c r="G140" i="3"/>
  <c r="I140" i="3"/>
  <c r="J140" i="3"/>
  <c r="D141" i="3"/>
  <c r="G141" i="3"/>
  <c r="E141" i="3"/>
  <c r="F141" i="3"/>
  <c r="H141" i="3"/>
  <c r="I141" i="3"/>
  <c r="J141" i="3"/>
  <c r="D142" i="3"/>
  <c r="E142" i="3"/>
  <c r="I142" i="3"/>
  <c r="J142" i="3"/>
  <c r="D143" i="3"/>
  <c r="E143" i="3"/>
  <c r="D144" i="3"/>
  <c r="E144" i="3"/>
  <c r="F144" i="3"/>
  <c r="H144" i="3"/>
  <c r="D145" i="3"/>
  <c r="E145" i="3"/>
  <c r="I145" i="3"/>
  <c r="J145" i="3"/>
  <c r="F145" i="3"/>
  <c r="H145" i="3"/>
  <c r="D146" i="3"/>
  <c r="E146" i="3"/>
  <c r="I146" i="3"/>
  <c r="J146" i="3"/>
  <c r="D147" i="3"/>
  <c r="F147" i="3"/>
  <c r="H147" i="3"/>
  <c r="E147" i="3"/>
  <c r="D148" i="3"/>
  <c r="E148" i="3"/>
  <c r="F148" i="3"/>
  <c r="H148" i="3"/>
  <c r="I148" i="3"/>
  <c r="J148" i="3"/>
  <c r="D149" i="3"/>
  <c r="E149" i="3"/>
  <c r="F149" i="3"/>
  <c r="H149" i="3"/>
  <c r="I149" i="3"/>
  <c r="J149" i="3"/>
  <c r="D150" i="3"/>
  <c r="E150" i="3"/>
  <c r="D151" i="3"/>
  <c r="E151" i="3"/>
  <c r="D152" i="3"/>
  <c r="E152" i="3"/>
  <c r="F152" i="3"/>
  <c r="H152" i="3"/>
  <c r="G152" i="3"/>
  <c r="D153" i="3"/>
  <c r="G153" i="3"/>
  <c r="E153" i="3"/>
  <c r="I153" i="3"/>
  <c r="J153" i="3"/>
  <c r="F153" i="3"/>
  <c r="H153" i="3"/>
  <c r="D154" i="3"/>
  <c r="E154" i="3"/>
  <c r="I154" i="3"/>
  <c r="J154" i="3"/>
  <c r="D155" i="3"/>
  <c r="F155" i="3"/>
  <c r="E155" i="3"/>
  <c r="I155" i="3"/>
  <c r="J155" i="3"/>
  <c r="G155" i="3"/>
  <c r="H155" i="3"/>
  <c r="D156" i="3"/>
  <c r="E156" i="3"/>
  <c r="F156" i="3"/>
  <c r="H156" i="3"/>
  <c r="G156" i="3"/>
  <c r="I156" i="3"/>
  <c r="J156" i="3"/>
  <c r="D157" i="3"/>
  <c r="E157" i="3"/>
  <c r="I157" i="3"/>
  <c r="J157" i="3"/>
  <c r="F157" i="3"/>
  <c r="H157" i="3"/>
  <c r="D158" i="3"/>
  <c r="F158" i="3"/>
  <c r="E158" i="3"/>
  <c r="G158" i="3"/>
  <c r="H158" i="3"/>
  <c r="D159" i="3"/>
  <c r="E159" i="3"/>
  <c r="D160" i="3"/>
  <c r="E160" i="3"/>
  <c r="F160" i="3"/>
  <c r="H160" i="3"/>
  <c r="G160" i="3"/>
  <c r="D161" i="3"/>
  <c r="G161" i="3"/>
  <c r="E161" i="3"/>
  <c r="F161" i="3"/>
  <c r="H161" i="3"/>
  <c r="I161" i="3"/>
  <c r="J161" i="3"/>
  <c r="D162" i="3"/>
  <c r="F162" i="3"/>
  <c r="E162" i="3"/>
  <c r="I162" i="3"/>
  <c r="J162" i="3"/>
  <c r="G162" i="3"/>
  <c r="H162" i="3"/>
  <c r="D163" i="3"/>
  <c r="F163" i="3"/>
  <c r="E163" i="3"/>
  <c r="I163" i="3"/>
  <c r="J163" i="3"/>
  <c r="D164" i="3"/>
  <c r="E164" i="3"/>
  <c r="F164" i="3"/>
  <c r="H164" i="3"/>
  <c r="I164" i="3"/>
  <c r="J164" i="3"/>
  <c r="D165" i="3"/>
  <c r="F165" i="3"/>
  <c r="H165" i="3"/>
  <c r="E165" i="3"/>
  <c r="I165" i="3"/>
  <c r="J165" i="3"/>
  <c r="D166" i="3"/>
  <c r="F166" i="3"/>
  <c r="H166" i="3"/>
  <c r="E166" i="3"/>
  <c r="G166" i="3"/>
  <c r="D167" i="3"/>
  <c r="I167" i="3"/>
  <c r="J167" i="3"/>
  <c r="E167" i="3"/>
  <c r="D168" i="3"/>
  <c r="E168" i="3"/>
  <c r="F168" i="3"/>
  <c r="H168" i="3"/>
  <c r="G168" i="3"/>
  <c r="D169" i="3"/>
  <c r="E169" i="3"/>
  <c r="I169" i="3"/>
  <c r="J169" i="3"/>
  <c r="F169" i="3"/>
  <c r="H169" i="3"/>
  <c r="D170" i="3"/>
  <c r="F170" i="3"/>
  <c r="E170" i="3"/>
  <c r="I170" i="3"/>
  <c r="J170" i="3"/>
  <c r="H170" i="3"/>
  <c r="D171" i="3"/>
  <c r="E171" i="3"/>
  <c r="I171" i="3"/>
  <c r="F171" i="3"/>
  <c r="H171" i="3"/>
  <c r="G171" i="3"/>
  <c r="J171" i="3"/>
  <c r="D172" i="3"/>
  <c r="E172" i="3"/>
  <c r="F172" i="3"/>
  <c r="H172" i="3"/>
  <c r="I172" i="3"/>
  <c r="J172" i="3"/>
  <c r="D173" i="3"/>
  <c r="E173" i="3"/>
  <c r="F173" i="3"/>
  <c r="H173" i="3"/>
  <c r="D174" i="3"/>
  <c r="F174" i="3"/>
  <c r="H174" i="3"/>
  <c r="E174" i="3"/>
  <c r="D175" i="3"/>
  <c r="I175" i="3"/>
  <c r="J175" i="3"/>
  <c r="E175" i="3"/>
  <c r="F175" i="3"/>
  <c r="H175" i="3"/>
  <c r="D176" i="3"/>
  <c r="E176" i="3"/>
  <c r="F176" i="3"/>
  <c r="H176" i="3"/>
  <c r="G176" i="3"/>
  <c r="D177" i="3"/>
  <c r="F177" i="3"/>
  <c r="H177" i="3"/>
  <c r="E177" i="3"/>
  <c r="I177" i="3"/>
  <c r="J177" i="3"/>
  <c r="D178" i="3"/>
  <c r="F178" i="3"/>
  <c r="E178" i="3"/>
  <c r="I178" i="3"/>
  <c r="J178" i="3"/>
  <c r="G178" i="3"/>
  <c r="H178" i="3"/>
  <c r="D179" i="3"/>
  <c r="F179" i="3"/>
  <c r="E179" i="3"/>
  <c r="I179" i="3"/>
  <c r="J179" i="3"/>
  <c r="D180" i="3"/>
  <c r="E180" i="3"/>
  <c r="F180" i="3"/>
  <c r="H180" i="3"/>
  <c r="I180" i="3"/>
  <c r="J180" i="3"/>
  <c r="D181" i="3"/>
  <c r="F181" i="3"/>
  <c r="H181" i="3"/>
  <c r="E181" i="3"/>
  <c r="D182" i="3"/>
  <c r="I182" i="3"/>
  <c r="J182" i="3"/>
  <c r="E182" i="3"/>
  <c r="F182" i="3"/>
  <c r="H182" i="3"/>
  <c r="D183" i="3"/>
  <c r="G183" i="3"/>
  <c r="E183" i="3"/>
  <c r="F183" i="3"/>
  <c r="H183" i="3"/>
  <c r="D184" i="3"/>
  <c r="I184" i="3"/>
  <c r="J184" i="3"/>
  <c r="E184" i="3"/>
  <c r="F184" i="3"/>
  <c r="H184" i="3"/>
  <c r="D185" i="3"/>
  <c r="F185" i="3"/>
  <c r="E185" i="3"/>
  <c r="D186" i="3"/>
  <c r="E186" i="3"/>
  <c r="I186" i="3"/>
  <c r="J186" i="3"/>
  <c r="D187" i="3"/>
  <c r="E187" i="3"/>
  <c r="F187" i="3"/>
  <c r="H187" i="3"/>
  <c r="G187" i="3"/>
  <c r="I187" i="3"/>
  <c r="J187" i="3"/>
  <c r="D188" i="3"/>
  <c r="G188" i="3"/>
  <c r="E188" i="3"/>
  <c r="I188" i="3"/>
  <c r="J188" i="3"/>
  <c r="F188" i="3"/>
  <c r="H188" i="3"/>
  <c r="D189" i="3"/>
  <c r="F189" i="3"/>
  <c r="E189" i="3"/>
  <c r="I189" i="3"/>
  <c r="J189" i="3"/>
  <c r="D190" i="3"/>
  <c r="F190" i="3"/>
  <c r="H190" i="3"/>
  <c r="E190" i="3"/>
  <c r="D191" i="3"/>
  <c r="E191" i="3"/>
  <c r="F191" i="3"/>
  <c r="H191" i="3"/>
  <c r="G191" i="3"/>
  <c r="D192" i="3"/>
  <c r="I192" i="3"/>
  <c r="J192" i="3"/>
  <c r="E192" i="3"/>
  <c r="F192" i="3"/>
  <c r="H192" i="3"/>
  <c r="D193" i="3"/>
  <c r="F193" i="3"/>
  <c r="E193" i="3"/>
  <c r="D194" i="3"/>
  <c r="E194" i="3"/>
  <c r="I194" i="3"/>
  <c r="J194" i="3"/>
  <c r="D195" i="3"/>
  <c r="E195" i="3"/>
  <c r="F195" i="3"/>
  <c r="H195" i="3"/>
  <c r="G195" i="3"/>
  <c r="I195" i="3"/>
  <c r="J195" i="3"/>
  <c r="D196" i="3"/>
  <c r="G196" i="3"/>
  <c r="E196" i="3"/>
  <c r="I196" i="3"/>
  <c r="J196" i="3"/>
  <c r="F196" i="3"/>
  <c r="H196" i="3"/>
  <c r="D197" i="3"/>
  <c r="F197" i="3"/>
  <c r="E197" i="3"/>
  <c r="I197" i="3"/>
  <c r="J197" i="3"/>
  <c r="D198" i="3"/>
  <c r="F198" i="3"/>
  <c r="H198" i="3"/>
  <c r="E198" i="3"/>
  <c r="D199" i="3"/>
  <c r="E199" i="3"/>
  <c r="F199" i="3"/>
  <c r="H199" i="3"/>
  <c r="G199" i="3"/>
  <c r="D200" i="3"/>
  <c r="I200" i="3"/>
  <c r="J200" i="3"/>
  <c r="E200" i="3"/>
  <c r="F200" i="3"/>
  <c r="H200" i="3"/>
  <c r="D201" i="3"/>
  <c r="F201" i="3"/>
  <c r="E201" i="3"/>
  <c r="D202" i="3"/>
  <c r="E202" i="3"/>
  <c r="I202" i="3"/>
  <c r="J202" i="3"/>
  <c r="D203" i="3"/>
  <c r="E203" i="3"/>
  <c r="F203" i="3"/>
  <c r="H203" i="3"/>
  <c r="G203" i="3"/>
  <c r="I203" i="3"/>
  <c r="J203" i="3"/>
  <c r="D204" i="3"/>
  <c r="G204" i="3"/>
  <c r="E204" i="3"/>
  <c r="I204" i="3"/>
  <c r="J204" i="3"/>
  <c r="F204" i="3"/>
  <c r="H204" i="3"/>
  <c r="D205" i="3"/>
  <c r="F205" i="3"/>
  <c r="E205" i="3"/>
  <c r="I205" i="3"/>
  <c r="J205" i="3"/>
  <c r="D206" i="3"/>
  <c r="F206" i="3"/>
  <c r="H206" i="3"/>
  <c r="E206" i="3"/>
  <c r="D207" i="3"/>
  <c r="E207" i="3"/>
  <c r="F207" i="3"/>
  <c r="H207" i="3"/>
  <c r="G207" i="3"/>
  <c r="D208" i="3"/>
  <c r="I208" i="3"/>
  <c r="J208" i="3"/>
  <c r="E208" i="3"/>
  <c r="F208" i="3"/>
  <c r="H208" i="3"/>
  <c r="D209" i="3"/>
  <c r="F209" i="3"/>
  <c r="E209" i="3"/>
  <c r="D210" i="3"/>
  <c r="E210" i="3"/>
  <c r="I210" i="3"/>
  <c r="J210" i="3"/>
  <c r="D211" i="3"/>
  <c r="E211" i="3"/>
  <c r="F211" i="3"/>
  <c r="H211" i="3"/>
  <c r="G211" i="3"/>
  <c r="I211" i="3"/>
  <c r="J211" i="3"/>
  <c r="D212" i="3"/>
  <c r="G212" i="3"/>
  <c r="E212" i="3"/>
  <c r="I212" i="3"/>
  <c r="J212" i="3"/>
  <c r="F212" i="3"/>
  <c r="H212" i="3"/>
  <c r="D213" i="3"/>
  <c r="F213" i="3"/>
  <c r="E213" i="3"/>
  <c r="I213" i="3"/>
  <c r="J213" i="3"/>
  <c r="D214" i="3"/>
  <c r="F214" i="3"/>
  <c r="H214" i="3"/>
  <c r="E214" i="3"/>
  <c r="D215" i="3"/>
  <c r="E215" i="3"/>
  <c r="F215" i="3"/>
  <c r="H215" i="3"/>
  <c r="G215" i="3"/>
  <c r="D216" i="3"/>
  <c r="I216" i="3"/>
  <c r="J216" i="3"/>
  <c r="E216" i="3"/>
  <c r="F216" i="3"/>
  <c r="H216" i="3"/>
  <c r="D217" i="3"/>
  <c r="F217" i="3"/>
  <c r="E217" i="3"/>
  <c r="D218" i="3"/>
  <c r="E218" i="3"/>
  <c r="I218" i="3"/>
  <c r="J218" i="3"/>
  <c r="D219" i="3"/>
  <c r="E219" i="3"/>
  <c r="F219" i="3"/>
  <c r="H219" i="3"/>
  <c r="G219" i="3"/>
  <c r="I219" i="3"/>
  <c r="J219" i="3"/>
  <c r="D220" i="3"/>
  <c r="G220" i="3"/>
  <c r="E220" i="3"/>
  <c r="I220" i="3"/>
  <c r="J220" i="3"/>
  <c r="F220" i="3"/>
  <c r="H220" i="3"/>
  <c r="D221" i="3"/>
  <c r="F221" i="3"/>
  <c r="E221" i="3"/>
  <c r="I221" i="3"/>
  <c r="J221" i="3"/>
  <c r="D222" i="3"/>
  <c r="F222" i="3"/>
  <c r="H222" i="3"/>
  <c r="E222" i="3"/>
  <c r="D223" i="3"/>
  <c r="E223" i="3"/>
  <c r="F223" i="3"/>
  <c r="H223" i="3"/>
  <c r="G223" i="3"/>
  <c r="D224" i="3"/>
  <c r="I224" i="3"/>
  <c r="J224" i="3"/>
  <c r="E224" i="3"/>
  <c r="F224" i="3"/>
  <c r="H224" i="3"/>
  <c r="D225" i="3"/>
  <c r="F225" i="3"/>
  <c r="E225" i="3"/>
  <c r="D226" i="3"/>
  <c r="E226" i="3"/>
  <c r="I226" i="3"/>
  <c r="J226" i="3"/>
  <c r="D227" i="3"/>
  <c r="E227" i="3"/>
  <c r="F227" i="3"/>
  <c r="H227" i="3"/>
  <c r="G227" i="3"/>
  <c r="I227" i="3"/>
  <c r="J227" i="3"/>
  <c r="D228" i="3"/>
  <c r="G228" i="3"/>
  <c r="E228" i="3"/>
  <c r="I228" i="3"/>
  <c r="J228" i="3"/>
  <c r="F228" i="3"/>
  <c r="H228" i="3"/>
  <c r="D229" i="3"/>
  <c r="F229" i="3"/>
  <c r="E229" i="3"/>
  <c r="I229" i="3"/>
  <c r="J229" i="3"/>
  <c r="D230" i="3"/>
  <c r="F230" i="3"/>
  <c r="H230" i="3"/>
  <c r="E230" i="3"/>
  <c r="D231" i="3"/>
  <c r="E231" i="3"/>
  <c r="F231" i="3"/>
  <c r="H231" i="3"/>
  <c r="G231" i="3"/>
  <c r="D232" i="3"/>
  <c r="I232" i="3"/>
  <c r="J232" i="3"/>
  <c r="E232" i="3"/>
  <c r="F232" i="3"/>
  <c r="H232" i="3"/>
  <c r="D233" i="3"/>
  <c r="F233" i="3"/>
  <c r="E233" i="3"/>
  <c r="D234" i="3"/>
  <c r="E234" i="3"/>
  <c r="I234" i="3"/>
  <c r="J234" i="3"/>
  <c r="D235" i="3"/>
  <c r="E235" i="3"/>
  <c r="F235" i="3"/>
  <c r="H235" i="3"/>
  <c r="G235" i="3"/>
  <c r="I235" i="3"/>
  <c r="J235" i="3"/>
  <c r="D236" i="3"/>
  <c r="G236" i="3"/>
  <c r="E236" i="3"/>
  <c r="I236" i="3"/>
  <c r="J236" i="3"/>
  <c r="F236" i="3"/>
  <c r="H236" i="3"/>
  <c r="D237" i="3"/>
  <c r="F237" i="3"/>
  <c r="E237" i="3"/>
  <c r="I237" i="3"/>
  <c r="J237" i="3"/>
  <c r="D238" i="3"/>
  <c r="F238" i="3"/>
  <c r="H238" i="3"/>
  <c r="E238" i="3"/>
  <c r="D239" i="3"/>
  <c r="E239" i="3"/>
  <c r="F239" i="3"/>
  <c r="H239" i="3"/>
  <c r="G239" i="3"/>
  <c r="D240" i="3"/>
  <c r="I240" i="3"/>
  <c r="J240" i="3"/>
  <c r="E240" i="3"/>
  <c r="F240" i="3"/>
  <c r="H240" i="3"/>
  <c r="D241" i="3"/>
  <c r="F241" i="3"/>
  <c r="E241" i="3"/>
  <c r="D242" i="3"/>
  <c r="E242" i="3"/>
  <c r="I242" i="3"/>
  <c r="J242" i="3"/>
  <c r="D243" i="3"/>
  <c r="E243" i="3"/>
  <c r="F243" i="3"/>
  <c r="H243" i="3"/>
  <c r="G243" i="3"/>
  <c r="I243" i="3"/>
  <c r="J243" i="3"/>
  <c r="D244" i="3"/>
  <c r="G244" i="3"/>
  <c r="E244" i="3"/>
  <c r="I244" i="3"/>
  <c r="J244" i="3"/>
  <c r="F244" i="3"/>
  <c r="H244" i="3"/>
  <c r="D245" i="3"/>
  <c r="F245" i="3"/>
  <c r="E245" i="3"/>
  <c r="I245" i="3"/>
  <c r="J245" i="3"/>
  <c r="D246" i="3"/>
  <c r="F246" i="3"/>
  <c r="H246" i="3"/>
  <c r="E246" i="3"/>
  <c r="D247" i="3"/>
  <c r="E247" i="3"/>
  <c r="F247" i="3"/>
  <c r="H247" i="3"/>
  <c r="G247" i="3"/>
  <c r="D248" i="3"/>
  <c r="I248" i="3"/>
  <c r="J248" i="3"/>
  <c r="E248" i="3"/>
  <c r="F248" i="3"/>
  <c r="H248" i="3"/>
  <c r="D249" i="3"/>
  <c r="F249" i="3"/>
  <c r="E249" i="3"/>
  <c r="D250" i="3"/>
  <c r="E250" i="3"/>
  <c r="I250" i="3"/>
  <c r="J250" i="3"/>
  <c r="D251" i="3"/>
  <c r="E251" i="3"/>
  <c r="F251" i="3"/>
  <c r="H251" i="3"/>
  <c r="G251" i="3"/>
  <c r="I251" i="3"/>
  <c r="J251" i="3"/>
  <c r="D252" i="3"/>
  <c r="G252" i="3"/>
  <c r="E252" i="3"/>
  <c r="I252" i="3"/>
  <c r="J252" i="3"/>
  <c r="F252" i="3"/>
  <c r="H252" i="3"/>
  <c r="D253" i="3"/>
  <c r="F253" i="3"/>
  <c r="E253" i="3"/>
  <c r="I253" i="3"/>
  <c r="J253" i="3"/>
  <c r="D254" i="3"/>
  <c r="F254" i="3"/>
  <c r="H254" i="3"/>
  <c r="E254" i="3"/>
  <c r="D255" i="3"/>
  <c r="E255" i="3"/>
  <c r="F255" i="3"/>
  <c r="H255" i="3"/>
  <c r="G255" i="3"/>
  <c r="D256" i="3"/>
  <c r="I256" i="3"/>
  <c r="J256" i="3"/>
  <c r="E256" i="3"/>
  <c r="F256" i="3"/>
  <c r="H256" i="3"/>
  <c r="D257" i="3"/>
  <c r="F257" i="3"/>
  <c r="E257" i="3"/>
  <c r="D258" i="3"/>
  <c r="E258" i="3"/>
  <c r="I258" i="3"/>
  <c r="J258" i="3"/>
  <c r="D259" i="3"/>
  <c r="E259" i="3"/>
  <c r="F259" i="3"/>
  <c r="H259" i="3"/>
  <c r="G259" i="3"/>
  <c r="I259" i="3"/>
  <c r="J259" i="3"/>
  <c r="D260" i="3"/>
  <c r="G260" i="3"/>
  <c r="E260" i="3"/>
  <c r="I260" i="3"/>
  <c r="J260" i="3"/>
  <c r="F260" i="3"/>
  <c r="H260" i="3"/>
  <c r="D261" i="3"/>
  <c r="F261" i="3"/>
  <c r="E261" i="3"/>
  <c r="I261" i="3"/>
  <c r="J261" i="3"/>
  <c r="D262" i="3"/>
  <c r="F262" i="3"/>
  <c r="H262" i="3"/>
  <c r="E262" i="3"/>
  <c r="D263" i="3"/>
  <c r="E263" i="3"/>
  <c r="F263" i="3"/>
  <c r="H263" i="3"/>
  <c r="G263" i="3"/>
  <c r="D264" i="3"/>
  <c r="I264" i="3"/>
  <c r="J264" i="3"/>
  <c r="E264" i="3"/>
  <c r="F264" i="3"/>
  <c r="H264" i="3"/>
  <c r="D265" i="3"/>
  <c r="F265" i="3"/>
  <c r="E265" i="3"/>
  <c r="D266" i="3"/>
  <c r="E266" i="3"/>
  <c r="I266" i="3"/>
  <c r="J266" i="3"/>
  <c r="D267" i="3"/>
  <c r="E267" i="3"/>
  <c r="F267" i="3"/>
  <c r="H267" i="3"/>
  <c r="G267" i="3"/>
  <c r="I267" i="3"/>
  <c r="J267" i="3"/>
  <c r="D268" i="3"/>
  <c r="G268" i="3"/>
  <c r="E268" i="3"/>
  <c r="I268" i="3"/>
  <c r="J268" i="3"/>
  <c r="F268" i="3"/>
  <c r="H268" i="3"/>
  <c r="D269" i="3"/>
  <c r="F269" i="3"/>
  <c r="E269" i="3"/>
  <c r="I269" i="3"/>
  <c r="J269" i="3"/>
  <c r="D270" i="3"/>
  <c r="F270" i="3"/>
  <c r="H270" i="3"/>
  <c r="E270" i="3"/>
  <c r="D271" i="3"/>
  <c r="E271" i="3"/>
  <c r="F271" i="3"/>
  <c r="H271" i="3"/>
  <c r="G271" i="3"/>
  <c r="D272" i="3"/>
  <c r="I272" i="3"/>
  <c r="J272" i="3"/>
  <c r="E272" i="3"/>
  <c r="F272" i="3"/>
  <c r="H272" i="3"/>
  <c r="D273" i="3"/>
  <c r="F273" i="3"/>
  <c r="E273" i="3"/>
  <c r="D274" i="3"/>
  <c r="E274" i="3"/>
  <c r="I274" i="3"/>
  <c r="J274" i="3"/>
  <c r="D275" i="3"/>
  <c r="E275" i="3"/>
  <c r="F275" i="3"/>
  <c r="H275" i="3"/>
  <c r="G275" i="3"/>
  <c r="I275" i="3"/>
  <c r="J275" i="3"/>
  <c r="D276" i="3"/>
  <c r="G276" i="3"/>
  <c r="E276" i="3"/>
  <c r="I276" i="3"/>
  <c r="J276" i="3"/>
  <c r="F276" i="3"/>
  <c r="H276" i="3"/>
  <c r="D277" i="3"/>
  <c r="F277" i="3"/>
  <c r="E277" i="3"/>
  <c r="I277" i="3"/>
  <c r="J277" i="3"/>
  <c r="D278" i="3"/>
  <c r="F278" i="3"/>
  <c r="H278" i="3"/>
  <c r="E278" i="3"/>
  <c r="D279" i="3"/>
  <c r="E279" i="3"/>
  <c r="F279" i="3"/>
  <c r="H279" i="3"/>
  <c r="G279" i="3"/>
  <c r="D280" i="3"/>
  <c r="I280" i="3"/>
  <c r="J280" i="3"/>
  <c r="E280" i="3"/>
  <c r="F280" i="3"/>
  <c r="H280" i="3"/>
  <c r="D281" i="3"/>
  <c r="F281" i="3"/>
  <c r="E281" i="3"/>
  <c r="D282" i="3"/>
  <c r="E282" i="3"/>
  <c r="I282" i="3"/>
  <c r="J282" i="3"/>
  <c r="D283" i="3"/>
  <c r="E283" i="3"/>
  <c r="F283" i="3"/>
  <c r="H283" i="3"/>
  <c r="G283" i="3"/>
  <c r="I283" i="3"/>
  <c r="J283" i="3"/>
  <c r="D284" i="3"/>
  <c r="G284" i="3"/>
  <c r="E284" i="3"/>
  <c r="I284" i="3"/>
  <c r="J284" i="3"/>
  <c r="F284" i="3"/>
  <c r="H284" i="3"/>
  <c r="D285" i="3"/>
  <c r="F285" i="3"/>
  <c r="E285" i="3"/>
  <c r="I285" i="3"/>
  <c r="J285" i="3"/>
  <c r="D286" i="3"/>
  <c r="F286" i="3"/>
  <c r="H286" i="3"/>
  <c r="E286" i="3"/>
  <c r="D287" i="3"/>
  <c r="E287" i="3"/>
  <c r="F287" i="3"/>
  <c r="H287" i="3"/>
  <c r="G287" i="3"/>
  <c r="D288" i="3"/>
  <c r="I288" i="3"/>
  <c r="J288" i="3"/>
  <c r="E288" i="3"/>
  <c r="F288" i="3"/>
  <c r="H288" i="3"/>
  <c r="D289" i="3"/>
  <c r="F289" i="3"/>
  <c r="E289" i="3"/>
  <c r="D290" i="3"/>
  <c r="E290" i="3"/>
  <c r="I290" i="3"/>
  <c r="J290" i="3"/>
  <c r="D291" i="3"/>
  <c r="E291" i="3"/>
  <c r="F291" i="3"/>
  <c r="H291" i="3"/>
  <c r="G291" i="3"/>
  <c r="I291" i="3"/>
  <c r="J291" i="3"/>
  <c r="D292" i="3"/>
  <c r="G292" i="3"/>
  <c r="E292" i="3"/>
  <c r="I292" i="3"/>
  <c r="J292" i="3"/>
  <c r="F292" i="3"/>
  <c r="H292" i="3"/>
  <c r="D293" i="3"/>
  <c r="F293" i="3"/>
  <c r="E293" i="3"/>
  <c r="I293" i="3"/>
  <c r="J293" i="3"/>
  <c r="D294" i="3"/>
  <c r="F294" i="3"/>
  <c r="H294" i="3"/>
  <c r="E294" i="3"/>
  <c r="D295" i="3"/>
  <c r="E295" i="3"/>
  <c r="F295" i="3"/>
  <c r="H295" i="3"/>
  <c r="G295" i="3"/>
  <c r="D296" i="3"/>
  <c r="I296" i="3"/>
  <c r="J296" i="3"/>
  <c r="E296" i="3"/>
  <c r="F296" i="3"/>
  <c r="H296" i="3"/>
  <c r="D297" i="3"/>
  <c r="F297" i="3"/>
  <c r="E297" i="3"/>
  <c r="D298" i="3"/>
  <c r="E298" i="3"/>
  <c r="I298" i="3"/>
  <c r="J298" i="3"/>
  <c r="D299" i="3"/>
  <c r="E299" i="3"/>
  <c r="F299" i="3"/>
  <c r="H299" i="3"/>
  <c r="G299" i="3"/>
  <c r="I299" i="3"/>
  <c r="J299" i="3"/>
  <c r="D300" i="3"/>
  <c r="G300" i="3"/>
  <c r="E300" i="3"/>
  <c r="I300" i="3"/>
  <c r="J300" i="3"/>
  <c r="F300" i="3"/>
  <c r="H300" i="3"/>
  <c r="D301" i="3"/>
  <c r="F301" i="3"/>
  <c r="E301" i="3"/>
  <c r="I301" i="3"/>
  <c r="J301" i="3"/>
  <c r="D302" i="3"/>
  <c r="F302" i="3"/>
  <c r="H302" i="3"/>
  <c r="E302" i="3"/>
  <c r="D303" i="3"/>
  <c r="E303" i="3"/>
  <c r="F303" i="3"/>
  <c r="H303" i="3"/>
  <c r="G303" i="3"/>
  <c r="D304" i="3"/>
  <c r="I304" i="3"/>
  <c r="J304" i="3"/>
  <c r="E304" i="3"/>
  <c r="F304" i="3"/>
  <c r="H304" i="3"/>
  <c r="D305" i="3"/>
  <c r="F305" i="3"/>
  <c r="E305" i="3"/>
  <c r="D306" i="3"/>
  <c r="E306" i="3"/>
  <c r="I306" i="3"/>
  <c r="J306" i="3"/>
  <c r="D307" i="3"/>
  <c r="E307" i="3"/>
  <c r="F307" i="3"/>
  <c r="H307" i="3"/>
  <c r="G307" i="3"/>
  <c r="I307" i="3"/>
  <c r="J307" i="3"/>
  <c r="D308" i="3"/>
  <c r="G308" i="3"/>
  <c r="E308" i="3"/>
  <c r="I308" i="3"/>
  <c r="J308" i="3"/>
  <c r="F308" i="3"/>
  <c r="H308" i="3"/>
  <c r="D309" i="3"/>
  <c r="F309" i="3"/>
  <c r="E309" i="3"/>
  <c r="I309" i="3"/>
  <c r="J309" i="3"/>
  <c r="D310" i="3"/>
  <c r="F310" i="3"/>
  <c r="H310" i="3"/>
  <c r="E310" i="3"/>
  <c r="D311" i="3"/>
  <c r="E311" i="3"/>
  <c r="F311" i="3"/>
  <c r="H311" i="3"/>
  <c r="G311" i="3"/>
  <c r="D312" i="3"/>
  <c r="I312" i="3"/>
  <c r="J312" i="3"/>
  <c r="E312" i="3"/>
  <c r="F312" i="3"/>
  <c r="H312" i="3"/>
  <c r="D313" i="3"/>
  <c r="F313" i="3"/>
  <c r="E313" i="3"/>
  <c r="D314" i="3"/>
  <c r="E314" i="3"/>
  <c r="I314" i="3"/>
  <c r="J314" i="3"/>
  <c r="D315" i="3"/>
  <c r="E315" i="3"/>
  <c r="F315" i="3"/>
  <c r="H315" i="3"/>
  <c r="G315" i="3"/>
  <c r="I315" i="3"/>
  <c r="J315" i="3"/>
  <c r="D316" i="3"/>
  <c r="G316" i="3"/>
  <c r="E316" i="3"/>
  <c r="I316" i="3"/>
  <c r="J316" i="3"/>
  <c r="F316" i="3"/>
  <c r="H316" i="3"/>
  <c r="D317" i="3"/>
  <c r="F317" i="3"/>
  <c r="E317" i="3"/>
  <c r="I317" i="3"/>
  <c r="J317" i="3"/>
  <c r="D318" i="3"/>
  <c r="F318" i="3"/>
  <c r="H318" i="3"/>
  <c r="E318" i="3"/>
  <c r="D319" i="3"/>
  <c r="E319" i="3"/>
  <c r="F319" i="3"/>
  <c r="H319" i="3"/>
  <c r="G319" i="3"/>
  <c r="D320" i="3"/>
  <c r="I320" i="3"/>
  <c r="J320" i="3"/>
  <c r="E320" i="3"/>
  <c r="F320" i="3"/>
  <c r="H320" i="3"/>
  <c r="D321" i="3"/>
  <c r="F321" i="3"/>
  <c r="E321" i="3"/>
  <c r="D322" i="3"/>
  <c r="E322" i="3"/>
  <c r="I322" i="3"/>
  <c r="J322" i="3"/>
  <c r="D323" i="3"/>
  <c r="E323" i="3"/>
  <c r="F323" i="3"/>
  <c r="H323" i="3"/>
  <c r="G323" i="3"/>
  <c r="I323" i="3"/>
  <c r="J323" i="3"/>
  <c r="D324" i="3"/>
  <c r="G324" i="3"/>
  <c r="E324" i="3"/>
  <c r="I324" i="3"/>
  <c r="J324" i="3"/>
  <c r="F324" i="3"/>
  <c r="H324" i="3"/>
  <c r="D325" i="3"/>
  <c r="F325" i="3"/>
  <c r="E325" i="3"/>
  <c r="I325" i="3"/>
  <c r="J325" i="3"/>
  <c r="D326" i="3"/>
  <c r="F326" i="3"/>
  <c r="H326" i="3"/>
  <c r="E326" i="3"/>
  <c r="D327" i="3"/>
  <c r="E327" i="3"/>
  <c r="F327" i="3"/>
  <c r="H327" i="3"/>
  <c r="G327" i="3"/>
  <c r="D328" i="3"/>
  <c r="G328" i="3"/>
  <c r="E328" i="3"/>
  <c r="F328" i="3"/>
  <c r="H328" i="3"/>
  <c r="I328" i="3"/>
  <c r="J328" i="3"/>
  <c r="D329" i="3"/>
  <c r="F329" i="3"/>
  <c r="H329" i="3"/>
  <c r="E329" i="3"/>
  <c r="D330" i="3"/>
  <c r="E330" i="3"/>
  <c r="I330" i="3"/>
  <c r="J330" i="3"/>
  <c r="D331" i="3"/>
  <c r="E331" i="3"/>
  <c r="F331" i="3"/>
  <c r="H331" i="3"/>
  <c r="G331" i="3"/>
  <c r="I331" i="3"/>
  <c r="J331" i="3"/>
  <c r="D332" i="3"/>
  <c r="G332" i="3"/>
  <c r="E332" i="3"/>
  <c r="I332" i="3"/>
  <c r="J332" i="3"/>
  <c r="F332" i="3"/>
  <c r="H332" i="3"/>
  <c r="D333" i="3"/>
  <c r="F333" i="3"/>
  <c r="E333" i="3"/>
  <c r="I333" i="3"/>
  <c r="J333" i="3"/>
  <c r="D334" i="3"/>
  <c r="F334" i="3"/>
  <c r="H334" i="3"/>
  <c r="E334" i="3"/>
  <c r="D335" i="3"/>
  <c r="E335" i="3"/>
  <c r="F335" i="3"/>
  <c r="H335" i="3"/>
  <c r="G335" i="3"/>
  <c r="D336" i="3"/>
  <c r="G336" i="3"/>
  <c r="E336" i="3"/>
  <c r="F336" i="3"/>
  <c r="H336" i="3"/>
  <c r="I336" i="3"/>
  <c r="J336" i="3"/>
  <c r="D337" i="3"/>
  <c r="F337" i="3"/>
  <c r="H337" i="3"/>
  <c r="E337" i="3"/>
  <c r="D338" i="3"/>
  <c r="E338" i="3"/>
  <c r="I338" i="3"/>
  <c r="J338" i="3"/>
  <c r="D339" i="3"/>
  <c r="E339" i="3"/>
  <c r="F339" i="3"/>
  <c r="H339" i="3"/>
  <c r="G339" i="3"/>
  <c r="I339" i="3"/>
  <c r="J339" i="3"/>
  <c r="D340" i="3"/>
  <c r="G340" i="3"/>
  <c r="E340" i="3"/>
  <c r="I340" i="3"/>
  <c r="J340" i="3"/>
  <c r="F340" i="3"/>
  <c r="H340" i="3"/>
  <c r="D341" i="3"/>
  <c r="F341" i="3"/>
  <c r="E341" i="3"/>
  <c r="I341" i="3"/>
  <c r="J341" i="3"/>
  <c r="D342" i="3"/>
  <c r="F342" i="3"/>
  <c r="H342" i="3"/>
  <c r="E342" i="3"/>
  <c r="E84" i="4"/>
  <c r="F34" i="5"/>
  <c r="F33" i="5"/>
  <c r="E86" i="4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E30" i="4"/>
  <c r="E32" i="4"/>
  <c r="F85" i="5"/>
  <c r="E36" i="4"/>
  <c r="E39" i="4"/>
  <c r="F87" i="5"/>
  <c r="E43" i="4"/>
  <c r="F89" i="5"/>
  <c r="E48" i="4"/>
  <c r="E52" i="4"/>
  <c r="F92" i="5"/>
  <c r="E56" i="4"/>
  <c r="F93" i="5"/>
  <c r="E60" i="4"/>
  <c r="F94" i="5"/>
  <c r="E64" i="4"/>
  <c r="E68" i="4"/>
  <c r="F96" i="5"/>
  <c r="E76" i="4"/>
  <c r="F97" i="5"/>
  <c r="F100" i="5"/>
  <c r="F102" i="5"/>
  <c r="F104" i="5"/>
  <c r="F111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BL2" i="4"/>
  <c r="AY2" i="4"/>
  <c r="BL3" i="4"/>
  <c r="AY3" i="4"/>
  <c r="E28" i="4"/>
  <c r="F28" i="4"/>
  <c r="Z28" i="4"/>
  <c r="F30" i="4"/>
  <c r="G30" i="4"/>
  <c r="E31" i="4"/>
  <c r="F31" i="4"/>
  <c r="G31" i="4"/>
  <c r="F32" i="4"/>
  <c r="G32" i="4"/>
  <c r="E33" i="4"/>
  <c r="F33" i="4"/>
  <c r="E37" i="4"/>
  <c r="F37" i="4"/>
  <c r="F39" i="4"/>
  <c r="G39" i="4"/>
  <c r="E40" i="4"/>
  <c r="F40" i="4"/>
  <c r="G40" i="4"/>
  <c r="E42" i="4"/>
  <c r="F42" i="4"/>
  <c r="G42" i="4"/>
  <c r="F43" i="4"/>
  <c r="G43" i="4"/>
  <c r="E44" i="4"/>
  <c r="F44" i="4"/>
  <c r="E46" i="4"/>
  <c r="F46" i="4"/>
  <c r="F48" i="4"/>
  <c r="G48" i="4"/>
  <c r="E49" i="4"/>
  <c r="F49" i="4"/>
  <c r="G49" i="4"/>
  <c r="F52" i="4"/>
  <c r="G52" i="4"/>
  <c r="E53" i="4"/>
  <c r="F53" i="4"/>
  <c r="G53" i="4"/>
  <c r="E57" i="4"/>
  <c r="F57" i="4"/>
  <c r="F60" i="4"/>
  <c r="G60" i="4"/>
  <c r="E61" i="4"/>
  <c r="F61" i="4"/>
  <c r="G61" i="4"/>
  <c r="F64" i="4"/>
  <c r="G64" i="4"/>
  <c r="E65" i="4"/>
  <c r="F65" i="4"/>
  <c r="G65" i="4"/>
  <c r="F68" i="4"/>
  <c r="G68" i="4"/>
  <c r="E69" i="4"/>
  <c r="F69" i="4"/>
  <c r="G69" i="4"/>
  <c r="F76" i="4"/>
  <c r="G76" i="4"/>
  <c r="E77" i="4"/>
  <c r="F77" i="4"/>
  <c r="G77" i="4"/>
  <c r="E104" i="4"/>
  <c r="F104" i="4"/>
  <c r="G104" i="4"/>
  <c r="E107" i="4"/>
  <c r="F107" i="4"/>
  <c r="G107" i="4"/>
  <c r="E109" i="4"/>
  <c r="F109" i="4"/>
  <c r="G109" i="4"/>
  <c r="E113" i="4"/>
  <c r="F113" i="4"/>
  <c r="G113" i="4"/>
  <c r="E115" i="4"/>
  <c r="F115" i="4"/>
  <c r="G115" i="4"/>
  <c r="E117" i="4"/>
  <c r="F117" i="4"/>
  <c r="G117" i="4"/>
  <c r="E119" i="4"/>
  <c r="F119" i="4"/>
  <c r="G119" i="4"/>
  <c r="E121" i="4"/>
  <c r="F121" i="4"/>
  <c r="E123" i="4"/>
  <c r="F123" i="4"/>
  <c r="G123" i="4"/>
  <c r="E125" i="4"/>
  <c r="F125" i="4"/>
  <c r="G125" i="4"/>
  <c r="E127" i="4"/>
  <c r="F127" i="4"/>
  <c r="G127" i="4"/>
  <c r="E129" i="4"/>
  <c r="F129" i="4"/>
  <c r="E131" i="4"/>
  <c r="F131" i="4"/>
  <c r="G131" i="4"/>
  <c r="E134" i="4"/>
  <c r="F134" i="4"/>
  <c r="G134" i="4"/>
  <c r="E136" i="4"/>
  <c r="F136" i="4"/>
  <c r="G136" i="4"/>
  <c r="E21" i="4"/>
  <c r="F21" i="4"/>
  <c r="G21" i="4"/>
  <c r="AU28" i="4"/>
  <c r="Z30" i="4"/>
  <c r="AU30" i="4"/>
  <c r="Z31" i="4"/>
  <c r="AU31" i="4"/>
  <c r="AT31" i="4"/>
  <c r="AS31" i="4"/>
  <c r="Z32" i="4"/>
  <c r="AU32" i="4"/>
  <c r="Z39" i="4"/>
  <c r="AU39" i="4"/>
  <c r="Z40" i="4"/>
  <c r="AU40" i="4"/>
  <c r="F84" i="4"/>
  <c r="G84" i="4"/>
  <c r="Z42" i="4"/>
  <c r="AU42" i="4"/>
  <c r="AT42" i="4"/>
  <c r="AS42" i="4"/>
  <c r="Z43" i="4"/>
  <c r="AU43" i="4"/>
  <c r="F86" i="4"/>
  <c r="G86" i="4"/>
  <c r="E89" i="4"/>
  <c r="F89" i="4"/>
  <c r="G89" i="4"/>
  <c r="Z48" i="4"/>
  <c r="AU48" i="4"/>
  <c r="AT48" i="4"/>
  <c r="Z49" i="4"/>
  <c r="AU49" i="4"/>
  <c r="AT49" i="4"/>
  <c r="AS49" i="4"/>
  <c r="AR49" i="4"/>
  <c r="Z52" i="4"/>
  <c r="AU52" i="4"/>
  <c r="AS52" i="4"/>
  <c r="AR52" i="4"/>
  <c r="AT52" i="4"/>
  <c r="Z53" i="4"/>
  <c r="AU53" i="4"/>
  <c r="AT53" i="4"/>
  <c r="AS53" i="4"/>
  <c r="AR53" i="4"/>
  <c r="AQ53" i="4"/>
  <c r="AP53" i="4"/>
  <c r="AO53" i="4"/>
  <c r="AN53" i="4"/>
  <c r="AM53" i="4"/>
  <c r="AL53" i="4"/>
  <c r="Z60" i="4"/>
  <c r="AU60" i="4"/>
  <c r="AQ60" i="4"/>
  <c r="AP60" i="4"/>
  <c r="AO60" i="4"/>
  <c r="AN60" i="4"/>
  <c r="AM60" i="4"/>
  <c r="AL60" i="4"/>
  <c r="AK60" i="4"/>
  <c r="AT60" i="4"/>
  <c r="AS60" i="4"/>
  <c r="AR60" i="4"/>
  <c r="Z61" i="4"/>
  <c r="AU61" i="4"/>
  <c r="AT61" i="4"/>
  <c r="AS61" i="4"/>
  <c r="AR61" i="4"/>
  <c r="Z64" i="4"/>
  <c r="AU64" i="4"/>
  <c r="AT64" i="4"/>
  <c r="AS64" i="4"/>
  <c r="AR64" i="4"/>
  <c r="Z65" i="4"/>
  <c r="AU65" i="4"/>
  <c r="AT65" i="4"/>
  <c r="AS65" i="4"/>
  <c r="AR65" i="4"/>
  <c r="Z68" i="4"/>
  <c r="AU68" i="4"/>
  <c r="AS68" i="4"/>
  <c r="AR68" i="4"/>
  <c r="AT68" i="4"/>
  <c r="Z69" i="4"/>
  <c r="AU69" i="4"/>
  <c r="AS69" i="4"/>
  <c r="AR69" i="4"/>
  <c r="AT69" i="4"/>
  <c r="Z76" i="4"/>
  <c r="AU76" i="4"/>
  <c r="AS76" i="4"/>
  <c r="AR76" i="4"/>
  <c r="AT76" i="4"/>
  <c r="Z77" i="4"/>
  <c r="AU77" i="4"/>
  <c r="AS77" i="4"/>
  <c r="AR77" i="4"/>
  <c r="AT77" i="4"/>
  <c r="Z84" i="4"/>
  <c r="AU84" i="4"/>
  <c r="AS84" i="4"/>
  <c r="AT84" i="4"/>
  <c r="Z86" i="4"/>
  <c r="AU86" i="4"/>
  <c r="AS86" i="4"/>
  <c r="AT86" i="4"/>
  <c r="Z89" i="4"/>
  <c r="AU89" i="4"/>
  <c r="AS89" i="4"/>
  <c r="AT89" i="4"/>
  <c r="Z104" i="4"/>
  <c r="AU104" i="4"/>
  <c r="AS104" i="4"/>
  <c r="AT104" i="4"/>
  <c r="Z107" i="4"/>
  <c r="AU107" i="4"/>
  <c r="AS107" i="4"/>
  <c r="AT107" i="4"/>
  <c r="Z109" i="4"/>
  <c r="AU109" i="4"/>
  <c r="AS109" i="4"/>
  <c r="AT109" i="4"/>
  <c r="Z113" i="4"/>
  <c r="AU113" i="4"/>
  <c r="AS113" i="4"/>
  <c r="AT113" i="4"/>
  <c r="Z115" i="4"/>
  <c r="AU115" i="4"/>
  <c r="AS115" i="4"/>
  <c r="AT115" i="4"/>
  <c r="Z117" i="4"/>
  <c r="AU117" i="4"/>
  <c r="AS117" i="4"/>
  <c r="AT117" i="4"/>
  <c r="Z119" i="4"/>
  <c r="AU119" i="4"/>
  <c r="AS119" i="4"/>
  <c r="AT119" i="4"/>
  <c r="Z123" i="4"/>
  <c r="AU123" i="4"/>
  <c r="AS123" i="4"/>
  <c r="AT123" i="4"/>
  <c r="Z125" i="4"/>
  <c r="AU125" i="4"/>
  <c r="AS125" i="4"/>
  <c r="AT125" i="4"/>
  <c r="Z127" i="4"/>
  <c r="AU127" i="4"/>
  <c r="AS127" i="4"/>
  <c r="AT127" i="4"/>
  <c r="Z131" i="4"/>
  <c r="AU131" i="4"/>
  <c r="AS131" i="4"/>
  <c r="AT131" i="4"/>
  <c r="Z134" i="4"/>
  <c r="AU134" i="4"/>
  <c r="AS134" i="4"/>
  <c r="AT134" i="4"/>
  <c r="Z136" i="4"/>
  <c r="AU136" i="4"/>
  <c r="AS136" i="4"/>
  <c r="AT136" i="4"/>
  <c r="AB14" i="4"/>
  <c r="F16" i="4"/>
  <c r="F17" i="4" s="1"/>
  <c r="C17" i="4"/>
  <c r="AB17" i="4"/>
  <c r="I21" i="4"/>
  <c r="Q21" i="4"/>
  <c r="AB21" i="4"/>
  <c r="AC21" i="4"/>
  <c r="AD21" i="4"/>
  <c r="AF21" i="4"/>
  <c r="Q27" i="4"/>
  <c r="AB23" i="4"/>
  <c r="AD23" i="4"/>
  <c r="AF23" i="4"/>
  <c r="Q28" i="4"/>
  <c r="AB24" i="4"/>
  <c r="AD24" i="4"/>
  <c r="AF24" i="4"/>
  <c r="J30" i="4"/>
  <c r="Q30" i="4"/>
  <c r="AB25" i="4"/>
  <c r="AD25" i="4"/>
  <c r="AF25" i="4"/>
  <c r="J31" i="4"/>
  <c r="Q31" i="4"/>
  <c r="AB26" i="4"/>
  <c r="AD26" i="4"/>
  <c r="AF26" i="4"/>
  <c r="J32" i="4"/>
  <c r="Q32" i="4"/>
  <c r="Q33" i="4"/>
  <c r="Q36" i="4"/>
  <c r="Q37" i="4"/>
  <c r="Q39" i="4"/>
  <c r="Q40" i="4"/>
  <c r="Q41" i="4"/>
  <c r="J42" i="4"/>
  <c r="Q42" i="4"/>
  <c r="J43" i="4"/>
  <c r="Q43" i="4"/>
  <c r="Q44" i="4"/>
  <c r="Q45" i="4"/>
  <c r="Q46" i="4"/>
  <c r="Q48" i="4"/>
  <c r="Q49" i="4"/>
  <c r="J52" i="4"/>
  <c r="Q52" i="4"/>
  <c r="J53" i="4"/>
  <c r="Q53" i="4"/>
  <c r="Q56" i="4"/>
  <c r="Q57" i="4"/>
  <c r="J60" i="4"/>
  <c r="Q60" i="4"/>
  <c r="J61" i="4"/>
  <c r="Q61" i="4"/>
  <c r="AK53" i="4"/>
  <c r="Q63" i="4"/>
  <c r="J64" i="4"/>
  <c r="Q64" i="4"/>
  <c r="J65" i="4"/>
  <c r="Q65" i="4"/>
  <c r="Q66" i="4"/>
  <c r="Q67" i="4"/>
  <c r="J68" i="4"/>
  <c r="Q68" i="4"/>
  <c r="J69" i="4"/>
  <c r="Q69" i="4"/>
  <c r="Q70" i="4"/>
  <c r="Q71" i="4"/>
  <c r="Q72" i="4"/>
  <c r="Q73" i="4"/>
  <c r="Q74" i="4"/>
  <c r="Q75" i="4"/>
  <c r="K76" i="4"/>
  <c r="Q76" i="4"/>
  <c r="K77" i="4"/>
  <c r="Q77" i="4"/>
  <c r="Q78" i="4"/>
  <c r="Q79" i="4"/>
  <c r="Q80" i="4"/>
  <c r="AB76" i="4"/>
  <c r="AD76" i="4"/>
  <c r="AF76" i="4"/>
  <c r="Q81" i="4"/>
  <c r="AB77" i="4"/>
  <c r="AD77" i="4"/>
  <c r="AF77" i="4"/>
  <c r="Q82" i="4"/>
  <c r="Q83" i="4"/>
  <c r="K84" i="4"/>
  <c r="Q84" i="4"/>
  <c r="Q85" i="4"/>
  <c r="K86" i="4"/>
  <c r="Q86" i="4"/>
  <c r="Q87" i="4"/>
  <c r="Q88" i="4"/>
  <c r="K89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K104" i="4"/>
  <c r="Q104" i="4"/>
  <c r="Q105" i="4"/>
  <c r="Q106" i="4"/>
  <c r="K107" i="4"/>
  <c r="Q107" i="4"/>
  <c r="Q108" i="4"/>
  <c r="K109" i="4"/>
  <c r="Q109" i="4"/>
  <c r="Q110" i="4"/>
  <c r="Q111" i="4"/>
  <c r="Q112" i="4"/>
  <c r="K113" i="4"/>
  <c r="Q113" i="4"/>
  <c r="Q114" i="4"/>
  <c r="K115" i="4"/>
  <c r="Q115" i="4"/>
  <c r="Q116" i="4"/>
  <c r="K117" i="4"/>
  <c r="Q117" i="4"/>
  <c r="Q118" i="4"/>
  <c r="K119" i="4"/>
  <c r="Q119" i="4"/>
  <c r="Q120" i="4"/>
  <c r="Q121" i="4"/>
  <c r="Q122" i="4"/>
  <c r="K123" i="4"/>
  <c r="Q123" i="4"/>
  <c r="Q124" i="4"/>
  <c r="K125" i="4"/>
  <c r="Q125" i="4"/>
  <c r="Q126" i="4"/>
  <c r="K127" i="4"/>
  <c r="Q127" i="4"/>
  <c r="Q128" i="4"/>
  <c r="Q129" i="4"/>
  <c r="Q130" i="4"/>
  <c r="K131" i="4"/>
  <c r="Q131" i="4"/>
  <c r="Q132" i="4"/>
  <c r="Q133" i="4"/>
  <c r="K134" i="4"/>
  <c r="Q134" i="4"/>
  <c r="Q135" i="4"/>
  <c r="K136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62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D11" i="2"/>
  <c r="U20" i="2" s="1"/>
  <c r="D12" i="2"/>
  <c r="P148" i="2" s="1"/>
  <c r="R148" i="2" s="1"/>
  <c r="D13" i="2"/>
  <c r="R76" i="2"/>
  <c r="P80" i="2"/>
  <c r="R80" i="2" s="1"/>
  <c r="P94" i="2"/>
  <c r="R94" i="2" s="1"/>
  <c r="P124" i="2"/>
  <c r="R124" i="2" s="1"/>
  <c r="P126" i="2"/>
  <c r="R126" i="2" s="1"/>
  <c r="P132" i="2"/>
  <c r="R132" i="2" s="1"/>
  <c r="P134" i="2"/>
  <c r="R134" i="2" s="1"/>
  <c r="P136" i="2"/>
  <c r="R136" i="2" s="1"/>
  <c r="P138" i="2"/>
  <c r="R138" i="2" s="1"/>
  <c r="P140" i="2"/>
  <c r="R140" i="2" s="1"/>
  <c r="P144" i="2"/>
  <c r="R144" i="2" s="1"/>
  <c r="P154" i="2"/>
  <c r="R154" i="2" s="1"/>
  <c r="P43" i="2"/>
  <c r="R43" i="2" s="1"/>
  <c r="P45" i="2"/>
  <c r="R45" i="2" s="1"/>
  <c r="P48" i="2"/>
  <c r="R48" i="2" s="1"/>
  <c r="P52" i="2"/>
  <c r="R52" i="2" s="1"/>
  <c r="P60" i="2"/>
  <c r="R60" i="2" s="1"/>
  <c r="P87" i="2"/>
  <c r="R87" i="2" s="1"/>
  <c r="P90" i="2"/>
  <c r="R90" i="2" s="1"/>
  <c r="P92" i="2"/>
  <c r="R92" i="2" s="1"/>
  <c r="P96" i="2"/>
  <c r="R96" i="2" s="1"/>
  <c r="P98" i="2"/>
  <c r="R98" i="2" s="1"/>
  <c r="P100" i="2"/>
  <c r="R100" i="2" s="1"/>
  <c r="P102" i="2"/>
  <c r="R102" i="2" s="1"/>
  <c r="P104" i="2"/>
  <c r="R104" i="2" s="1"/>
  <c r="P106" i="2"/>
  <c r="R106" i="2" s="1"/>
  <c r="P108" i="2"/>
  <c r="R108" i="2" s="1"/>
  <c r="F16" i="2"/>
  <c r="F17" i="2" s="1"/>
  <c r="C17" i="2"/>
  <c r="G19" i="2"/>
  <c r="Q21" i="2"/>
  <c r="U23" i="2"/>
  <c r="U4" i="2"/>
  <c r="P109" i="2"/>
  <c r="R109" i="2" s="1"/>
  <c r="P101" i="2"/>
  <c r="R101" i="2" s="1"/>
  <c r="P91" i="2"/>
  <c r="R91" i="2" s="1"/>
  <c r="P51" i="2"/>
  <c r="R51" i="2" s="1"/>
  <c r="P44" i="2"/>
  <c r="R44" i="2" s="1"/>
  <c r="P153" i="2"/>
  <c r="R153" i="2" s="1"/>
  <c r="P139" i="2"/>
  <c r="R139" i="2" s="1"/>
  <c r="P135" i="2"/>
  <c r="R135" i="2"/>
  <c r="P131" i="2"/>
  <c r="R131" i="2" s="1"/>
  <c r="P127" i="2"/>
  <c r="R127" i="2" s="1"/>
  <c r="P123" i="2"/>
  <c r="R123" i="2" s="1"/>
  <c r="P93" i="2"/>
  <c r="R93" i="2" s="1"/>
  <c r="P83" i="2"/>
  <c r="R83" i="2" s="1"/>
  <c r="U11" i="2"/>
  <c r="U3" i="2"/>
  <c r="U12" i="2"/>
  <c r="U19" i="2"/>
  <c r="U15" i="2"/>
  <c r="P105" i="2"/>
  <c r="R105" i="2" s="1"/>
  <c r="P97" i="2"/>
  <c r="R97" i="2" s="1"/>
  <c r="P86" i="2"/>
  <c r="R86" i="2" s="1"/>
  <c r="P143" i="2"/>
  <c r="R143" i="2" s="1"/>
  <c r="U24" i="2"/>
  <c r="U17" i="2"/>
  <c r="U10" i="2"/>
  <c r="U2" i="2"/>
  <c r="AQ65" i="4"/>
  <c r="AP65" i="4"/>
  <c r="AO65" i="4"/>
  <c r="AN65" i="4"/>
  <c r="AM65" i="4"/>
  <c r="AL65" i="4"/>
  <c r="AI60" i="4"/>
  <c r="AJ60" i="4"/>
  <c r="G121" i="4"/>
  <c r="AU121" i="4"/>
  <c r="Z121" i="4"/>
  <c r="U14" i="2"/>
  <c r="U8" i="2"/>
  <c r="AQ49" i="4"/>
  <c r="AP49" i="4"/>
  <c r="AO49" i="4"/>
  <c r="AN49" i="4"/>
  <c r="AM49" i="4"/>
  <c r="AL49" i="4"/>
  <c r="U22" i="2"/>
  <c r="P76" i="2"/>
  <c r="U16" i="2"/>
  <c r="P107" i="2"/>
  <c r="R107" i="2" s="1"/>
  <c r="P99" i="2"/>
  <c r="R99" i="2" s="1"/>
  <c r="P89" i="2"/>
  <c r="R89" i="2" s="1"/>
  <c r="P47" i="2"/>
  <c r="R47" i="2" s="1"/>
  <c r="P145" i="2"/>
  <c r="R145" i="2" s="1"/>
  <c r="P137" i="2"/>
  <c r="R137" i="2" s="1"/>
  <c r="P129" i="2"/>
  <c r="R129" i="2" s="1"/>
  <c r="P125" i="2"/>
  <c r="R125" i="2" s="1"/>
  <c r="P85" i="2"/>
  <c r="R85" i="2" s="1"/>
  <c r="U7" i="2"/>
  <c r="AQ64" i="4"/>
  <c r="AP64" i="4"/>
  <c r="AO64" i="4"/>
  <c r="AN64" i="4"/>
  <c r="AM64" i="4"/>
  <c r="AL64" i="4"/>
  <c r="AI53" i="4"/>
  <c r="AJ53" i="4"/>
  <c r="G129" i="4"/>
  <c r="AU129" i="4"/>
  <c r="Z129" i="4"/>
  <c r="J49" i="4"/>
  <c r="J40" i="4"/>
  <c r="P103" i="2"/>
  <c r="R103" i="2" s="1"/>
  <c r="P95" i="2"/>
  <c r="R95" i="2" s="1"/>
  <c r="P59" i="2"/>
  <c r="R59" i="2" s="1"/>
  <c r="P38" i="2"/>
  <c r="R38" i="2" s="1"/>
  <c r="P141" i="2"/>
  <c r="R141" i="2" s="1"/>
  <c r="P133" i="2"/>
  <c r="R133" i="2" s="1"/>
  <c r="P121" i="2"/>
  <c r="R121" i="2" s="1"/>
  <c r="P79" i="2"/>
  <c r="R79" i="2" s="1"/>
  <c r="U21" i="2"/>
  <c r="U18" i="2"/>
  <c r="J48" i="4"/>
  <c r="J39" i="4"/>
  <c r="G46" i="4"/>
  <c r="Z46" i="4"/>
  <c r="AU46" i="4"/>
  <c r="G37" i="4"/>
  <c r="Z37" i="4"/>
  <c r="AU37" i="4"/>
  <c r="AQ61" i="4"/>
  <c r="AP61" i="4"/>
  <c r="AO61" i="4"/>
  <c r="AN61" i="4"/>
  <c r="AM61" i="4"/>
  <c r="AL61" i="4"/>
  <c r="AU57" i="4"/>
  <c r="G57" i="4"/>
  <c r="Z57" i="4"/>
  <c r="Z44" i="4"/>
  <c r="AU44" i="4"/>
  <c r="G44" i="4"/>
  <c r="Z33" i="4"/>
  <c r="AU33" i="4"/>
  <c r="G33" i="4"/>
  <c r="AU21" i="4"/>
  <c r="F95" i="5"/>
  <c r="F110" i="5"/>
  <c r="F37" i="5"/>
  <c r="F38" i="5"/>
  <c r="AQ48" i="4"/>
  <c r="AP48" i="4"/>
  <c r="AO48" i="4"/>
  <c r="AN48" i="4"/>
  <c r="AM48" i="4"/>
  <c r="AL48" i="4"/>
  <c r="AT30" i="4"/>
  <c r="AS30" i="4"/>
  <c r="AR30" i="4"/>
  <c r="AQ30" i="4"/>
  <c r="AP30" i="4"/>
  <c r="AO30" i="4"/>
  <c r="AN30" i="4"/>
  <c r="AM30" i="4"/>
  <c r="AL30" i="4"/>
  <c r="AR28" i="4"/>
  <c r="AQ28" i="4"/>
  <c r="AP28" i="4"/>
  <c r="AO28" i="4"/>
  <c r="AN28" i="4"/>
  <c r="AM28" i="4"/>
  <c r="AL28" i="4"/>
  <c r="Z21" i="4"/>
  <c r="G28" i="4"/>
  <c r="F108" i="5"/>
  <c r="F86" i="5"/>
  <c r="F101" i="5"/>
  <c r="F36" i="4"/>
  <c r="H333" i="3"/>
  <c r="G333" i="3"/>
  <c r="H179" i="3"/>
  <c r="G179" i="3"/>
  <c r="AQ136" i="4"/>
  <c r="AP136" i="4"/>
  <c r="AO136" i="4"/>
  <c r="AN136" i="4"/>
  <c r="AM136" i="4"/>
  <c r="AL136" i="4"/>
  <c r="AQ127" i="4"/>
  <c r="AP127" i="4"/>
  <c r="AO127" i="4"/>
  <c r="AN127" i="4"/>
  <c r="AM127" i="4"/>
  <c r="AL127" i="4"/>
  <c r="AQ125" i="4"/>
  <c r="AP125" i="4"/>
  <c r="AO125" i="4"/>
  <c r="AN125" i="4"/>
  <c r="AM125" i="4"/>
  <c r="AL125" i="4"/>
  <c r="AQ117" i="4"/>
  <c r="AP117" i="4"/>
  <c r="AO117" i="4"/>
  <c r="AN117" i="4"/>
  <c r="AM117" i="4"/>
  <c r="AL117" i="4"/>
  <c r="AQ115" i="4"/>
  <c r="AP115" i="4"/>
  <c r="AO115" i="4"/>
  <c r="AN115" i="4"/>
  <c r="AM115" i="4"/>
  <c r="AL115" i="4"/>
  <c r="AQ107" i="4"/>
  <c r="AP107" i="4"/>
  <c r="AO107" i="4"/>
  <c r="AN107" i="4"/>
  <c r="AM107" i="4"/>
  <c r="AL107" i="4"/>
  <c r="AQ104" i="4"/>
  <c r="AP104" i="4"/>
  <c r="AO104" i="4"/>
  <c r="AN104" i="4"/>
  <c r="AM104" i="4"/>
  <c r="AL104" i="4"/>
  <c r="AQ84" i="4"/>
  <c r="AP84" i="4"/>
  <c r="AO84" i="4"/>
  <c r="AN84" i="4"/>
  <c r="AM84" i="4"/>
  <c r="AL84" i="4"/>
  <c r="AQ77" i="4"/>
  <c r="AP77" i="4"/>
  <c r="AO77" i="4"/>
  <c r="AN77" i="4"/>
  <c r="AM77" i="4"/>
  <c r="AL77" i="4"/>
  <c r="AQ76" i="4"/>
  <c r="AP76" i="4"/>
  <c r="AO76" i="4"/>
  <c r="AN76" i="4"/>
  <c r="AM76" i="4"/>
  <c r="AL76" i="4"/>
  <c r="AQ69" i="4"/>
  <c r="AP69" i="4"/>
  <c r="AO69" i="4"/>
  <c r="AN69" i="4"/>
  <c r="AM69" i="4"/>
  <c r="AL69" i="4"/>
  <c r="AQ68" i="4"/>
  <c r="AP68" i="4"/>
  <c r="AO68" i="4"/>
  <c r="AN68" i="4"/>
  <c r="AM68" i="4"/>
  <c r="AL68" i="4"/>
  <c r="AO52" i="4"/>
  <c r="AN52" i="4"/>
  <c r="AM52" i="4"/>
  <c r="AL52" i="4"/>
  <c r="AS48" i="4"/>
  <c r="AR48" i="4"/>
  <c r="AT40" i="4"/>
  <c r="AS40" i="4"/>
  <c r="AR40" i="4"/>
  <c r="AQ40" i="4"/>
  <c r="AP40" i="4"/>
  <c r="AO40" i="4"/>
  <c r="AN40" i="4"/>
  <c r="AM40" i="4"/>
  <c r="AL40" i="4"/>
  <c r="AT28" i="4"/>
  <c r="AS28" i="4"/>
  <c r="F56" i="4"/>
  <c r="F84" i="5"/>
  <c r="F99" i="5"/>
  <c r="H325" i="3"/>
  <c r="G325" i="3"/>
  <c r="H317" i="3"/>
  <c r="G317" i="3"/>
  <c r="H309" i="3"/>
  <c r="G309" i="3"/>
  <c r="H301" i="3"/>
  <c r="G301" i="3"/>
  <c r="H293" i="3"/>
  <c r="G293" i="3"/>
  <c r="H285" i="3"/>
  <c r="G285" i="3"/>
  <c r="H277" i="3"/>
  <c r="G277" i="3"/>
  <c r="H269" i="3"/>
  <c r="G269" i="3"/>
  <c r="H261" i="3"/>
  <c r="G261" i="3"/>
  <c r="H253" i="3"/>
  <c r="G253" i="3"/>
  <c r="H245" i="3"/>
  <c r="G245" i="3"/>
  <c r="H237" i="3"/>
  <c r="G237" i="3"/>
  <c r="H229" i="3"/>
  <c r="G229" i="3"/>
  <c r="H221" i="3"/>
  <c r="G221" i="3"/>
  <c r="H213" i="3"/>
  <c r="G213" i="3"/>
  <c r="H205" i="3"/>
  <c r="G205" i="3"/>
  <c r="H197" i="3"/>
  <c r="G197" i="3"/>
  <c r="H189" i="3"/>
  <c r="G189" i="3"/>
  <c r="AR136" i="4"/>
  <c r="AR134" i="4"/>
  <c r="AQ134" i="4"/>
  <c r="AP134" i="4"/>
  <c r="AO134" i="4"/>
  <c r="AN134" i="4"/>
  <c r="AM134" i="4"/>
  <c r="AL134" i="4"/>
  <c r="AR131" i="4"/>
  <c r="AQ131" i="4"/>
  <c r="AP131" i="4"/>
  <c r="AO131" i="4"/>
  <c r="AN131" i="4"/>
  <c r="AM131" i="4"/>
  <c r="AL131" i="4"/>
  <c r="AR127" i="4"/>
  <c r="AR125" i="4"/>
  <c r="AR123" i="4"/>
  <c r="AQ123" i="4"/>
  <c r="AP123" i="4"/>
  <c r="AO123" i="4"/>
  <c r="AN123" i="4"/>
  <c r="AM123" i="4"/>
  <c r="AL123" i="4"/>
  <c r="AR119" i="4"/>
  <c r="AQ119" i="4"/>
  <c r="AP119" i="4"/>
  <c r="AO119" i="4"/>
  <c r="AN119" i="4"/>
  <c r="AM119" i="4"/>
  <c r="AL119" i="4"/>
  <c r="AR117" i="4"/>
  <c r="AR115" i="4"/>
  <c r="AR113" i="4"/>
  <c r="AQ113" i="4"/>
  <c r="AP113" i="4"/>
  <c r="AO113" i="4"/>
  <c r="AN113" i="4"/>
  <c r="AM113" i="4"/>
  <c r="AL113" i="4"/>
  <c r="AR109" i="4"/>
  <c r="AQ109" i="4"/>
  <c r="AP109" i="4"/>
  <c r="AO109" i="4"/>
  <c r="AN109" i="4"/>
  <c r="AM109" i="4"/>
  <c r="AL109" i="4"/>
  <c r="AR107" i="4"/>
  <c r="AR104" i="4"/>
  <c r="AR89" i="4"/>
  <c r="AQ89" i="4"/>
  <c r="AP89" i="4"/>
  <c r="AO89" i="4"/>
  <c r="AN89" i="4"/>
  <c r="AM89" i="4"/>
  <c r="AL89" i="4"/>
  <c r="AR86" i="4"/>
  <c r="AQ86" i="4"/>
  <c r="AP86" i="4"/>
  <c r="AO86" i="4"/>
  <c r="AN86" i="4"/>
  <c r="AM86" i="4"/>
  <c r="AL86" i="4"/>
  <c r="AR84" i="4"/>
  <c r="BK3" i="4"/>
  <c r="BJ3" i="4"/>
  <c r="BI3" i="4"/>
  <c r="BH3" i="4"/>
  <c r="BG3" i="4"/>
  <c r="BF3" i="4"/>
  <c r="BE3" i="4"/>
  <c r="BD3" i="4"/>
  <c r="BC3" i="4"/>
  <c r="F106" i="5"/>
  <c r="F91" i="5"/>
  <c r="AQ52" i="4"/>
  <c r="AP52" i="4"/>
  <c r="AT43" i="4"/>
  <c r="AS43" i="4"/>
  <c r="AR43" i="4"/>
  <c r="AQ43" i="4"/>
  <c r="AP43" i="4"/>
  <c r="AO43" i="4"/>
  <c r="AN43" i="4"/>
  <c r="AM43" i="4"/>
  <c r="AL43" i="4"/>
  <c r="AR42" i="4"/>
  <c r="AQ42" i="4"/>
  <c r="AP42" i="4"/>
  <c r="AO42" i="4"/>
  <c r="AN42" i="4"/>
  <c r="AM42" i="4"/>
  <c r="AL42" i="4"/>
  <c r="AT39" i="4"/>
  <c r="AS39" i="4"/>
  <c r="AR39" i="4"/>
  <c r="AQ39" i="4"/>
  <c r="AP39" i="4"/>
  <c r="AO39" i="4"/>
  <c r="AN39" i="4"/>
  <c r="AM39" i="4"/>
  <c r="AL39" i="4"/>
  <c r="AT32" i="4"/>
  <c r="AS32" i="4"/>
  <c r="AR32" i="4"/>
  <c r="AQ32" i="4"/>
  <c r="AP32" i="4"/>
  <c r="AO32" i="4"/>
  <c r="AN32" i="4"/>
  <c r="AM32" i="4"/>
  <c r="AL32" i="4"/>
  <c r="AR31" i="4"/>
  <c r="AQ31" i="4"/>
  <c r="AP31" i="4"/>
  <c r="AO31" i="4"/>
  <c r="AN31" i="4"/>
  <c r="AM31" i="4"/>
  <c r="AL31" i="4"/>
  <c r="G322" i="3"/>
  <c r="G290" i="3"/>
  <c r="G258" i="3"/>
  <c r="G226" i="3"/>
  <c r="G194" i="3"/>
  <c r="G163" i="3"/>
  <c r="H163" i="3"/>
  <c r="BK2" i="4"/>
  <c r="BJ2" i="4"/>
  <c r="BI2" i="4"/>
  <c r="BH2" i="4"/>
  <c r="BG2" i="4"/>
  <c r="BF2" i="4"/>
  <c r="BE2" i="4"/>
  <c r="BD2" i="4"/>
  <c r="BC2" i="4"/>
  <c r="F112" i="5"/>
  <c r="H341" i="3"/>
  <c r="G341" i="3"/>
  <c r="G321" i="3"/>
  <c r="H321" i="3"/>
  <c r="G313" i="3"/>
  <c r="H313" i="3"/>
  <c r="G305" i="3"/>
  <c r="H305" i="3"/>
  <c r="G297" i="3"/>
  <c r="H297" i="3"/>
  <c r="G289" i="3"/>
  <c r="H289" i="3"/>
  <c r="G281" i="3"/>
  <c r="H281" i="3"/>
  <c r="G273" i="3"/>
  <c r="H273" i="3"/>
  <c r="G265" i="3"/>
  <c r="H265" i="3"/>
  <c r="G257" i="3"/>
  <c r="H257" i="3"/>
  <c r="G249" i="3"/>
  <c r="H249" i="3"/>
  <c r="G241" i="3"/>
  <c r="H241" i="3"/>
  <c r="G233" i="3"/>
  <c r="H233" i="3"/>
  <c r="G225" i="3"/>
  <c r="H225" i="3"/>
  <c r="G217" i="3"/>
  <c r="H217" i="3"/>
  <c r="G209" i="3"/>
  <c r="H209" i="3"/>
  <c r="G201" i="3"/>
  <c r="H201" i="3"/>
  <c r="G193" i="3"/>
  <c r="H193" i="3"/>
  <c r="G185" i="3"/>
  <c r="H185" i="3"/>
  <c r="F338" i="3"/>
  <c r="H338" i="3"/>
  <c r="F330" i="3"/>
  <c r="H330" i="3"/>
  <c r="F322" i="3"/>
  <c r="H322" i="3"/>
  <c r="F314" i="3"/>
  <c r="H314" i="3"/>
  <c r="F306" i="3"/>
  <c r="H306" i="3"/>
  <c r="F298" i="3"/>
  <c r="H298" i="3"/>
  <c r="F290" i="3"/>
  <c r="H290" i="3"/>
  <c r="F282" i="3"/>
  <c r="H282" i="3"/>
  <c r="F274" i="3"/>
  <c r="H274" i="3"/>
  <c r="F266" i="3"/>
  <c r="H266" i="3"/>
  <c r="F258" i="3"/>
  <c r="H258" i="3"/>
  <c r="F250" i="3"/>
  <c r="H250" i="3"/>
  <c r="F242" i="3"/>
  <c r="H242" i="3"/>
  <c r="F234" i="3"/>
  <c r="H234" i="3"/>
  <c r="F226" i="3"/>
  <c r="H226" i="3"/>
  <c r="F218" i="3"/>
  <c r="H218" i="3"/>
  <c r="F210" i="3"/>
  <c r="H210" i="3"/>
  <c r="F202" i="3"/>
  <c r="H202" i="3"/>
  <c r="F194" i="3"/>
  <c r="H194" i="3"/>
  <c r="F186" i="3"/>
  <c r="H186" i="3"/>
  <c r="G173" i="3"/>
  <c r="G147" i="3"/>
  <c r="G145" i="3"/>
  <c r="F143" i="3"/>
  <c r="I143" i="3"/>
  <c r="J143" i="3"/>
  <c r="I130" i="3"/>
  <c r="J130" i="3"/>
  <c r="G125" i="3"/>
  <c r="F119" i="3"/>
  <c r="H119" i="3"/>
  <c r="G119" i="3"/>
  <c r="I119" i="3"/>
  <c r="J119" i="3"/>
  <c r="G109" i="3"/>
  <c r="F99" i="3"/>
  <c r="H99" i="3"/>
  <c r="F87" i="3"/>
  <c r="H87" i="3"/>
  <c r="G87" i="3"/>
  <c r="I87" i="3"/>
  <c r="J87" i="3"/>
  <c r="G81" i="3"/>
  <c r="I58" i="3"/>
  <c r="J58" i="3"/>
  <c r="M13" i="3"/>
  <c r="M12" i="3"/>
  <c r="F109" i="5"/>
  <c r="I342" i="3"/>
  <c r="J342" i="3"/>
  <c r="I334" i="3"/>
  <c r="J334" i="3"/>
  <c r="I326" i="3"/>
  <c r="J326" i="3"/>
  <c r="G320" i="3"/>
  <c r="I318" i="3"/>
  <c r="J318" i="3"/>
  <c r="G312" i="3"/>
  <c r="I310" i="3"/>
  <c r="J310" i="3"/>
  <c r="G304" i="3"/>
  <c r="I302" i="3"/>
  <c r="J302" i="3"/>
  <c r="G296" i="3"/>
  <c r="I294" i="3"/>
  <c r="J294" i="3"/>
  <c r="G288" i="3"/>
  <c r="I286" i="3"/>
  <c r="J286" i="3"/>
  <c r="G280" i="3"/>
  <c r="I278" i="3"/>
  <c r="J278" i="3"/>
  <c r="G272" i="3"/>
  <c r="I270" i="3"/>
  <c r="J270" i="3"/>
  <c r="G264" i="3"/>
  <c r="I262" i="3"/>
  <c r="J262" i="3"/>
  <c r="G256" i="3"/>
  <c r="I254" i="3"/>
  <c r="J254" i="3"/>
  <c r="G248" i="3"/>
  <c r="I246" i="3"/>
  <c r="J246" i="3"/>
  <c r="G240" i="3"/>
  <c r="I238" i="3"/>
  <c r="J238" i="3"/>
  <c r="G232" i="3"/>
  <c r="I230" i="3"/>
  <c r="J230" i="3"/>
  <c r="G224" i="3"/>
  <c r="I222" i="3"/>
  <c r="J222" i="3"/>
  <c r="G216" i="3"/>
  <c r="I214" i="3"/>
  <c r="J214" i="3"/>
  <c r="G208" i="3"/>
  <c r="I206" i="3"/>
  <c r="J206" i="3"/>
  <c r="G200" i="3"/>
  <c r="I198" i="3"/>
  <c r="J198" i="3"/>
  <c r="G192" i="3"/>
  <c r="I190" i="3"/>
  <c r="J190" i="3"/>
  <c r="G184" i="3"/>
  <c r="G182" i="3"/>
  <c r="G175" i="3"/>
  <c r="G169" i="3"/>
  <c r="G164" i="3"/>
  <c r="I158" i="3"/>
  <c r="J158" i="3"/>
  <c r="G149" i="3"/>
  <c r="I147" i="3"/>
  <c r="J147" i="3"/>
  <c r="F146" i="3"/>
  <c r="H146" i="3"/>
  <c r="G146" i="3"/>
  <c r="G132" i="3"/>
  <c r="F126" i="3"/>
  <c r="H126" i="3"/>
  <c r="I115" i="3"/>
  <c r="J115" i="3"/>
  <c r="G85" i="3"/>
  <c r="G75" i="3"/>
  <c r="F75" i="3"/>
  <c r="H75" i="3"/>
  <c r="F63" i="3"/>
  <c r="H63" i="3"/>
  <c r="G63" i="3"/>
  <c r="I63" i="3"/>
  <c r="J63" i="3"/>
  <c r="I13" i="3"/>
  <c r="I12" i="3"/>
  <c r="I337" i="3"/>
  <c r="J337" i="3"/>
  <c r="I329" i="3"/>
  <c r="J329" i="3"/>
  <c r="I321" i="3"/>
  <c r="J321" i="3"/>
  <c r="I313" i="3"/>
  <c r="J313" i="3"/>
  <c r="I305" i="3"/>
  <c r="J305" i="3"/>
  <c r="I297" i="3"/>
  <c r="J297" i="3"/>
  <c r="I289" i="3"/>
  <c r="J289" i="3"/>
  <c r="I281" i="3"/>
  <c r="J281" i="3"/>
  <c r="I273" i="3"/>
  <c r="J273" i="3"/>
  <c r="I265" i="3"/>
  <c r="J265" i="3"/>
  <c r="I257" i="3"/>
  <c r="J257" i="3"/>
  <c r="I249" i="3"/>
  <c r="J249" i="3"/>
  <c r="I241" i="3"/>
  <c r="J241" i="3"/>
  <c r="I233" i="3"/>
  <c r="J233" i="3"/>
  <c r="I225" i="3"/>
  <c r="J225" i="3"/>
  <c r="I217" i="3"/>
  <c r="J217" i="3"/>
  <c r="I209" i="3"/>
  <c r="J209" i="3"/>
  <c r="I201" i="3"/>
  <c r="J201" i="3"/>
  <c r="I193" i="3"/>
  <c r="J193" i="3"/>
  <c r="I185" i="3"/>
  <c r="J185" i="3"/>
  <c r="I181" i="3"/>
  <c r="J181" i="3"/>
  <c r="I174" i="3"/>
  <c r="J174" i="3"/>
  <c r="G165" i="3"/>
  <c r="I160" i="3"/>
  <c r="J160" i="3"/>
  <c r="F150" i="3"/>
  <c r="H150" i="3"/>
  <c r="F127" i="3"/>
  <c r="H127" i="3"/>
  <c r="I127" i="3"/>
  <c r="J127" i="3"/>
  <c r="F115" i="3"/>
  <c r="H115" i="3"/>
  <c r="F103" i="3"/>
  <c r="H103" i="3"/>
  <c r="I103" i="3"/>
  <c r="J103" i="3"/>
  <c r="F107" i="5"/>
  <c r="G342" i="3"/>
  <c r="G334" i="3"/>
  <c r="G326" i="3"/>
  <c r="G318" i="3"/>
  <c r="G310" i="3"/>
  <c r="G302" i="3"/>
  <c r="G294" i="3"/>
  <c r="G286" i="3"/>
  <c r="G278" i="3"/>
  <c r="G270" i="3"/>
  <c r="G262" i="3"/>
  <c r="G254" i="3"/>
  <c r="G246" i="3"/>
  <c r="G238" i="3"/>
  <c r="G230" i="3"/>
  <c r="G222" i="3"/>
  <c r="G214" i="3"/>
  <c r="G206" i="3"/>
  <c r="G198" i="3"/>
  <c r="G190" i="3"/>
  <c r="I183" i="3"/>
  <c r="J183" i="3"/>
  <c r="G167" i="3"/>
  <c r="F151" i="3"/>
  <c r="H151" i="3"/>
  <c r="I151" i="3"/>
  <c r="J151" i="3"/>
  <c r="I131" i="3"/>
  <c r="J131" i="3"/>
  <c r="F130" i="3"/>
  <c r="H130" i="3"/>
  <c r="I117" i="3"/>
  <c r="J117" i="3"/>
  <c r="F91" i="3"/>
  <c r="H91" i="3"/>
  <c r="F79" i="3"/>
  <c r="H79" i="3"/>
  <c r="G79" i="3"/>
  <c r="I79" i="3"/>
  <c r="J79" i="3"/>
  <c r="I67" i="3"/>
  <c r="J67" i="3"/>
  <c r="G337" i="3"/>
  <c r="I335" i="3"/>
  <c r="J335" i="3"/>
  <c r="G329" i="3"/>
  <c r="I327" i="3"/>
  <c r="J327" i="3"/>
  <c r="I319" i="3"/>
  <c r="J319" i="3"/>
  <c r="I311" i="3"/>
  <c r="J311" i="3"/>
  <c r="I303" i="3"/>
  <c r="J303" i="3"/>
  <c r="I295" i="3"/>
  <c r="J295" i="3"/>
  <c r="I287" i="3"/>
  <c r="J287" i="3"/>
  <c r="I279" i="3"/>
  <c r="J279" i="3"/>
  <c r="I271" i="3"/>
  <c r="J271" i="3"/>
  <c r="I263" i="3"/>
  <c r="J263" i="3"/>
  <c r="I255" i="3"/>
  <c r="J255" i="3"/>
  <c r="I247" i="3"/>
  <c r="J247" i="3"/>
  <c r="I239" i="3"/>
  <c r="J239" i="3"/>
  <c r="I231" i="3"/>
  <c r="J231" i="3"/>
  <c r="I223" i="3"/>
  <c r="J223" i="3"/>
  <c r="I215" i="3"/>
  <c r="J215" i="3"/>
  <c r="I207" i="3"/>
  <c r="J207" i="3"/>
  <c r="I199" i="3"/>
  <c r="J199" i="3"/>
  <c r="I191" i="3"/>
  <c r="J191" i="3"/>
  <c r="G174" i="3"/>
  <c r="I173" i="3"/>
  <c r="J173" i="3"/>
  <c r="F167" i="3"/>
  <c r="H167" i="3"/>
  <c r="I166" i="3"/>
  <c r="J166" i="3"/>
  <c r="F159" i="3"/>
  <c r="I159" i="3"/>
  <c r="J159" i="3"/>
  <c r="G157" i="3"/>
  <c r="F154" i="3"/>
  <c r="H154" i="3"/>
  <c r="F134" i="3"/>
  <c r="H134" i="3"/>
  <c r="G117" i="3"/>
  <c r="G113" i="3"/>
  <c r="G77" i="3"/>
  <c r="G67" i="3"/>
  <c r="F67" i="3"/>
  <c r="H67" i="3"/>
  <c r="O13" i="3"/>
  <c r="O12" i="3"/>
  <c r="D12" i="3"/>
  <c r="D13" i="3"/>
  <c r="F12" i="3"/>
  <c r="F13" i="3"/>
  <c r="G180" i="3"/>
  <c r="I176" i="3"/>
  <c r="J176" i="3"/>
  <c r="G170" i="3"/>
  <c r="G144" i="3"/>
  <c r="G139" i="3"/>
  <c r="G137" i="3"/>
  <c r="F135" i="3"/>
  <c r="I135" i="3"/>
  <c r="J135" i="3"/>
  <c r="F122" i="3"/>
  <c r="H122" i="3"/>
  <c r="G107" i="3"/>
  <c r="F107" i="3"/>
  <c r="H107" i="3"/>
  <c r="F95" i="3"/>
  <c r="H95" i="3"/>
  <c r="G95" i="3"/>
  <c r="I95" i="3"/>
  <c r="J95" i="3"/>
  <c r="G89" i="3"/>
  <c r="I83" i="3"/>
  <c r="J83" i="3"/>
  <c r="G181" i="3"/>
  <c r="F138" i="3"/>
  <c r="H138" i="3"/>
  <c r="G83" i="3"/>
  <c r="F83" i="3"/>
  <c r="H83" i="3"/>
  <c r="F71" i="3"/>
  <c r="H71" i="3"/>
  <c r="I71" i="3"/>
  <c r="J71" i="3"/>
  <c r="F55" i="3"/>
  <c r="H55" i="3"/>
  <c r="G55" i="3"/>
  <c r="I55" i="3"/>
  <c r="J55" i="3"/>
  <c r="N13" i="3"/>
  <c r="N12" i="3"/>
  <c r="G177" i="3"/>
  <c r="G172" i="3"/>
  <c r="I168" i="3"/>
  <c r="J168" i="3"/>
  <c r="I150" i="3"/>
  <c r="J150" i="3"/>
  <c r="G148" i="3"/>
  <c r="F142" i="3"/>
  <c r="H142" i="3"/>
  <c r="G142" i="3"/>
  <c r="G128" i="3"/>
  <c r="I123" i="3"/>
  <c r="J123" i="3"/>
  <c r="G120" i="3"/>
  <c r="F111" i="3"/>
  <c r="H111" i="3"/>
  <c r="I111" i="3"/>
  <c r="J111" i="3"/>
  <c r="I106" i="3"/>
  <c r="J106" i="3"/>
  <c r="I99" i="3"/>
  <c r="J99" i="3"/>
  <c r="I94" i="3"/>
  <c r="J94" i="3"/>
  <c r="G118" i="3"/>
  <c r="G110" i="3"/>
  <c r="G102" i="3"/>
  <c r="G94" i="3"/>
  <c r="G86" i="3"/>
  <c r="G78" i="3"/>
  <c r="G70" i="3"/>
  <c r="G62" i="3"/>
  <c r="F59" i="3"/>
  <c r="H59" i="3"/>
  <c r="G54" i="3"/>
  <c r="J39" i="3"/>
  <c r="I23" i="3"/>
  <c r="J23" i="3" s="1"/>
  <c r="G25" i="3"/>
  <c r="E142" i="2"/>
  <c r="F142" i="2"/>
  <c r="P120" i="6"/>
  <c r="R120" i="6" s="1"/>
  <c r="AB11" i="4"/>
  <c r="AB12" i="4"/>
  <c r="I46" i="3"/>
  <c r="J46" i="3" s="1"/>
  <c r="I30" i="3"/>
  <c r="J30" i="3" s="1"/>
  <c r="F51" i="3"/>
  <c r="F43" i="3"/>
  <c r="F35" i="3"/>
  <c r="F27" i="3"/>
  <c r="E110" i="2"/>
  <c r="F110" i="2"/>
  <c r="E112" i="2"/>
  <c r="F112" i="2"/>
  <c r="E114" i="2"/>
  <c r="F114" i="2"/>
  <c r="E117" i="2"/>
  <c r="F117" i="2"/>
  <c r="E119" i="2"/>
  <c r="F119" i="2"/>
  <c r="E155" i="2"/>
  <c r="F155" i="2"/>
  <c r="G155" i="2"/>
  <c r="K155" i="2"/>
  <c r="E147" i="2"/>
  <c r="F147" i="2"/>
  <c r="G147" i="2"/>
  <c r="K147" i="2"/>
  <c r="I109" i="3"/>
  <c r="J109" i="3"/>
  <c r="I101" i="3"/>
  <c r="J101" i="3"/>
  <c r="I93" i="3"/>
  <c r="J93" i="3"/>
  <c r="I85" i="3"/>
  <c r="J85" i="3"/>
  <c r="I77" i="3"/>
  <c r="J77" i="3"/>
  <c r="I69" i="3"/>
  <c r="J69" i="3"/>
  <c r="I61" i="3"/>
  <c r="J61" i="3"/>
  <c r="I53" i="3"/>
  <c r="J53" i="3"/>
  <c r="I152" i="3"/>
  <c r="J152" i="3"/>
  <c r="I144" i="3"/>
  <c r="J144" i="3"/>
  <c r="I136" i="3"/>
  <c r="J136" i="3"/>
  <c r="I128" i="3"/>
  <c r="J128" i="3"/>
  <c r="I120" i="3"/>
  <c r="J120" i="3"/>
  <c r="G114" i="3"/>
  <c r="I112" i="3"/>
  <c r="J112" i="3"/>
  <c r="G106" i="3"/>
  <c r="I104" i="3"/>
  <c r="J104" i="3"/>
  <c r="G98" i="3"/>
  <c r="I96" i="3"/>
  <c r="J96" i="3"/>
  <c r="G90" i="3"/>
  <c r="I88" i="3"/>
  <c r="J88" i="3"/>
  <c r="G82" i="3"/>
  <c r="I80" i="3"/>
  <c r="J80" i="3"/>
  <c r="G74" i="3"/>
  <c r="I72" i="3"/>
  <c r="J72" i="3"/>
  <c r="G66" i="3"/>
  <c r="I64" i="3"/>
  <c r="J64" i="3"/>
  <c r="G58" i="3"/>
  <c r="I56" i="3"/>
  <c r="J56" i="3"/>
  <c r="E13" i="3"/>
  <c r="G29" i="3"/>
  <c r="U18" i="6"/>
  <c r="U10" i="6"/>
  <c r="E111" i="2"/>
  <c r="F111" i="2"/>
  <c r="E113" i="2"/>
  <c r="F113" i="2"/>
  <c r="G113" i="2"/>
  <c r="K113" i="2"/>
  <c r="E116" i="2"/>
  <c r="F116" i="2"/>
  <c r="E118" i="2"/>
  <c r="F118" i="2"/>
  <c r="G118" i="2"/>
  <c r="K118" i="2"/>
  <c r="E151" i="2"/>
  <c r="F151" i="2"/>
  <c r="G151" i="2"/>
  <c r="K151" i="2"/>
  <c r="D16" i="6"/>
  <c r="D19" i="6" s="1"/>
  <c r="D12" i="4"/>
  <c r="Z126" i="8"/>
  <c r="G126" i="8"/>
  <c r="P126" i="8"/>
  <c r="AY10" i="4"/>
  <c r="AY18" i="4"/>
  <c r="AY26" i="4"/>
  <c r="AY34" i="4"/>
  <c r="AY42" i="4"/>
  <c r="AY9" i="4"/>
  <c r="AY17" i="4"/>
  <c r="AY25" i="4"/>
  <c r="AY33" i="4"/>
  <c r="AY41" i="4"/>
  <c r="AY8" i="4"/>
  <c r="AY16" i="4"/>
  <c r="AY24" i="4"/>
  <c r="AY32" i="4"/>
  <c r="AY40" i="4"/>
  <c r="AY48" i="4"/>
  <c r="AY7" i="4"/>
  <c r="AY15" i="4"/>
  <c r="AY23" i="4"/>
  <c r="AY31" i="4"/>
  <c r="AY39" i="4"/>
  <c r="AY47" i="4"/>
  <c r="AY6" i="4"/>
  <c r="AY14" i="4"/>
  <c r="AY22" i="4"/>
  <c r="AY30" i="4"/>
  <c r="AY38" i="4"/>
  <c r="AY46" i="4"/>
  <c r="AY5" i="4"/>
  <c r="AY13" i="4"/>
  <c r="AY21" i="4"/>
  <c r="AY29" i="4"/>
  <c r="AY37" i="4"/>
  <c r="AY45" i="4"/>
  <c r="AY4" i="4"/>
  <c r="AY12" i="4"/>
  <c r="AY20" i="4"/>
  <c r="AY28" i="4"/>
  <c r="AY36" i="4"/>
  <c r="AY44" i="4"/>
  <c r="AY11" i="4"/>
  <c r="AY19" i="4"/>
  <c r="AY27" i="4"/>
  <c r="AY35" i="4"/>
  <c r="AY43" i="4"/>
  <c r="AY56" i="4"/>
  <c r="AY64" i="4"/>
  <c r="AY53" i="4"/>
  <c r="AY61" i="4"/>
  <c r="AY69" i="4"/>
  <c r="AY77" i="4"/>
  <c r="AY85" i="4"/>
  <c r="AY52" i="4"/>
  <c r="AY60" i="4"/>
  <c r="AY68" i="4"/>
  <c r="AY51" i="4"/>
  <c r="AY59" i="4"/>
  <c r="AY67" i="4"/>
  <c r="AY75" i="4"/>
  <c r="AY83" i="4"/>
  <c r="AY91" i="4"/>
  <c r="AY50" i="4"/>
  <c r="AY58" i="4"/>
  <c r="AY66" i="4"/>
  <c r="AY74" i="4"/>
  <c r="AY82" i="4"/>
  <c r="AY90" i="4"/>
  <c r="AY49" i="4"/>
  <c r="AY57" i="4"/>
  <c r="AY65" i="4"/>
  <c r="AY73" i="4"/>
  <c r="AY81" i="4"/>
  <c r="AY89" i="4"/>
  <c r="AY78" i="4"/>
  <c r="AY94" i="4"/>
  <c r="AY102" i="4"/>
  <c r="AY110" i="4"/>
  <c r="AY118" i="4"/>
  <c r="AY54" i="4"/>
  <c r="AY63" i="4"/>
  <c r="AY72" i="4"/>
  <c r="AY88" i="4"/>
  <c r="AY100" i="4"/>
  <c r="AY108" i="4"/>
  <c r="AY116" i="4"/>
  <c r="AY71" i="4"/>
  <c r="AY87" i="4"/>
  <c r="AY99" i="4"/>
  <c r="AY107" i="4"/>
  <c r="AY115" i="4"/>
  <c r="AY55" i="4"/>
  <c r="AY70" i="4"/>
  <c r="AY86" i="4"/>
  <c r="AY98" i="4"/>
  <c r="AY106" i="4"/>
  <c r="AY114" i="4"/>
  <c r="AY84" i="4"/>
  <c r="AY97" i="4"/>
  <c r="AY105" i="4"/>
  <c r="AY113" i="4"/>
  <c r="AY80" i="4"/>
  <c r="AY96" i="4"/>
  <c r="AY104" i="4"/>
  <c r="AY112" i="4"/>
  <c r="AY109" i="4"/>
  <c r="AY120" i="4"/>
  <c r="AY125" i="4"/>
  <c r="AY133" i="4"/>
  <c r="AY141" i="4"/>
  <c r="AY149" i="4"/>
  <c r="AY157" i="4"/>
  <c r="AY79" i="4"/>
  <c r="AY103" i="4"/>
  <c r="AY124" i="4"/>
  <c r="AY132" i="4"/>
  <c r="AY140" i="4"/>
  <c r="AY92" i="4"/>
  <c r="AY101" i="4"/>
  <c r="AY123" i="4"/>
  <c r="AY131" i="4"/>
  <c r="AY139" i="4"/>
  <c r="AY95" i="4"/>
  <c r="AY122" i="4"/>
  <c r="AY130" i="4"/>
  <c r="AY138" i="4"/>
  <c r="AY146" i="4"/>
  <c r="AY76" i="4"/>
  <c r="AY93" i="4"/>
  <c r="AY121" i="4"/>
  <c r="AY129" i="4"/>
  <c r="AY137" i="4"/>
  <c r="AY145" i="4"/>
  <c r="AY119" i="4"/>
  <c r="AY128" i="4"/>
  <c r="AY136" i="4"/>
  <c r="AY144" i="4"/>
  <c r="AY152" i="4"/>
  <c r="AY117" i="4"/>
  <c r="AY127" i="4"/>
  <c r="AY135" i="4"/>
  <c r="AY143" i="4"/>
  <c r="AY151" i="4"/>
  <c r="AY62" i="4"/>
  <c r="AY134" i="4"/>
  <c r="AY153" i="4"/>
  <c r="AY159" i="4"/>
  <c r="D11" i="4"/>
  <c r="AY126" i="4"/>
  <c r="AY147" i="4"/>
  <c r="AY150" i="4"/>
  <c r="AY165" i="4"/>
  <c r="AY164" i="4"/>
  <c r="AY162" i="4"/>
  <c r="AY161" i="4"/>
  <c r="AY111" i="4"/>
  <c r="AY142" i="4"/>
  <c r="AY148" i="4"/>
  <c r="AY156" i="4"/>
  <c r="AY160" i="4"/>
  <c r="AY163" i="4"/>
  <c r="AY154" i="4"/>
  <c r="AY166" i="4"/>
  <c r="AY155" i="4"/>
  <c r="AY158" i="4"/>
  <c r="Z110" i="8"/>
  <c r="G110" i="8"/>
  <c r="D16" i="8"/>
  <c r="D19" i="8" s="1"/>
  <c r="E29" i="4"/>
  <c r="F29" i="4"/>
  <c r="E183" i="4"/>
  <c r="F183" i="4"/>
  <c r="E35" i="4"/>
  <c r="F35" i="4"/>
  <c r="E59" i="4"/>
  <c r="F59" i="4"/>
  <c r="E38" i="4"/>
  <c r="F38" i="4"/>
  <c r="E22" i="4"/>
  <c r="F22" i="4"/>
  <c r="E50" i="4"/>
  <c r="F50" i="4"/>
  <c r="E51" i="4"/>
  <c r="F51" i="4"/>
  <c r="E54" i="4"/>
  <c r="F54" i="4"/>
  <c r="E160" i="4"/>
  <c r="F160" i="4"/>
  <c r="E142" i="4"/>
  <c r="F142" i="4"/>
  <c r="E150" i="4"/>
  <c r="F150" i="4"/>
  <c r="E158" i="4"/>
  <c r="F158" i="4"/>
  <c r="E171" i="4"/>
  <c r="F171" i="4"/>
  <c r="E179" i="4"/>
  <c r="F179" i="4"/>
  <c r="E55" i="4"/>
  <c r="F55" i="4"/>
  <c r="E62" i="4"/>
  <c r="F62" i="4"/>
  <c r="E161" i="4"/>
  <c r="F161" i="4"/>
  <c r="E145" i="4"/>
  <c r="F145" i="4"/>
  <c r="E153" i="4"/>
  <c r="F153" i="4"/>
  <c r="E166" i="4"/>
  <c r="F166" i="4"/>
  <c r="E174" i="4"/>
  <c r="F174" i="4"/>
  <c r="E34" i="4"/>
  <c r="F34" i="4"/>
  <c r="E163" i="4"/>
  <c r="E140" i="4"/>
  <c r="F140" i="4"/>
  <c r="E148" i="4"/>
  <c r="F148" i="4"/>
  <c r="E156" i="4"/>
  <c r="F156" i="4"/>
  <c r="E169" i="4"/>
  <c r="F169" i="4"/>
  <c r="E177" i="4"/>
  <c r="F177" i="4"/>
  <c r="E164" i="4"/>
  <c r="F164" i="4"/>
  <c r="E143" i="4"/>
  <c r="E151" i="4"/>
  <c r="E162" i="4"/>
  <c r="F162" i="4"/>
  <c r="E172" i="4"/>
  <c r="E180" i="4"/>
  <c r="E135" i="4"/>
  <c r="F135" i="4"/>
  <c r="E132" i="4"/>
  <c r="F132" i="4"/>
  <c r="E128" i="4"/>
  <c r="F128" i="4"/>
  <c r="E47" i="4"/>
  <c r="F47" i="4"/>
  <c r="E58" i="4"/>
  <c r="F58" i="4"/>
  <c r="E159" i="4"/>
  <c r="E181" i="4"/>
  <c r="F181" i="4"/>
  <c r="E138" i="4"/>
  <c r="F138" i="4"/>
  <c r="E146" i="4"/>
  <c r="F146" i="4"/>
  <c r="E154" i="4"/>
  <c r="F154" i="4"/>
  <c r="E167" i="4"/>
  <c r="F167" i="4"/>
  <c r="E175" i="4"/>
  <c r="F175" i="4"/>
  <c r="E141" i="4"/>
  <c r="F141" i="4"/>
  <c r="E149" i="4"/>
  <c r="F149" i="4"/>
  <c r="E157" i="4"/>
  <c r="F157" i="4"/>
  <c r="E170" i="4"/>
  <c r="F170" i="4"/>
  <c r="E144" i="4"/>
  <c r="F144" i="4"/>
  <c r="E152" i="4"/>
  <c r="F152" i="4"/>
  <c r="E165" i="4"/>
  <c r="F165" i="4"/>
  <c r="E173" i="4"/>
  <c r="F173" i="4"/>
  <c r="E182" i="4"/>
  <c r="F182" i="4"/>
  <c r="E139" i="4"/>
  <c r="E147" i="4"/>
  <c r="E155" i="4"/>
  <c r="E168" i="4"/>
  <c r="F168" i="4"/>
  <c r="E176" i="4"/>
  <c r="E137" i="4"/>
  <c r="F137" i="4"/>
  <c r="E133" i="4"/>
  <c r="F133" i="4"/>
  <c r="E126" i="4"/>
  <c r="F126" i="4"/>
  <c r="E178" i="4"/>
  <c r="F178" i="4"/>
  <c r="E120" i="4"/>
  <c r="F120" i="4"/>
  <c r="E116" i="4"/>
  <c r="F116" i="4"/>
  <c r="E112" i="4"/>
  <c r="F112" i="4"/>
  <c r="E110" i="4"/>
  <c r="F110" i="4"/>
  <c r="E106" i="4"/>
  <c r="F106" i="4"/>
  <c r="E103" i="4"/>
  <c r="F103" i="4"/>
  <c r="E101" i="4"/>
  <c r="F101" i="4"/>
  <c r="E99" i="4"/>
  <c r="F99" i="4"/>
  <c r="E97" i="4"/>
  <c r="E95" i="4"/>
  <c r="E93" i="4"/>
  <c r="E91" i="4"/>
  <c r="E88" i="4"/>
  <c r="E85" i="4"/>
  <c r="E82" i="4"/>
  <c r="E80" i="4"/>
  <c r="E78" i="4"/>
  <c r="E74" i="4"/>
  <c r="E72" i="4"/>
  <c r="E70" i="4"/>
  <c r="F70" i="4"/>
  <c r="E66" i="4"/>
  <c r="F66" i="4"/>
  <c r="E45" i="4"/>
  <c r="E26" i="4"/>
  <c r="F26" i="4"/>
  <c r="E24" i="4"/>
  <c r="F24" i="4"/>
  <c r="E130" i="4"/>
  <c r="F130" i="4"/>
  <c r="E124" i="4"/>
  <c r="F124" i="4"/>
  <c r="E118" i="4"/>
  <c r="F118" i="4"/>
  <c r="E114" i="4"/>
  <c r="F114" i="4"/>
  <c r="E111" i="4"/>
  <c r="F111" i="4"/>
  <c r="E108" i="4"/>
  <c r="F108" i="4"/>
  <c r="E105" i="4"/>
  <c r="F105" i="4"/>
  <c r="E102" i="4"/>
  <c r="F102" i="4"/>
  <c r="E100" i="4"/>
  <c r="F100" i="4"/>
  <c r="E98" i="4"/>
  <c r="E96" i="4"/>
  <c r="E94" i="4"/>
  <c r="E92" i="4"/>
  <c r="E90" i="4"/>
  <c r="E87" i="4"/>
  <c r="E83" i="4"/>
  <c r="E81" i="4"/>
  <c r="E79" i="4"/>
  <c r="E75" i="4"/>
  <c r="E73" i="4"/>
  <c r="E71" i="4"/>
  <c r="E67" i="4"/>
  <c r="F67" i="4"/>
  <c r="E63" i="4"/>
  <c r="F63" i="4"/>
  <c r="E41" i="4"/>
  <c r="E27" i="4"/>
  <c r="E25" i="4"/>
  <c r="F25" i="4"/>
  <c r="E23" i="4"/>
  <c r="F23" i="4"/>
  <c r="E122" i="4"/>
  <c r="F122" i="4"/>
  <c r="Z134" i="8"/>
  <c r="P134" i="8"/>
  <c r="G134" i="8"/>
  <c r="BL4" i="4"/>
  <c r="BL12" i="4"/>
  <c r="BL20" i="4"/>
  <c r="BL28" i="4"/>
  <c r="BL36" i="4"/>
  <c r="BL44" i="4"/>
  <c r="BL11" i="4"/>
  <c r="BL19" i="4"/>
  <c r="BL27" i="4"/>
  <c r="BL35" i="4"/>
  <c r="BL43" i="4"/>
  <c r="BL10" i="4"/>
  <c r="BL18" i="4"/>
  <c r="BL26" i="4"/>
  <c r="BL34" i="4"/>
  <c r="BL42" i="4"/>
  <c r="BL9" i="4"/>
  <c r="BL17" i="4"/>
  <c r="BL25" i="4"/>
  <c r="BL33" i="4"/>
  <c r="BL41" i="4"/>
  <c r="BL8" i="4"/>
  <c r="BL16" i="4"/>
  <c r="BL24" i="4"/>
  <c r="BL32" i="4"/>
  <c r="BL40" i="4"/>
  <c r="BL48" i="4"/>
  <c r="BL7" i="4"/>
  <c r="BL15" i="4"/>
  <c r="BL23" i="4"/>
  <c r="BL31" i="4"/>
  <c r="BL39" i="4"/>
  <c r="BL47" i="4"/>
  <c r="BL6" i="4"/>
  <c r="BL14" i="4"/>
  <c r="BL22" i="4"/>
  <c r="BL30" i="4"/>
  <c r="BL38" i="4"/>
  <c r="BL46" i="4"/>
  <c r="BL5" i="4"/>
  <c r="BL13" i="4"/>
  <c r="BL21" i="4"/>
  <c r="BL29" i="4"/>
  <c r="BL37" i="4"/>
  <c r="BL45" i="4"/>
  <c r="BL50" i="4"/>
  <c r="BL58" i="4"/>
  <c r="BL66" i="4"/>
  <c r="BL55" i="4"/>
  <c r="BL63" i="4"/>
  <c r="BL71" i="4"/>
  <c r="BL79" i="4"/>
  <c r="BL87" i="4"/>
  <c r="BL54" i="4"/>
  <c r="BL62" i="4"/>
  <c r="BL53" i="4"/>
  <c r="BL61" i="4"/>
  <c r="BL69" i="4"/>
  <c r="BL77" i="4"/>
  <c r="BL85" i="4"/>
  <c r="BL93" i="4"/>
  <c r="BL52" i="4"/>
  <c r="BL60" i="4"/>
  <c r="BL68" i="4"/>
  <c r="BL76" i="4"/>
  <c r="BL84" i="4"/>
  <c r="BL92" i="4"/>
  <c r="BL51" i="4"/>
  <c r="BL59" i="4"/>
  <c r="BL67" i="4"/>
  <c r="BL75" i="4"/>
  <c r="BL83" i="4"/>
  <c r="BL91" i="4"/>
  <c r="BL57" i="4"/>
  <c r="BL80" i="4"/>
  <c r="BL96" i="4"/>
  <c r="BL104" i="4"/>
  <c r="BL112" i="4"/>
  <c r="BL120" i="4"/>
  <c r="BL49" i="4"/>
  <c r="BL74" i="4"/>
  <c r="BL90" i="4"/>
  <c r="BL94" i="4"/>
  <c r="BL102" i="4"/>
  <c r="BL110" i="4"/>
  <c r="BL64" i="4"/>
  <c r="BL73" i="4"/>
  <c r="BL89" i="4"/>
  <c r="BL101" i="4"/>
  <c r="BL109" i="4"/>
  <c r="BL117" i="4"/>
  <c r="BL72" i="4"/>
  <c r="BL88" i="4"/>
  <c r="BL100" i="4"/>
  <c r="BL108" i="4"/>
  <c r="BL116" i="4"/>
  <c r="BL56" i="4"/>
  <c r="BL70" i="4"/>
  <c r="BL86" i="4"/>
  <c r="BL99" i="4"/>
  <c r="BL107" i="4"/>
  <c r="BL115" i="4"/>
  <c r="BL65" i="4"/>
  <c r="BL82" i="4"/>
  <c r="BL98" i="4"/>
  <c r="BL106" i="4"/>
  <c r="BL114" i="4"/>
  <c r="BL95" i="4"/>
  <c r="BL127" i="4"/>
  <c r="BL135" i="4"/>
  <c r="BL143" i="4"/>
  <c r="BL151" i="4"/>
  <c r="BL121" i="4"/>
  <c r="BL126" i="4"/>
  <c r="BL134" i="4"/>
  <c r="BL142" i="4"/>
  <c r="BL119" i="4"/>
  <c r="BL125" i="4"/>
  <c r="BL133" i="4"/>
  <c r="BL141" i="4"/>
  <c r="BL81" i="4"/>
  <c r="BL113" i="4"/>
  <c r="BL124" i="4"/>
  <c r="BL132" i="4"/>
  <c r="BL140" i="4"/>
  <c r="BL148" i="4"/>
  <c r="BL111" i="4"/>
  <c r="BL123" i="4"/>
  <c r="BL131" i="4"/>
  <c r="BL139" i="4"/>
  <c r="BL147" i="4"/>
  <c r="BL105" i="4"/>
  <c r="BL122" i="4"/>
  <c r="BL130" i="4"/>
  <c r="BL138" i="4"/>
  <c r="BL146" i="4"/>
  <c r="BL154" i="4"/>
  <c r="BL78" i="4"/>
  <c r="BL103" i="4"/>
  <c r="BL129" i="4"/>
  <c r="BL137" i="4"/>
  <c r="BL145" i="4"/>
  <c r="BL153" i="4"/>
  <c r="BL97" i="4"/>
  <c r="BL149" i="4"/>
  <c r="BL157" i="4"/>
  <c r="BL161" i="4"/>
  <c r="AU22" i="4"/>
  <c r="BL144" i="4"/>
  <c r="BL152" i="4"/>
  <c r="BL118" i="4"/>
  <c r="BL136" i="4"/>
  <c r="BL155" i="4"/>
  <c r="BL159" i="4"/>
  <c r="AU54" i="4"/>
  <c r="BL128" i="4"/>
  <c r="BL158" i="4"/>
  <c r="BL166" i="4"/>
  <c r="AU29" i="4"/>
  <c r="BL150" i="4"/>
  <c r="BL156" i="4"/>
  <c r="BL164" i="4"/>
  <c r="AU35" i="4"/>
  <c r="BL163" i="4"/>
  <c r="AU38" i="4"/>
  <c r="BL162" i="4"/>
  <c r="AU47" i="4"/>
  <c r="AU50" i="4"/>
  <c r="AU59" i="4"/>
  <c r="BL160" i="4"/>
  <c r="AU34" i="4"/>
  <c r="AU55" i="4"/>
  <c r="AU160" i="4"/>
  <c r="AU62" i="4"/>
  <c r="AU161" i="4"/>
  <c r="BL165" i="4"/>
  <c r="AU183" i="4"/>
  <c r="AU51" i="4"/>
  <c r="AU58" i="4"/>
  <c r="AU164" i="4"/>
  <c r="AU181" i="4"/>
  <c r="AU182" i="4"/>
  <c r="Z118" i="8"/>
  <c r="P118" i="8"/>
  <c r="G118" i="8"/>
  <c r="Z65" i="8"/>
  <c r="G65" i="8"/>
  <c r="R65" i="8"/>
  <c r="G121" i="8"/>
  <c r="Z106" i="8"/>
  <c r="Z101" i="8"/>
  <c r="G101" i="8"/>
  <c r="Z90" i="8"/>
  <c r="Z85" i="8"/>
  <c r="G85" i="8"/>
  <c r="Z53" i="8"/>
  <c r="G53" i="8"/>
  <c r="Z73" i="8"/>
  <c r="G73" i="8"/>
  <c r="G133" i="8"/>
  <c r="AU133" i="8"/>
  <c r="Z130" i="8"/>
  <c r="G117" i="8"/>
  <c r="AU114" i="8"/>
  <c r="Z114" i="8"/>
  <c r="Z102" i="8"/>
  <c r="AU102" i="8"/>
  <c r="Z97" i="8"/>
  <c r="G97" i="8"/>
  <c r="AU97" i="8"/>
  <c r="Z61" i="8"/>
  <c r="G61" i="8"/>
  <c r="AU61" i="8"/>
  <c r="Z43" i="8"/>
  <c r="G43" i="8"/>
  <c r="Z133" i="8"/>
  <c r="Z117" i="8"/>
  <c r="Z81" i="8"/>
  <c r="G81" i="8"/>
  <c r="Z49" i="8"/>
  <c r="G49" i="8"/>
  <c r="G135" i="8"/>
  <c r="G129" i="8"/>
  <c r="G113" i="8"/>
  <c r="AU113" i="8"/>
  <c r="G109" i="8"/>
  <c r="G106" i="8"/>
  <c r="Z98" i="8"/>
  <c r="Z93" i="8"/>
  <c r="G93" i="8"/>
  <c r="G90" i="8"/>
  <c r="Z69" i="8"/>
  <c r="G69" i="8"/>
  <c r="AU69" i="8"/>
  <c r="Z89" i="8"/>
  <c r="G89" i="8"/>
  <c r="AU66" i="8"/>
  <c r="Z57" i="8"/>
  <c r="G57" i="8"/>
  <c r="AU57" i="8"/>
  <c r="G125" i="8"/>
  <c r="Z122" i="8"/>
  <c r="Z105" i="8"/>
  <c r="G105" i="8"/>
  <c r="G102" i="8"/>
  <c r="Z94" i="8"/>
  <c r="Z77" i="8"/>
  <c r="G77" i="8"/>
  <c r="Z45" i="8"/>
  <c r="G45" i="8"/>
  <c r="Z82" i="8"/>
  <c r="Z74" i="8"/>
  <c r="Z66" i="8"/>
  <c r="AU33" i="8"/>
  <c r="AU70" i="8"/>
  <c r="AU62" i="8"/>
  <c r="Z42" i="8"/>
  <c r="AU36" i="8"/>
  <c r="Z30" i="8"/>
  <c r="Z26" i="8"/>
  <c r="Z22" i="8"/>
  <c r="AB15" i="8"/>
  <c r="AU65" i="8"/>
  <c r="AU58" i="8"/>
  <c r="Z38" i="8"/>
  <c r="AU28" i="8"/>
  <c r="Z34" i="8"/>
  <c r="BL9" i="8"/>
  <c r="AU35" i="8"/>
  <c r="AU43" i="8"/>
  <c r="AU30" i="8"/>
  <c r="AU38" i="8"/>
  <c r="BL5" i="8"/>
  <c r="AB12" i="8"/>
  <c r="AU31" i="8"/>
  <c r="AU39" i="8"/>
  <c r="AU34" i="8"/>
  <c r="AU42" i="8"/>
  <c r="U4" i="8"/>
  <c r="U6" i="8"/>
  <c r="U7" i="8"/>
  <c r="AY6" i="8"/>
  <c r="AY5" i="8"/>
  <c r="AY4" i="8"/>
  <c r="AY3" i="8"/>
  <c r="Z137" i="9"/>
  <c r="G137" i="9"/>
  <c r="Z133" i="9"/>
  <c r="G133" i="9"/>
  <c r="Z131" i="9"/>
  <c r="Z127" i="9"/>
  <c r="Z123" i="9"/>
  <c r="Z119" i="9"/>
  <c r="Z115" i="9"/>
  <c r="Z111" i="9"/>
  <c r="G129" i="9"/>
  <c r="Z129" i="9"/>
  <c r="G125" i="9"/>
  <c r="Z125" i="9"/>
  <c r="G121" i="9"/>
  <c r="Z121" i="9"/>
  <c r="G117" i="9"/>
  <c r="Z117" i="9"/>
  <c r="G113" i="9"/>
  <c r="Z113" i="9"/>
  <c r="G109" i="9"/>
  <c r="Z109" i="9"/>
  <c r="Z134" i="9"/>
  <c r="Z76" i="9"/>
  <c r="G76" i="9"/>
  <c r="G82" i="9"/>
  <c r="Z82" i="9"/>
  <c r="Z89" i="9"/>
  <c r="G89" i="9"/>
  <c r="Z85" i="9"/>
  <c r="G85" i="9"/>
  <c r="Z79" i="9"/>
  <c r="G79" i="9"/>
  <c r="Z68" i="9"/>
  <c r="G68" i="9"/>
  <c r="Z77" i="9"/>
  <c r="Z130" i="9"/>
  <c r="Z126" i="9"/>
  <c r="Z122" i="9"/>
  <c r="Z118" i="9"/>
  <c r="Z114" i="9"/>
  <c r="Z110" i="9"/>
  <c r="Z106" i="9"/>
  <c r="Z102" i="9"/>
  <c r="Z98" i="9"/>
  <c r="Z94" i="9"/>
  <c r="Z90" i="9"/>
  <c r="Z86" i="9"/>
  <c r="Z132" i="9"/>
  <c r="Z71" i="9"/>
  <c r="G71" i="9"/>
  <c r="G105" i="9"/>
  <c r="G101" i="9"/>
  <c r="G97" i="9"/>
  <c r="G93" i="9"/>
  <c r="Z105" i="9"/>
  <c r="Z101" i="9"/>
  <c r="Z97" i="9"/>
  <c r="Z93" i="9"/>
  <c r="G92" i="9"/>
  <c r="G88" i="9"/>
  <c r="G84" i="9"/>
  <c r="G62" i="9"/>
  <c r="Z58" i="9"/>
  <c r="G58" i="9"/>
  <c r="Z47" i="9"/>
  <c r="Z42" i="9"/>
  <c r="G42" i="9"/>
  <c r="Z31" i="9"/>
  <c r="G22" i="9"/>
  <c r="Z22" i="9"/>
  <c r="G69" i="9"/>
  <c r="Z27" i="9"/>
  <c r="G27" i="9"/>
  <c r="G80" i="9"/>
  <c r="Z74" i="9"/>
  <c r="Z69" i="9"/>
  <c r="Z59" i="9"/>
  <c r="Z54" i="9"/>
  <c r="G54" i="9"/>
  <c r="Z43" i="9"/>
  <c r="Z38" i="9"/>
  <c r="G38" i="9"/>
  <c r="Z163" i="9"/>
  <c r="AA163" i="9"/>
  <c r="G163" i="9"/>
  <c r="Z55" i="9"/>
  <c r="Z50" i="9"/>
  <c r="G50" i="9"/>
  <c r="G47" i="9"/>
  <c r="Z39" i="9"/>
  <c r="Z34" i="9"/>
  <c r="G34" i="9"/>
  <c r="G31" i="9"/>
  <c r="Z63" i="9"/>
  <c r="G83" i="9"/>
  <c r="G72" i="9"/>
  <c r="G67" i="9"/>
  <c r="Z66" i="9"/>
  <c r="G59" i="9"/>
  <c r="Z51" i="9"/>
  <c r="Z46" i="9"/>
  <c r="G46" i="9"/>
  <c r="Z35" i="9"/>
  <c r="Z30" i="9"/>
  <c r="G30" i="9"/>
  <c r="G25" i="9"/>
  <c r="Z24" i="9"/>
  <c r="G24" i="9"/>
  <c r="AY6" i="9"/>
  <c r="AY3" i="9"/>
  <c r="AB11" i="9"/>
  <c r="E14" i="10"/>
  <c r="E16" i="10"/>
  <c r="E115" i="10"/>
  <c r="E20" i="10"/>
  <c r="E28" i="10"/>
  <c r="E36" i="10"/>
  <c r="E44" i="10"/>
  <c r="E52" i="10"/>
  <c r="E93" i="10"/>
  <c r="E15" i="10"/>
  <c r="E17" i="10"/>
  <c r="E21" i="10"/>
  <c r="E29" i="10"/>
  <c r="E37" i="10"/>
  <c r="E45" i="10"/>
  <c r="E53" i="10"/>
  <c r="E107" i="10"/>
  <c r="E111" i="10"/>
  <c r="E116" i="10"/>
  <c r="E22" i="10"/>
  <c r="E30" i="10"/>
  <c r="E38" i="10"/>
  <c r="E46" i="10"/>
  <c r="E54" i="10"/>
  <c r="E61" i="10"/>
  <c r="E117" i="10"/>
  <c r="E23" i="10"/>
  <c r="E31" i="10"/>
  <c r="E39" i="10"/>
  <c r="E47" i="10"/>
  <c r="E55" i="10"/>
  <c r="AY5" i="9"/>
  <c r="D12" i="9"/>
  <c r="AY8" i="9"/>
  <c r="E106" i="10"/>
  <c r="E108" i="10"/>
  <c r="E112" i="10"/>
  <c r="E24" i="10"/>
  <c r="E32" i="10"/>
  <c r="E40" i="10"/>
  <c r="E48" i="10"/>
  <c r="E56" i="10"/>
  <c r="Z26" i="9"/>
  <c r="AB15" i="9"/>
  <c r="AU115" i="9"/>
  <c r="E11" i="10"/>
  <c r="E109" i="10"/>
  <c r="E113" i="10"/>
  <c r="E118" i="10"/>
  <c r="E25" i="10"/>
  <c r="E33" i="10"/>
  <c r="E41" i="10"/>
  <c r="E49" i="10"/>
  <c r="E57" i="10"/>
  <c r="E12" i="10"/>
  <c r="E18" i="10"/>
  <c r="E26" i="10"/>
  <c r="E34" i="10"/>
  <c r="E42" i="10"/>
  <c r="E50" i="10"/>
  <c r="E58" i="10"/>
  <c r="AU27" i="9"/>
  <c r="BL6" i="9"/>
  <c r="E13" i="10"/>
  <c r="E110" i="10"/>
  <c r="E114" i="10"/>
  <c r="E19" i="10"/>
  <c r="E27" i="10"/>
  <c r="E35" i="10"/>
  <c r="E43" i="10"/>
  <c r="E51" i="10"/>
  <c r="E59" i="10"/>
  <c r="E67" i="10"/>
  <c r="E73" i="10"/>
  <c r="E89" i="10"/>
  <c r="E100" i="10"/>
  <c r="E60" i="10"/>
  <c r="E63" i="10"/>
  <c r="E68" i="10"/>
  <c r="E79" i="10"/>
  <c r="E84" i="10"/>
  <c r="E123" i="10"/>
  <c r="E95" i="10"/>
  <c r="E124" i="10"/>
  <c r="E69" i="10"/>
  <c r="E85" i="10"/>
  <c r="E96" i="10"/>
  <c r="E75" i="10"/>
  <c r="E80" i="10"/>
  <c r="E120" i="10"/>
  <c r="E91" i="10"/>
  <c r="E102" i="10"/>
  <c r="E64" i="10"/>
  <c r="E81" i="10"/>
  <c r="E92" i="10"/>
  <c r="E65" i="10"/>
  <c r="E71" i="10"/>
  <c r="E76" i="10"/>
  <c r="E87" i="10"/>
  <c r="E121" i="10"/>
  <c r="E98" i="10"/>
  <c r="E103" i="10"/>
  <c r="E77" i="10"/>
  <c r="E90" i="10"/>
  <c r="E104" i="10"/>
  <c r="E62" i="10"/>
  <c r="E66" i="10"/>
  <c r="E72" i="10"/>
  <c r="E83" i="10"/>
  <c r="E88" i="10"/>
  <c r="E94" i="10"/>
  <c r="E99" i="10"/>
  <c r="AT65" i="8"/>
  <c r="AS65" i="8"/>
  <c r="AR65" i="8"/>
  <c r="AQ65" i="8"/>
  <c r="AP65" i="8"/>
  <c r="AO65" i="8"/>
  <c r="AN65" i="8"/>
  <c r="AM65" i="8"/>
  <c r="AL65" i="8"/>
  <c r="AI109" i="4"/>
  <c r="AJ109" i="4"/>
  <c r="AK109" i="4"/>
  <c r="AI131" i="4"/>
  <c r="AJ131" i="4"/>
  <c r="AK131" i="4"/>
  <c r="AI76" i="4"/>
  <c r="AJ76" i="4"/>
  <c r="AK76" i="4"/>
  <c r="AI127" i="4"/>
  <c r="AJ127" i="4"/>
  <c r="AK127" i="4"/>
  <c r="AI113" i="4"/>
  <c r="AJ113" i="4"/>
  <c r="AK113" i="4"/>
  <c r="AI134" i="4"/>
  <c r="AJ134" i="4"/>
  <c r="AK134" i="4"/>
  <c r="AI77" i="4"/>
  <c r="AJ77" i="4"/>
  <c r="AK77" i="4"/>
  <c r="AI136" i="4"/>
  <c r="AJ136" i="4"/>
  <c r="AK136" i="4"/>
  <c r="BA2" i="4"/>
  <c r="BB2" i="4"/>
  <c r="AI31" i="4"/>
  <c r="AJ31" i="4"/>
  <c r="AK31" i="4"/>
  <c r="BA3" i="4"/>
  <c r="BB3" i="4"/>
  <c r="AI84" i="4"/>
  <c r="AJ84" i="4"/>
  <c r="AK84" i="4"/>
  <c r="AI32" i="4"/>
  <c r="AJ32" i="4"/>
  <c r="AK32" i="4"/>
  <c r="AI40" i="4"/>
  <c r="AJ40" i="4"/>
  <c r="AK40" i="4"/>
  <c r="AI104" i="4"/>
  <c r="AJ104" i="4"/>
  <c r="AK104" i="4"/>
  <c r="AI39" i="4"/>
  <c r="AJ39" i="4"/>
  <c r="AK39" i="4"/>
  <c r="AI86" i="4"/>
  <c r="AJ86" i="4"/>
  <c r="AK86" i="4"/>
  <c r="AI119" i="4"/>
  <c r="AJ119" i="4"/>
  <c r="AK119" i="4"/>
  <c r="AI107" i="4"/>
  <c r="AJ107" i="4"/>
  <c r="AK107" i="4"/>
  <c r="AI28" i="4"/>
  <c r="AJ28" i="4"/>
  <c r="AK28" i="4"/>
  <c r="AT115" i="9"/>
  <c r="AS115" i="9"/>
  <c r="AR115" i="9"/>
  <c r="AQ115" i="9"/>
  <c r="AP115" i="9"/>
  <c r="AO115" i="9"/>
  <c r="AN115" i="9"/>
  <c r="AM115" i="9"/>
  <c r="AL115" i="9"/>
  <c r="AI42" i="4"/>
  <c r="AJ42" i="4"/>
  <c r="AK42" i="4"/>
  <c r="AI89" i="4"/>
  <c r="AJ89" i="4"/>
  <c r="AK89" i="4"/>
  <c r="AI123" i="4"/>
  <c r="AJ123" i="4"/>
  <c r="AK123" i="4"/>
  <c r="AI115" i="4"/>
  <c r="AJ115" i="4"/>
  <c r="AK115" i="4"/>
  <c r="AJ30" i="4"/>
  <c r="AK30" i="4"/>
  <c r="AI30" i="4"/>
  <c r="AI43" i="4"/>
  <c r="AJ43" i="4"/>
  <c r="AK43" i="4"/>
  <c r="AI68" i="4"/>
  <c r="AJ68" i="4"/>
  <c r="AK68" i="4"/>
  <c r="AI117" i="4"/>
  <c r="AJ117" i="4"/>
  <c r="AK117" i="4"/>
  <c r="AI48" i="4"/>
  <c r="AJ48" i="4"/>
  <c r="AK48" i="4"/>
  <c r="AI69" i="4"/>
  <c r="AJ69" i="4"/>
  <c r="AK69" i="4"/>
  <c r="AI125" i="4"/>
  <c r="AJ125" i="4"/>
  <c r="AK125" i="4"/>
  <c r="BL5" i="9"/>
  <c r="BL8" i="9"/>
  <c r="AU75" i="9"/>
  <c r="AU34" i="9"/>
  <c r="AU50" i="9"/>
  <c r="AU74" i="9"/>
  <c r="J38" i="9"/>
  <c r="AU47" i="9"/>
  <c r="AU92" i="9"/>
  <c r="K101" i="9"/>
  <c r="AU102" i="9"/>
  <c r="AU114" i="9"/>
  <c r="K89" i="9"/>
  <c r="K82" i="9"/>
  <c r="K76" i="9"/>
  <c r="K125" i="9"/>
  <c r="AU137" i="9"/>
  <c r="AU26" i="8"/>
  <c r="BL4" i="8"/>
  <c r="AU27" i="8"/>
  <c r="AU41" i="8"/>
  <c r="BL6" i="8"/>
  <c r="AU78" i="8"/>
  <c r="AU93" i="8"/>
  <c r="AU109" i="8"/>
  <c r="AU24" i="8"/>
  <c r="J61" i="8"/>
  <c r="K133" i="8"/>
  <c r="AU106" i="8"/>
  <c r="AS164" i="4"/>
  <c r="AR164" i="4"/>
  <c r="AQ164" i="4"/>
  <c r="AP164" i="4"/>
  <c r="AO164" i="4"/>
  <c r="AN164" i="4"/>
  <c r="AM164" i="4"/>
  <c r="AL164" i="4"/>
  <c r="AT164" i="4"/>
  <c r="AT160" i="4"/>
  <c r="AS160" i="4"/>
  <c r="AR160" i="4"/>
  <c r="AQ160" i="4"/>
  <c r="AP160" i="4"/>
  <c r="AO160" i="4"/>
  <c r="AN160" i="4"/>
  <c r="AM160" i="4"/>
  <c r="AL160" i="4"/>
  <c r="BK162" i="4"/>
  <c r="BJ162" i="4"/>
  <c r="BI162" i="4"/>
  <c r="BH162" i="4"/>
  <c r="BG162" i="4"/>
  <c r="BF162" i="4"/>
  <c r="BE162" i="4"/>
  <c r="BD162" i="4"/>
  <c r="BC162" i="4"/>
  <c r="BJ166" i="4"/>
  <c r="BI166" i="4"/>
  <c r="BH166" i="4"/>
  <c r="BG166" i="4"/>
  <c r="BF166" i="4"/>
  <c r="BE166" i="4"/>
  <c r="BD166" i="4"/>
  <c r="BC166" i="4"/>
  <c r="BK166" i="4"/>
  <c r="BK152" i="4"/>
  <c r="BJ152" i="4"/>
  <c r="BI152" i="4"/>
  <c r="BH152" i="4"/>
  <c r="BG152" i="4"/>
  <c r="BF152" i="4"/>
  <c r="BE152" i="4"/>
  <c r="BD152" i="4"/>
  <c r="BC152" i="4"/>
  <c r="BK145" i="4"/>
  <c r="BJ145" i="4"/>
  <c r="BI145" i="4"/>
  <c r="BH145" i="4"/>
  <c r="BG145" i="4"/>
  <c r="BF145" i="4"/>
  <c r="BE145" i="4"/>
  <c r="BD145" i="4"/>
  <c r="BC145" i="4"/>
  <c r="BK130" i="4"/>
  <c r="BJ130" i="4"/>
  <c r="BI130" i="4"/>
  <c r="BH130" i="4"/>
  <c r="BG130" i="4"/>
  <c r="BF130" i="4"/>
  <c r="BE130" i="4"/>
  <c r="BD130" i="4"/>
  <c r="BC130" i="4"/>
  <c r="BG148" i="4"/>
  <c r="BF148" i="4"/>
  <c r="BE148" i="4"/>
  <c r="BD148" i="4"/>
  <c r="BC148" i="4"/>
  <c r="BK148" i="4"/>
  <c r="BJ148" i="4"/>
  <c r="BI148" i="4"/>
  <c r="BH148" i="4"/>
  <c r="BK125" i="4"/>
  <c r="BJ125" i="4"/>
  <c r="BI125" i="4"/>
  <c r="BH125" i="4"/>
  <c r="BG125" i="4"/>
  <c r="BF125" i="4"/>
  <c r="BE125" i="4"/>
  <c r="BD125" i="4"/>
  <c r="BC125" i="4"/>
  <c r="BK135" i="4"/>
  <c r="BJ135" i="4"/>
  <c r="BI135" i="4"/>
  <c r="BH135" i="4"/>
  <c r="BG135" i="4"/>
  <c r="BF135" i="4"/>
  <c r="BE135" i="4"/>
  <c r="BD135" i="4"/>
  <c r="BC135" i="4"/>
  <c r="BI115" i="4"/>
  <c r="BK115" i="4"/>
  <c r="BJ115" i="4"/>
  <c r="BH115" i="4"/>
  <c r="BG115" i="4"/>
  <c r="BF115" i="4"/>
  <c r="BE115" i="4"/>
  <c r="BD115" i="4"/>
  <c r="BC115" i="4"/>
  <c r="BK100" i="4"/>
  <c r="BJ100" i="4"/>
  <c r="BI100" i="4"/>
  <c r="BH100" i="4"/>
  <c r="BG100" i="4"/>
  <c r="BF100" i="4"/>
  <c r="BE100" i="4"/>
  <c r="BD100" i="4"/>
  <c r="BC100" i="4"/>
  <c r="BK64" i="4"/>
  <c r="BJ64" i="4"/>
  <c r="BI64" i="4"/>
  <c r="BH64" i="4"/>
  <c r="BG64" i="4"/>
  <c r="BF64" i="4"/>
  <c r="BE64" i="4"/>
  <c r="BD64" i="4"/>
  <c r="BC64" i="4"/>
  <c r="BK112" i="4"/>
  <c r="BJ112" i="4"/>
  <c r="BI112" i="4"/>
  <c r="BH112" i="4"/>
  <c r="BG112" i="4"/>
  <c r="BF112" i="4"/>
  <c r="BE112" i="4"/>
  <c r="BD112" i="4"/>
  <c r="BC112" i="4"/>
  <c r="BK67" i="4"/>
  <c r="BJ67" i="4"/>
  <c r="BI67" i="4"/>
  <c r="BH67" i="4"/>
  <c r="BG67" i="4"/>
  <c r="BF67" i="4"/>
  <c r="BE67" i="4"/>
  <c r="BD67" i="4"/>
  <c r="BC67" i="4"/>
  <c r="BJ52" i="4"/>
  <c r="BI52" i="4"/>
  <c r="BH52" i="4"/>
  <c r="BG52" i="4"/>
  <c r="BF52" i="4"/>
  <c r="BE52" i="4"/>
  <c r="BD52" i="4"/>
  <c r="BC52" i="4"/>
  <c r="BK52" i="4"/>
  <c r="BK54" i="4"/>
  <c r="BJ54" i="4"/>
  <c r="BI54" i="4"/>
  <c r="BH54" i="4"/>
  <c r="BG54" i="4"/>
  <c r="BF54" i="4"/>
  <c r="BE54" i="4"/>
  <c r="BD54" i="4"/>
  <c r="BC54" i="4"/>
  <c r="BK50" i="4"/>
  <c r="BJ50" i="4"/>
  <c r="BI50" i="4"/>
  <c r="BH50" i="4"/>
  <c r="BG50" i="4"/>
  <c r="BF50" i="4"/>
  <c r="BE50" i="4"/>
  <c r="BD50" i="4"/>
  <c r="BC50" i="4"/>
  <c r="BK38" i="4"/>
  <c r="BJ38" i="4"/>
  <c r="BI38" i="4"/>
  <c r="BH38" i="4"/>
  <c r="BG38" i="4"/>
  <c r="BF38" i="4"/>
  <c r="BE38" i="4"/>
  <c r="BD38" i="4"/>
  <c r="BC38" i="4"/>
  <c r="BI23" i="4"/>
  <c r="BH23" i="4"/>
  <c r="BG23" i="4"/>
  <c r="BF23" i="4"/>
  <c r="BE23" i="4"/>
  <c r="BD23" i="4"/>
  <c r="BC23" i="4"/>
  <c r="BK23" i="4"/>
  <c r="BJ23" i="4"/>
  <c r="BK8" i="4"/>
  <c r="BJ8" i="4"/>
  <c r="BI8" i="4"/>
  <c r="BH8" i="4"/>
  <c r="BG8" i="4"/>
  <c r="BF8" i="4"/>
  <c r="BE8" i="4"/>
  <c r="BD8" i="4"/>
  <c r="BC8" i="4"/>
  <c r="BK26" i="4"/>
  <c r="BJ26" i="4"/>
  <c r="BI26" i="4"/>
  <c r="BH26" i="4"/>
  <c r="BG26" i="4"/>
  <c r="BF26" i="4"/>
  <c r="BE26" i="4"/>
  <c r="BD26" i="4"/>
  <c r="BC26" i="4"/>
  <c r="BK44" i="4"/>
  <c r="BJ44" i="4"/>
  <c r="BI44" i="4"/>
  <c r="BH44" i="4"/>
  <c r="BG44" i="4"/>
  <c r="BF44" i="4"/>
  <c r="BE44" i="4"/>
  <c r="BD44" i="4"/>
  <c r="BC44" i="4"/>
  <c r="G23" i="4"/>
  <c r="AU23" i="4"/>
  <c r="Z23" i="4"/>
  <c r="F19" i="5"/>
  <c r="F20" i="5"/>
  <c r="F75" i="4"/>
  <c r="F55" i="5"/>
  <c r="F96" i="4"/>
  <c r="F56" i="5"/>
  <c r="AU118" i="4"/>
  <c r="G118" i="4"/>
  <c r="Z118" i="4"/>
  <c r="F13" i="5"/>
  <c r="F14" i="5"/>
  <c r="F72" i="4"/>
  <c r="F49" i="5"/>
  <c r="F50" i="5"/>
  <c r="F93" i="4"/>
  <c r="G112" i="4"/>
  <c r="AU112" i="4"/>
  <c r="Z112" i="4"/>
  <c r="G168" i="4"/>
  <c r="Z168" i="4"/>
  <c r="AU168" i="4"/>
  <c r="G144" i="4"/>
  <c r="AU144" i="4"/>
  <c r="Z144" i="4"/>
  <c r="G146" i="4"/>
  <c r="AU146" i="4"/>
  <c r="Z146" i="4"/>
  <c r="AU135" i="4"/>
  <c r="G135" i="4"/>
  <c r="Z135" i="4"/>
  <c r="G169" i="4"/>
  <c r="Z169" i="4"/>
  <c r="AU169" i="4"/>
  <c r="G153" i="4"/>
  <c r="Z153" i="4"/>
  <c r="AU153" i="4"/>
  <c r="G150" i="4"/>
  <c r="AU150" i="4"/>
  <c r="Z150" i="4"/>
  <c r="Z59" i="4"/>
  <c r="G59" i="4"/>
  <c r="AU110" i="8"/>
  <c r="P29" i="4"/>
  <c r="P50" i="4"/>
  <c r="P48" i="4"/>
  <c r="P76" i="4"/>
  <c r="R76" i="4" s="1"/>
  <c r="P57" i="4"/>
  <c r="P93" i="4"/>
  <c r="R93" i="4" s="1"/>
  <c r="P86" i="4"/>
  <c r="P118" i="4"/>
  <c r="U16" i="4"/>
  <c r="P119" i="4"/>
  <c r="G112" i="2"/>
  <c r="K112" i="2"/>
  <c r="P112" i="2"/>
  <c r="R112" i="2" s="1"/>
  <c r="G111" i="3"/>
  <c r="G138" i="3"/>
  <c r="G122" i="3"/>
  <c r="G103" i="3"/>
  <c r="G186" i="3"/>
  <c r="G218" i="3"/>
  <c r="G250" i="3"/>
  <c r="G282" i="3"/>
  <c r="G314" i="3"/>
  <c r="G330" i="3"/>
  <c r="AI61" i="4"/>
  <c r="AJ61" i="4"/>
  <c r="AK61" i="4"/>
  <c r="P113" i="2"/>
  <c r="R113" i="2" s="1"/>
  <c r="AT27" i="9"/>
  <c r="AS27" i="9"/>
  <c r="AR27" i="9"/>
  <c r="AQ27" i="9"/>
  <c r="AP27" i="9"/>
  <c r="AO27" i="9"/>
  <c r="AN27" i="9"/>
  <c r="AM27" i="9"/>
  <c r="AL27" i="9"/>
  <c r="BL2" i="9"/>
  <c r="H24" i="9"/>
  <c r="K83" i="9"/>
  <c r="J34" i="9"/>
  <c r="J50" i="9"/>
  <c r="R50" i="9"/>
  <c r="K80" i="9"/>
  <c r="AU31" i="9"/>
  <c r="AU62" i="9"/>
  <c r="J92" i="9"/>
  <c r="AU105" i="9"/>
  <c r="AU77" i="9"/>
  <c r="K79" i="9"/>
  <c r="AU95" i="9"/>
  <c r="AU117" i="9"/>
  <c r="K137" i="9"/>
  <c r="BL8" i="8"/>
  <c r="BL3" i="8"/>
  <c r="BL10" i="8"/>
  <c r="AU50" i="8"/>
  <c r="AU45" i="8"/>
  <c r="AU86" i="8"/>
  <c r="AU94" i="8"/>
  <c r="AU89" i="8"/>
  <c r="K93" i="8"/>
  <c r="K109" i="8"/>
  <c r="AU123" i="8"/>
  <c r="AU117" i="8"/>
  <c r="AU90" i="8"/>
  <c r="AU115" i="8"/>
  <c r="AU118" i="8"/>
  <c r="AT58" i="4"/>
  <c r="AS58" i="4"/>
  <c r="AR58" i="4"/>
  <c r="AQ58" i="4"/>
  <c r="AP58" i="4"/>
  <c r="AO58" i="4"/>
  <c r="AN58" i="4"/>
  <c r="AM58" i="4"/>
  <c r="AL58" i="4"/>
  <c r="AT55" i="4"/>
  <c r="AS55" i="4"/>
  <c r="AR55" i="4"/>
  <c r="AQ55" i="4"/>
  <c r="AP55" i="4"/>
  <c r="AO55" i="4"/>
  <c r="AN55" i="4"/>
  <c r="AM55" i="4"/>
  <c r="AL55" i="4"/>
  <c r="AT38" i="4"/>
  <c r="AS38" i="4"/>
  <c r="AR38" i="4"/>
  <c r="AQ38" i="4"/>
  <c r="AP38" i="4"/>
  <c r="AO38" i="4"/>
  <c r="AN38" i="4"/>
  <c r="AM38" i="4"/>
  <c r="AL38" i="4"/>
  <c r="BJ158" i="4"/>
  <c r="BI158" i="4"/>
  <c r="BH158" i="4"/>
  <c r="BG158" i="4"/>
  <c r="BF158" i="4"/>
  <c r="BE158" i="4"/>
  <c r="BD158" i="4"/>
  <c r="BC158" i="4"/>
  <c r="BK158" i="4"/>
  <c r="BK144" i="4"/>
  <c r="BJ144" i="4"/>
  <c r="BI144" i="4"/>
  <c r="BH144" i="4"/>
  <c r="BG144" i="4"/>
  <c r="BF144" i="4"/>
  <c r="BE144" i="4"/>
  <c r="BD144" i="4"/>
  <c r="BC144" i="4"/>
  <c r="BJ137" i="4"/>
  <c r="BI137" i="4"/>
  <c r="BH137" i="4"/>
  <c r="BG137" i="4"/>
  <c r="BF137" i="4"/>
  <c r="BE137" i="4"/>
  <c r="BD137" i="4"/>
  <c r="BC137" i="4"/>
  <c r="BK137" i="4"/>
  <c r="BK122" i="4"/>
  <c r="BJ122" i="4"/>
  <c r="BI122" i="4"/>
  <c r="BH122" i="4"/>
  <c r="BG122" i="4"/>
  <c r="BF122" i="4"/>
  <c r="BE122" i="4"/>
  <c r="BD122" i="4"/>
  <c r="BC122" i="4"/>
  <c r="BK140" i="4"/>
  <c r="BJ140" i="4"/>
  <c r="BI140" i="4"/>
  <c r="BH140" i="4"/>
  <c r="BG140" i="4"/>
  <c r="BF140" i="4"/>
  <c r="BE140" i="4"/>
  <c r="BD140" i="4"/>
  <c r="BC140" i="4"/>
  <c r="BK119" i="4"/>
  <c r="BJ119" i="4"/>
  <c r="BI119" i="4"/>
  <c r="BH119" i="4"/>
  <c r="BG119" i="4"/>
  <c r="BF119" i="4"/>
  <c r="BE119" i="4"/>
  <c r="BD119" i="4"/>
  <c r="BC119" i="4"/>
  <c r="BK127" i="4"/>
  <c r="BJ127" i="4"/>
  <c r="BI127" i="4"/>
  <c r="BH127" i="4"/>
  <c r="BG127" i="4"/>
  <c r="BF127" i="4"/>
  <c r="BE127" i="4"/>
  <c r="BD127" i="4"/>
  <c r="BC127" i="4"/>
  <c r="BK107" i="4"/>
  <c r="BJ107" i="4"/>
  <c r="BI107" i="4"/>
  <c r="BH107" i="4"/>
  <c r="BG107" i="4"/>
  <c r="BF107" i="4"/>
  <c r="BE107" i="4"/>
  <c r="BD107" i="4"/>
  <c r="BC107" i="4"/>
  <c r="BK88" i="4"/>
  <c r="BJ88" i="4"/>
  <c r="BI88" i="4"/>
  <c r="BH88" i="4"/>
  <c r="BG88" i="4"/>
  <c r="BF88" i="4"/>
  <c r="BE88" i="4"/>
  <c r="BD88" i="4"/>
  <c r="BC88" i="4"/>
  <c r="BK110" i="4"/>
  <c r="BJ110" i="4"/>
  <c r="BI110" i="4"/>
  <c r="BH110" i="4"/>
  <c r="BG110" i="4"/>
  <c r="BF110" i="4"/>
  <c r="BE110" i="4"/>
  <c r="BD110" i="4"/>
  <c r="BC110" i="4"/>
  <c r="BJ104" i="4"/>
  <c r="BI104" i="4"/>
  <c r="BH104" i="4"/>
  <c r="BG104" i="4"/>
  <c r="BF104" i="4"/>
  <c r="BE104" i="4"/>
  <c r="BD104" i="4"/>
  <c r="BC104" i="4"/>
  <c r="BK104" i="4"/>
  <c r="BK59" i="4"/>
  <c r="BJ59" i="4"/>
  <c r="BI59" i="4"/>
  <c r="BH59" i="4"/>
  <c r="BG59" i="4"/>
  <c r="BF59" i="4"/>
  <c r="BE59" i="4"/>
  <c r="BD59" i="4"/>
  <c r="BC59" i="4"/>
  <c r="BK93" i="4"/>
  <c r="BJ93" i="4"/>
  <c r="BI93" i="4"/>
  <c r="BH93" i="4"/>
  <c r="BG93" i="4"/>
  <c r="BF93" i="4"/>
  <c r="BE93" i="4"/>
  <c r="BD93" i="4"/>
  <c r="BC93" i="4"/>
  <c r="BK87" i="4"/>
  <c r="BJ87" i="4"/>
  <c r="BI87" i="4"/>
  <c r="BH87" i="4"/>
  <c r="BG87" i="4"/>
  <c r="BF87" i="4"/>
  <c r="BE87" i="4"/>
  <c r="BD87" i="4"/>
  <c r="BC87" i="4"/>
  <c r="BK45" i="4"/>
  <c r="BJ45" i="4"/>
  <c r="BI45" i="4"/>
  <c r="BH45" i="4"/>
  <c r="BG45" i="4"/>
  <c r="BF45" i="4"/>
  <c r="BE45" i="4"/>
  <c r="BD45" i="4"/>
  <c r="BC45" i="4"/>
  <c r="BJ30" i="4"/>
  <c r="BI30" i="4"/>
  <c r="BH30" i="4"/>
  <c r="BG30" i="4"/>
  <c r="BF30" i="4"/>
  <c r="BE30" i="4"/>
  <c r="BD30" i="4"/>
  <c r="BC30" i="4"/>
  <c r="BK30" i="4"/>
  <c r="BK15" i="4"/>
  <c r="BJ15" i="4"/>
  <c r="BI15" i="4"/>
  <c r="BH15" i="4"/>
  <c r="BG15" i="4"/>
  <c r="BF15" i="4"/>
  <c r="BE15" i="4"/>
  <c r="BD15" i="4"/>
  <c r="BC15" i="4"/>
  <c r="BK41" i="4"/>
  <c r="BJ41" i="4"/>
  <c r="BI41" i="4"/>
  <c r="BH41" i="4"/>
  <c r="BG41" i="4"/>
  <c r="BF41" i="4"/>
  <c r="BE41" i="4"/>
  <c r="BD41" i="4"/>
  <c r="BC41" i="4"/>
  <c r="BK18" i="4"/>
  <c r="BJ18" i="4"/>
  <c r="BI18" i="4"/>
  <c r="BH18" i="4"/>
  <c r="BG18" i="4"/>
  <c r="BF18" i="4"/>
  <c r="BE18" i="4"/>
  <c r="BD18" i="4"/>
  <c r="BC18" i="4"/>
  <c r="BK36" i="4"/>
  <c r="BJ36" i="4"/>
  <c r="BI36" i="4"/>
  <c r="BH36" i="4"/>
  <c r="BG36" i="4"/>
  <c r="BF36" i="4"/>
  <c r="BE36" i="4"/>
  <c r="BD36" i="4"/>
  <c r="BC36" i="4"/>
  <c r="K134" i="8"/>
  <c r="G25" i="4"/>
  <c r="Z25" i="4"/>
  <c r="AU25" i="4"/>
  <c r="F23" i="5"/>
  <c r="F24" i="5"/>
  <c r="F79" i="4"/>
  <c r="F59" i="5"/>
  <c r="F98" i="4"/>
  <c r="F60" i="5"/>
  <c r="AU124" i="4"/>
  <c r="G124" i="4"/>
  <c r="Z124" i="4"/>
  <c r="F17" i="5"/>
  <c r="F18" i="5"/>
  <c r="F74" i="4"/>
  <c r="F53" i="5"/>
  <c r="F54" i="5"/>
  <c r="F95" i="4"/>
  <c r="AU116" i="4"/>
  <c r="G116" i="4"/>
  <c r="Z116" i="4"/>
  <c r="F155" i="4"/>
  <c r="E86" i="10"/>
  <c r="G170" i="4"/>
  <c r="Z170" i="4"/>
  <c r="AU170" i="4"/>
  <c r="G138" i="4"/>
  <c r="AU138" i="4"/>
  <c r="Z138" i="4"/>
  <c r="F180" i="4"/>
  <c r="E105" i="10"/>
  <c r="G156" i="4"/>
  <c r="Z156" i="4"/>
  <c r="AU156" i="4"/>
  <c r="G145" i="4"/>
  <c r="AU145" i="4"/>
  <c r="Z145" i="4"/>
  <c r="G142" i="4"/>
  <c r="AU142" i="4"/>
  <c r="Z142" i="4"/>
  <c r="G35" i="4"/>
  <c r="Z35" i="4"/>
  <c r="G110" i="2"/>
  <c r="K110" i="2"/>
  <c r="P110" i="2"/>
  <c r="R110" i="2" s="1"/>
  <c r="D16" i="2"/>
  <c r="D19" i="2" s="1"/>
  <c r="AZ2" i="4"/>
  <c r="AX2" i="4"/>
  <c r="AH30" i="4"/>
  <c r="AH31" i="4"/>
  <c r="AH42" i="4"/>
  <c r="AZ3" i="4"/>
  <c r="AX3" i="4"/>
  <c r="AH53" i="4"/>
  <c r="AH60" i="4"/>
  <c r="AH61" i="4"/>
  <c r="AH68" i="4"/>
  <c r="AH69" i="4"/>
  <c r="AH76" i="4"/>
  <c r="AA76" i="4"/>
  <c r="AE76" i="4"/>
  <c r="AH77" i="4"/>
  <c r="AA77" i="4"/>
  <c r="AE77" i="4"/>
  <c r="AH84" i="4"/>
  <c r="AH86" i="4"/>
  <c r="AH89" i="4"/>
  <c r="AH104" i="4"/>
  <c r="AH107" i="4"/>
  <c r="AH109" i="4"/>
  <c r="AH113" i="4"/>
  <c r="AH115" i="4"/>
  <c r="AH117" i="4"/>
  <c r="AH119" i="4"/>
  <c r="AH123" i="4"/>
  <c r="AH125" i="4"/>
  <c r="AH127" i="4"/>
  <c r="AH131" i="4"/>
  <c r="AH134" i="4"/>
  <c r="AH136" i="4"/>
  <c r="AH32" i="4"/>
  <c r="AH39" i="4"/>
  <c r="AH43" i="4"/>
  <c r="AH48" i="4"/>
  <c r="AH28" i="4"/>
  <c r="AA28" i="4"/>
  <c r="AH40" i="4"/>
  <c r="G71" i="3"/>
  <c r="G154" i="3"/>
  <c r="G150" i="3"/>
  <c r="AT37" i="4"/>
  <c r="AS37" i="4"/>
  <c r="AR37" i="4"/>
  <c r="AQ37" i="4"/>
  <c r="AP37" i="4"/>
  <c r="AO37" i="4"/>
  <c r="AN37" i="4"/>
  <c r="AM37" i="4"/>
  <c r="AL37" i="4"/>
  <c r="D15" i="2"/>
  <c r="C19" i="2" s="1"/>
  <c r="AU21" i="9"/>
  <c r="AU26" i="9"/>
  <c r="AU29" i="9"/>
  <c r="AU37" i="9"/>
  <c r="AU45" i="9"/>
  <c r="AU53" i="9"/>
  <c r="AU33" i="9"/>
  <c r="AU41" i="9"/>
  <c r="AU49" i="9"/>
  <c r="AU57" i="9"/>
  <c r="AU65" i="9"/>
  <c r="AU70" i="9"/>
  <c r="AU81" i="9"/>
  <c r="AU40" i="9"/>
  <c r="AU56" i="9"/>
  <c r="AU28" i="9"/>
  <c r="AU44" i="9"/>
  <c r="AU60" i="9"/>
  <c r="AU64" i="9"/>
  <c r="AU73" i="9"/>
  <c r="AU78" i="9"/>
  <c r="AU32" i="9"/>
  <c r="AU48" i="9"/>
  <c r="AU61" i="9"/>
  <c r="AU72" i="9"/>
  <c r="BL4" i="9"/>
  <c r="AU36" i="9"/>
  <c r="AU52" i="9"/>
  <c r="AU96" i="9"/>
  <c r="AU100" i="9"/>
  <c r="AU104" i="9"/>
  <c r="AU108" i="9"/>
  <c r="AU112" i="9"/>
  <c r="AU116" i="9"/>
  <c r="AU120" i="9"/>
  <c r="AU124" i="9"/>
  <c r="AU128" i="9"/>
  <c r="AU132" i="9"/>
  <c r="AU138" i="9"/>
  <c r="AU139" i="9"/>
  <c r="AU140" i="9"/>
  <c r="AU141" i="9"/>
  <c r="AU142" i="9"/>
  <c r="AU143" i="9"/>
  <c r="AU144" i="9"/>
  <c r="AU145" i="9"/>
  <c r="AU146" i="9"/>
  <c r="AU87" i="9"/>
  <c r="AU91" i="9"/>
  <c r="BL13" i="9"/>
  <c r="AU80" i="9"/>
  <c r="AU136" i="9"/>
  <c r="BL14" i="9"/>
  <c r="BL23" i="9"/>
  <c r="BL27" i="9"/>
  <c r="BL31" i="9"/>
  <c r="BL35" i="9"/>
  <c r="BL39" i="9"/>
  <c r="BL43" i="9"/>
  <c r="BL22" i="9"/>
  <c r="BL26" i="9"/>
  <c r="BL30" i="9"/>
  <c r="BL34" i="9"/>
  <c r="BL38" i="9"/>
  <c r="BL42" i="9"/>
  <c r="BL46" i="9"/>
  <c r="BL50" i="9"/>
  <c r="BL54" i="9"/>
  <c r="BL16" i="9"/>
  <c r="BL21" i="9"/>
  <c r="BL25" i="9"/>
  <c r="BL29" i="9"/>
  <c r="BL33" i="9"/>
  <c r="BL37" i="9"/>
  <c r="BL41" i="9"/>
  <c r="BL45" i="9"/>
  <c r="AU148" i="9"/>
  <c r="AU149" i="9"/>
  <c r="AU150" i="9"/>
  <c r="AU151" i="9"/>
  <c r="AU152" i="9"/>
  <c r="AU153" i="9"/>
  <c r="AU154" i="9"/>
  <c r="AU155" i="9"/>
  <c r="AU156" i="9"/>
  <c r="AU157" i="9"/>
  <c r="AU158" i="9"/>
  <c r="AU159" i="9"/>
  <c r="AU160" i="9"/>
  <c r="AU161" i="9"/>
  <c r="AU162" i="9"/>
  <c r="BL15" i="9"/>
  <c r="BL17" i="9"/>
  <c r="BL18" i="9"/>
  <c r="AU147" i="9"/>
  <c r="BL11" i="9"/>
  <c r="BL20" i="9"/>
  <c r="BL24" i="9"/>
  <c r="BL28" i="9"/>
  <c r="BL32" i="9"/>
  <c r="BL36" i="9"/>
  <c r="BL40" i="9"/>
  <c r="BL44" i="9"/>
  <c r="BL48" i="9"/>
  <c r="AU135" i="9"/>
  <c r="BL12" i="9"/>
  <c r="BL19" i="9"/>
  <c r="BL52" i="9"/>
  <c r="BL56" i="9"/>
  <c r="BL60" i="9"/>
  <c r="BL53" i="9"/>
  <c r="BL59" i="9"/>
  <c r="BL62" i="9"/>
  <c r="BL67" i="9"/>
  <c r="BL71" i="9"/>
  <c r="BL75" i="9"/>
  <c r="BL51" i="9"/>
  <c r="BL57" i="9"/>
  <c r="BL61" i="9"/>
  <c r="BL66" i="9"/>
  <c r="BL70" i="9"/>
  <c r="BL74" i="9"/>
  <c r="BL79" i="9"/>
  <c r="BL84" i="9"/>
  <c r="BL89" i="9"/>
  <c r="BL97" i="9"/>
  <c r="BL105" i="9"/>
  <c r="BL78" i="9"/>
  <c r="BL88" i="9"/>
  <c r="BL96" i="9"/>
  <c r="BL104" i="9"/>
  <c r="BL112" i="9"/>
  <c r="BL65" i="9"/>
  <c r="BL69" i="9"/>
  <c r="BL73" i="9"/>
  <c r="BL55" i="9"/>
  <c r="BL47" i="9"/>
  <c r="BL64" i="9"/>
  <c r="BL68" i="9"/>
  <c r="BL72" i="9"/>
  <c r="BL76" i="9"/>
  <c r="BL82" i="9"/>
  <c r="BL86" i="9"/>
  <c r="BL93" i="9"/>
  <c r="BL101" i="9"/>
  <c r="BL49" i="9"/>
  <c r="BL63" i="9"/>
  <c r="BL81" i="9"/>
  <c r="BL92" i="9"/>
  <c r="BL100" i="9"/>
  <c r="BL108" i="9"/>
  <c r="BL58" i="9"/>
  <c r="BL95" i="9"/>
  <c r="BL111" i="9"/>
  <c r="BL116" i="9"/>
  <c r="BL124" i="9"/>
  <c r="BL132" i="9"/>
  <c r="BL77" i="9"/>
  <c r="BL90" i="9"/>
  <c r="BL102" i="9"/>
  <c r="BL107" i="9"/>
  <c r="BL115" i="9"/>
  <c r="BL123" i="9"/>
  <c r="BL131" i="9"/>
  <c r="BL122" i="9"/>
  <c r="BL130" i="9"/>
  <c r="BL83" i="9"/>
  <c r="BL85" i="9"/>
  <c r="BL94" i="9"/>
  <c r="BL99" i="9"/>
  <c r="BL121" i="9"/>
  <c r="BL129" i="9"/>
  <c r="BL137" i="9"/>
  <c r="BL87" i="9"/>
  <c r="BL106" i="9"/>
  <c r="BL109" i="9"/>
  <c r="BL113" i="9"/>
  <c r="BL120" i="9"/>
  <c r="BL128" i="9"/>
  <c r="BL136" i="9"/>
  <c r="BL119" i="9"/>
  <c r="BL127" i="9"/>
  <c r="BL135" i="9"/>
  <c r="BL80" i="9"/>
  <c r="BL91" i="9"/>
  <c r="BL98" i="9"/>
  <c r="BL103" i="9"/>
  <c r="BL110" i="9"/>
  <c r="BL114" i="9"/>
  <c r="BL118" i="9"/>
  <c r="BL126" i="9"/>
  <c r="BL134" i="9"/>
  <c r="BL117" i="9"/>
  <c r="BL125" i="9"/>
  <c r="BL133" i="9"/>
  <c r="U4" i="9"/>
  <c r="U6" i="9"/>
  <c r="U9" i="9"/>
  <c r="U11" i="9"/>
  <c r="P23" i="9"/>
  <c r="P22" i="9"/>
  <c r="R22" i="9" s="1"/>
  <c r="P29" i="9"/>
  <c r="P40" i="9"/>
  <c r="P52" i="9"/>
  <c r="P84" i="9"/>
  <c r="P89" i="9"/>
  <c r="R89" i="9" s="1"/>
  <c r="P105" i="9"/>
  <c r="P116" i="9"/>
  <c r="P148" i="9"/>
  <c r="P41" i="9"/>
  <c r="P58" i="9"/>
  <c r="R58" i="9" s="1"/>
  <c r="P79" i="9"/>
  <c r="P90" i="9"/>
  <c r="R90" i="9" s="1"/>
  <c r="P106" i="9"/>
  <c r="AF106" i="9" s="1"/>
  <c r="P111" i="9"/>
  <c r="P143" i="9"/>
  <c r="R143" i="9" s="1"/>
  <c r="D16" i="9"/>
  <c r="D19" i="9" s="1"/>
  <c r="P24" i="9"/>
  <c r="R24" i="9" s="1"/>
  <c r="P30" i="9"/>
  <c r="R30" i="9" s="1"/>
  <c r="P53" i="9"/>
  <c r="R53" i="9" s="1"/>
  <c r="P64" i="9"/>
  <c r="AC64" i="9" s="1"/>
  <c r="P69" i="9"/>
  <c r="R69" i="9" s="1"/>
  <c r="P80" i="9"/>
  <c r="R80" i="9" s="1"/>
  <c r="P85" i="9"/>
  <c r="P96" i="9"/>
  <c r="P112" i="9"/>
  <c r="R112" i="9" s="1"/>
  <c r="P117" i="9"/>
  <c r="AC117" i="9" s="1"/>
  <c r="R117" i="9"/>
  <c r="P128" i="9"/>
  <c r="P133" i="9"/>
  <c r="R133" i="9" s="1"/>
  <c r="P144" i="9"/>
  <c r="P149" i="9"/>
  <c r="P25" i="9"/>
  <c r="R25" i="9" s="1"/>
  <c r="P37" i="9"/>
  <c r="P42" i="9"/>
  <c r="R42" i="9" s="1"/>
  <c r="P54" i="9"/>
  <c r="R54" i="9" s="1"/>
  <c r="P59" i="9"/>
  <c r="P70" i="9"/>
  <c r="P75" i="9"/>
  <c r="P86" i="9"/>
  <c r="R86" i="9" s="1"/>
  <c r="P91" i="9"/>
  <c r="R91" i="9" s="1"/>
  <c r="P102" i="9"/>
  <c r="P107" i="9"/>
  <c r="R107" i="9" s="1"/>
  <c r="P118" i="9"/>
  <c r="P123" i="9"/>
  <c r="P134" i="9"/>
  <c r="P139" i="9"/>
  <c r="P150" i="9"/>
  <c r="U16" i="9"/>
  <c r="U17" i="9"/>
  <c r="P32" i="9"/>
  <c r="AC32" i="9" s="1"/>
  <c r="P43" i="9"/>
  <c r="P48" i="9"/>
  <c r="P60" i="9"/>
  <c r="P65" i="9"/>
  <c r="P76" i="9"/>
  <c r="P81" i="9"/>
  <c r="AF81" i="9" s="1"/>
  <c r="P92" i="9"/>
  <c r="R92" i="9" s="1"/>
  <c r="P97" i="9"/>
  <c r="R97" i="9" s="1"/>
  <c r="P108" i="9"/>
  <c r="P113" i="9"/>
  <c r="R113" i="9" s="1"/>
  <c r="P124" i="9"/>
  <c r="P129" i="9"/>
  <c r="P140" i="9"/>
  <c r="P145" i="9"/>
  <c r="R145" i="9" s="1"/>
  <c r="D15" i="9"/>
  <c r="C19" i="9" s="1"/>
  <c r="P26" i="9"/>
  <c r="P33" i="9"/>
  <c r="P38" i="9"/>
  <c r="R38" i="9"/>
  <c r="P49" i="9"/>
  <c r="AF49" i="9" s="1"/>
  <c r="P55" i="9"/>
  <c r="P66" i="9"/>
  <c r="AF66" i="9" s="1"/>
  <c r="P71" i="9"/>
  <c r="R71" i="9" s="1"/>
  <c r="P82" i="9"/>
  <c r="R82" i="9" s="1"/>
  <c r="P87" i="9"/>
  <c r="P98" i="9"/>
  <c r="P103" i="9"/>
  <c r="P114" i="9"/>
  <c r="P119" i="9"/>
  <c r="P130" i="9"/>
  <c r="AC130" i="9" s="1"/>
  <c r="P135" i="9"/>
  <c r="P146" i="9"/>
  <c r="U12" i="9"/>
  <c r="P39" i="9"/>
  <c r="P44" i="9"/>
  <c r="P56" i="9"/>
  <c r="AF56" i="9" s="1"/>
  <c r="P61" i="9"/>
  <c r="P72" i="9"/>
  <c r="R72" i="9" s="1"/>
  <c r="P77" i="9"/>
  <c r="P88" i="9"/>
  <c r="P93" i="9"/>
  <c r="R93" i="9" s="1"/>
  <c r="P104" i="9"/>
  <c r="P109" i="9"/>
  <c r="R109" i="9"/>
  <c r="P120" i="9"/>
  <c r="P125" i="9"/>
  <c r="R125" i="9" s="1"/>
  <c r="P136" i="9"/>
  <c r="P141" i="9"/>
  <c r="U14" i="9"/>
  <c r="U13" i="9"/>
  <c r="P28" i="9"/>
  <c r="P34" i="9"/>
  <c r="R34" i="9" s="1"/>
  <c r="P45" i="9"/>
  <c r="P51" i="9"/>
  <c r="P62" i="9"/>
  <c r="P67" i="9"/>
  <c r="R67" i="9" s="1"/>
  <c r="P78" i="9"/>
  <c r="P83" i="9"/>
  <c r="R83" i="9" s="1"/>
  <c r="P94" i="9"/>
  <c r="P99" i="9"/>
  <c r="P110" i="9"/>
  <c r="P115" i="9"/>
  <c r="P126" i="9"/>
  <c r="P131" i="9"/>
  <c r="R131" i="9" s="1"/>
  <c r="P142" i="9"/>
  <c r="R142" i="9" s="1"/>
  <c r="P147" i="9"/>
  <c r="AF147" i="9" s="1"/>
  <c r="P50" i="9"/>
  <c r="AF50" i="9" s="1"/>
  <c r="P153" i="9"/>
  <c r="P157" i="9"/>
  <c r="P161" i="9"/>
  <c r="AC161" i="9" s="1"/>
  <c r="P154" i="9"/>
  <c r="R154" i="9" s="1"/>
  <c r="P158" i="9"/>
  <c r="P162" i="9"/>
  <c r="P151" i="9"/>
  <c r="P155" i="9"/>
  <c r="P159" i="9"/>
  <c r="P152" i="9"/>
  <c r="P156" i="9"/>
  <c r="AC156" i="9" s="1"/>
  <c r="P160" i="9"/>
  <c r="R160" i="9" s="1"/>
  <c r="BL9" i="9"/>
  <c r="AU24" i="9"/>
  <c r="AU35" i="9"/>
  <c r="AU51" i="9"/>
  <c r="AU63" i="9"/>
  <c r="AU83" i="9"/>
  <c r="J62" i="9"/>
  <c r="K105" i="9"/>
  <c r="AU94" i="9"/>
  <c r="AU106" i="9"/>
  <c r="AU126" i="9"/>
  <c r="AU99" i="9"/>
  <c r="K117" i="9"/>
  <c r="AU129" i="9"/>
  <c r="AU131" i="9"/>
  <c r="AT39" i="8"/>
  <c r="AS39" i="8"/>
  <c r="AR39" i="8"/>
  <c r="AQ39" i="8"/>
  <c r="AP39" i="8"/>
  <c r="AO39" i="8"/>
  <c r="AN39" i="8"/>
  <c r="AM39" i="8"/>
  <c r="AL39" i="8"/>
  <c r="AT38" i="8"/>
  <c r="AS38" i="8"/>
  <c r="AR38" i="8"/>
  <c r="AQ38" i="8"/>
  <c r="AP38" i="8"/>
  <c r="AO38" i="8"/>
  <c r="AN38" i="8"/>
  <c r="AM38" i="8"/>
  <c r="AL38" i="8"/>
  <c r="BK9" i="8"/>
  <c r="BJ9" i="8"/>
  <c r="BI9" i="8"/>
  <c r="BH9" i="8"/>
  <c r="BG9" i="8"/>
  <c r="BF9" i="8"/>
  <c r="BE9" i="8"/>
  <c r="BD9" i="8"/>
  <c r="BC9" i="8"/>
  <c r="AT58" i="8"/>
  <c r="AS58" i="8"/>
  <c r="AR58" i="8"/>
  <c r="AQ58" i="8"/>
  <c r="AP58" i="8"/>
  <c r="AO58" i="8"/>
  <c r="AN58" i="8"/>
  <c r="AM58" i="8"/>
  <c r="AL58" i="8"/>
  <c r="AT36" i="8"/>
  <c r="AS36" i="8"/>
  <c r="AR36" i="8"/>
  <c r="AQ36" i="8"/>
  <c r="AP36" i="8"/>
  <c r="AO36" i="8"/>
  <c r="AN36" i="8"/>
  <c r="AM36" i="8"/>
  <c r="AL36" i="8"/>
  <c r="AT57" i="8"/>
  <c r="AS57" i="8"/>
  <c r="AR57" i="8"/>
  <c r="AQ57" i="8"/>
  <c r="AP57" i="8"/>
  <c r="AO57" i="8"/>
  <c r="AN57" i="8"/>
  <c r="AM57" i="8"/>
  <c r="AL57" i="8"/>
  <c r="K89" i="8"/>
  <c r="AT69" i="8"/>
  <c r="AS69" i="8"/>
  <c r="AR69" i="8"/>
  <c r="AQ69" i="8"/>
  <c r="AP69" i="8"/>
  <c r="AO69" i="8"/>
  <c r="AN69" i="8"/>
  <c r="AM69" i="8"/>
  <c r="AL69" i="8"/>
  <c r="AT113" i="8"/>
  <c r="AS113" i="8"/>
  <c r="AR113" i="8"/>
  <c r="AQ113" i="8"/>
  <c r="AP113" i="8"/>
  <c r="AO113" i="8"/>
  <c r="AN113" i="8"/>
  <c r="AM113" i="8"/>
  <c r="AL113" i="8"/>
  <c r="AT102" i="8"/>
  <c r="AS102" i="8"/>
  <c r="AR102" i="8"/>
  <c r="AQ102" i="8"/>
  <c r="AP102" i="8"/>
  <c r="AO102" i="8"/>
  <c r="AN102" i="8"/>
  <c r="AM102" i="8"/>
  <c r="AL102" i="8"/>
  <c r="K117" i="8"/>
  <c r="AU82" i="8"/>
  <c r="AU121" i="8"/>
  <c r="AT51" i="4"/>
  <c r="AS51" i="4"/>
  <c r="AR51" i="4"/>
  <c r="AQ51" i="4"/>
  <c r="AP51" i="4"/>
  <c r="AO51" i="4"/>
  <c r="AN51" i="4"/>
  <c r="AM51" i="4"/>
  <c r="AL51" i="4"/>
  <c r="AT34" i="4"/>
  <c r="AS34" i="4"/>
  <c r="AR34" i="4"/>
  <c r="AQ34" i="4"/>
  <c r="AP34" i="4"/>
  <c r="AO34" i="4"/>
  <c r="AN34" i="4"/>
  <c r="AM34" i="4"/>
  <c r="AL34" i="4"/>
  <c r="BK163" i="4"/>
  <c r="BJ163" i="4"/>
  <c r="BI163" i="4"/>
  <c r="BH163" i="4"/>
  <c r="BG163" i="4"/>
  <c r="BF163" i="4"/>
  <c r="BE163" i="4"/>
  <c r="BD163" i="4"/>
  <c r="BC163" i="4"/>
  <c r="BK128" i="4"/>
  <c r="BJ128" i="4"/>
  <c r="BI128" i="4"/>
  <c r="BH128" i="4"/>
  <c r="BG128" i="4"/>
  <c r="BF128" i="4"/>
  <c r="BE128" i="4"/>
  <c r="BD128" i="4"/>
  <c r="BC128" i="4"/>
  <c r="AT22" i="4"/>
  <c r="AS22" i="4"/>
  <c r="AR22" i="4"/>
  <c r="AQ22" i="4"/>
  <c r="AP22" i="4"/>
  <c r="AO22" i="4"/>
  <c r="AN22" i="4"/>
  <c r="AM22" i="4"/>
  <c r="AL22" i="4"/>
  <c r="BK129" i="4"/>
  <c r="BJ129" i="4"/>
  <c r="BI129" i="4"/>
  <c r="BH129" i="4"/>
  <c r="BG129" i="4"/>
  <c r="BF129" i="4"/>
  <c r="BE129" i="4"/>
  <c r="BD129" i="4"/>
  <c r="BC129" i="4"/>
  <c r="BK105" i="4"/>
  <c r="BJ105" i="4"/>
  <c r="BI105" i="4"/>
  <c r="BH105" i="4"/>
  <c r="BG105" i="4"/>
  <c r="BF105" i="4"/>
  <c r="BE105" i="4"/>
  <c r="BD105" i="4"/>
  <c r="BC105" i="4"/>
  <c r="BK132" i="4"/>
  <c r="BJ132" i="4"/>
  <c r="BI132" i="4"/>
  <c r="BH132" i="4"/>
  <c r="BG132" i="4"/>
  <c r="BF132" i="4"/>
  <c r="BE132" i="4"/>
  <c r="BD132" i="4"/>
  <c r="BC132" i="4"/>
  <c r="BK142" i="4"/>
  <c r="BJ142" i="4"/>
  <c r="BI142" i="4"/>
  <c r="BH142" i="4"/>
  <c r="BG142" i="4"/>
  <c r="BF142" i="4"/>
  <c r="BE142" i="4"/>
  <c r="BD142" i="4"/>
  <c r="BC142" i="4"/>
  <c r="BK95" i="4"/>
  <c r="BJ95" i="4"/>
  <c r="BI95" i="4"/>
  <c r="BH95" i="4"/>
  <c r="BG95" i="4"/>
  <c r="BF95" i="4"/>
  <c r="BE95" i="4"/>
  <c r="BD95" i="4"/>
  <c r="BC95" i="4"/>
  <c r="BK99" i="4"/>
  <c r="BJ99" i="4"/>
  <c r="BI99" i="4"/>
  <c r="BH99" i="4"/>
  <c r="BG99" i="4"/>
  <c r="BF99" i="4"/>
  <c r="BE99" i="4"/>
  <c r="BD99" i="4"/>
  <c r="BC99" i="4"/>
  <c r="BK72" i="4"/>
  <c r="BJ72" i="4"/>
  <c r="BI72" i="4"/>
  <c r="BH72" i="4"/>
  <c r="BG72" i="4"/>
  <c r="BF72" i="4"/>
  <c r="BE72" i="4"/>
  <c r="BD72" i="4"/>
  <c r="BC72" i="4"/>
  <c r="BK102" i="4"/>
  <c r="BJ102" i="4"/>
  <c r="BI102" i="4"/>
  <c r="BH102" i="4"/>
  <c r="BG102" i="4"/>
  <c r="BF102" i="4"/>
  <c r="BE102" i="4"/>
  <c r="BD102" i="4"/>
  <c r="BC102" i="4"/>
  <c r="BJ96" i="4"/>
  <c r="BI96" i="4"/>
  <c r="BH96" i="4"/>
  <c r="BG96" i="4"/>
  <c r="BF96" i="4"/>
  <c r="BE96" i="4"/>
  <c r="BD96" i="4"/>
  <c r="BC96" i="4"/>
  <c r="BK96" i="4"/>
  <c r="BK51" i="4"/>
  <c r="BJ51" i="4"/>
  <c r="BI51" i="4"/>
  <c r="BH51" i="4"/>
  <c r="BG51" i="4"/>
  <c r="BF51" i="4"/>
  <c r="BE51" i="4"/>
  <c r="BD51" i="4"/>
  <c r="BC51" i="4"/>
  <c r="BK85" i="4"/>
  <c r="BJ85" i="4"/>
  <c r="BI85" i="4"/>
  <c r="BH85" i="4"/>
  <c r="BG85" i="4"/>
  <c r="BF85" i="4"/>
  <c r="BE85" i="4"/>
  <c r="BD85" i="4"/>
  <c r="BC85" i="4"/>
  <c r="BK79" i="4"/>
  <c r="BJ79" i="4"/>
  <c r="BI79" i="4"/>
  <c r="BH79" i="4"/>
  <c r="BG79" i="4"/>
  <c r="BF79" i="4"/>
  <c r="BE79" i="4"/>
  <c r="BD79" i="4"/>
  <c r="BC79" i="4"/>
  <c r="BK37" i="4"/>
  <c r="BJ37" i="4"/>
  <c r="BI37" i="4"/>
  <c r="BH37" i="4"/>
  <c r="BG37" i="4"/>
  <c r="BF37" i="4"/>
  <c r="BE37" i="4"/>
  <c r="BD37" i="4"/>
  <c r="BC37" i="4"/>
  <c r="BJ22" i="4"/>
  <c r="BI22" i="4"/>
  <c r="BH22" i="4"/>
  <c r="BG22" i="4"/>
  <c r="BF22" i="4"/>
  <c r="BE22" i="4"/>
  <c r="BD22" i="4"/>
  <c r="BC22" i="4"/>
  <c r="BK22" i="4"/>
  <c r="BK7" i="4"/>
  <c r="BJ7" i="4"/>
  <c r="BI7" i="4"/>
  <c r="BH7" i="4"/>
  <c r="BG7" i="4"/>
  <c r="BF7" i="4"/>
  <c r="BE7" i="4"/>
  <c r="BD7" i="4"/>
  <c r="BC7" i="4"/>
  <c r="BK33" i="4"/>
  <c r="BJ33" i="4"/>
  <c r="BI33" i="4"/>
  <c r="BH33" i="4"/>
  <c r="BG33" i="4"/>
  <c r="BF33" i="4"/>
  <c r="BE33" i="4"/>
  <c r="BD33" i="4"/>
  <c r="BC33" i="4"/>
  <c r="BK10" i="4"/>
  <c r="BJ10" i="4"/>
  <c r="BI10" i="4"/>
  <c r="BH10" i="4"/>
  <c r="BG10" i="4"/>
  <c r="BF10" i="4"/>
  <c r="BE10" i="4"/>
  <c r="BD10" i="4"/>
  <c r="BC10" i="4"/>
  <c r="BK28" i="4"/>
  <c r="BJ28" i="4"/>
  <c r="BI28" i="4"/>
  <c r="BH28" i="4"/>
  <c r="BG28" i="4"/>
  <c r="BF28" i="4"/>
  <c r="BE28" i="4"/>
  <c r="BD28" i="4"/>
  <c r="BC28" i="4"/>
  <c r="F83" i="5"/>
  <c r="F98" i="5"/>
  <c r="F27" i="4"/>
  <c r="F27" i="5"/>
  <c r="F28" i="5"/>
  <c r="F81" i="4"/>
  <c r="P81" i="4"/>
  <c r="AF81" i="4" s="1"/>
  <c r="G100" i="4"/>
  <c r="AU100" i="4"/>
  <c r="Z100" i="4"/>
  <c r="AU130" i="4"/>
  <c r="G130" i="4"/>
  <c r="Z130" i="4"/>
  <c r="F21" i="5"/>
  <c r="F22" i="5"/>
  <c r="F78" i="4"/>
  <c r="F57" i="5"/>
  <c r="F58" i="5"/>
  <c r="F97" i="4"/>
  <c r="P97" i="4"/>
  <c r="G120" i="4"/>
  <c r="AU120" i="4"/>
  <c r="Z120" i="4"/>
  <c r="F147" i="4"/>
  <c r="E78" i="10"/>
  <c r="G157" i="4"/>
  <c r="Z157" i="4"/>
  <c r="AU157" i="4"/>
  <c r="G181" i="4"/>
  <c r="Z181" i="4"/>
  <c r="F172" i="4"/>
  <c r="E97" i="10"/>
  <c r="G148" i="4"/>
  <c r="AU148" i="4"/>
  <c r="Z148" i="4"/>
  <c r="G161" i="4"/>
  <c r="Z161" i="4"/>
  <c r="G160" i="4"/>
  <c r="Z160" i="4"/>
  <c r="G183" i="4"/>
  <c r="Z183" i="4"/>
  <c r="G116" i="2"/>
  <c r="K116" i="2"/>
  <c r="P116" i="2"/>
  <c r="R116" i="2" s="1"/>
  <c r="G27" i="3"/>
  <c r="H27" i="3"/>
  <c r="AT21" i="4"/>
  <c r="AS21" i="4"/>
  <c r="AR21" i="4"/>
  <c r="AQ21" i="4"/>
  <c r="AP21" i="4"/>
  <c r="AO21" i="4"/>
  <c r="AN21" i="4"/>
  <c r="AM21" i="4"/>
  <c r="AL21" i="4"/>
  <c r="J57" i="4"/>
  <c r="AU22" i="9"/>
  <c r="AD163" i="9"/>
  <c r="AE163" i="9"/>
  <c r="AB163" i="9"/>
  <c r="K163" i="9"/>
  <c r="B163" i="9"/>
  <c r="AU59" i="9"/>
  <c r="J27" i="9"/>
  <c r="AU58" i="9"/>
  <c r="AU93" i="9"/>
  <c r="AU79" i="9"/>
  <c r="AU103" i="9"/>
  <c r="AU134" i="9"/>
  <c r="AU109" i="9"/>
  <c r="K129" i="9"/>
  <c r="AU119" i="9"/>
  <c r="AC133" i="9"/>
  <c r="AF133" i="9"/>
  <c r="K133" i="9"/>
  <c r="AT31" i="8"/>
  <c r="AS31" i="8"/>
  <c r="AR31" i="8"/>
  <c r="AQ31" i="8"/>
  <c r="AP31" i="8"/>
  <c r="AO31" i="8"/>
  <c r="AN31" i="8"/>
  <c r="AM31" i="8"/>
  <c r="AL31" i="8"/>
  <c r="AT30" i="8"/>
  <c r="AS30" i="8"/>
  <c r="AR30" i="8"/>
  <c r="AQ30" i="8"/>
  <c r="AP30" i="8"/>
  <c r="AO30" i="8"/>
  <c r="AN30" i="8"/>
  <c r="AM30" i="8"/>
  <c r="AL30" i="8"/>
  <c r="AU40" i="8"/>
  <c r="AU52" i="8"/>
  <c r="AU60" i="8"/>
  <c r="AU68" i="8"/>
  <c r="AU76" i="8"/>
  <c r="AU84" i="8"/>
  <c r="AU92" i="8"/>
  <c r="AU100" i="8"/>
  <c r="AU108" i="8"/>
  <c r="AU37" i="8"/>
  <c r="AU44" i="8"/>
  <c r="AU47" i="8"/>
  <c r="AU55" i="8"/>
  <c r="AU63" i="8"/>
  <c r="AU71" i="8"/>
  <c r="AU79" i="8"/>
  <c r="AU87" i="8"/>
  <c r="AU25" i="8"/>
  <c r="AU32" i="8"/>
  <c r="AU48" i="8"/>
  <c r="AU56" i="8"/>
  <c r="AU64" i="8"/>
  <c r="AU72" i="8"/>
  <c r="AU80" i="8"/>
  <c r="AU88" i="8"/>
  <c r="AU96" i="8"/>
  <c r="AU104" i="8"/>
  <c r="AU29" i="8"/>
  <c r="AU51" i="8"/>
  <c r="AU59" i="8"/>
  <c r="AU67" i="8"/>
  <c r="AU75" i="8"/>
  <c r="AU83" i="8"/>
  <c r="AU112" i="8"/>
  <c r="AU128" i="8"/>
  <c r="BL51" i="8"/>
  <c r="BL55" i="8"/>
  <c r="BL59" i="8"/>
  <c r="BL64" i="8"/>
  <c r="BL68" i="8"/>
  <c r="AU99" i="8"/>
  <c r="AU119" i="8"/>
  <c r="AU135" i="8"/>
  <c r="AU138" i="8"/>
  <c r="AU140" i="8"/>
  <c r="AU142" i="8"/>
  <c r="AU144" i="8"/>
  <c r="AU146" i="8"/>
  <c r="AU148" i="8"/>
  <c r="BL14" i="8"/>
  <c r="BL22" i="8"/>
  <c r="BL26" i="8"/>
  <c r="BL30" i="8"/>
  <c r="BL34" i="8"/>
  <c r="BL38" i="8"/>
  <c r="BL42" i="8"/>
  <c r="BL46" i="8"/>
  <c r="AU116" i="8"/>
  <c r="AU132" i="8"/>
  <c r="BL17" i="8"/>
  <c r="BL50" i="8"/>
  <c r="BL54" i="8"/>
  <c r="BL58" i="8"/>
  <c r="BL62" i="8"/>
  <c r="BL67" i="8"/>
  <c r="BL71" i="8"/>
  <c r="BL75" i="8"/>
  <c r="BL80" i="8"/>
  <c r="BL85" i="8"/>
  <c r="BL91" i="8"/>
  <c r="AU103" i="8"/>
  <c r="AU150" i="8"/>
  <c r="AU151" i="8"/>
  <c r="AU152" i="8"/>
  <c r="AU153" i="8"/>
  <c r="AU154" i="8"/>
  <c r="AU155" i="8"/>
  <c r="AU156" i="8"/>
  <c r="AU157" i="8"/>
  <c r="AU158" i="8"/>
  <c r="AU159" i="8"/>
  <c r="AU160" i="8"/>
  <c r="AU161" i="8"/>
  <c r="AU162" i="8"/>
  <c r="BL15" i="8"/>
  <c r="BL21" i="8"/>
  <c r="BL25" i="8"/>
  <c r="BL29" i="8"/>
  <c r="BL33" i="8"/>
  <c r="BL37" i="8"/>
  <c r="BL41" i="8"/>
  <c r="BL45" i="8"/>
  <c r="BL49" i="8"/>
  <c r="AU120" i="8"/>
  <c r="AU137" i="8"/>
  <c r="BL11" i="8"/>
  <c r="BL18" i="8"/>
  <c r="BL53" i="8"/>
  <c r="BL57" i="8"/>
  <c r="BL61" i="8"/>
  <c r="BL66" i="8"/>
  <c r="BL70" i="8"/>
  <c r="AU91" i="8"/>
  <c r="AU107" i="8"/>
  <c r="AU111" i="8"/>
  <c r="AU127" i="8"/>
  <c r="AU139" i="8"/>
  <c r="AU141" i="8"/>
  <c r="AU143" i="8"/>
  <c r="AU145" i="8"/>
  <c r="AU147" i="8"/>
  <c r="AU149" i="8"/>
  <c r="BL12" i="8"/>
  <c r="BL20" i="8"/>
  <c r="BL24" i="8"/>
  <c r="BL28" i="8"/>
  <c r="BL32" i="8"/>
  <c r="BL36" i="8"/>
  <c r="BL40" i="8"/>
  <c r="BL44" i="8"/>
  <c r="BL48" i="8"/>
  <c r="AU124" i="8"/>
  <c r="BL13" i="8"/>
  <c r="BL19" i="8"/>
  <c r="BL52" i="8"/>
  <c r="BL56" i="8"/>
  <c r="BL60" i="8"/>
  <c r="BL65" i="8"/>
  <c r="BL69" i="8"/>
  <c r="BL73" i="8"/>
  <c r="BL77" i="8"/>
  <c r="BL83" i="8"/>
  <c r="BL87" i="8"/>
  <c r="AU95" i="8"/>
  <c r="BL16" i="8"/>
  <c r="BL23" i="8"/>
  <c r="BL27" i="8"/>
  <c r="BL31" i="8"/>
  <c r="BL35" i="8"/>
  <c r="BL39" i="8"/>
  <c r="BL43" i="8"/>
  <c r="BL47" i="8"/>
  <c r="BL78" i="8"/>
  <c r="BL84" i="8"/>
  <c r="BL88" i="8"/>
  <c r="BL100" i="8"/>
  <c r="BL108" i="8"/>
  <c r="BL116" i="8"/>
  <c r="BL124" i="8"/>
  <c r="BL132" i="8"/>
  <c r="BL63" i="8"/>
  <c r="BL81" i="8"/>
  <c r="BL92" i="8"/>
  <c r="BL99" i="8"/>
  <c r="BL107" i="8"/>
  <c r="BL115" i="8"/>
  <c r="BL123" i="8"/>
  <c r="BL131" i="8"/>
  <c r="BL72" i="8"/>
  <c r="BL89" i="8"/>
  <c r="BL98" i="8"/>
  <c r="BL106" i="8"/>
  <c r="BL114" i="8"/>
  <c r="BL122" i="8"/>
  <c r="BL130" i="8"/>
  <c r="BL74" i="8"/>
  <c r="BL93" i="8"/>
  <c r="BL97" i="8"/>
  <c r="BL105" i="8"/>
  <c r="BL113" i="8"/>
  <c r="BL121" i="8"/>
  <c r="BL129" i="8"/>
  <c r="BL137" i="8"/>
  <c r="BL86" i="8"/>
  <c r="BL90" i="8"/>
  <c r="BL96" i="8"/>
  <c r="BL104" i="8"/>
  <c r="BL112" i="8"/>
  <c r="BL120" i="8"/>
  <c r="BL128" i="8"/>
  <c r="BL136" i="8"/>
  <c r="BL95" i="8"/>
  <c r="BL103" i="8"/>
  <c r="BL111" i="8"/>
  <c r="BL119" i="8"/>
  <c r="BL127" i="8"/>
  <c r="BL135" i="8"/>
  <c r="BL76" i="8"/>
  <c r="BL79" i="8"/>
  <c r="BL94" i="8"/>
  <c r="BL102" i="8"/>
  <c r="BL110" i="8"/>
  <c r="BL118" i="8"/>
  <c r="BL126" i="8"/>
  <c r="BL134" i="8"/>
  <c r="BL82" i="8"/>
  <c r="BL101" i="8"/>
  <c r="BL109" i="8"/>
  <c r="BL117" i="8"/>
  <c r="BL125" i="8"/>
  <c r="BL133" i="8"/>
  <c r="AU77" i="8"/>
  <c r="AU122" i="8"/>
  <c r="J57" i="8"/>
  <c r="K69" i="8"/>
  <c r="K113" i="8"/>
  <c r="AU81" i="8"/>
  <c r="J43" i="8"/>
  <c r="AU101" i="8"/>
  <c r="K121" i="8"/>
  <c r="AC65" i="8"/>
  <c r="AF65" i="8"/>
  <c r="K65" i="8"/>
  <c r="AU131" i="8"/>
  <c r="BK160" i="4"/>
  <c r="BJ160" i="4"/>
  <c r="BI160" i="4"/>
  <c r="BH160" i="4"/>
  <c r="BG160" i="4"/>
  <c r="BF160" i="4"/>
  <c r="BE160" i="4"/>
  <c r="BD160" i="4"/>
  <c r="BC160" i="4"/>
  <c r="AT35" i="4"/>
  <c r="AS35" i="4"/>
  <c r="AR35" i="4"/>
  <c r="AQ35" i="4"/>
  <c r="AP35" i="4"/>
  <c r="AO35" i="4"/>
  <c r="AN35" i="4"/>
  <c r="AM35" i="4"/>
  <c r="AL35" i="4"/>
  <c r="AT54" i="4"/>
  <c r="AS54" i="4"/>
  <c r="AR54" i="4"/>
  <c r="AQ54" i="4"/>
  <c r="AP54" i="4"/>
  <c r="AO54" i="4"/>
  <c r="AN54" i="4"/>
  <c r="AM54" i="4"/>
  <c r="AL54" i="4"/>
  <c r="BK161" i="4"/>
  <c r="BJ161" i="4"/>
  <c r="BI161" i="4"/>
  <c r="BH161" i="4"/>
  <c r="BG161" i="4"/>
  <c r="BF161" i="4"/>
  <c r="BE161" i="4"/>
  <c r="BD161" i="4"/>
  <c r="BC161" i="4"/>
  <c r="BK103" i="4"/>
  <c r="BJ103" i="4"/>
  <c r="BI103" i="4"/>
  <c r="BH103" i="4"/>
  <c r="BG103" i="4"/>
  <c r="BF103" i="4"/>
  <c r="BE103" i="4"/>
  <c r="BD103" i="4"/>
  <c r="BC103" i="4"/>
  <c r="BK147" i="4"/>
  <c r="BJ147" i="4"/>
  <c r="BI147" i="4"/>
  <c r="BH147" i="4"/>
  <c r="BG147" i="4"/>
  <c r="BF147" i="4"/>
  <c r="BE147" i="4"/>
  <c r="BD147" i="4"/>
  <c r="BC147" i="4"/>
  <c r="BK124" i="4"/>
  <c r="BJ124" i="4"/>
  <c r="BI124" i="4"/>
  <c r="BH124" i="4"/>
  <c r="BG124" i="4"/>
  <c r="BF124" i="4"/>
  <c r="BE124" i="4"/>
  <c r="BD124" i="4"/>
  <c r="BC124" i="4"/>
  <c r="BK134" i="4"/>
  <c r="BJ134" i="4"/>
  <c r="BI134" i="4"/>
  <c r="BH134" i="4"/>
  <c r="BG134" i="4"/>
  <c r="BF134" i="4"/>
  <c r="BE134" i="4"/>
  <c r="BD134" i="4"/>
  <c r="BC134" i="4"/>
  <c r="BK114" i="4"/>
  <c r="BJ114" i="4"/>
  <c r="BI114" i="4"/>
  <c r="BH114" i="4"/>
  <c r="BG114" i="4"/>
  <c r="BF114" i="4"/>
  <c r="BE114" i="4"/>
  <c r="BD114" i="4"/>
  <c r="BC114" i="4"/>
  <c r="BK86" i="4"/>
  <c r="BJ86" i="4"/>
  <c r="BI86" i="4"/>
  <c r="BH86" i="4"/>
  <c r="BG86" i="4"/>
  <c r="BF86" i="4"/>
  <c r="BE86" i="4"/>
  <c r="BD86" i="4"/>
  <c r="BC86" i="4"/>
  <c r="BK117" i="4"/>
  <c r="BJ117" i="4"/>
  <c r="BI117" i="4"/>
  <c r="BH117" i="4"/>
  <c r="BG117" i="4"/>
  <c r="BF117" i="4"/>
  <c r="BE117" i="4"/>
  <c r="BD117" i="4"/>
  <c r="BC117" i="4"/>
  <c r="BK94" i="4"/>
  <c r="BJ94" i="4"/>
  <c r="BI94" i="4"/>
  <c r="BH94" i="4"/>
  <c r="BG94" i="4"/>
  <c r="BF94" i="4"/>
  <c r="BE94" i="4"/>
  <c r="BD94" i="4"/>
  <c r="BC94" i="4"/>
  <c r="BK80" i="4"/>
  <c r="BJ80" i="4"/>
  <c r="BI80" i="4"/>
  <c r="BH80" i="4"/>
  <c r="BG80" i="4"/>
  <c r="BF80" i="4"/>
  <c r="BE80" i="4"/>
  <c r="BD80" i="4"/>
  <c r="BC80" i="4"/>
  <c r="BK92" i="4"/>
  <c r="BJ92" i="4"/>
  <c r="BI92" i="4"/>
  <c r="BH92" i="4"/>
  <c r="BG92" i="4"/>
  <c r="BF92" i="4"/>
  <c r="BE92" i="4"/>
  <c r="BD92" i="4"/>
  <c r="BC92" i="4"/>
  <c r="BK77" i="4"/>
  <c r="BJ77" i="4"/>
  <c r="BI77" i="4"/>
  <c r="BH77" i="4"/>
  <c r="BG77" i="4"/>
  <c r="BF77" i="4"/>
  <c r="BE77" i="4"/>
  <c r="BD77" i="4"/>
  <c r="BC77" i="4"/>
  <c r="BK71" i="4"/>
  <c r="BJ71" i="4"/>
  <c r="BI71" i="4"/>
  <c r="BH71" i="4"/>
  <c r="BG71" i="4"/>
  <c r="BF71" i="4"/>
  <c r="BE71" i="4"/>
  <c r="BD71" i="4"/>
  <c r="BC71" i="4"/>
  <c r="BK29" i="4"/>
  <c r="BJ29" i="4"/>
  <c r="BI29" i="4"/>
  <c r="BH29" i="4"/>
  <c r="BG29" i="4"/>
  <c r="BF29" i="4"/>
  <c r="BE29" i="4"/>
  <c r="BD29" i="4"/>
  <c r="BC29" i="4"/>
  <c r="BJ14" i="4"/>
  <c r="BI14" i="4"/>
  <c r="BH14" i="4"/>
  <c r="BG14" i="4"/>
  <c r="BF14" i="4"/>
  <c r="BE14" i="4"/>
  <c r="BD14" i="4"/>
  <c r="BC14" i="4"/>
  <c r="BK14" i="4"/>
  <c r="BK48" i="4"/>
  <c r="BJ48" i="4"/>
  <c r="BI48" i="4"/>
  <c r="BH48" i="4"/>
  <c r="BG48" i="4"/>
  <c r="BF48" i="4"/>
  <c r="BE48" i="4"/>
  <c r="BD48" i="4"/>
  <c r="BC48" i="4"/>
  <c r="BK25" i="4"/>
  <c r="BJ25" i="4"/>
  <c r="BI25" i="4"/>
  <c r="BH25" i="4"/>
  <c r="BG25" i="4"/>
  <c r="BF25" i="4"/>
  <c r="BE25" i="4"/>
  <c r="BD25" i="4"/>
  <c r="BC25" i="4"/>
  <c r="BK43" i="4"/>
  <c r="BJ43" i="4"/>
  <c r="BI43" i="4"/>
  <c r="BH43" i="4"/>
  <c r="BG43" i="4"/>
  <c r="BF43" i="4"/>
  <c r="BE43" i="4"/>
  <c r="BD43" i="4"/>
  <c r="BC43" i="4"/>
  <c r="BK20" i="4"/>
  <c r="BJ20" i="4"/>
  <c r="BI20" i="4"/>
  <c r="BH20" i="4"/>
  <c r="BG20" i="4"/>
  <c r="BF20" i="4"/>
  <c r="BE20" i="4"/>
  <c r="BD20" i="4"/>
  <c r="BC20" i="4"/>
  <c r="AU134" i="8"/>
  <c r="F103" i="5"/>
  <c r="F88" i="5"/>
  <c r="F41" i="4"/>
  <c r="F31" i="5"/>
  <c r="F32" i="5"/>
  <c r="F83" i="4"/>
  <c r="AU102" i="4"/>
  <c r="G102" i="4"/>
  <c r="Z102" i="4"/>
  <c r="G24" i="4"/>
  <c r="Z24" i="4"/>
  <c r="AU24" i="4"/>
  <c r="F25" i="5"/>
  <c r="F26" i="5"/>
  <c r="F80" i="4"/>
  <c r="G99" i="4"/>
  <c r="AU99" i="4"/>
  <c r="Z99" i="4"/>
  <c r="G178" i="4"/>
  <c r="Z178" i="4"/>
  <c r="F139" i="4"/>
  <c r="E70" i="10"/>
  <c r="G149" i="4"/>
  <c r="AU149" i="4"/>
  <c r="Z149" i="4"/>
  <c r="F159" i="4"/>
  <c r="E119" i="10"/>
  <c r="G162" i="4"/>
  <c r="Z162" i="4"/>
  <c r="AU162" i="4"/>
  <c r="G140" i="4"/>
  <c r="AU140" i="4"/>
  <c r="Z140" i="4"/>
  <c r="Z62" i="4"/>
  <c r="G62" i="4"/>
  <c r="Z54" i="4"/>
  <c r="G54" i="4"/>
  <c r="Z29" i="4"/>
  <c r="G29" i="4"/>
  <c r="G35" i="3"/>
  <c r="H35" i="3"/>
  <c r="G135" i="3"/>
  <c r="H135" i="3"/>
  <c r="G99" i="3"/>
  <c r="J33" i="4"/>
  <c r="AT57" i="4"/>
  <c r="AS57" i="4"/>
  <c r="AR57" i="4"/>
  <c r="AQ57" i="4"/>
  <c r="AP57" i="4"/>
  <c r="AO57" i="4"/>
  <c r="AN57" i="4"/>
  <c r="AM57" i="4"/>
  <c r="AL57" i="4"/>
  <c r="J37" i="4"/>
  <c r="BL10" i="9"/>
  <c r="H25" i="9"/>
  <c r="J59" i="9"/>
  <c r="AC59" i="9"/>
  <c r="AU39" i="9"/>
  <c r="AU55" i="9"/>
  <c r="AU43" i="9"/>
  <c r="AU42" i="9"/>
  <c r="AC58" i="9"/>
  <c r="AF58" i="9"/>
  <c r="J58" i="9"/>
  <c r="AU84" i="9"/>
  <c r="AC93" i="9"/>
  <c r="K93" i="9"/>
  <c r="AF93" i="9"/>
  <c r="AU98" i="9"/>
  <c r="AU118" i="9"/>
  <c r="AU130" i="9"/>
  <c r="AU85" i="9"/>
  <c r="AU107" i="9"/>
  <c r="AC109" i="9"/>
  <c r="AF109" i="9"/>
  <c r="K109" i="9"/>
  <c r="AU121" i="9"/>
  <c r="AU23" i="8"/>
  <c r="AU22" i="8"/>
  <c r="AU46" i="8"/>
  <c r="K77" i="8"/>
  <c r="K102" i="8"/>
  <c r="AU49" i="8"/>
  <c r="K81" i="8"/>
  <c r="K101" i="8"/>
  <c r="AT183" i="4"/>
  <c r="AS183" i="4"/>
  <c r="AR183" i="4"/>
  <c r="AQ183" i="4"/>
  <c r="AP183" i="4"/>
  <c r="AO183" i="4"/>
  <c r="AN183" i="4"/>
  <c r="AM183" i="4"/>
  <c r="AL183" i="4"/>
  <c r="AT59" i="4"/>
  <c r="AS59" i="4"/>
  <c r="AR59" i="4"/>
  <c r="AQ59" i="4"/>
  <c r="AP59" i="4"/>
  <c r="AO59" i="4"/>
  <c r="AN59" i="4"/>
  <c r="AM59" i="4"/>
  <c r="AL59" i="4"/>
  <c r="BK164" i="4"/>
  <c r="BJ164" i="4"/>
  <c r="BI164" i="4"/>
  <c r="BH164" i="4"/>
  <c r="BG164" i="4"/>
  <c r="BF164" i="4"/>
  <c r="BE164" i="4"/>
  <c r="BD164" i="4"/>
  <c r="BC164" i="4"/>
  <c r="BK159" i="4"/>
  <c r="BJ159" i="4"/>
  <c r="BI159" i="4"/>
  <c r="BH159" i="4"/>
  <c r="BG159" i="4"/>
  <c r="BF159" i="4"/>
  <c r="BE159" i="4"/>
  <c r="BD159" i="4"/>
  <c r="BC159" i="4"/>
  <c r="BJ157" i="4"/>
  <c r="BI157" i="4"/>
  <c r="BH157" i="4"/>
  <c r="BG157" i="4"/>
  <c r="BF157" i="4"/>
  <c r="BE157" i="4"/>
  <c r="BD157" i="4"/>
  <c r="BC157" i="4"/>
  <c r="BK157" i="4"/>
  <c r="BK78" i="4"/>
  <c r="BJ78" i="4"/>
  <c r="BI78" i="4"/>
  <c r="BH78" i="4"/>
  <c r="BG78" i="4"/>
  <c r="BF78" i="4"/>
  <c r="BE78" i="4"/>
  <c r="BD78" i="4"/>
  <c r="BC78" i="4"/>
  <c r="BK139" i="4"/>
  <c r="BJ139" i="4"/>
  <c r="BI139" i="4"/>
  <c r="BH139" i="4"/>
  <c r="BG139" i="4"/>
  <c r="BF139" i="4"/>
  <c r="BE139" i="4"/>
  <c r="BD139" i="4"/>
  <c r="BC139" i="4"/>
  <c r="BK113" i="4"/>
  <c r="BJ113" i="4"/>
  <c r="BI113" i="4"/>
  <c r="BH113" i="4"/>
  <c r="BG113" i="4"/>
  <c r="BF113" i="4"/>
  <c r="BE113" i="4"/>
  <c r="BD113" i="4"/>
  <c r="BC113" i="4"/>
  <c r="BK126" i="4"/>
  <c r="BJ126" i="4"/>
  <c r="BI126" i="4"/>
  <c r="BH126" i="4"/>
  <c r="BG126" i="4"/>
  <c r="BF126" i="4"/>
  <c r="BE126" i="4"/>
  <c r="BD126" i="4"/>
  <c r="BC126" i="4"/>
  <c r="BJ106" i="4"/>
  <c r="BK106" i="4"/>
  <c r="BI106" i="4"/>
  <c r="BH106" i="4"/>
  <c r="BG106" i="4"/>
  <c r="BF106" i="4"/>
  <c r="BE106" i="4"/>
  <c r="BD106" i="4"/>
  <c r="BC106" i="4"/>
  <c r="BK70" i="4"/>
  <c r="BJ70" i="4"/>
  <c r="BI70" i="4"/>
  <c r="BH70" i="4"/>
  <c r="BG70" i="4"/>
  <c r="BF70" i="4"/>
  <c r="BE70" i="4"/>
  <c r="BD70" i="4"/>
  <c r="BC70" i="4"/>
  <c r="BK109" i="4"/>
  <c r="BJ109" i="4"/>
  <c r="BI109" i="4"/>
  <c r="BH109" i="4"/>
  <c r="BG109" i="4"/>
  <c r="BF109" i="4"/>
  <c r="BE109" i="4"/>
  <c r="BD109" i="4"/>
  <c r="BC109" i="4"/>
  <c r="BK90" i="4"/>
  <c r="BJ90" i="4"/>
  <c r="BI90" i="4"/>
  <c r="BH90" i="4"/>
  <c r="BG90" i="4"/>
  <c r="BF90" i="4"/>
  <c r="BE90" i="4"/>
  <c r="BD90" i="4"/>
  <c r="BC90" i="4"/>
  <c r="BK57" i="4"/>
  <c r="BJ57" i="4"/>
  <c r="BI57" i="4"/>
  <c r="BH57" i="4"/>
  <c r="BG57" i="4"/>
  <c r="BF57" i="4"/>
  <c r="BE57" i="4"/>
  <c r="BD57" i="4"/>
  <c r="BC57" i="4"/>
  <c r="BK84" i="4"/>
  <c r="BJ84" i="4"/>
  <c r="BI84" i="4"/>
  <c r="BH84" i="4"/>
  <c r="BG84" i="4"/>
  <c r="BF84" i="4"/>
  <c r="BE84" i="4"/>
  <c r="BD84" i="4"/>
  <c r="BC84" i="4"/>
  <c r="BK69" i="4"/>
  <c r="BJ69" i="4"/>
  <c r="BI69" i="4"/>
  <c r="BH69" i="4"/>
  <c r="BG69" i="4"/>
  <c r="BF69" i="4"/>
  <c r="BE69" i="4"/>
  <c r="BD69" i="4"/>
  <c r="BC69" i="4"/>
  <c r="BK63" i="4"/>
  <c r="BJ63" i="4"/>
  <c r="BI63" i="4"/>
  <c r="BH63" i="4"/>
  <c r="BG63" i="4"/>
  <c r="BF63" i="4"/>
  <c r="BE63" i="4"/>
  <c r="BD63" i="4"/>
  <c r="BC63" i="4"/>
  <c r="BK21" i="4"/>
  <c r="BJ21" i="4"/>
  <c r="BI21" i="4"/>
  <c r="BH21" i="4"/>
  <c r="BG21" i="4"/>
  <c r="BF21" i="4"/>
  <c r="BE21" i="4"/>
  <c r="BD21" i="4"/>
  <c r="BC21" i="4"/>
  <c r="BJ6" i="4"/>
  <c r="BI6" i="4"/>
  <c r="BH6" i="4"/>
  <c r="BG6" i="4"/>
  <c r="BF6" i="4"/>
  <c r="BE6" i="4"/>
  <c r="BD6" i="4"/>
  <c r="BC6" i="4"/>
  <c r="BK6" i="4"/>
  <c r="BK40" i="4"/>
  <c r="BJ40" i="4"/>
  <c r="BI40" i="4"/>
  <c r="BH40" i="4"/>
  <c r="BG40" i="4"/>
  <c r="BF40" i="4"/>
  <c r="BE40" i="4"/>
  <c r="BD40" i="4"/>
  <c r="BC40" i="4"/>
  <c r="BK17" i="4"/>
  <c r="BJ17" i="4"/>
  <c r="BI17" i="4"/>
  <c r="BH17" i="4"/>
  <c r="BG17" i="4"/>
  <c r="BF17" i="4"/>
  <c r="BE17" i="4"/>
  <c r="BD17" i="4"/>
  <c r="BC17" i="4"/>
  <c r="BK35" i="4"/>
  <c r="BJ35" i="4"/>
  <c r="BI35" i="4"/>
  <c r="BH35" i="4"/>
  <c r="BG35" i="4"/>
  <c r="BF35" i="4"/>
  <c r="BE35" i="4"/>
  <c r="BD35" i="4"/>
  <c r="BC35" i="4"/>
  <c r="BK12" i="4"/>
  <c r="BJ12" i="4"/>
  <c r="BI12" i="4"/>
  <c r="BH12" i="4"/>
  <c r="BG12" i="4"/>
  <c r="BF12" i="4"/>
  <c r="BE12" i="4"/>
  <c r="BD12" i="4"/>
  <c r="BC12" i="4"/>
  <c r="AU63" i="4"/>
  <c r="G63" i="4"/>
  <c r="Z63" i="4"/>
  <c r="F39" i="5"/>
  <c r="F40" i="5"/>
  <c r="F87" i="4"/>
  <c r="G105" i="4"/>
  <c r="AU105" i="4"/>
  <c r="Z105" i="4"/>
  <c r="G26" i="4"/>
  <c r="Z26" i="4"/>
  <c r="AU26" i="4"/>
  <c r="F29" i="5"/>
  <c r="F30" i="5"/>
  <c r="F82" i="4"/>
  <c r="G101" i="4"/>
  <c r="AU101" i="4"/>
  <c r="Z101" i="4"/>
  <c r="AU126" i="4"/>
  <c r="G126" i="4"/>
  <c r="Z126" i="4"/>
  <c r="G182" i="4"/>
  <c r="Z182" i="4"/>
  <c r="G141" i="4"/>
  <c r="AU141" i="4"/>
  <c r="Z141" i="4"/>
  <c r="G58" i="4"/>
  <c r="Z58" i="4"/>
  <c r="F151" i="4"/>
  <c r="E82" i="10"/>
  <c r="F163" i="4"/>
  <c r="E122" i="10"/>
  <c r="Z55" i="4"/>
  <c r="G55" i="4"/>
  <c r="G51" i="4"/>
  <c r="Z51" i="4"/>
  <c r="G111" i="2"/>
  <c r="K111" i="2"/>
  <c r="P111" i="2"/>
  <c r="G43" i="3"/>
  <c r="H43" i="3"/>
  <c r="G115" i="3"/>
  <c r="G202" i="3"/>
  <c r="G234" i="3"/>
  <c r="G266" i="3"/>
  <c r="G298" i="3"/>
  <c r="G56" i="4"/>
  <c r="AU56" i="4"/>
  <c r="Z56" i="4"/>
  <c r="AE28" i="4"/>
  <c r="J28" i="4"/>
  <c r="AD28" i="4"/>
  <c r="AB28" i="4"/>
  <c r="AT33" i="4"/>
  <c r="AS33" i="4"/>
  <c r="AR33" i="4"/>
  <c r="AQ33" i="4"/>
  <c r="AP33" i="4"/>
  <c r="AO33" i="4"/>
  <c r="AN33" i="4"/>
  <c r="AM33" i="4"/>
  <c r="AL33" i="4"/>
  <c r="AT46" i="4"/>
  <c r="AS46" i="4"/>
  <c r="AR46" i="4"/>
  <c r="AQ46" i="4"/>
  <c r="AP46" i="4"/>
  <c r="AO46" i="4"/>
  <c r="AN46" i="4"/>
  <c r="AM46" i="4"/>
  <c r="AL46" i="4"/>
  <c r="AT121" i="4"/>
  <c r="AS121" i="4"/>
  <c r="AR121" i="4"/>
  <c r="AQ121" i="4"/>
  <c r="AP121" i="4"/>
  <c r="AO121" i="4"/>
  <c r="AN121" i="4"/>
  <c r="AM121" i="4"/>
  <c r="AL121" i="4"/>
  <c r="AU23" i="9"/>
  <c r="BL3" i="9"/>
  <c r="AU30" i="9"/>
  <c r="AU46" i="9"/>
  <c r="BL7" i="9"/>
  <c r="AU67" i="9"/>
  <c r="K69" i="9"/>
  <c r="AF42" i="9"/>
  <c r="J42" i="9"/>
  <c r="K84" i="9"/>
  <c r="AC84" i="9"/>
  <c r="AU97" i="9"/>
  <c r="AF71" i="9"/>
  <c r="K71" i="9"/>
  <c r="K85" i="9"/>
  <c r="K121" i="9"/>
  <c r="AU123" i="9"/>
  <c r="AU133" i="9"/>
  <c r="BL7" i="8"/>
  <c r="BL2" i="8"/>
  <c r="AU21" i="8"/>
  <c r="AU54" i="8"/>
  <c r="J45" i="8"/>
  <c r="AU105" i="8"/>
  <c r="AU125" i="8"/>
  <c r="AU98" i="8"/>
  <c r="AU129" i="8"/>
  <c r="J49" i="8"/>
  <c r="AU130" i="8"/>
  <c r="AU85" i="8"/>
  <c r="AU136" i="8"/>
  <c r="BK165" i="4"/>
  <c r="BJ165" i="4"/>
  <c r="BI165" i="4"/>
  <c r="BH165" i="4"/>
  <c r="BG165" i="4"/>
  <c r="BF165" i="4"/>
  <c r="BE165" i="4"/>
  <c r="BD165" i="4"/>
  <c r="BC165" i="4"/>
  <c r="AT50" i="4"/>
  <c r="AS50" i="4"/>
  <c r="AR50" i="4"/>
  <c r="AQ50" i="4"/>
  <c r="AP50" i="4"/>
  <c r="AO50" i="4"/>
  <c r="AN50" i="4"/>
  <c r="AM50" i="4"/>
  <c r="AL50" i="4"/>
  <c r="BK156" i="4"/>
  <c r="BJ156" i="4"/>
  <c r="BI156" i="4"/>
  <c r="BH156" i="4"/>
  <c r="BG156" i="4"/>
  <c r="BF156" i="4"/>
  <c r="BE156" i="4"/>
  <c r="BD156" i="4"/>
  <c r="BC156" i="4"/>
  <c r="BK155" i="4"/>
  <c r="BJ155" i="4"/>
  <c r="BI155" i="4"/>
  <c r="BH155" i="4"/>
  <c r="BG155" i="4"/>
  <c r="BF155" i="4"/>
  <c r="BE155" i="4"/>
  <c r="BD155" i="4"/>
  <c r="BC155" i="4"/>
  <c r="BK149" i="4"/>
  <c r="BJ149" i="4"/>
  <c r="BI149" i="4"/>
  <c r="BH149" i="4"/>
  <c r="BG149" i="4"/>
  <c r="BF149" i="4"/>
  <c r="BE149" i="4"/>
  <c r="BD149" i="4"/>
  <c r="BC149" i="4"/>
  <c r="BK154" i="4"/>
  <c r="BJ154" i="4"/>
  <c r="BI154" i="4"/>
  <c r="BH154" i="4"/>
  <c r="BG154" i="4"/>
  <c r="BF154" i="4"/>
  <c r="BE154" i="4"/>
  <c r="BD154" i="4"/>
  <c r="BC154" i="4"/>
  <c r="BK131" i="4"/>
  <c r="BJ131" i="4"/>
  <c r="BI131" i="4"/>
  <c r="BH131" i="4"/>
  <c r="BG131" i="4"/>
  <c r="BF131" i="4"/>
  <c r="BE131" i="4"/>
  <c r="BD131" i="4"/>
  <c r="BC131" i="4"/>
  <c r="BK81" i="4"/>
  <c r="BJ81" i="4"/>
  <c r="BI81" i="4"/>
  <c r="BH81" i="4"/>
  <c r="BG81" i="4"/>
  <c r="BF81" i="4"/>
  <c r="BE81" i="4"/>
  <c r="BD81" i="4"/>
  <c r="BC81" i="4"/>
  <c r="BK121" i="4"/>
  <c r="BJ121" i="4"/>
  <c r="BI121" i="4"/>
  <c r="BH121" i="4"/>
  <c r="BG121" i="4"/>
  <c r="BF121" i="4"/>
  <c r="BE121" i="4"/>
  <c r="BD121" i="4"/>
  <c r="BC121" i="4"/>
  <c r="BK98" i="4"/>
  <c r="BJ98" i="4"/>
  <c r="BI98" i="4"/>
  <c r="BH98" i="4"/>
  <c r="BG98" i="4"/>
  <c r="BF98" i="4"/>
  <c r="BE98" i="4"/>
  <c r="BD98" i="4"/>
  <c r="BC98" i="4"/>
  <c r="BK56" i="4"/>
  <c r="BJ56" i="4"/>
  <c r="BI56" i="4"/>
  <c r="BH56" i="4"/>
  <c r="BG56" i="4"/>
  <c r="BF56" i="4"/>
  <c r="BE56" i="4"/>
  <c r="BD56" i="4"/>
  <c r="BC56" i="4"/>
  <c r="BK101" i="4"/>
  <c r="BJ101" i="4"/>
  <c r="BI101" i="4"/>
  <c r="BH101" i="4"/>
  <c r="BG101" i="4"/>
  <c r="BF101" i="4"/>
  <c r="BE101" i="4"/>
  <c r="BD101" i="4"/>
  <c r="BC101" i="4"/>
  <c r="BK74" i="4"/>
  <c r="BJ74" i="4"/>
  <c r="BI74" i="4"/>
  <c r="BH74" i="4"/>
  <c r="BG74" i="4"/>
  <c r="BF74" i="4"/>
  <c r="BE74" i="4"/>
  <c r="BD74" i="4"/>
  <c r="BC74" i="4"/>
  <c r="BK91" i="4"/>
  <c r="BJ91" i="4"/>
  <c r="BI91" i="4"/>
  <c r="BH91" i="4"/>
  <c r="BG91" i="4"/>
  <c r="BF91" i="4"/>
  <c r="BE91" i="4"/>
  <c r="BD91" i="4"/>
  <c r="BC91" i="4"/>
  <c r="BK76" i="4"/>
  <c r="BJ76" i="4"/>
  <c r="BI76" i="4"/>
  <c r="BH76" i="4"/>
  <c r="BG76" i="4"/>
  <c r="BF76" i="4"/>
  <c r="BE76" i="4"/>
  <c r="BD76" i="4"/>
  <c r="BC76" i="4"/>
  <c r="BK61" i="4"/>
  <c r="BJ61" i="4"/>
  <c r="BI61" i="4"/>
  <c r="BH61" i="4"/>
  <c r="BG61" i="4"/>
  <c r="BF61" i="4"/>
  <c r="BE61" i="4"/>
  <c r="BD61" i="4"/>
  <c r="BC61" i="4"/>
  <c r="BK55" i="4"/>
  <c r="BJ55" i="4"/>
  <c r="BI55" i="4"/>
  <c r="BH55" i="4"/>
  <c r="BG55" i="4"/>
  <c r="BF55" i="4"/>
  <c r="BE55" i="4"/>
  <c r="BD55" i="4"/>
  <c r="BC55" i="4"/>
  <c r="BK13" i="4"/>
  <c r="BJ13" i="4"/>
  <c r="BI13" i="4"/>
  <c r="BH13" i="4"/>
  <c r="BG13" i="4"/>
  <c r="BF13" i="4"/>
  <c r="BE13" i="4"/>
  <c r="BD13" i="4"/>
  <c r="BC13" i="4"/>
  <c r="BK47" i="4"/>
  <c r="BJ47" i="4"/>
  <c r="BI47" i="4"/>
  <c r="BH47" i="4"/>
  <c r="BG47" i="4"/>
  <c r="BF47" i="4"/>
  <c r="BE47" i="4"/>
  <c r="BD47" i="4"/>
  <c r="BC47" i="4"/>
  <c r="BK32" i="4"/>
  <c r="BJ32" i="4"/>
  <c r="BI32" i="4"/>
  <c r="BH32" i="4"/>
  <c r="BG32" i="4"/>
  <c r="BF32" i="4"/>
  <c r="BE32" i="4"/>
  <c r="BD32" i="4"/>
  <c r="BC32" i="4"/>
  <c r="BK9" i="4"/>
  <c r="BJ9" i="4"/>
  <c r="BI9" i="4"/>
  <c r="BH9" i="4"/>
  <c r="BG9" i="4"/>
  <c r="BF9" i="4"/>
  <c r="BE9" i="4"/>
  <c r="BD9" i="4"/>
  <c r="BC9" i="4"/>
  <c r="BK27" i="4"/>
  <c r="BJ27" i="4"/>
  <c r="BI27" i="4"/>
  <c r="BH27" i="4"/>
  <c r="BG27" i="4"/>
  <c r="BF27" i="4"/>
  <c r="BE27" i="4"/>
  <c r="BD27" i="4"/>
  <c r="BC27" i="4"/>
  <c r="BK4" i="4"/>
  <c r="BJ4" i="4"/>
  <c r="BI4" i="4"/>
  <c r="BH4" i="4"/>
  <c r="BG4" i="4"/>
  <c r="BF4" i="4"/>
  <c r="BE4" i="4"/>
  <c r="BD4" i="4"/>
  <c r="BC4" i="4"/>
  <c r="AU67" i="4"/>
  <c r="G67" i="4"/>
  <c r="Z67" i="4"/>
  <c r="F43" i="5"/>
  <c r="F44" i="5"/>
  <c r="F90" i="4"/>
  <c r="AU108" i="4"/>
  <c r="G108" i="4"/>
  <c r="Z108" i="4"/>
  <c r="F105" i="5"/>
  <c r="F45" i="4"/>
  <c r="F90" i="5"/>
  <c r="F36" i="5"/>
  <c r="F35" i="5"/>
  <c r="F85" i="4"/>
  <c r="AU103" i="4"/>
  <c r="G103" i="4"/>
  <c r="Z103" i="4"/>
  <c r="AU133" i="4"/>
  <c r="G133" i="4"/>
  <c r="Z133" i="4"/>
  <c r="G173" i="4"/>
  <c r="Z173" i="4"/>
  <c r="AU173" i="4"/>
  <c r="G175" i="4"/>
  <c r="Z175" i="4"/>
  <c r="AU175" i="4"/>
  <c r="G47" i="4"/>
  <c r="Z47" i="4"/>
  <c r="F143" i="4"/>
  <c r="E74" i="10"/>
  <c r="G34" i="4"/>
  <c r="Z34" i="4"/>
  <c r="G179" i="4"/>
  <c r="Z179" i="4"/>
  <c r="G50" i="4"/>
  <c r="Z50" i="4"/>
  <c r="K126" i="8"/>
  <c r="AU178" i="4"/>
  <c r="G119" i="2"/>
  <c r="K119" i="2"/>
  <c r="P119" i="2"/>
  <c r="R119" i="2" s="1"/>
  <c r="G59" i="3"/>
  <c r="G134" i="3"/>
  <c r="G130" i="3"/>
  <c r="G126" i="3"/>
  <c r="G143" i="3"/>
  <c r="H143" i="3"/>
  <c r="G127" i="3"/>
  <c r="AI64" i="4"/>
  <c r="AH64" i="4"/>
  <c r="AJ64" i="4"/>
  <c r="AK64" i="4"/>
  <c r="K121" i="4"/>
  <c r="BK6" i="9"/>
  <c r="BJ6" i="9"/>
  <c r="BI6" i="9"/>
  <c r="BH6" i="9"/>
  <c r="BG6" i="9"/>
  <c r="BF6" i="9"/>
  <c r="BE6" i="9"/>
  <c r="BD6" i="9"/>
  <c r="BC6" i="9"/>
  <c r="AU25" i="9"/>
  <c r="AF30" i="9"/>
  <c r="J30" i="9"/>
  <c r="AC30" i="9"/>
  <c r="J46" i="9"/>
  <c r="AC67" i="9"/>
  <c r="AF67" i="9"/>
  <c r="K67" i="9"/>
  <c r="AU54" i="9"/>
  <c r="AU66" i="9"/>
  <c r="K88" i="9"/>
  <c r="AC88" i="9"/>
  <c r="J97" i="9"/>
  <c r="AC97" i="9"/>
  <c r="AF97" i="9"/>
  <c r="AU86" i="9"/>
  <c r="AU110" i="9"/>
  <c r="AU122" i="9"/>
  <c r="K68" i="9"/>
  <c r="AU82" i="9"/>
  <c r="AU69" i="9"/>
  <c r="AU113" i="9"/>
  <c r="AT42" i="8"/>
  <c r="AS42" i="8"/>
  <c r="AR42" i="8"/>
  <c r="AQ42" i="8"/>
  <c r="AP42" i="8"/>
  <c r="AO42" i="8"/>
  <c r="AN42" i="8"/>
  <c r="AM42" i="8"/>
  <c r="AL42" i="8"/>
  <c r="AT43" i="8"/>
  <c r="AS43" i="8"/>
  <c r="AR43" i="8"/>
  <c r="AQ43" i="8"/>
  <c r="AP43" i="8"/>
  <c r="AO43" i="8"/>
  <c r="AN43" i="8"/>
  <c r="AM43" i="8"/>
  <c r="AL43" i="8"/>
  <c r="AT28" i="8"/>
  <c r="AS28" i="8"/>
  <c r="AR28" i="8"/>
  <c r="AQ28" i="8"/>
  <c r="AP28" i="8"/>
  <c r="AO28" i="8"/>
  <c r="AN28" i="8"/>
  <c r="AM28" i="8"/>
  <c r="AL28" i="8"/>
  <c r="AS62" i="8"/>
  <c r="AR62" i="8"/>
  <c r="AQ62" i="8"/>
  <c r="AP62" i="8"/>
  <c r="AO62" i="8"/>
  <c r="AN62" i="8"/>
  <c r="AM62" i="8"/>
  <c r="AL62" i="8"/>
  <c r="AT62" i="8"/>
  <c r="K105" i="8"/>
  <c r="K125" i="8"/>
  <c r="AT66" i="8"/>
  <c r="AS66" i="8"/>
  <c r="AR66" i="8"/>
  <c r="AQ66" i="8"/>
  <c r="AP66" i="8"/>
  <c r="AO66" i="8"/>
  <c r="AN66" i="8"/>
  <c r="AM66" i="8"/>
  <c r="AL66" i="8"/>
  <c r="K129" i="8"/>
  <c r="AC129" i="8"/>
  <c r="AT97" i="8"/>
  <c r="AS97" i="8"/>
  <c r="AR97" i="8"/>
  <c r="AQ97" i="8"/>
  <c r="AP97" i="8"/>
  <c r="AO97" i="8"/>
  <c r="AN97" i="8"/>
  <c r="AM97" i="8"/>
  <c r="AL97" i="8"/>
  <c r="AU73" i="8"/>
  <c r="AU53" i="8"/>
  <c r="K85" i="8"/>
  <c r="AU74" i="8"/>
  <c r="AT182" i="4"/>
  <c r="AS182" i="4"/>
  <c r="AR182" i="4"/>
  <c r="AQ182" i="4"/>
  <c r="AP182" i="4"/>
  <c r="AO182" i="4"/>
  <c r="AN182" i="4"/>
  <c r="AM182" i="4"/>
  <c r="AL182" i="4"/>
  <c r="AT161" i="4"/>
  <c r="AS161" i="4"/>
  <c r="AR161" i="4"/>
  <c r="AQ161" i="4"/>
  <c r="AP161" i="4"/>
  <c r="AO161" i="4"/>
  <c r="AN161" i="4"/>
  <c r="AM161" i="4"/>
  <c r="AL161" i="4"/>
  <c r="BK150" i="4"/>
  <c r="BJ150" i="4"/>
  <c r="BI150" i="4"/>
  <c r="BH150" i="4"/>
  <c r="BG150" i="4"/>
  <c r="BF150" i="4"/>
  <c r="BE150" i="4"/>
  <c r="BD150" i="4"/>
  <c r="BC150" i="4"/>
  <c r="BK136" i="4"/>
  <c r="BJ136" i="4"/>
  <c r="BI136" i="4"/>
  <c r="BH136" i="4"/>
  <c r="BG136" i="4"/>
  <c r="BF136" i="4"/>
  <c r="BE136" i="4"/>
  <c r="BD136" i="4"/>
  <c r="BC136" i="4"/>
  <c r="BK97" i="4"/>
  <c r="BJ97" i="4"/>
  <c r="BI97" i="4"/>
  <c r="BH97" i="4"/>
  <c r="BG97" i="4"/>
  <c r="BF97" i="4"/>
  <c r="BE97" i="4"/>
  <c r="BD97" i="4"/>
  <c r="BC97" i="4"/>
  <c r="BK146" i="4"/>
  <c r="BJ146" i="4"/>
  <c r="BI146" i="4"/>
  <c r="BH146" i="4"/>
  <c r="BG146" i="4"/>
  <c r="BF146" i="4"/>
  <c r="BE146" i="4"/>
  <c r="BD146" i="4"/>
  <c r="BC146" i="4"/>
  <c r="BK123" i="4"/>
  <c r="BJ123" i="4"/>
  <c r="BI123" i="4"/>
  <c r="BH123" i="4"/>
  <c r="BG123" i="4"/>
  <c r="BF123" i="4"/>
  <c r="BE123" i="4"/>
  <c r="BD123" i="4"/>
  <c r="BC123" i="4"/>
  <c r="BK141" i="4"/>
  <c r="BJ141" i="4"/>
  <c r="BI141" i="4"/>
  <c r="BH141" i="4"/>
  <c r="BG141" i="4"/>
  <c r="BF141" i="4"/>
  <c r="BE141" i="4"/>
  <c r="BD141" i="4"/>
  <c r="BC141" i="4"/>
  <c r="BK151" i="4"/>
  <c r="BJ151" i="4"/>
  <c r="BI151" i="4"/>
  <c r="BH151" i="4"/>
  <c r="BG151" i="4"/>
  <c r="BF151" i="4"/>
  <c r="BE151" i="4"/>
  <c r="BD151" i="4"/>
  <c r="BC151" i="4"/>
  <c r="BK82" i="4"/>
  <c r="BJ82" i="4"/>
  <c r="BI82" i="4"/>
  <c r="BH82" i="4"/>
  <c r="BG82" i="4"/>
  <c r="BF82" i="4"/>
  <c r="BE82" i="4"/>
  <c r="BD82" i="4"/>
  <c r="BC82" i="4"/>
  <c r="BK116" i="4"/>
  <c r="BJ116" i="4"/>
  <c r="BI116" i="4"/>
  <c r="BH116" i="4"/>
  <c r="BG116" i="4"/>
  <c r="BF116" i="4"/>
  <c r="BE116" i="4"/>
  <c r="BD116" i="4"/>
  <c r="BC116" i="4"/>
  <c r="BK89" i="4"/>
  <c r="BJ89" i="4"/>
  <c r="BI89" i="4"/>
  <c r="BH89" i="4"/>
  <c r="BG89" i="4"/>
  <c r="BF89" i="4"/>
  <c r="BE89" i="4"/>
  <c r="BD89" i="4"/>
  <c r="BC89" i="4"/>
  <c r="BJ49" i="4"/>
  <c r="BI49" i="4"/>
  <c r="BH49" i="4"/>
  <c r="BG49" i="4"/>
  <c r="BF49" i="4"/>
  <c r="BE49" i="4"/>
  <c r="BD49" i="4"/>
  <c r="BC49" i="4"/>
  <c r="BK49" i="4"/>
  <c r="BK83" i="4"/>
  <c r="BJ83" i="4"/>
  <c r="BI83" i="4"/>
  <c r="BH83" i="4"/>
  <c r="BG83" i="4"/>
  <c r="BF83" i="4"/>
  <c r="BE83" i="4"/>
  <c r="BD83" i="4"/>
  <c r="BC83" i="4"/>
  <c r="BK68" i="4"/>
  <c r="BJ68" i="4"/>
  <c r="BI68" i="4"/>
  <c r="BH68" i="4"/>
  <c r="BG68" i="4"/>
  <c r="BF68" i="4"/>
  <c r="BE68" i="4"/>
  <c r="BD68" i="4"/>
  <c r="BC68" i="4"/>
  <c r="BK53" i="4"/>
  <c r="BJ53" i="4"/>
  <c r="BI53" i="4"/>
  <c r="BH53" i="4"/>
  <c r="BG53" i="4"/>
  <c r="BF53" i="4"/>
  <c r="BE53" i="4"/>
  <c r="BD53" i="4"/>
  <c r="BC53" i="4"/>
  <c r="BK66" i="4"/>
  <c r="BJ66" i="4"/>
  <c r="BI66" i="4"/>
  <c r="BH66" i="4"/>
  <c r="BG66" i="4"/>
  <c r="BF66" i="4"/>
  <c r="BE66" i="4"/>
  <c r="BD66" i="4"/>
  <c r="BC66" i="4"/>
  <c r="BK5" i="4"/>
  <c r="BJ5" i="4"/>
  <c r="BI5" i="4"/>
  <c r="BH5" i="4"/>
  <c r="BG5" i="4"/>
  <c r="BF5" i="4"/>
  <c r="BE5" i="4"/>
  <c r="BD5" i="4"/>
  <c r="BC5" i="4"/>
  <c r="BK39" i="4"/>
  <c r="BJ39" i="4"/>
  <c r="BI39" i="4"/>
  <c r="BH39" i="4"/>
  <c r="BG39" i="4"/>
  <c r="BF39" i="4"/>
  <c r="BE39" i="4"/>
  <c r="BD39" i="4"/>
  <c r="BC39" i="4"/>
  <c r="BH24" i="4"/>
  <c r="BG24" i="4"/>
  <c r="BF24" i="4"/>
  <c r="BE24" i="4"/>
  <c r="BD24" i="4"/>
  <c r="BC24" i="4"/>
  <c r="BK24" i="4"/>
  <c r="BJ24" i="4"/>
  <c r="BI24" i="4"/>
  <c r="BK42" i="4"/>
  <c r="BJ42" i="4"/>
  <c r="BI42" i="4"/>
  <c r="BH42" i="4"/>
  <c r="BG42" i="4"/>
  <c r="BF42" i="4"/>
  <c r="BE42" i="4"/>
  <c r="BD42" i="4"/>
  <c r="BC42" i="4"/>
  <c r="BK19" i="4"/>
  <c r="BJ19" i="4"/>
  <c r="BI19" i="4"/>
  <c r="BH19" i="4"/>
  <c r="BG19" i="4"/>
  <c r="BF19" i="4"/>
  <c r="BE19" i="4"/>
  <c r="BD19" i="4"/>
  <c r="BC19" i="4"/>
  <c r="F11" i="5"/>
  <c r="F12" i="5"/>
  <c r="F71" i="4"/>
  <c r="F47" i="5"/>
  <c r="F48" i="5"/>
  <c r="F92" i="4"/>
  <c r="G111" i="4"/>
  <c r="AU111" i="4"/>
  <c r="Z111" i="4"/>
  <c r="AU66" i="4"/>
  <c r="G66" i="4"/>
  <c r="Z66" i="4"/>
  <c r="F41" i="5"/>
  <c r="F42" i="5"/>
  <c r="F88" i="4"/>
  <c r="AU106" i="4"/>
  <c r="G106" i="4"/>
  <c r="Z106" i="4"/>
  <c r="G137" i="4"/>
  <c r="AU137" i="4"/>
  <c r="Z137" i="4"/>
  <c r="G165" i="4"/>
  <c r="Z165" i="4"/>
  <c r="AU165" i="4"/>
  <c r="G167" i="4"/>
  <c r="Z167" i="4"/>
  <c r="AU167" i="4"/>
  <c r="G128" i="4"/>
  <c r="AU128" i="4"/>
  <c r="Z128" i="4"/>
  <c r="G164" i="4"/>
  <c r="Z164" i="4"/>
  <c r="G174" i="4"/>
  <c r="Z174" i="4"/>
  <c r="AU174" i="4"/>
  <c r="G171" i="4"/>
  <c r="Z171" i="4"/>
  <c r="AU171" i="4"/>
  <c r="G22" i="4"/>
  <c r="Z22" i="4"/>
  <c r="K110" i="8"/>
  <c r="AU126" i="8"/>
  <c r="G117" i="2"/>
  <c r="K117" i="2"/>
  <c r="P117" i="2"/>
  <c r="R117" i="2" s="1"/>
  <c r="G159" i="3"/>
  <c r="H159" i="3"/>
  <c r="G210" i="3"/>
  <c r="G242" i="3"/>
  <c r="G274" i="3"/>
  <c r="G306" i="3"/>
  <c r="AI52" i="4"/>
  <c r="AH52" i="4"/>
  <c r="AJ52" i="4"/>
  <c r="AK52" i="4"/>
  <c r="G338" i="3"/>
  <c r="J44" i="4"/>
  <c r="J46" i="4"/>
  <c r="AT129" i="4"/>
  <c r="AS129" i="4"/>
  <c r="AR129" i="4"/>
  <c r="AQ129" i="4"/>
  <c r="AP129" i="4"/>
  <c r="AO129" i="4"/>
  <c r="AN129" i="4"/>
  <c r="AM129" i="4"/>
  <c r="AL129" i="4"/>
  <c r="AI65" i="4"/>
  <c r="AH65" i="4"/>
  <c r="AJ65" i="4"/>
  <c r="AK65" i="4"/>
  <c r="J72" i="9"/>
  <c r="J31" i="9"/>
  <c r="J47" i="9"/>
  <c r="AU38" i="9"/>
  <c r="AC54" i="9"/>
  <c r="J54" i="9"/>
  <c r="AF54" i="9"/>
  <c r="H22" i="9"/>
  <c r="AU88" i="9"/>
  <c r="AU101" i="9"/>
  <c r="AU71" i="9"/>
  <c r="AU90" i="9"/>
  <c r="AU68" i="9"/>
  <c r="AU89" i="9"/>
  <c r="AU76" i="9"/>
  <c r="AC113" i="9"/>
  <c r="AF113" i="9"/>
  <c r="K113" i="9"/>
  <c r="AU125" i="9"/>
  <c r="AU111" i="9"/>
  <c r="AU127" i="9"/>
  <c r="AN34" i="8"/>
  <c r="AM34" i="8"/>
  <c r="AL34" i="8"/>
  <c r="AT34" i="8"/>
  <c r="AS34" i="8"/>
  <c r="AR34" i="8"/>
  <c r="AQ34" i="8"/>
  <c r="AP34" i="8"/>
  <c r="AO34" i="8"/>
  <c r="BJ5" i="8"/>
  <c r="BI5" i="8"/>
  <c r="BH5" i="8"/>
  <c r="BG5" i="8"/>
  <c r="BF5" i="8"/>
  <c r="BE5" i="8"/>
  <c r="BD5" i="8"/>
  <c r="BC5" i="8"/>
  <c r="BK5" i="8"/>
  <c r="AT35" i="8"/>
  <c r="AS35" i="8"/>
  <c r="AR35" i="8"/>
  <c r="AQ35" i="8"/>
  <c r="AP35" i="8"/>
  <c r="AO35" i="8"/>
  <c r="AN35" i="8"/>
  <c r="AM35" i="8"/>
  <c r="AL35" i="8"/>
  <c r="AS70" i="8"/>
  <c r="AR70" i="8"/>
  <c r="AQ70" i="8"/>
  <c r="AP70" i="8"/>
  <c r="AO70" i="8"/>
  <c r="AN70" i="8"/>
  <c r="AM70" i="8"/>
  <c r="AL70" i="8"/>
  <c r="AT70" i="8"/>
  <c r="AT33" i="8"/>
  <c r="AS33" i="8"/>
  <c r="AR33" i="8"/>
  <c r="AQ33" i="8"/>
  <c r="AP33" i="8"/>
  <c r="AO33" i="8"/>
  <c r="AN33" i="8"/>
  <c r="AM33" i="8"/>
  <c r="AL33" i="8"/>
  <c r="R90" i="8"/>
  <c r="AF90" i="8"/>
  <c r="K90" i="8"/>
  <c r="K106" i="8"/>
  <c r="K135" i="8"/>
  <c r="AT61" i="8"/>
  <c r="AS61" i="8"/>
  <c r="AR61" i="8"/>
  <c r="AQ61" i="8"/>
  <c r="AP61" i="8"/>
  <c r="AO61" i="8"/>
  <c r="AN61" i="8"/>
  <c r="AM61" i="8"/>
  <c r="AL61" i="8"/>
  <c r="J97" i="8"/>
  <c r="AT114" i="8"/>
  <c r="AS114" i="8"/>
  <c r="AR114" i="8"/>
  <c r="AQ114" i="8"/>
  <c r="AP114" i="8"/>
  <c r="AO114" i="8"/>
  <c r="AN114" i="8"/>
  <c r="AM114" i="8"/>
  <c r="AL114" i="8"/>
  <c r="AT133" i="8"/>
  <c r="AS133" i="8"/>
  <c r="AR133" i="8"/>
  <c r="AQ133" i="8"/>
  <c r="AP133" i="8"/>
  <c r="AO133" i="8"/>
  <c r="AN133" i="8"/>
  <c r="AM133" i="8"/>
  <c r="AL133" i="8"/>
  <c r="K73" i="8"/>
  <c r="J53" i="8"/>
  <c r="K118" i="8"/>
  <c r="AS181" i="4"/>
  <c r="AR181" i="4"/>
  <c r="AQ181" i="4"/>
  <c r="AP181" i="4"/>
  <c r="AO181" i="4"/>
  <c r="AN181" i="4"/>
  <c r="AM181" i="4"/>
  <c r="AL181" i="4"/>
  <c r="AT181" i="4"/>
  <c r="AT62" i="4"/>
  <c r="AS62" i="4"/>
  <c r="AR62" i="4"/>
  <c r="AQ62" i="4"/>
  <c r="AP62" i="4"/>
  <c r="AO62" i="4"/>
  <c r="AN62" i="4"/>
  <c r="AM62" i="4"/>
  <c r="AL62" i="4"/>
  <c r="AP47" i="4"/>
  <c r="AO47" i="4"/>
  <c r="AN47" i="4"/>
  <c r="AM47" i="4"/>
  <c r="AL47" i="4"/>
  <c r="AT47" i="4"/>
  <c r="AS47" i="4"/>
  <c r="AR47" i="4"/>
  <c r="AQ47" i="4"/>
  <c r="AT29" i="4"/>
  <c r="AS29" i="4"/>
  <c r="AR29" i="4"/>
  <c r="AQ29" i="4"/>
  <c r="AP29" i="4"/>
  <c r="AO29" i="4"/>
  <c r="AN29" i="4"/>
  <c r="AM29" i="4"/>
  <c r="AL29" i="4"/>
  <c r="BI118" i="4"/>
  <c r="BH118" i="4"/>
  <c r="BK118" i="4"/>
  <c r="BJ118" i="4"/>
  <c r="BG118" i="4"/>
  <c r="BF118" i="4"/>
  <c r="BE118" i="4"/>
  <c r="BD118" i="4"/>
  <c r="BC118" i="4"/>
  <c r="BK153" i="4"/>
  <c r="BJ153" i="4"/>
  <c r="BI153" i="4"/>
  <c r="BH153" i="4"/>
  <c r="BG153" i="4"/>
  <c r="BF153" i="4"/>
  <c r="BE153" i="4"/>
  <c r="BD153" i="4"/>
  <c r="BC153" i="4"/>
  <c r="BF138" i="4"/>
  <c r="BE138" i="4"/>
  <c r="BD138" i="4"/>
  <c r="BC138" i="4"/>
  <c r="BK138" i="4"/>
  <c r="BJ138" i="4"/>
  <c r="BI138" i="4"/>
  <c r="BH138" i="4"/>
  <c r="BG138" i="4"/>
  <c r="BK111" i="4"/>
  <c r="BJ111" i="4"/>
  <c r="BI111" i="4"/>
  <c r="BH111" i="4"/>
  <c r="BG111" i="4"/>
  <c r="BF111" i="4"/>
  <c r="BE111" i="4"/>
  <c r="BD111" i="4"/>
  <c r="BC111" i="4"/>
  <c r="BK133" i="4"/>
  <c r="BJ133" i="4"/>
  <c r="BI133" i="4"/>
  <c r="BH133" i="4"/>
  <c r="BG133" i="4"/>
  <c r="BF133" i="4"/>
  <c r="BE133" i="4"/>
  <c r="BD133" i="4"/>
  <c r="BC133" i="4"/>
  <c r="BK143" i="4"/>
  <c r="BJ143" i="4"/>
  <c r="BI143" i="4"/>
  <c r="BH143" i="4"/>
  <c r="BG143" i="4"/>
  <c r="BF143" i="4"/>
  <c r="BE143" i="4"/>
  <c r="BD143" i="4"/>
  <c r="BC143" i="4"/>
  <c r="BH65" i="4"/>
  <c r="BG65" i="4"/>
  <c r="BF65" i="4"/>
  <c r="BE65" i="4"/>
  <c r="BD65" i="4"/>
  <c r="BC65" i="4"/>
  <c r="BK65" i="4"/>
  <c r="BJ65" i="4"/>
  <c r="BI65" i="4"/>
  <c r="BK108" i="4"/>
  <c r="BJ108" i="4"/>
  <c r="BI108" i="4"/>
  <c r="BH108" i="4"/>
  <c r="BG108" i="4"/>
  <c r="BF108" i="4"/>
  <c r="BE108" i="4"/>
  <c r="BD108" i="4"/>
  <c r="BC108" i="4"/>
  <c r="BJ73" i="4"/>
  <c r="BK73" i="4"/>
  <c r="BI73" i="4"/>
  <c r="BH73" i="4"/>
  <c r="BG73" i="4"/>
  <c r="BF73" i="4"/>
  <c r="BE73" i="4"/>
  <c r="BD73" i="4"/>
  <c r="BC73" i="4"/>
  <c r="BK120" i="4"/>
  <c r="BJ120" i="4"/>
  <c r="BI120" i="4"/>
  <c r="BH120" i="4"/>
  <c r="BG120" i="4"/>
  <c r="BF120" i="4"/>
  <c r="BE120" i="4"/>
  <c r="BD120" i="4"/>
  <c r="BC120" i="4"/>
  <c r="BE75" i="4"/>
  <c r="BD75" i="4"/>
  <c r="BC75" i="4"/>
  <c r="BK75" i="4"/>
  <c r="BJ75" i="4"/>
  <c r="BI75" i="4"/>
  <c r="BH75" i="4"/>
  <c r="BG75" i="4"/>
  <c r="BF75" i="4"/>
  <c r="BK60" i="4"/>
  <c r="BJ60" i="4"/>
  <c r="BI60" i="4"/>
  <c r="BH60" i="4"/>
  <c r="BG60" i="4"/>
  <c r="BF60" i="4"/>
  <c r="BE60" i="4"/>
  <c r="BD60" i="4"/>
  <c r="BC60" i="4"/>
  <c r="BK62" i="4"/>
  <c r="BJ62" i="4"/>
  <c r="BI62" i="4"/>
  <c r="BH62" i="4"/>
  <c r="BG62" i="4"/>
  <c r="BF62" i="4"/>
  <c r="BE62" i="4"/>
  <c r="BD62" i="4"/>
  <c r="BC62" i="4"/>
  <c r="BK58" i="4"/>
  <c r="BJ58" i="4"/>
  <c r="BI58" i="4"/>
  <c r="BH58" i="4"/>
  <c r="BG58" i="4"/>
  <c r="BF58" i="4"/>
  <c r="BE58" i="4"/>
  <c r="BD58" i="4"/>
  <c r="BC58" i="4"/>
  <c r="BG46" i="4"/>
  <c r="BF46" i="4"/>
  <c r="BE46" i="4"/>
  <c r="BD46" i="4"/>
  <c r="BC46" i="4"/>
  <c r="BK46" i="4"/>
  <c r="BJ46" i="4"/>
  <c r="BI46" i="4"/>
  <c r="BH46" i="4"/>
  <c r="BK31" i="4"/>
  <c r="BJ31" i="4"/>
  <c r="BI31" i="4"/>
  <c r="BH31" i="4"/>
  <c r="BG31" i="4"/>
  <c r="BF31" i="4"/>
  <c r="BE31" i="4"/>
  <c r="BD31" i="4"/>
  <c r="BC31" i="4"/>
  <c r="BK16" i="4"/>
  <c r="BJ16" i="4"/>
  <c r="BI16" i="4"/>
  <c r="BH16" i="4"/>
  <c r="BG16" i="4"/>
  <c r="BF16" i="4"/>
  <c r="BE16" i="4"/>
  <c r="BD16" i="4"/>
  <c r="BC16" i="4"/>
  <c r="BK34" i="4"/>
  <c r="BJ34" i="4"/>
  <c r="BI34" i="4"/>
  <c r="BH34" i="4"/>
  <c r="BG34" i="4"/>
  <c r="BF34" i="4"/>
  <c r="BE34" i="4"/>
  <c r="BD34" i="4"/>
  <c r="BC34" i="4"/>
  <c r="BK11" i="4"/>
  <c r="BJ11" i="4"/>
  <c r="BI11" i="4"/>
  <c r="BH11" i="4"/>
  <c r="BG11" i="4"/>
  <c r="BF11" i="4"/>
  <c r="BE11" i="4"/>
  <c r="BD11" i="4"/>
  <c r="BC11" i="4"/>
  <c r="AU122" i="4"/>
  <c r="G122" i="4"/>
  <c r="Z122" i="4"/>
  <c r="F15" i="5"/>
  <c r="F16" i="5"/>
  <c r="F73" i="4"/>
  <c r="F51" i="5"/>
  <c r="F52" i="5"/>
  <c r="F94" i="4"/>
  <c r="AU114" i="4"/>
  <c r="G114" i="4"/>
  <c r="Z114" i="4"/>
  <c r="AU70" i="4"/>
  <c r="G70" i="4"/>
  <c r="Z70" i="4"/>
  <c r="F45" i="5"/>
  <c r="F46" i="5"/>
  <c r="F91" i="4"/>
  <c r="AU110" i="4"/>
  <c r="G110" i="4"/>
  <c r="Z110" i="4"/>
  <c r="F176" i="4"/>
  <c r="E101" i="10"/>
  <c r="G152" i="4"/>
  <c r="AU152" i="4"/>
  <c r="Z152" i="4"/>
  <c r="G154" i="4"/>
  <c r="Z154" i="4"/>
  <c r="AU154" i="4"/>
  <c r="AU132" i="4"/>
  <c r="G132" i="4"/>
  <c r="Z132" i="4"/>
  <c r="G177" i="4"/>
  <c r="Z177" i="4"/>
  <c r="G166" i="4"/>
  <c r="Z166" i="4"/>
  <c r="AU166" i="4"/>
  <c r="G158" i="4"/>
  <c r="Z158" i="4"/>
  <c r="AU158" i="4"/>
  <c r="Z38" i="4"/>
  <c r="G38" i="4"/>
  <c r="AU177" i="4"/>
  <c r="G114" i="2"/>
  <c r="K114" i="2"/>
  <c r="P114" i="2"/>
  <c r="R114" i="2" s="1"/>
  <c r="G142" i="2"/>
  <c r="P142" i="2"/>
  <c r="R142" i="2" s="1"/>
  <c r="G91" i="3"/>
  <c r="AU179" i="4"/>
  <c r="G151" i="3"/>
  <c r="G36" i="4"/>
  <c r="Z36" i="4"/>
  <c r="AU36" i="4"/>
  <c r="AT44" i="4"/>
  <c r="AS44" i="4"/>
  <c r="AR44" i="4"/>
  <c r="AQ44" i="4"/>
  <c r="AP44" i="4"/>
  <c r="AO44" i="4"/>
  <c r="AN44" i="4"/>
  <c r="AM44" i="4"/>
  <c r="AL44" i="4"/>
  <c r="K129" i="4"/>
  <c r="AI49" i="4"/>
  <c r="AH49" i="4"/>
  <c r="AJ49" i="4"/>
  <c r="AK49" i="4"/>
  <c r="P118" i="2"/>
  <c r="R118" i="2" s="1"/>
  <c r="BB73" i="4"/>
  <c r="BA73" i="4"/>
  <c r="AZ73" i="4"/>
  <c r="AX73" i="4"/>
  <c r="BB16" i="4"/>
  <c r="BA16" i="4"/>
  <c r="AZ16" i="4"/>
  <c r="AX16" i="4"/>
  <c r="AJ133" i="8"/>
  <c r="AI133" i="8"/>
  <c r="AH133" i="8"/>
  <c r="AK133" i="8"/>
  <c r="AI35" i="8"/>
  <c r="AH35" i="8"/>
  <c r="AJ35" i="8"/>
  <c r="AK35" i="8"/>
  <c r="AJ29" i="4"/>
  <c r="AK29" i="4"/>
  <c r="AI29" i="4"/>
  <c r="BB62" i="4"/>
  <c r="BA62" i="4"/>
  <c r="BB153" i="4"/>
  <c r="BA153" i="4"/>
  <c r="AJ62" i="4"/>
  <c r="AI62" i="4"/>
  <c r="AK62" i="4"/>
  <c r="BB5" i="4"/>
  <c r="BA5" i="4"/>
  <c r="AZ5" i="4"/>
  <c r="AX5" i="4"/>
  <c r="BB133" i="4"/>
  <c r="BA133" i="4"/>
  <c r="AZ133" i="4"/>
  <c r="AX133" i="4"/>
  <c r="BB60" i="4"/>
  <c r="BA60" i="4"/>
  <c r="AZ60" i="4"/>
  <c r="AX60" i="4"/>
  <c r="AI44" i="4"/>
  <c r="AJ44" i="4"/>
  <c r="AK44" i="4"/>
  <c r="BB108" i="4"/>
  <c r="BA108" i="4"/>
  <c r="BB111" i="4"/>
  <c r="BA111" i="4"/>
  <c r="BB42" i="4"/>
  <c r="BA42" i="4"/>
  <c r="BB31" i="4"/>
  <c r="BA31" i="4"/>
  <c r="AI33" i="8"/>
  <c r="AH33" i="8"/>
  <c r="AJ33" i="8"/>
  <c r="AK33" i="8"/>
  <c r="BB34" i="4"/>
  <c r="BA34" i="4"/>
  <c r="AZ34" i="4"/>
  <c r="AX34" i="4"/>
  <c r="BB58" i="4"/>
  <c r="BA58" i="4"/>
  <c r="AZ58" i="4"/>
  <c r="AX58" i="4"/>
  <c r="BB120" i="4"/>
  <c r="BA120" i="4"/>
  <c r="AZ120" i="4"/>
  <c r="AX120" i="4"/>
  <c r="AI61" i="8"/>
  <c r="AJ61" i="8"/>
  <c r="AK61" i="8"/>
  <c r="BB39" i="4"/>
  <c r="BA39" i="4"/>
  <c r="BB75" i="4"/>
  <c r="BA75" i="4"/>
  <c r="AT179" i="4"/>
  <c r="AS179" i="4"/>
  <c r="AR179" i="4"/>
  <c r="AQ179" i="4"/>
  <c r="AP179" i="4"/>
  <c r="AO179" i="4"/>
  <c r="AN179" i="4"/>
  <c r="AM179" i="4"/>
  <c r="AL179" i="4"/>
  <c r="K177" i="4"/>
  <c r="AT152" i="4"/>
  <c r="AS152" i="4"/>
  <c r="AR152" i="4"/>
  <c r="AQ152" i="4"/>
  <c r="AP152" i="4"/>
  <c r="AO152" i="4"/>
  <c r="AN152" i="4"/>
  <c r="AM152" i="4"/>
  <c r="AL152" i="4"/>
  <c r="AU94" i="4"/>
  <c r="G94" i="4"/>
  <c r="Z94" i="4"/>
  <c r="AT122" i="4"/>
  <c r="AS122" i="4"/>
  <c r="AR122" i="4"/>
  <c r="AQ122" i="4"/>
  <c r="AP122" i="4"/>
  <c r="AO122" i="4"/>
  <c r="AN122" i="4"/>
  <c r="AM122" i="4"/>
  <c r="AL122" i="4"/>
  <c r="AT76" i="9"/>
  <c r="AS76" i="9"/>
  <c r="AR76" i="9"/>
  <c r="AQ76" i="9"/>
  <c r="AP76" i="9"/>
  <c r="AO76" i="9"/>
  <c r="AN76" i="9"/>
  <c r="AM76" i="9"/>
  <c r="AL76" i="9"/>
  <c r="AT126" i="8"/>
  <c r="AS126" i="8"/>
  <c r="AR126" i="8"/>
  <c r="AQ126" i="8"/>
  <c r="AP126" i="8"/>
  <c r="AO126" i="8"/>
  <c r="AN126" i="8"/>
  <c r="AM126" i="8"/>
  <c r="AL126" i="8"/>
  <c r="BB83" i="4"/>
  <c r="BA83" i="4"/>
  <c r="AZ83" i="4"/>
  <c r="AX83" i="4"/>
  <c r="BB136" i="4"/>
  <c r="BA136" i="4"/>
  <c r="AZ136" i="4"/>
  <c r="AX136" i="4"/>
  <c r="AJ42" i="8"/>
  <c r="AI42" i="8"/>
  <c r="AH42" i="8"/>
  <c r="AK42" i="8"/>
  <c r="BB32" i="4"/>
  <c r="BA32" i="4"/>
  <c r="BB154" i="4"/>
  <c r="BA154" i="4"/>
  <c r="AI121" i="4"/>
  <c r="AH121" i="4"/>
  <c r="AJ121" i="4"/>
  <c r="AK121" i="4"/>
  <c r="BB70" i="4"/>
  <c r="BA70" i="4"/>
  <c r="AZ70" i="4"/>
  <c r="AX70" i="4"/>
  <c r="BB78" i="4"/>
  <c r="BA78" i="4"/>
  <c r="AZ78" i="4"/>
  <c r="AX78" i="4"/>
  <c r="AJ59" i="4"/>
  <c r="AI59" i="4"/>
  <c r="AH59" i="4"/>
  <c r="AK59" i="4"/>
  <c r="BB25" i="4"/>
  <c r="BA25" i="4"/>
  <c r="BB92" i="4"/>
  <c r="BA92" i="4"/>
  <c r="BB86" i="4"/>
  <c r="BA86" i="4"/>
  <c r="BB10" i="4"/>
  <c r="BA10" i="4"/>
  <c r="BB85" i="4"/>
  <c r="BA85" i="4"/>
  <c r="BB95" i="4"/>
  <c r="BA95" i="4"/>
  <c r="BB105" i="4"/>
  <c r="BA105" i="4"/>
  <c r="AI69" i="8"/>
  <c r="AH69" i="8"/>
  <c r="AJ69" i="8"/>
  <c r="AK69" i="8"/>
  <c r="AJ38" i="8"/>
  <c r="AI38" i="8"/>
  <c r="AH38" i="8"/>
  <c r="AK38" i="8"/>
  <c r="AI37" i="4"/>
  <c r="AH37" i="4"/>
  <c r="AJ37" i="4"/>
  <c r="AK37" i="4"/>
  <c r="BB30" i="4"/>
  <c r="BA30" i="4"/>
  <c r="BB127" i="4"/>
  <c r="BA127" i="4"/>
  <c r="BB100" i="4"/>
  <c r="BA100" i="4"/>
  <c r="BB46" i="4"/>
  <c r="BA46" i="4"/>
  <c r="AI70" i="8"/>
  <c r="AH70" i="8"/>
  <c r="AJ70" i="8"/>
  <c r="AK70" i="8"/>
  <c r="AT167" i="4"/>
  <c r="AS167" i="4"/>
  <c r="AR167" i="4"/>
  <c r="AQ167" i="4"/>
  <c r="AP167" i="4"/>
  <c r="AO167" i="4"/>
  <c r="AN167" i="4"/>
  <c r="AM167" i="4"/>
  <c r="AL167" i="4"/>
  <c r="J66" i="4"/>
  <c r="AU71" i="4"/>
  <c r="G71" i="4"/>
  <c r="Z71" i="4"/>
  <c r="BB141" i="4"/>
  <c r="BA141" i="4"/>
  <c r="BB150" i="4"/>
  <c r="BA150" i="4"/>
  <c r="BB47" i="4"/>
  <c r="BA47" i="4"/>
  <c r="BB76" i="4"/>
  <c r="BA76" i="4"/>
  <c r="BB56" i="4"/>
  <c r="BA56" i="4"/>
  <c r="BB149" i="4"/>
  <c r="BA149" i="4"/>
  <c r="BB17" i="4"/>
  <c r="BA17" i="4"/>
  <c r="BB69" i="4"/>
  <c r="BA69" i="4"/>
  <c r="BB106" i="4"/>
  <c r="BA106" i="4"/>
  <c r="AJ183" i="4"/>
  <c r="AK183" i="4"/>
  <c r="AI183" i="4"/>
  <c r="AI57" i="4"/>
  <c r="AJ57" i="4"/>
  <c r="AK57" i="4"/>
  <c r="BB48" i="4"/>
  <c r="BA48" i="4"/>
  <c r="BB114" i="4"/>
  <c r="BA114" i="4"/>
  <c r="BB160" i="4"/>
  <c r="BA160" i="4"/>
  <c r="BB51" i="4"/>
  <c r="BA51" i="4"/>
  <c r="AZ51" i="4"/>
  <c r="AX51" i="4"/>
  <c r="BB129" i="4"/>
  <c r="BA129" i="4"/>
  <c r="AZ129" i="4"/>
  <c r="AX129" i="4"/>
  <c r="AI39" i="8"/>
  <c r="AJ39" i="8"/>
  <c r="AK39" i="8"/>
  <c r="BB18" i="4"/>
  <c r="BA18" i="4"/>
  <c r="BB104" i="4"/>
  <c r="BA104" i="4"/>
  <c r="BB119" i="4"/>
  <c r="BA119" i="4"/>
  <c r="BB158" i="4"/>
  <c r="BA158" i="4"/>
  <c r="AI27" i="9"/>
  <c r="AH27" i="9"/>
  <c r="AJ27" i="9"/>
  <c r="AK27" i="9"/>
  <c r="BB44" i="4"/>
  <c r="BA44" i="4"/>
  <c r="BB125" i="4"/>
  <c r="BA125" i="4"/>
  <c r="BB148" i="4"/>
  <c r="BA148" i="4"/>
  <c r="BB166" i="4"/>
  <c r="BA166" i="4"/>
  <c r="K22" i="4"/>
  <c r="AT174" i="4"/>
  <c r="AS174" i="4"/>
  <c r="AR174" i="4"/>
  <c r="AQ174" i="4"/>
  <c r="AP174" i="4"/>
  <c r="AO174" i="4"/>
  <c r="AN174" i="4"/>
  <c r="AM174" i="4"/>
  <c r="AL174" i="4"/>
  <c r="K142" i="2"/>
  <c r="BB143" i="4"/>
  <c r="BA143" i="4"/>
  <c r="AZ143" i="4"/>
  <c r="AX143" i="4"/>
  <c r="AJ161" i="4"/>
  <c r="AI161" i="4"/>
  <c r="AH161" i="4"/>
  <c r="AK161" i="4"/>
  <c r="AI66" i="8"/>
  <c r="AH66" i="8"/>
  <c r="AJ66" i="8"/>
  <c r="AK66" i="8"/>
  <c r="AA64" i="4"/>
  <c r="AB64" i="4"/>
  <c r="BB4" i="4"/>
  <c r="BA4" i="4"/>
  <c r="AZ4" i="4"/>
  <c r="AX4" i="4"/>
  <c r="BB155" i="4"/>
  <c r="BA155" i="4"/>
  <c r="AZ155" i="4"/>
  <c r="AX155" i="4"/>
  <c r="BB40" i="4"/>
  <c r="BA40" i="4"/>
  <c r="AZ40" i="4"/>
  <c r="AX40" i="4"/>
  <c r="BB84" i="4"/>
  <c r="BA84" i="4"/>
  <c r="AZ84" i="4"/>
  <c r="AX84" i="4"/>
  <c r="BB134" i="4"/>
  <c r="BA134" i="4"/>
  <c r="AZ134" i="4"/>
  <c r="AX134" i="4"/>
  <c r="BB103" i="4"/>
  <c r="BA103" i="4"/>
  <c r="AZ103" i="4"/>
  <c r="AX103" i="4"/>
  <c r="BB33" i="4"/>
  <c r="BA33" i="4"/>
  <c r="AJ22" i="4"/>
  <c r="AK22" i="4"/>
  <c r="AI22" i="4"/>
  <c r="BB45" i="4"/>
  <c r="BA45" i="4"/>
  <c r="AZ45" i="4"/>
  <c r="AX45" i="4"/>
  <c r="BB110" i="4"/>
  <c r="BA110" i="4"/>
  <c r="AZ110" i="4"/>
  <c r="AX110" i="4"/>
  <c r="AJ38" i="4"/>
  <c r="AI38" i="4"/>
  <c r="AH38" i="4"/>
  <c r="AA38" i="4"/>
  <c r="AK38" i="4"/>
  <c r="BB23" i="4"/>
  <c r="BA23" i="4"/>
  <c r="BB52" i="4"/>
  <c r="BA52" i="4"/>
  <c r="BB115" i="4"/>
  <c r="BA115" i="4"/>
  <c r="BB130" i="4"/>
  <c r="BA130" i="4"/>
  <c r="AJ164" i="4"/>
  <c r="AK164" i="4"/>
  <c r="AI164" i="4"/>
  <c r="AH164" i="4"/>
  <c r="AB164" i="4"/>
  <c r="AT177" i="4"/>
  <c r="AS177" i="4"/>
  <c r="AR177" i="4"/>
  <c r="AQ177" i="4"/>
  <c r="AP177" i="4"/>
  <c r="AO177" i="4"/>
  <c r="AN177" i="4"/>
  <c r="AM177" i="4"/>
  <c r="AL177" i="4"/>
  <c r="J110" i="4"/>
  <c r="AA65" i="4"/>
  <c r="AB65" i="4"/>
  <c r="BB138" i="4"/>
  <c r="BA138" i="4"/>
  <c r="AA49" i="4"/>
  <c r="AB49" i="4"/>
  <c r="AT158" i="4"/>
  <c r="AS158" i="4"/>
  <c r="AR158" i="4"/>
  <c r="AQ158" i="4"/>
  <c r="AP158" i="4"/>
  <c r="AO158" i="4"/>
  <c r="AN158" i="4"/>
  <c r="AM158" i="4"/>
  <c r="AL158" i="4"/>
  <c r="K152" i="4"/>
  <c r="BB11" i="4"/>
  <c r="BA11" i="4"/>
  <c r="AZ11" i="4"/>
  <c r="AX11" i="4"/>
  <c r="AJ47" i="4"/>
  <c r="AK47" i="4"/>
  <c r="AI47" i="4"/>
  <c r="AH47" i="4"/>
  <c r="AJ34" i="8"/>
  <c r="AI34" i="8"/>
  <c r="AK34" i="8"/>
  <c r="K137" i="4"/>
  <c r="BB118" i="4"/>
  <c r="BA118" i="4"/>
  <c r="AZ118" i="4"/>
  <c r="AX118" i="4"/>
  <c r="AT36" i="4"/>
  <c r="AS36" i="4"/>
  <c r="AR36" i="4"/>
  <c r="AQ36" i="4"/>
  <c r="AP36" i="4"/>
  <c r="AO36" i="4"/>
  <c r="AN36" i="4"/>
  <c r="AM36" i="4"/>
  <c r="AL36" i="4"/>
  <c r="AT111" i="9"/>
  <c r="AS111" i="9"/>
  <c r="AR111" i="9"/>
  <c r="AQ111" i="9"/>
  <c r="AP111" i="9"/>
  <c r="AO111" i="9"/>
  <c r="AN111" i="9"/>
  <c r="AM111" i="9"/>
  <c r="AL111" i="9"/>
  <c r="BB49" i="4"/>
  <c r="BA49" i="4"/>
  <c r="AZ49" i="4"/>
  <c r="AX49" i="4"/>
  <c r="BB27" i="4"/>
  <c r="BA27" i="4"/>
  <c r="AZ27" i="4"/>
  <c r="AX27" i="4"/>
  <c r="BB13" i="4"/>
  <c r="BA13" i="4"/>
  <c r="AZ13" i="4"/>
  <c r="AX13" i="4"/>
  <c r="BB91" i="4"/>
  <c r="BA91" i="4"/>
  <c r="AZ91" i="4"/>
  <c r="AX91" i="4"/>
  <c r="BB156" i="4"/>
  <c r="BA156" i="4"/>
  <c r="AZ156" i="4"/>
  <c r="AX156" i="4"/>
  <c r="AI46" i="4"/>
  <c r="AJ46" i="4"/>
  <c r="AK46" i="4"/>
  <c r="BB80" i="4"/>
  <c r="BA80" i="4"/>
  <c r="AI21" i="4"/>
  <c r="AH21" i="4"/>
  <c r="AA21" i="4"/>
  <c r="AE21" i="4"/>
  <c r="AJ21" i="4"/>
  <c r="AK21" i="4"/>
  <c r="BB7" i="4"/>
  <c r="BA7" i="4"/>
  <c r="AZ7" i="4"/>
  <c r="AX7" i="4"/>
  <c r="BB96" i="4"/>
  <c r="BA96" i="4"/>
  <c r="AZ96" i="4"/>
  <c r="AX96" i="4"/>
  <c r="BB142" i="4"/>
  <c r="BA142" i="4"/>
  <c r="AZ142" i="4"/>
  <c r="AX142" i="4"/>
  <c r="BB128" i="4"/>
  <c r="BA128" i="4"/>
  <c r="AZ128" i="4"/>
  <c r="AX128" i="4"/>
  <c r="BB87" i="4"/>
  <c r="BA87" i="4"/>
  <c r="AZ87" i="4"/>
  <c r="AX87" i="4"/>
  <c r="BB140" i="4"/>
  <c r="BA140" i="4"/>
  <c r="AZ140" i="4"/>
  <c r="AX140" i="4"/>
  <c r="AJ55" i="4"/>
  <c r="AI55" i="4"/>
  <c r="AH55" i="4"/>
  <c r="AK55" i="4"/>
  <c r="BB38" i="4"/>
  <c r="BA38" i="4"/>
  <c r="BB67" i="4"/>
  <c r="BA67" i="4"/>
  <c r="AI65" i="8"/>
  <c r="AH65" i="8"/>
  <c r="AJ65" i="8"/>
  <c r="AK65" i="8"/>
  <c r="BB65" i="4"/>
  <c r="BA65" i="4"/>
  <c r="AZ65" i="4"/>
  <c r="AX65" i="4"/>
  <c r="AS166" i="4"/>
  <c r="AR166" i="4"/>
  <c r="AQ166" i="4"/>
  <c r="AP166" i="4"/>
  <c r="AO166" i="4"/>
  <c r="AN166" i="4"/>
  <c r="AM166" i="4"/>
  <c r="AL166" i="4"/>
  <c r="AT166" i="4"/>
  <c r="AT154" i="4"/>
  <c r="AS154" i="4"/>
  <c r="AR154" i="4"/>
  <c r="AQ154" i="4"/>
  <c r="AP154" i="4"/>
  <c r="AO154" i="4"/>
  <c r="AN154" i="4"/>
  <c r="AM154" i="4"/>
  <c r="AL154" i="4"/>
  <c r="AT70" i="4"/>
  <c r="AS70" i="4"/>
  <c r="AR70" i="4"/>
  <c r="AQ70" i="4"/>
  <c r="AP70" i="4"/>
  <c r="AO70" i="4"/>
  <c r="AN70" i="4"/>
  <c r="AM70" i="4"/>
  <c r="AL70" i="4"/>
  <c r="BB24" i="4"/>
  <c r="BA24" i="4"/>
  <c r="AZ24" i="4"/>
  <c r="AX24" i="4"/>
  <c r="BB66" i="4"/>
  <c r="BA66" i="4"/>
  <c r="AZ66" i="4"/>
  <c r="AX66" i="4"/>
  <c r="BB89" i="4"/>
  <c r="BA89" i="4"/>
  <c r="AZ89" i="4"/>
  <c r="AX89" i="4"/>
  <c r="BB123" i="4"/>
  <c r="BA123" i="4"/>
  <c r="AZ123" i="4"/>
  <c r="AX123" i="4"/>
  <c r="AI62" i="8"/>
  <c r="AJ62" i="8"/>
  <c r="AK62" i="8"/>
  <c r="BA6" i="9"/>
  <c r="AZ6" i="9"/>
  <c r="AX6" i="9"/>
  <c r="BB6" i="9"/>
  <c r="BB74" i="4"/>
  <c r="BA74" i="4"/>
  <c r="BB98" i="4"/>
  <c r="BA98" i="4"/>
  <c r="AJ50" i="4"/>
  <c r="AK50" i="4"/>
  <c r="AI50" i="4"/>
  <c r="BB57" i="4"/>
  <c r="BA57" i="4"/>
  <c r="AZ57" i="4"/>
  <c r="AX57" i="4"/>
  <c r="BB126" i="4"/>
  <c r="BA126" i="4"/>
  <c r="AZ126" i="4"/>
  <c r="AX126" i="4"/>
  <c r="BB157" i="4"/>
  <c r="BA157" i="4"/>
  <c r="AZ157" i="4"/>
  <c r="AX157" i="4"/>
  <c r="BB20" i="4"/>
  <c r="BA20" i="4"/>
  <c r="AZ20" i="4"/>
  <c r="AX20" i="4"/>
  <c r="BB14" i="4"/>
  <c r="BA14" i="4"/>
  <c r="AZ14" i="4"/>
  <c r="AX14" i="4"/>
  <c r="BB124" i="4"/>
  <c r="BA124" i="4"/>
  <c r="AZ124" i="4"/>
  <c r="AX124" i="4"/>
  <c r="BB102" i="4"/>
  <c r="BA102" i="4"/>
  <c r="AI57" i="8"/>
  <c r="AH57" i="8"/>
  <c r="AJ57" i="8"/>
  <c r="AK57" i="8"/>
  <c r="BB41" i="4"/>
  <c r="BA41" i="4"/>
  <c r="BB93" i="4"/>
  <c r="BA93" i="4"/>
  <c r="BB122" i="4"/>
  <c r="BA122" i="4"/>
  <c r="BB50" i="4"/>
  <c r="BA50" i="4"/>
  <c r="BB145" i="4"/>
  <c r="BA145" i="4"/>
  <c r="BB162" i="4"/>
  <c r="BA162" i="4"/>
  <c r="K164" i="4"/>
  <c r="AU88" i="4"/>
  <c r="G88" i="4"/>
  <c r="Z88" i="4"/>
  <c r="J111" i="4"/>
  <c r="BB19" i="4"/>
  <c r="BA19" i="4"/>
  <c r="BB53" i="4"/>
  <c r="BA53" i="4"/>
  <c r="BB116" i="4"/>
  <c r="BA116" i="4"/>
  <c r="BB146" i="4"/>
  <c r="BA146" i="4"/>
  <c r="AJ182" i="4"/>
  <c r="AI182" i="4"/>
  <c r="AK182" i="4"/>
  <c r="AJ97" i="8"/>
  <c r="AI97" i="8"/>
  <c r="AH97" i="8"/>
  <c r="AK97" i="8"/>
  <c r="AI28" i="8"/>
  <c r="AH28" i="8"/>
  <c r="AJ28" i="8"/>
  <c r="AK28" i="8"/>
  <c r="BB9" i="4"/>
  <c r="BA9" i="4"/>
  <c r="AZ9" i="4"/>
  <c r="AX9" i="4"/>
  <c r="BB121" i="4"/>
  <c r="BA121" i="4"/>
  <c r="AZ121" i="4"/>
  <c r="AX121" i="4"/>
  <c r="BB165" i="4"/>
  <c r="BA165" i="4"/>
  <c r="AZ165" i="4"/>
  <c r="AX165" i="4"/>
  <c r="AI33" i="4"/>
  <c r="AJ33" i="4"/>
  <c r="AK33" i="4"/>
  <c r="BB12" i="4"/>
  <c r="BA12" i="4"/>
  <c r="BB6" i="4"/>
  <c r="BA6" i="4"/>
  <c r="BB90" i="4"/>
  <c r="BA90" i="4"/>
  <c r="BB159" i="4"/>
  <c r="BA159" i="4"/>
  <c r="BB43" i="4"/>
  <c r="BA43" i="4"/>
  <c r="BB29" i="4"/>
  <c r="BA29" i="4"/>
  <c r="BB94" i="4"/>
  <c r="BA94" i="4"/>
  <c r="BB161" i="4"/>
  <c r="BA161" i="4"/>
  <c r="AJ30" i="8"/>
  <c r="AI30" i="8"/>
  <c r="AK30" i="8"/>
  <c r="BB22" i="4"/>
  <c r="BA22" i="4"/>
  <c r="BB132" i="4"/>
  <c r="BA132" i="4"/>
  <c r="BB163" i="4"/>
  <c r="BA163" i="4"/>
  <c r="AI36" i="8"/>
  <c r="AH36" i="8"/>
  <c r="AJ36" i="8"/>
  <c r="AK36" i="8"/>
  <c r="BB15" i="4"/>
  <c r="BA15" i="4"/>
  <c r="BB88" i="4"/>
  <c r="BA88" i="4"/>
  <c r="AJ58" i="4"/>
  <c r="AK58" i="4"/>
  <c r="AI58" i="4"/>
  <c r="BB26" i="4"/>
  <c r="BA26" i="4"/>
  <c r="AZ26" i="4"/>
  <c r="AX26" i="4"/>
  <c r="BB152" i="4"/>
  <c r="BA152" i="4"/>
  <c r="AZ152" i="4"/>
  <c r="AX152" i="4"/>
  <c r="AJ160" i="4"/>
  <c r="AK160" i="4"/>
  <c r="AI160" i="4"/>
  <c r="AJ181" i="4"/>
  <c r="AK181" i="4"/>
  <c r="AI181" i="4"/>
  <c r="AH181" i="4"/>
  <c r="AT101" i="9"/>
  <c r="AS101" i="9"/>
  <c r="AR101" i="9"/>
  <c r="AQ101" i="9"/>
  <c r="AP101" i="9"/>
  <c r="AO101" i="9"/>
  <c r="AN101" i="9"/>
  <c r="AM101" i="9"/>
  <c r="AL101" i="9"/>
  <c r="AT38" i="9"/>
  <c r="AS38" i="9"/>
  <c r="AR38" i="9"/>
  <c r="AQ38" i="9"/>
  <c r="AP38" i="9"/>
  <c r="AO38" i="9"/>
  <c r="AN38" i="9"/>
  <c r="AM38" i="9"/>
  <c r="AL38" i="9"/>
  <c r="AI129" i="4"/>
  <c r="AJ129" i="4"/>
  <c r="AK129" i="4"/>
  <c r="AB52" i="4"/>
  <c r="AA52" i="4"/>
  <c r="BB82" i="4"/>
  <c r="BA82" i="4"/>
  <c r="AZ82" i="4"/>
  <c r="AX82" i="4"/>
  <c r="BB55" i="4"/>
  <c r="BA55" i="4"/>
  <c r="BB101" i="4"/>
  <c r="BA101" i="4"/>
  <c r="BB81" i="4"/>
  <c r="BA81" i="4"/>
  <c r="BB35" i="4"/>
  <c r="BA35" i="4"/>
  <c r="BB21" i="4"/>
  <c r="BA21" i="4"/>
  <c r="BB113" i="4"/>
  <c r="BA113" i="4"/>
  <c r="BB164" i="4"/>
  <c r="BA164" i="4"/>
  <c r="BB71" i="4"/>
  <c r="BA71" i="4"/>
  <c r="AZ71" i="4"/>
  <c r="AX71" i="4"/>
  <c r="AJ54" i="4"/>
  <c r="AI54" i="4"/>
  <c r="AH54" i="4"/>
  <c r="AK54" i="4"/>
  <c r="BB37" i="4"/>
  <c r="BA37" i="4"/>
  <c r="BB72" i="4"/>
  <c r="BA72" i="4"/>
  <c r="AJ34" i="4"/>
  <c r="AI34" i="4"/>
  <c r="AK34" i="4"/>
  <c r="AI102" i="8"/>
  <c r="AJ102" i="8"/>
  <c r="AK102" i="8"/>
  <c r="AI58" i="8"/>
  <c r="AH58" i="8"/>
  <c r="AJ58" i="8"/>
  <c r="AK58" i="8"/>
  <c r="BB59" i="4"/>
  <c r="BA59" i="4"/>
  <c r="BB107" i="4"/>
  <c r="BA107" i="4"/>
  <c r="BB137" i="4"/>
  <c r="BA137" i="4"/>
  <c r="BB8" i="4"/>
  <c r="BA8" i="4"/>
  <c r="BB54" i="4"/>
  <c r="BA54" i="4"/>
  <c r="BB112" i="4"/>
  <c r="BA112" i="4"/>
  <c r="BB135" i="4"/>
  <c r="BA135" i="4"/>
  <c r="BA5" i="8"/>
  <c r="AZ5" i="8"/>
  <c r="AX5" i="8"/>
  <c r="BB5" i="8"/>
  <c r="AI114" i="8"/>
  <c r="AH114" i="8"/>
  <c r="AJ114" i="8"/>
  <c r="AK114" i="8"/>
  <c r="BB68" i="4"/>
  <c r="BA68" i="4"/>
  <c r="AZ68" i="4"/>
  <c r="AX68" i="4"/>
  <c r="BB151" i="4"/>
  <c r="BA151" i="4"/>
  <c r="AZ151" i="4"/>
  <c r="AX151" i="4"/>
  <c r="BB97" i="4"/>
  <c r="BA97" i="4"/>
  <c r="AZ97" i="4"/>
  <c r="AX97" i="4"/>
  <c r="AI43" i="8"/>
  <c r="AJ43" i="8"/>
  <c r="AK43" i="8"/>
  <c r="BB61" i="4"/>
  <c r="BA61" i="4"/>
  <c r="BB131" i="4"/>
  <c r="BA131" i="4"/>
  <c r="BB63" i="4"/>
  <c r="BA63" i="4"/>
  <c r="BB109" i="4"/>
  <c r="BA109" i="4"/>
  <c r="BB139" i="4"/>
  <c r="BA139" i="4"/>
  <c r="BB77" i="4"/>
  <c r="BA77" i="4"/>
  <c r="BB117" i="4"/>
  <c r="BA117" i="4"/>
  <c r="BB147" i="4"/>
  <c r="BA147" i="4"/>
  <c r="AJ35" i="4"/>
  <c r="AI35" i="4"/>
  <c r="AK35" i="4"/>
  <c r="AI31" i="8"/>
  <c r="AJ31" i="8"/>
  <c r="AK31" i="8"/>
  <c r="BB28" i="4"/>
  <c r="BA28" i="4"/>
  <c r="BB79" i="4"/>
  <c r="BA79" i="4"/>
  <c r="BB99" i="4"/>
  <c r="BA99" i="4"/>
  <c r="AJ51" i="4"/>
  <c r="AI51" i="4"/>
  <c r="AK51" i="4"/>
  <c r="AJ113" i="8"/>
  <c r="AI113" i="8"/>
  <c r="AH113" i="8"/>
  <c r="AK113" i="8"/>
  <c r="BA9" i="8"/>
  <c r="AZ9" i="8"/>
  <c r="AX9" i="8"/>
  <c r="BB9" i="8"/>
  <c r="BB36" i="4"/>
  <c r="BA36" i="4"/>
  <c r="BB144" i="4"/>
  <c r="BA144" i="4"/>
  <c r="BB64" i="4"/>
  <c r="BA64" i="4"/>
  <c r="AI115" i="9"/>
  <c r="AH115" i="9"/>
  <c r="AJ115" i="9"/>
  <c r="AK115" i="9"/>
  <c r="K132" i="4"/>
  <c r="AT90" i="9"/>
  <c r="AS90" i="9"/>
  <c r="AR90" i="9"/>
  <c r="AQ90" i="9"/>
  <c r="AP90" i="9"/>
  <c r="AO90" i="9"/>
  <c r="AN90" i="9"/>
  <c r="AM90" i="9"/>
  <c r="AL90" i="9"/>
  <c r="AT128" i="4"/>
  <c r="AS128" i="4"/>
  <c r="AR128" i="4"/>
  <c r="AQ128" i="4"/>
  <c r="AP128" i="4"/>
  <c r="AO128" i="4"/>
  <c r="AN128" i="4"/>
  <c r="AM128" i="4"/>
  <c r="AL128" i="4"/>
  <c r="AT74" i="8"/>
  <c r="AS74" i="8"/>
  <c r="AR74" i="8"/>
  <c r="AQ74" i="8"/>
  <c r="AP74" i="8"/>
  <c r="AO74" i="8"/>
  <c r="AN74" i="8"/>
  <c r="AM74" i="8"/>
  <c r="AL74" i="8"/>
  <c r="AT73" i="8"/>
  <c r="AS73" i="8"/>
  <c r="AR73" i="8"/>
  <c r="AQ73" i="8"/>
  <c r="AP73" i="8"/>
  <c r="AO73" i="8"/>
  <c r="AN73" i="8"/>
  <c r="AM73" i="8"/>
  <c r="AL73" i="8"/>
  <c r="AT54" i="9"/>
  <c r="AS54" i="9"/>
  <c r="AR54" i="9"/>
  <c r="AQ54" i="9"/>
  <c r="AP54" i="9"/>
  <c r="AO54" i="9"/>
  <c r="AN54" i="9"/>
  <c r="AM54" i="9"/>
  <c r="AL54" i="9"/>
  <c r="K179" i="4"/>
  <c r="J67" i="4"/>
  <c r="AT85" i="8"/>
  <c r="AS85" i="8"/>
  <c r="AR85" i="8"/>
  <c r="AQ85" i="8"/>
  <c r="AP85" i="8"/>
  <c r="AO85" i="8"/>
  <c r="AN85" i="8"/>
  <c r="AM85" i="8"/>
  <c r="AL85" i="8"/>
  <c r="BK2" i="8"/>
  <c r="BJ2" i="8"/>
  <c r="BI2" i="8"/>
  <c r="BH2" i="8"/>
  <c r="BG2" i="8"/>
  <c r="BF2" i="8"/>
  <c r="BE2" i="8"/>
  <c r="BD2" i="8"/>
  <c r="BC2" i="8"/>
  <c r="AT67" i="9"/>
  <c r="AS67" i="9"/>
  <c r="AR67" i="9"/>
  <c r="AQ67" i="9"/>
  <c r="AP67" i="9"/>
  <c r="AO67" i="9"/>
  <c r="AN67" i="9"/>
  <c r="AM67" i="9"/>
  <c r="AL67" i="9"/>
  <c r="BK3" i="9"/>
  <c r="BJ3" i="9"/>
  <c r="BI3" i="9"/>
  <c r="BH3" i="9"/>
  <c r="BG3" i="9"/>
  <c r="BF3" i="9"/>
  <c r="BE3" i="9"/>
  <c r="BD3" i="9"/>
  <c r="BC3" i="9"/>
  <c r="R111" i="2"/>
  <c r="G163" i="4"/>
  <c r="Z163" i="4"/>
  <c r="AU163" i="4"/>
  <c r="AU82" i="4"/>
  <c r="G82" i="4"/>
  <c r="Z82" i="4"/>
  <c r="J105" i="4"/>
  <c r="AT85" i="9"/>
  <c r="AS85" i="9"/>
  <c r="AR85" i="9"/>
  <c r="AQ85" i="9"/>
  <c r="AP85" i="9"/>
  <c r="AO85" i="9"/>
  <c r="AN85" i="9"/>
  <c r="AM85" i="9"/>
  <c r="AL85" i="9"/>
  <c r="BK10" i="9"/>
  <c r="BJ10" i="9"/>
  <c r="BI10" i="9"/>
  <c r="BH10" i="9"/>
  <c r="BG10" i="9"/>
  <c r="BF10" i="9"/>
  <c r="BE10" i="9"/>
  <c r="BD10" i="9"/>
  <c r="BC10" i="9"/>
  <c r="J62" i="4"/>
  <c r="K178" i="4"/>
  <c r="G41" i="4"/>
  <c r="Z41" i="4"/>
  <c r="AU41" i="4"/>
  <c r="BK117" i="8"/>
  <c r="BJ117" i="8"/>
  <c r="BI117" i="8"/>
  <c r="BH117" i="8"/>
  <c r="BG117" i="8"/>
  <c r="BF117" i="8"/>
  <c r="BE117" i="8"/>
  <c r="BD117" i="8"/>
  <c r="BC117" i="8"/>
  <c r="BK102" i="8"/>
  <c r="BJ102" i="8"/>
  <c r="BI102" i="8"/>
  <c r="BH102" i="8"/>
  <c r="BG102" i="8"/>
  <c r="BF102" i="8"/>
  <c r="BE102" i="8"/>
  <c r="BD102" i="8"/>
  <c r="BC102" i="8"/>
  <c r="BK103" i="8"/>
  <c r="BJ103" i="8"/>
  <c r="BI103" i="8"/>
  <c r="BH103" i="8"/>
  <c r="BG103" i="8"/>
  <c r="BF103" i="8"/>
  <c r="BE103" i="8"/>
  <c r="BD103" i="8"/>
  <c r="BC103" i="8"/>
  <c r="BK90" i="8"/>
  <c r="BJ90" i="8"/>
  <c r="BI90" i="8"/>
  <c r="BH90" i="8"/>
  <c r="BG90" i="8"/>
  <c r="BF90" i="8"/>
  <c r="BE90" i="8"/>
  <c r="BD90" i="8"/>
  <c r="BC90" i="8"/>
  <c r="BJ93" i="8"/>
  <c r="BI93" i="8"/>
  <c r="BH93" i="8"/>
  <c r="BG93" i="8"/>
  <c r="BF93" i="8"/>
  <c r="BE93" i="8"/>
  <c r="BD93" i="8"/>
  <c r="BC93" i="8"/>
  <c r="BK93" i="8"/>
  <c r="BJ72" i="8"/>
  <c r="BI72" i="8"/>
  <c r="BH72" i="8"/>
  <c r="BG72" i="8"/>
  <c r="BF72" i="8"/>
  <c r="BE72" i="8"/>
  <c r="BD72" i="8"/>
  <c r="BC72" i="8"/>
  <c r="BK72" i="8"/>
  <c r="BK63" i="8"/>
  <c r="BJ63" i="8"/>
  <c r="BI63" i="8"/>
  <c r="BH63" i="8"/>
  <c r="BG63" i="8"/>
  <c r="BF63" i="8"/>
  <c r="BE63" i="8"/>
  <c r="BD63" i="8"/>
  <c r="BC63" i="8"/>
  <c r="BK78" i="8"/>
  <c r="BJ78" i="8"/>
  <c r="BI78" i="8"/>
  <c r="BH78" i="8"/>
  <c r="BG78" i="8"/>
  <c r="BF78" i="8"/>
  <c r="BE78" i="8"/>
  <c r="BD78" i="8"/>
  <c r="BC78" i="8"/>
  <c r="BK16" i="8"/>
  <c r="BJ16" i="8"/>
  <c r="BI16" i="8"/>
  <c r="BH16" i="8"/>
  <c r="BG16" i="8"/>
  <c r="BF16" i="8"/>
  <c r="BE16" i="8"/>
  <c r="BD16" i="8"/>
  <c r="BC16" i="8"/>
  <c r="BK60" i="8"/>
  <c r="BJ60" i="8"/>
  <c r="BI60" i="8"/>
  <c r="BH60" i="8"/>
  <c r="BG60" i="8"/>
  <c r="BF60" i="8"/>
  <c r="BE60" i="8"/>
  <c r="BD60" i="8"/>
  <c r="BC60" i="8"/>
  <c r="BK40" i="8"/>
  <c r="BJ40" i="8"/>
  <c r="BI40" i="8"/>
  <c r="BH40" i="8"/>
  <c r="BG40" i="8"/>
  <c r="BF40" i="8"/>
  <c r="BE40" i="8"/>
  <c r="BD40" i="8"/>
  <c r="BC40" i="8"/>
  <c r="AT147" i="8"/>
  <c r="AS147" i="8"/>
  <c r="AR147" i="8"/>
  <c r="AQ147" i="8"/>
  <c r="AP147" i="8"/>
  <c r="AO147" i="8"/>
  <c r="AN147" i="8"/>
  <c r="AM147" i="8"/>
  <c r="AL147" i="8"/>
  <c r="AT91" i="8"/>
  <c r="AS91" i="8"/>
  <c r="AR91" i="8"/>
  <c r="AQ91" i="8"/>
  <c r="AP91" i="8"/>
  <c r="AO91" i="8"/>
  <c r="AN91" i="8"/>
  <c r="AM91" i="8"/>
  <c r="AL91" i="8"/>
  <c r="AT137" i="8"/>
  <c r="AS137" i="8"/>
  <c r="AR137" i="8"/>
  <c r="AQ137" i="8"/>
  <c r="AP137" i="8"/>
  <c r="AO137" i="8"/>
  <c r="AN137" i="8"/>
  <c r="AM137" i="8"/>
  <c r="AL137" i="8"/>
  <c r="BK25" i="8"/>
  <c r="BJ25" i="8"/>
  <c r="BI25" i="8"/>
  <c r="BH25" i="8"/>
  <c r="BG25" i="8"/>
  <c r="BF25" i="8"/>
  <c r="BE25" i="8"/>
  <c r="BD25" i="8"/>
  <c r="BC25" i="8"/>
  <c r="AT157" i="8"/>
  <c r="AS157" i="8"/>
  <c r="AR157" i="8"/>
  <c r="AQ157" i="8"/>
  <c r="AP157" i="8"/>
  <c r="AO157" i="8"/>
  <c r="AN157" i="8"/>
  <c r="AM157" i="8"/>
  <c r="AL157" i="8"/>
  <c r="AT103" i="8"/>
  <c r="AS103" i="8"/>
  <c r="AR103" i="8"/>
  <c r="AQ103" i="8"/>
  <c r="AP103" i="8"/>
  <c r="AO103" i="8"/>
  <c r="AN103" i="8"/>
  <c r="AM103" i="8"/>
  <c r="AL103" i="8"/>
  <c r="BK58" i="8"/>
  <c r="BJ58" i="8"/>
  <c r="BI58" i="8"/>
  <c r="BH58" i="8"/>
  <c r="BG58" i="8"/>
  <c r="BF58" i="8"/>
  <c r="BE58" i="8"/>
  <c r="BD58" i="8"/>
  <c r="BC58" i="8"/>
  <c r="BK38" i="8"/>
  <c r="BJ38" i="8"/>
  <c r="BI38" i="8"/>
  <c r="BH38" i="8"/>
  <c r="BG38" i="8"/>
  <c r="BF38" i="8"/>
  <c r="BE38" i="8"/>
  <c r="BD38" i="8"/>
  <c r="BC38" i="8"/>
  <c r="AT144" i="8"/>
  <c r="AS144" i="8"/>
  <c r="AR144" i="8"/>
  <c r="AQ144" i="8"/>
  <c r="AP144" i="8"/>
  <c r="AO144" i="8"/>
  <c r="AN144" i="8"/>
  <c r="AM144" i="8"/>
  <c r="AL144" i="8"/>
  <c r="BJ64" i="8"/>
  <c r="BI64" i="8"/>
  <c r="BH64" i="8"/>
  <c r="BG64" i="8"/>
  <c r="BF64" i="8"/>
  <c r="BE64" i="8"/>
  <c r="BD64" i="8"/>
  <c r="BC64" i="8"/>
  <c r="BK64" i="8"/>
  <c r="AT67" i="8"/>
  <c r="AS67" i="8"/>
  <c r="AR67" i="8"/>
  <c r="AQ67" i="8"/>
  <c r="AP67" i="8"/>
  <c r="AO67" i="8"/>
  <c r="AN67" i="8"/>
  <c r="AM67" i="8"/>
  <c r="AL67" i="8"/>
  <c r="AT72" i="8"/>
  <c r="AS72" i="8"/>
  <c r="AR72" i="8"/>
  <c r="AQ72" i="8"/>
  <c r="AP72" i="8"/>
  <c r="AO72" i="8"/>
  <c r="AN72" i="8"/>
  <c r="AM72" i="8"/>
  <c r="AL72" i="8"/>
  <c r="AT71" i="8"/>
  <c r="AS71" i="8"/>
  <c r="AR71" i="8"/>
  <c r="AQ71" i="8"/>
  <c r="AP71" i="8"/>
  <c r="AO71" i="8"/>
  <c r="AN71" i="8"/>
  <c r="AM71" i="8"/>
  <c r="AL71" i="8"/>
  <c r="AS92" i="8"/>
  <c r="AR92" i="8"/>
  <c r="AQ92" i="8"/>
  <c r="AP92" i="8"/>
  <c r="AO92" i="8"/>
  <c r="AN92" i="8"/>
  <c r="AM92" i="8"/>
  <c r="AL92" i="8"/>
  <c r="AT92" i="8"/>
  <c r="AT148" i="4"/>
  <c r="AS148" i="4"/>
  <c r="AR148" i="4"/>
  <c r="AQ148" i="4"/>
  <c r="AP148" i="4"/>
  <c r="AO148" i="4"/>
  <c r="AN148" i="4"/>
  <c r="AM148" i="4"/>
  <c r="AL148" i="4"/>
  <c r="K157" i="4"/>
  <c r="AT100" i="4"/>
  <c r="AS100" i="4"/>
  <c r="AR100" i="4"/>
  <c r="AQ100" i="4"/>
  <c r="AP100" i="4"/>
  <c r="AO100" i="4"/>
  <c r="AN100" i="4"/>
  <c r="AM100" i="4"/>
  <c r="AL100" i="4"/>
  <c r="AT129" i="9"/>
  <c r="AS129" i="9"/>
  <c r="AR129" i="9"/>
  <c r="AQ129" i="9"/>
  <c r="AP129" i="9"/>
  <c r="AO129" i="9"/>
  <c r="AN129" i="9"/>
  <c r="AM129" i="9"/>
  <c r="AL129" i="9"/>
  <c r="AT99" i="9"/>
  <c r="AS99" i="9"/>
  <c r="AR99" i="9"/>
  <c r="AQ99" i="9"/>
  <c r="AP99" i="9"/>
  <c r="AO99" i="9"/>
  <c r="AN99" i="9"/>
  <c r="AM99" i="9"/>
  <c r="AL99" i="9"/>
  <c r="AT63" i="9"/>
  <c r="AS63" i="9"/>
  <c r="AR63" i="9"/>
  <c r="AQ63" i="9"/>
  <c r="AP63" i="9"/>
  <c r="AO63" i="9"/>
  <c r="AN63" i="9"/>
  <c r="AM63" i="9"/>
  <c r="AL63" i="9"/>
  <c r="AC159" i="9"/>
  <c r="AF159" i="9"/>
  <c r="R159" i="9"/>
  <c r="R153" i="9"/>
  <c r="AC153" i="9"/>
  <c r="AF153" i="9"/>
  <c r="R99" i="9"/>
  <c r="AF44" i="9"/>
  <c r="AC48" i="9"/>
  <c r="AC123" i="9"/>
  <c r="R64" i="9"/>
  <c r="BK114" i="9"/>
  <c r="BJ114" i="9"/>
  <c r="BI114" i="9"/>
  <c r="BH114" i="9"/>
  <c r="BG114" i="9"/>
  <c r="BF114" i="9"/>
  <c r="BE114" i="9"/>
  <c r="BD114" i="9"/>
  <c r="BC114" i="9"/>
  <c r="BI119" i="9"/>
  <c r="BH119" i="9"/>
  <c r="BG119" i="9"/>
  <c r="BF119" i="9"/>
  <c r="BE119" i="9"/>
  <c r="BD119" i="9"/>
  <c r="BC119" i="9"/>
  <c r="BK119" i="9"/>
  <c r="BJ119" i="9"/>
  <c r="BK137" i="9"/>
  <c r="BJ137" i="9"/>
  <c r="BI137" i="9"/>
  <c r="BH137" i="9"/>
  <c r="BG137" i="9"/>
  <c r="BF137" i="9"/>
  <c r="BE137" i="9"/>
  <c r="BD137" i="9"/>
  <c r="BC137" i="9"/>
  <c r="BK122" i="9"/>
  <c r="BJ122" i="9"/>
  <c r="BI122" i="9"/>
  <c r="BH122" i="9"/>
  <c r="BG122" i="9"/>
  <c r="BF122" i="9"/>
  <c r="BE122" i="9"/>
  <c r="BD122" i="9"/>
  <c r="BC122" i="9"/>
  <c r="BK132" i="9"/>
  <c r="BJ132" i="9"/>
  <c r="BI132" i="9"/>
  <c r="BH132" i="9"/>
  <c r="BG132" i="9"/>
  <c r="BF132" i="9"/>
  <c r="BE132" i="9"/>
  <c r="BD132" i="9"/>
  <c r="BC132" i="9"/>
  <c r="BK92" i="9"/>
  <c r="BJ92" i="9"/>
  <c r="BI92" i="9"/>
  <c r="BH92" i="9"/>
  <c r="BG92" i="9"/>
  <c r="BF92" i="9"/>
  <c r="BE92" i="9"/>
  <c r="BD92" i="9"/>
  <c r="BC92" i="9"/>
  <c r="BK76" i="9"/>
  <c r="BJ76" i="9"/>
  <c r="BI76" i="9"/>
  <c r="BH76" i="9"/>
  <c r="BG76" i="9"/>
  <c r="BF76" i="9"/>
  <c r="BE76" i="9"/>
  <c r="BD76" i="9"/>
  <c r="BC76" i="9"/>
  <c r="BK65" i="9"/>
  <c r="BJ65" i="9"/>
  <c r="BI65" i="9"/>
  <c r="BH65" i="9"/>
  <c r="BG65" i="9"/>
  <c r="BF65" i="9"/>
  <c r="BE65" i="9"/>
  <c r="BD65" i="9"/>
  <c r="BC65" i="9"/>
  <c r="BK89" i="9"/>
  <c r="BJ89" i="9"/>
  <c r="BI89" i="9"/>
  <c r="BH89" i="9"/>
  <c r="BG89" i="9"/>
  <c r="BF89" i="9"/>
  <c r="BE89" i="9"/>
  <c r="BD89" i="9"/>
  <c r="BC89" i="9"/>
  <c r="BJ51" i="9"/>
  <c r="BI51" i="9"/>
  <c r="BH51" i="9"/>
  <c r="BG51" i="9"/>
  <c r="BF51" i="9"/>
  <c r="BE51" i="9"/>
  <c r="BD51" i="9"/>
  <c r="BC51" i="9"/>
  <c r="BK51" i="9"/>
  <c r="BJ56" i="9"/>
  <c r="BI56" i="9"/>
  <c r="BH56" i="9"/>
  <c r="BG56" i="9"/>
  <c r="BF56" i="9"/>
  <c r="BE56" i="9"/>
  <c r="BD56" i="9"/>
  <c r="BC56" i="9"/>
  <c r="BK56" i="9"/>
  <c r="BJ36" i="9"/>
  <c r="BK36" i="9"/>
  <c r="BI36" i="9"/>
  <c r="BH36" i="9"/>
  <c r="BG36" i="9"/>
  <c r="BF36" i="9"/>
  <c r="BE36" i="9"/>
  <c r="BD36" i="9"/>
  <c r="BC36" i="9"/>
  <c r="BK17" i="9"/>
  <c r="BJ17" i="9"/>
  <c r="BI17" i="9"/>
  <c r="BH17" i="9"/>
  <c r="BG17" i="9"/>
  <c r="BF17" i="9"/>
  <c r="BE17" i="9"/>
  <c r="BD17" i="9"/>
  <c r="BC17" i="9"/>
  <c r="AS156" i="9"/>
  <c r="AR156" i="9"/>
  <c r="AQ156" i="9"/>
  <c r="AP156" i="9"/>
  <c r="AO156" i="9"/>
  <c r="AN156" i="9"/>
  <c r="AM156" i="9"/>
  <c r="AL156" i="9"/>
  <c r="AT156" i="9"/>
  <c r="AT148" i="9"/>
  <c r="AS148" i="9"/>
  <c r="AR148" i="9"/>
  <c r="AQ148" i="9"/>
  <c r="AP148" i="9"/>
  <c r="AO148" i="9"/>
  <c r="AN148" i="9"/>
  <c r="AM148" i="9"/>
  <c r="AL148" i="9"/>
  <c r="BK16" i="9"/>
  <c r="BJ16" i="9"/>
  <c r="BI16" i="9"/>
  <c r="BH16" i="9"/>
  <c r="BG16" i="9"/>
  <c r="BF16" i="9"/>
  <c r="BE16" i="9"/>
  <c r="BD16" i="9"/>
  <c r="BC16" i="9"/>
  <c r="BK26" i="9"/>
  <c r="BJ26" i="9"/>
  <c r="BI26" i="9"/>
  <c r="BH26" i="9"/>
  <c r="BG26" i="9"/>
  <c r="BF26" i="9"/>
  <c r="BE26" i="9"/>
  <c r="BD26" i="9"/>
  <c r="BC26" i="9"/>
  <c r="BK14" i="9"/>
  <c r="BJ14" i="9"/>
  <c r="BI14" i="9"/>
  <c r="BH14" i="9"/>
  <c r="BG14" i="9"/>
  <c r="BF14" i="9"/>
  <c r="BE14" i="9"/>
  <c r="BD14" i="9"/>
  <c r="BC14" i="9"/>
  <c r="AT144" i="9"/>
  <c r="AS144" i="9"/>
  <c r="AR144" i="9"/>
  <c r="AQ144" i="9"/>
  <c r="AP144" i="9"/>
  <c r="AO144" i="9"/>
  <c r="AN144" i="9"/>
  <c r="AM144" i="9"/>
  <c r="AL144" i="9"/>
  <c r="AT128" i="9"/>
  <c r="AS128" i="9"/>
  <c r="AR128" i="9"/>
  <c r="AQ128" i="9"/>
  <c r="AP128" i="9"/>
  <c r="AO128" i="9"/>
  <c r="AN128" i="9"/>
  <c r="AM128" i="9"/>
  <c r="AL128" i="9"/>
  <c r="AT96" i="9"/>
  <c r="AS96" i="9"/>
  <c r="AR96" i="9"/>
  <c r="AQ96" i="9"/>
  <c r="AP96" i="9"/>
  <c r="AO96" i="9"/>
  <c r="AN96" i="9"/>
  <c r="AM96" i="9"/>
  <c r="AL96" i="9"/>
  <c r="AS78" i="9"/>
  <c r="AR78" i="9"/>
  <c r="AQ78" i="9"/>
  <c r="AP78" i="9"/>
  <c r="AO78" i="9"/>
  <c r="AN78" i="9"/>
  <c r="AM78" i="9"/>
  <c r="AL78" i="9"/>
  <c r="AT78" i="9"/>
  <c r="AT81" i="9"/>
  <c r="AS81" i="9"/>
  <c r="AR81" i="9"/>
  <c r="AQ81" i="9"/>
  <c r="AP81" i="9"/>
  <c r="AO81" i="9"/>
  <c r="AN81" i="9"/>
  <c r="AM81" i="9"/>
  <c r="AL81" i="9"/>
  <c r="AS45" i="9"/>
  <c r="AR45" i="9"/>
  <c r="AQ45" i="9"/>
  <c r="AP45" i="9"/>
  <c r="AO45" i="9"/>
  <c r="AN45" i="9"/>
  <c r="AM45" i="9"/>
  <c r="AL45" i="9"/>
  <c r="AT45" i="9"/>
  <c r="AA53" i="4"/>
  <c r="AB53" i="4"/>
  <c r="K145" i="4"/>
  <c r="K138" i="4"/>
  <c r="AT116" i="4"/>
  <c r="AS116" i="4"/>
  <c r="AR116" i="4"/>
  <c r="AQ116" i="4"/>
  <c r="AP116" i="4"/>
  <c r="AO116" i="4"/>
  <c r="AN116" i="4"/>
  <c r="AM116" i="4"/>
  <c r="AL116" i="4"/>
  <c r="K124" i="4"/>
  <c r="AR25" i="4"/>
  <c r="AQ25" i="4"/>
  <c r="AP25" i="4"/>
  <c r="AO25" i="4"/>
  <c r="AN25" i="4"/>
  <c r="AM25" i="4"/>
  <c r="AL25" i="4"/>
  <c r="AT25" i="4"/>
  <c r="AS25" i="4"/>
  <c r="AT95" i="9"/>
  <c r="AS95" i="9"/>
  <c r="AR95" i="9"/>
  <c r="AQ95" i="9"/>
  <c r="AP95" i="9"/>
  <c r="AO95" i="9"/>
  <c r="AN95" i="9"/>
  <c r="AM95" i="9"/>
  <c r="AL95" i="9"/>
  <c r="AS77" i="9"/>
  <c r="AR77" i="9"/>
  <c r="AQ77" i="9"/>
  <c r="AP77" i="9"/>
  <c r="AO77" i="9"/>
  <c r="AN77" i="9"/>
  <c r="AM77" i="9"/>
  <c r="AL77" i="9"/>
  <c r="AT77" i="9"/>
  <c r="AC80" i="9"/>
  <c r="AC50" i="9"/>
  <c r="AT153" i="4"/>
  <c r="AS153" i="4"/>
  <c r="AR153" i="4"/>
  <c r="AQ153" i="4"/>
  <c r="AP153" i="4"/>
  <c r="AO153" i="4"/>
  <c r="AN153" i="4"/>
  <c r="AM153" i="4"/>
  <c r="AL153" i="4"/>
  <c r="AT135" i="4"/>
  <c r="AS135" i="4"/>
  <c r="AR135" i="4"/>
  <c r="AQ135" i="4"/>
  <c r="AP135" i="4"/>
  <c r="AO135" i="4"/>
  <c r="AN135" i="4"/>
  <c r="AM135" i="4"/>
  <c r="AL135" i="4"/>
  <c r="AU72" i="4"/>
  <c r="G72" i="4"/>
  <c r="Z72" i="4"/>
  <c r="AT27" i="8"/>
  <c r="AS27" i="8"/>
  <c r="AR27" i="8"/>
  <c r="AQ27" i="8"/>
  <c r="AP27" i="8"/>
  <c r="AO27" i="8"/>
  <c r="AN27" i="8"/>
  <c r="AM27" i="8"/>
  <c r="AL27" i="8"/>
  <c r="AT114" i="9"/>
  <c r="AS114" i="9"/>
  <c r="AR114" i="9"/>
  <c r="AQ114" i="9"/>
  <c r="AP114" i="9"/>
  <c r="AO114" i="9"/>
  <c r="AN114" i="9"/>
  <c r="AM114" i="9"/>
  <c r="AL114" i="9"/>
  <c r="AF38" i="9"/>
  <c r="J36" i="4"/>
  <c r="K158" i="4"/>
  <c r="AT132" i="4"/>
  <c r="AS132" i="4"/>
  <c r="AR132" i="4"/>
  <c r="AQ132" i="4"/>
  <c r="AP132" i="4"/>
  <c r="AO132" i="4"/>
  <c r="AN132" i="4"/>
  <c r="AM132" i="4"/>
  <c r="AL132" i="4"/>
  <c r="G176" i="4"/>
  <c r="Z176" i="4"/>
  <c r="AU176" i="4"/>
  <c r="J70" i="4"/>
  <c r="AU73" i="4"/>
  <c r="G73" i="4"/>
  <c r="Z73" i="4"/>
  <c r="AT127" i="9"/>
  <c r="AS127" i="9"/>
  <c r="AR127" i="9"/>
  <c r="AQ127" i="9"/>
  <c r="AP127" i="9"/>
  <c r="AO127" i="9"/>
  <c r="AN127" i="9"/>
  <c r="AM127" i="9"/>
  <c r="AL127" i="9"/>
  <c r="AT71" i="9"/>
  <c r="AS71" i="9"/>
  <c r="AR71" i="9"/>
  <c r="AQ71" i="9"/>
  <c r="AP71" i="9"/>
  <c r="AO71" i="9"/>
  <c r="AN71" i="9"/>
  <c r="AM71" i="9"/>
  <c r="AL71" i="9"/>
  <c r="K171" i="4"/>
  <c r="K128" i="4"/>
  <c r="AT137" i="4"/>
  <c r="AS137" i="4"/>
  <c r="AR137" i="4"/>
  <c r="AQ137" i="4"/>
  <c r="AP137" i="4"/>
  <c r="AO137" i="4"/>
  <c r="AN137" i="4"/>
  <c r="AM137" i="4"/>
  <c r="AL137" i="4"/>
  <c r="K175" i="4"/>
  <c r="K103" i="4"/>
  <c r="AT67" i="4"/>
  <c r="AS67" i="4"/>
  <c r="AR67" i="4"/>
  <c r="AQ67" i="4"/>
  <c r="AP67" i="4"/>
  <c r="AO67" i="4"/>
  <c r="AN67" i="4"/>
  <c r="AM67" i="4"/>
  <c r="AL67" i="4"/>
  <c r="AT130" i="8"/>
  <c r="AS130" i="8"/>
  <c r="AR130" i="8"/>
  <c r="AQ130" i="8"/>
  <c r="AP130" i="8"/>
  <c r="AO130" i="8"/>
  <c r="AN130" i="8"/>
  <c r="AM130" i="8"/>
  <c r="AL130" i="8"/>
  <c r="BK7" i="8"/>
  <c r="BJ7" i="8"/>
  <c r="BI7" i="8"/>
  <c r="BH7" i="8"/>
  <c r="BG7" i="8"/>
  <c r="BF7" i="8"/>
  <c r="BE7" i="8"/>
  <c r="BD7" i="8"/>
  <c r="BC7" i="8"/>
  <c r="BK7" i="9"/>
  <c r="BJ7" i="9"/>
  <c r="BI7" i="9"/>
  <c r="BH7" i="9"/>
  <c r="BG7" i="9"/>
  <c r="BF7" i="9"/>
  <c r="BE7" i="9"/>
  <c r="BD7" i="9"/>
  <c r="BC7" i="9"/>
  <c r="AT23" i="9"/>
  <c r="AS23" i="9"/>
  <c r="AR23" i="9"/>
  <c r="AQ23" i="9"/>
  <c r="AP23" i="9"/>
  <c r="AO23" i="9"/>
  <c r="AN23" i="9"/>
  <c r="AM23" i="9"/>
  <c r="AL23" i="9"/>
  <c r="K182" i="4"/>
  <c r="B182" i="4"/>
  <c r="AU87" i="4"/>
  <c r="G87" i="4"/>
  <c r="Z87" i="4"/>
  <c r="AT49" i="8"/>
  <c r="AS49" i="8"/>
  <c r="AR49" i="8"/>
  <c r="AQ49" i="8"/>
  <c r="AP49" i="8"/>
  <c r="AO49" i="8"/>
  <c r="AN49" i="8"/>
  <c r="AM49" i="8"/>
  <c r="AL49" i="8"/>
  <c r="AT130" i="9"/>
  <c r="AS130" i="9"/>
  <c r="AR130" i="9"/>
  <c r="AQ130" i="9"/>
  <c r="AP130" i="9"/>
  <c r="AO130" i="9"/>
  <c r="AN130" i="9"/>
  <c r="AM130" i="9"/>
  <c r="AL130" i="9"/>
  <c r="G159" i="4"/>
  <c r="Z159" i="4"/>
  <c r="AU159" i="4"/>
  <c r="H24" i="4"/>
  <c r="AT122" i="8"/>
  <c r="AS122" i="8"/>
  <c r="AR122" i="8"/>
  <c r="AQ122" i="8"/>
  <c r="AP122" i="8"/>
  <c r="AO122" i="8"/>
  <c r="AN122" i="8"/>
  <c r="AM122" i="8"/>
  <c r="AL122" i="8"/>
  <c r="BK109" i="8"/>
  <c r="BJ109" i="8"/>
  <c r="BI109" i="8"/>
  <c r="BH109" i="8"/>
  <c r="BG109" i="8"/>
  <c r="BF109" i="8"/>
  <c r="BE109" i="8"/>
  <c r="BD109" i="8"/>
  <c r="BC109" i="8"/>
  <c r="BJ94" i="8"/>
  <c r="BI94" i="8"/>
  <c r="BH94" i="8"/>
  <c r="BG94" i="8"/>
  <c r="BF94" i="8"/>
  <c r="BE94" i="8"/>
  <c r="BD94" i="8"/>
  <c r="BC94" i="8"/>
  <c r="BK94" i="8"/>
  <c r="BK95" i="8"/>
  <c r="BJ95" i="8"/>
  <c r="BI95" i="8"/>
  <c r="BH95" i="8"/>
  <c r="BG95" i="8"/>
  <c r="BF95" i="8"/>
  <c r="BE95" i="8"/>
  <c r="BD95" i="8"/>
  <c r="BC95" i="8"/>
  <c r="BK86" i="8"/>
  <c r="BJ86" i="8"/>
  <c r="BI86" i="8"/>
  <c r="BH86" i="8"/>
  <c r="BG86" i="8"/>
  <c r="BF86" i="8"/>
  <c r="BE86" i="8"/>
  <c r="BD86" i="8"/>
  <c r="BC86" i="8"/>
  <c r="BK74" i="8"/>
  <c r="BJ74" i="8"/>
  <c r="BI74" i="8"/>
  <c r="BH74" i="8"/>
  <c r="BG74" i="8"/>
  <c r="BF74" i="8"/>
  <c r="BE74" i="8"/>
  <c r="BD74" i="8"/>
  <c r="BC74" i="8"/>
  <c r="BK131" i="8"/>
  <c r="BJ131" i="8"/>
  <c r="BI131" i="8"/>
  <c r="BH131" i="8"/>
  <c r="BG131" i="8"/>
  <c r="BF131" i="8"/>
  <c r="BE131" i="8"/>
  <c r="BD131" i="8"/>
  <c r="BC131" i="8"/>
  <c r="BK132" i="8"/>
  <c r="BJ132" i="8"/>
  <c r="BI132" i="8"/>
  <c r="BH132" i="8"/>
  <c r="BG132" i="8"/>
  <c r="BF132" i="8"/>
  <c r="BE132" i="8"/>
  <c r="BD132" i="8"/>
  <c r="BC132" i="8"/>
  <c r="BK47" i="8"/>
  <c r="BJ47" i="8"/>
  <c r="BI47" i="8"/>
  <c r="BH47" i="8"/>
  <c r="BG47" i="8"/>
  <c r="BF47" i="8"/>
  <c r="BE47" i="8"/>
  <c r="BD47" i="8"/>
  <c r="BC47" i="8"/>
  <c r="AT95" i="8"/>
  <c r="AS95" i="8"/>
  <c r="AR95" i="8"/>
  <c r="AQ95" i="8"/>
  <c r="AP95" i="8"/>
  <c r="AO95" i="8"/>
  <c r="AN95" i="8"/>
  <c r="AM95" i="8"/>
  <c r="AL95" i="8"/>
  <c r="BJ56" i="8"/>
  <c r="BI56" i="8"/>
  <c r="BH56" i="8"/>
  <c r="BG56" i="8"/>
  <c r="BF56" i="8"/>
  <c r="BE56" i="8"/>
  <c r="BD56" i="8"/>
  <c r="BC56" i="8"/>
  <c r="BK56" i="8"/>
  <c r="BK36" i="8"/>
  <c r="BJ36" i="8"/>
  <c r="BI36" i="8"/>
  <c r="BH36" i="8"/>
  <c r="BG36" i="8"/>
  <c r="BF36" i="8"/>
  <c r="BE36" i="8"/>
  <c r="BD36" i="8"/>
  <c r="BC36" i="8"/>
  <c r="AT145" i="8"/>
  <c r="AS145" i="8"/>
  <c r="AR145" i="8"/>
  <c r="AQ145" i="8"/>
  <c r="AP145" i="8"/>
  <c r="AO145" i="8"/>
  <c r="AN145" i="8"/>
  <c r="AM145" i="8"/>
  <c r="AL145" i="8"/>
  <c r="BJ70" i="8"/>
  <c r="BI70" i="8"/>
  <c r="BH70" i="8"/>
  <c r="BG70" i="8"/>
  <c r="BF70" i="8"/>
  <c r="BE70" i="8"/>
  <c r="BD70" i="8"/>
  <c r="BC70" i="8"/>
  <c r="BK70" i="8"/>
  <c r="AT120" i="8"/>
  <c r="AS120" i="8"/>
  <c r="AR120" i="8"/>
  <c r="AQ120" i="8"/>
  <c r="AP120" i="8"/>
  <c r="AO120" i="8"/>
  <c r="AN120" i="8"/>
  <c r="AM120" i="8"/>
  <c r="AL120" i="8"/>
  <c r="BK21" i="8"/>
  <c r="BJ21" i="8"/>
  <c r="BI21" i="8"/>
  <c r="BH21" i="8"/>
  <c r="BG21" i="8"/>
  <c r="BF21" i="8"/>
  <c r="BE21" i="8"/>
  <c r="BD21" i="8"/>
  <c r="BC21" i="8"/>
  <c r="AT156" i="8"/>
  <c r="AS156" i="8"/>
  <c r="AR156" i="8"/>
  <c r="AQ156" i="8"/>
  <c r="AP156" i="8"/>
  <c r="AO156" i="8"/>
  <c r="AN156" i="8"/>
  <c r="AM156" i="8"/>
  <c r="AL156" i="8"/>
  <c r="BK91" i="8"/>
  <c r="BJ91" i="8"/>
  <c r="BI91" i="8"/>
  <c r="BH91" i="8"/>
  <c r="BG91" i="8"/>
  <c r="BF91" i="8"/>
  <c r="BE91" i="8"/>
  <c r="BD91" i="8"/>
  <c r="BC91" i="8"/>
  <c r="BK54" i="8"/>
  <c r="BJ54" i="8"/>
  <c r="BI54" i="8"/>
  <c r="BH54" i="8"/>
  <c r="BG54" i="8"/>
  <c r="BF54" i="8"/>
  <c r="BE54" i="8"/>
  <c r="BD54" i="8"/>
  <c r="BC54" i="8"/>
  <c r="BK34" i="8"/>
  <c r="BJ34" i="8"/>
  <c r="BI34" i="8"/>
  <c r="BH34" i="8"/>
  <c r="BG34" i="8"/>
  <c r="BF34" i="8"/>
  <c r="BE34" i="8"/>
  <c r="BD34" i="8"/>
  <c r="BC34" i="8"/>
  <c r="AT142" i="8"/>
  <c r="AS142" i="8"/>
  <c r="AR142" i="8"/>
  <c r="AQ142" i="8"/>
  <c r="AP142" i="8"/>
  <c r="AO142" i="8"/>
  <c r="AN142" i="8"/>
  <c r="AM142" i="8"/>
  <c r="AL142" i="8"/>
  <c r="BJ59" i="8"/>
  <c r="BI59" i="8"/>
  <c r="BH59" i="8"/>
  <c r="BG59" i="8"/>
  <c r="BF59" i="8"/>
  <c r="BE59" i="8"/>
  <c r="BD59" i="8"/>
  <c r="BC59" i="8"/>
  <c r="BK59" i="8"/>
  <c r="AT59" i="8"/>
  <c r="AS59" i="8"/>
  <c r="AR59" i="8"/>
  <c r="AQ59" i="8"/>
  <c r="AP59" i="8"/>
  <c r="AO59" i="8"/>
  <c r="AN59" i="8"/>
  <c r="AM59" i="8"/>
  <c r="AL59" i="8"/>
  <c r="AT64" i="8"/>
  <c r="AS64" i="8"/>
  <c r="AR64" i="8"/>
  <c r="AQ64" i="8"/>
  <c r="AP64" i="8"/>
  <c r="AO64" i="8"/>
  <c r="AN64" i="8"/>
  <c r="AM64" i="8"/>
  <c r="AL64" i="8"/>
  <c r="AT63" i="8"/>
  <c r="AS63" i="8"/>
  <c r="AR63" i="8"/>
  <c r="AQ63" i="8"/>
  <c r="AP63" i="8"/>
  <c r="AO63" i="8"/>
  <c r="AN63" i="8"/>
  <c r="AM63" i="8"/>
  <c r="AL63" i="8"/>
  <c r="AT84" i="8"/>
  <c r="AS84" i="8"/>
  <c r="AR84" i="8"/>
  <c r="AQ84" i="8"/>
  <c r="AP84" i="8"/>
  <c r="AO84" i="8"/>
  <c r="AN84" i="8"/>
  <c r="AM84" i="8"/>
  <c r="AL84" i="8"/>
  <c r="K148" i="4"/>
  <c r="AU78" i="4"/>
  <c r="G78" i="4"/>
  <c r="Z78" i="4"/>
  <c r="J100" i="4"/>
  <c r="AT51" i="9"/>
  <c r="AS51" i="9"/>
  <c r="AR51" i="9"/>
  <c r="AQ51" i="9"/>
  <c r="AP51" i="9"/>
  <c r="AO51" i="9"/>
  <c r="AN51" i="9"/>
  <c r="AM51" i="9"/>
  <c r="AL51" i="9"/>
  <c r="AC155" i="9"/>
  <c r="R94" i="9"/>
  <c r="AF94" i="9"/>
  <c r="AC94" i="9"/>
  <c r="R28" i="9"/>
  <c r="AC28" i="9"/>
  <c r="AF28" i="9"/>
  <c r="AC39" i="9"/>
  <c r="AF39" i="9"/>
  <c r="R39" i="9"/>
  <c r="R98" i="9"/>
  <c r="AF98" i="9"/>
  <c r="AC98" i="9"/>
  <c r="AC33" i="9"/>
  <c r="AF33" i="9"/>
  <c r="R33" i="9"/>
  <c r="AC43" i="9"/>
  <c r="R43" i="9"/>
  <c r="AF43" i="9"/>
  <c r="R118" i="9"/>
  <c r="AC118" i="9"/>
  <c r="AF118" i="9"/>
  <c r="AC116" i="9"/>
  <c r="R52" i="9"/>
  <c r="AC52" i="9"/>
  <c r="AF52" i="9"/>
  <c r="BJ110" i="9"/>
  <c r="BI110" i="9"/>
  <c r="BH110" i="9"/>
  <c r="BG110" i="9"/>
  <c r="BF110" i="9"/>
  <c r="BE110" i="9"/>
  <c r="BD110" i="9"/>
  <c r="BC110" i="9"/>
  <c r="BK110" i="9"/>
  <c r="BK136" i="9"/>
  <c r="BJ136" i="9"/>
  <c r="BI136" i="9"/>
  <c r="BH136" i="9"/>
  <c r="BG136" i="9"/>
  <c r="BF136" i="9"/>
  <c r="BE136" i="9"/>
  <c r="BD136" i="9"/>
  <c r="BC136" i="9"/>
  <c r="BK129" i="9"/>
  <c r="BJ129" i="9"/>
  <c r="BI129" i="9"/>
  <c r="BH129" i="9"/>
  <c r="BG129" i="9"/>
  <c r="BF129" i="9"/>
  <c r="BE129" i="9"/>
  <c r="BD129" i="9"/>
  <c r="BC129" i="9"/>
  <c r="BK131" i="9"/>
  <c r="BJ131" i="9"/>
  <c r="BI131" i="9"/>
  <c r="BH131" i="9"/>
  <c r="BG131" i="9"/>
  <c r="BF131" i="9"/>
  <c r="BE131" i="9"/>
  <c r="BD131" i="9"/>
  <c r="BC131" i="9"/>
  <c r="BK124" i="9"/>
  <c r="BJ124" i="9"/>
  <c r="BI124" i="9"/>
  <c r="BH124" i="9"/>
  <c r="BG124" i="9"/>
  <c r="BF124" i="9"/>
  <c r="BE124" i="9"/>
  <c r="BD124" i="9"/>
  <c r="BC124" i="9"/>
  <c r="BK81" i="9"/>
  <c r="BJ81" i="9"/>
  <c r="BI81" i="9"/>
  <c r="BH81" i="9"/>
  <c r="BG81" i="9"/>
  <c r="BF81" i="9"/>
  <c r="BE81" i="9"/>
  <c r="BD81" i="9"/>
  <c r="BC81" i="9"/>
  <c r="BJ72" i="9"/>
  <c r="BI72" i="9"/>
  <c r="BH72" i="9"/>
  <c r="BG72" i="9"/>
  <c r="BF72" i="9"/>
  <c r="BE72" i="9"/>
  <c r="BD72" i="9"/>
  <c r="BC72" i="9"/>
  <c r="BK72" i="9"/>
  <c r="BK112" i="9"/>
  <c r="BJ112" i="9"/>
  <c r="BI112" i="9"/>
  <c r="BH112" i="9"/>
  <c r="BG112" i="9"/>
  <c r="BF112" i="9"/>
  <c r="BE112" i="9"/>
  <c r="BD112" i="9"/>
  <c r="BC112" i="9"/>
  <c r="BK84" i="9"/>
  <c r="BJ84" i="9"/>
  <c r="BI84" i="9"/>
  <c r="BH84" i="9"/>
  <c r="BG84" i="9"/>
  <c r="BF84" i="9"/>
  <c r="BE84" i="9"/>
  <c r="BD84" i="9"/>
  <c r="BC84" i="9"/>
  <c r="BJ75" i="9"/>
  <c r="BI75" i="9"/>
  <c r="BH75" i="9"/>
  <c r="BG75" i="9"/>
  <c r="BF75" i="9"/>
  <c r="BE75" i="9"/>
  <c r="BD75" i="9"/>
  <c r="BC75" i="9"/>
  <c r="BK75" i="9"/>
  <c r="BK52" i="9"/>
  <c r="BJ52" i="9"/>
  <c r="BI52" i="9"/>
  <c r="BH52" i="9"/>
  <c r="BG52" i="9"/>
  <c r="BF52" i="9"/>
  <c r="BE52" i="9"/>
  <c r="BD52" i="9"/>
  <c r="BC52" i="9"/>
  <c r="BJ32" i="9"/>
  <c r="BK32" i="9"/>
  <c r="BI32" i="9"/>
  <c r="BH32" i="9"/>
  <c r="BG32" i="9"/>
  <c r="BF32" i="9"/>
  <c r="BE32" i="9"/>
  <c r="BD32" i="9"/>
  <c r="BC32" i="9"/>
  <c r="BK15" i="9"/>
  <c r="BJ15" i="9"/>
  <c r="BI15" i="9"/>
  <c r="BH15" i="9"/>
  <c r="BG15" i="9"/>
  <c r="BF15" i="9"/>
  <c r="BE15" i="9"/>
  <c r="BD15" i="9"/>
  <c r="BC15" i="9"/>
  <c r="AS155" i="9"/>
  <c r="AR155" i="9"/>
  <c r="AQ155" i="9"/>
  <c r="AP155" i="9"/>
  <c r="AO155" i="9"/>
  <c r="AN155" i="9"/>
  <c r="AM155" i="9"/>
  <c r="AL155" i="9"/>
  <c r="AT155" i="9"/>
  <c r="BK45" i="9"/>
  <c r="BJ45" i="9"/>
  <c r="BI45" i="9"/>
  <c r="BH45" i="9"/>
  <c r="BG45" i="9"/>
  <c r="BF45" i="9"/>
  <c r="BE45" i="9"/>
  <c r="BD45" i="9"/>
  <c r="BC45" i="9"/>
  <c r="BK54" i="9"/>
  <c r="BJ54" i="9"/>
  <c r="BI54" i="9"/>
  <c r="BH54" i="9"/>
  <c r="BG54" i="9"/>
  <c r="BF54" i="9"/>
  <c r="BE54" i="9"/>
  <c r="BD54" i="9"/>
  <c r="BC54" i="9"/>
  <c r="BK22" i="9"/>
  <c r="BJ22" i="9"/>
  <c r="BI22" i="9"/>
  <c r="BH22" i="9"/>
  <c r="BG22" i="9"/>
  <c r="BF22" i="9"/>
  <c r="BE22" i="9"/>
  <c r="BD22" i="9"/>
  <c r="BC22" i="9"/>
  <c r="AT136" i="9"/>
  <c r="AS136" i="9"/>
  <c r="AR136" i="9"/>
  <c r="AQ136" i="9"/>
  <c r="AP136" i="9"/>
  <c r="AO136" i="9"/>
  <c r="AN136" i="9"/>
  <c r="AM136" i="9"/>
  <c r="AL136" i="9"/>
  <c r="AT143" i="9"/>
  <c r="AS143" i="9"/>
  <c r="AR143" i="9"/>
  <c r="AQ143" i="9"/>
  <c r="AP143" i="9"/>
  <c r="AO143" i="9"/>
  <c r="AN143" i="9"/>
  <c r="AM143" i="9"/>
  <c r="AL143" i="9"/>
  <c r="AT124" i="9"/>
  <c r="AS124" i="9"/>
  <c r="AR124" i="9"/>
  <c r="AQ124" i="9"/>
  <c r="AP124" i="9"/>
  <c r="AO124" i="9"/>
  <c r="AN124" i="9"/>
  <c r="AM124" i="9"/>
  <c r="AL124" i="9"/>
  <c r="AT52" i="9"/>
  <c r="AS52" i="9"/>
  <c r="AR52" i="9"/>
  <c r="AQ52" i="9"/>
  <c r="AP52" i="9"/>
  <c r="AO52" i="9"/>
  <c r="AN52" i="9"/>
  <c r="AM52" i="9"/>
  <c r="AL52" i="9"/>
  <c r="AT73" i="9"/>
  <c r="AS73" i="9"/>
  <c r="AR73" i="9"/>
  <c r="AQ73" i="9"/>
  <c r="AP73" i="9"/>
  <c r="AO73" i="9"/>
  <c r="AN73" i="9"/>
  <c r="AM73" i="9"/>
  <c r="AL73" i="9"/>
  <c r="AR70" i="9"/>
  <c r="AQ70" i="9"/>
  <c r="AP70" i="9"/>
  <c r="AO70" i="9"/>
  <c r="AN70" i="9"/>
  <c r="AM70" i="9"/>
  <c r="AL70" i="9"/>
  <c r="AT70" i="9"/>
  <c r="AS70" i="9"/>
  <c r="AT37" i="9"/>
  <c r="AS37" i="9"/>
  <c r="AR37" i="9"/>
  <c r="AQ37" i="9"/>
  <c r="AP37" i="9"/>
  <c r="AO37" i="9"/>
  <c r="AN37" i="9"/>
  <c r="AM37" i="9"/>
  <c r="AL37" i="9"/>
  <c r="AA113" i="4"/>
  <c r="AB113" i="4"/>
  <c r="AA89" i="4"/>
  <c r="AB89" i="4"/>
  <c r="AT156" i="4"/>
  <c r="AS156" i="4"/>
  <c r="AR156" i="4"/>
  <c r="AQ156" i="4"/>
  <c r="AP156" i="4"/>
  <c r="AO156" i="4"/>
  <c r="AN156" i="4"/>
  <c r="AM156" i="4"/>
  <c r="AL156" i="4"/>
  <c r="AT170" i="4"/>
  <c r="AS170" i="4"/>
  <c r="AR170" i="4"/>
  <c r="AQ170" i="4"/>
  <c r="AP170" i="4"/>
  <c r="AO170" i="4"/>
  <c r="AN170" i="4"/>
  <c r="AM170" i="4"/>
  <c r="AL170" i="4"/>
  <c r="G95" i="4"/>
  <c r="AU95" i="4"/>
  <c r="Z95" i="4"/>
  <c r="AT124" i="4"/>
  <c r="AS124" i="4"/>
  <c r="AR124" i="4"/>
  <c r="AQ124" i="4"/>
  <c r="AP124" i="4"/>
  <c r="AO124" i="4"/>
  <c r="AN124" i="4"/>
  <c r="AM124" i="4"/>
  <c r="AL124" i="4"/>
  <c r="AT45" i="8"/>
  <c r="AS45" i="8"/>
  <c r="AR45" i="8"/>
  <c r="AQ45" i="8"/>
  <c r="AP45" i="8"/>
  <c r="AO45" i="8"/>
  <c r="AN45" i="8"/>
  <c r="AM45" i="8"/>
  <c r="AL45" i="8"/>
  <c r="AC92" i="9"/>
  <c r="P95" i="4"/>
  <c r="R95" i="4" s="1"/>
  <c r="K168" i="4"/>
  <c r="AU75" i="4"/>
  <c r="G75" i="4"/>
  <c r="Z75" i="4"/>
  <c r="AT106" i="8"/>
  <c r="AS106" i="8"/>
  <c r="AR106" i="8"/>
  <c r="AQ106" i="8"/>
  <c r="AP106" i="8"/>
  <c r="AO106" i="8"/>
  <c r="AN106" i="8"/>
  <c r="AM106" i="8"/>
  <c r="AL106" i="8"/>
  <c r="BK4" i="8"/>
  <c r="BJ4" i="8"/>
  <c r="BI4" i="8"/>
  <c r="BH4" i="8"/>
  <c r="BG4" i="8"/>
  <c r="BF4" i="8"/>
  <c r="BE4" i="8"/>
  <c r="BD4" i="8"/>
  <c r="BC4" i="8"/>
  <c r="AC125" i="9"/>
  <c r="AF89" i="9"/>
  <c r="AT102" i="9"/>
  <c r="AS102" i="9"/>
  <c r="AR102" i="9"/>
  <c r="AQ102" i="9"/>
  <c r="AP102" i="9"/>
  <c r="AO102" i="9"/>
  <c r="AN102" i="9"/>
  <c r="AM102" i="9"/>
  <c r="AL102" i="9"/>
  <c r="AT92" i="9"/>
  <c r="AS92" i="9"/>
  <c r="AR92" i="9"/>
  <c r="AQ92" i="9"/>
  <c r="AP92" i="9"/>
  <c r="AO92" i="9"/>
  <c r="AN92" i="9"/>
  <c r="AM92" i="9"/>
  <c r="AL92" i="9"/>
  <c r="AT113" i="9"/>
  <c r="AS113" i="9"/>
  <c r="AR113" i="9"/>
  <c r="AQ113" i="9"/>
  <c r="AP113" i="9"/>
  <c r="AO113" i="9"/>
  <c r="AN113" i="9"/>
  <c r="AM113" i="9"/>
  <c r="AL113" i="9"/>
  <c r="J34" i="4"/>
  <c r="AT173" i="4"/>
  <c r="AS173" i="4"/>
  <c r="AR173" i="4"/>
  <c r="AQ173" i="4"/>
  <c r="AP173" i="4"/>
  <c r="AO173" i="4"/>
  <c r="AN173" i="4"/>
  <c r="AM173" i="4"/>
  <c r="AL173" i="4"/>
  <c r="AT103" i="4"/>
  <c r="AS103" i="4"/>
  <c r="AR103" i="4"/>
  <c r="AQ103" i="4"/>
  <c r="AP103" i="4"/>
  <c r="AO103" i="4"/>
  <c r="AN103" i="4"/>
  <c r="AM103" i="4"/>
  <c r="AL103" i="4"/>
  <c r="K108" i="4"/>
  <c r="AT129" i="8"/>
  <c r="AS129" i="8"/>
  <c r="AR129" i="8"/>
  <c r="AQ129" i="8"/>
  <c r="AP129" i="8"/>
  <c r="AO129" i="8"/>
  <c r="AN129" i="8"/>
  <c r="AM129" i="8"/>
  <c r="AL129" i="8"/>
  <c r="AS133" i="9"/>
  <c r="AT133" i="9"/>
  <c r="AR133" i="9"/>
  <c r="AQ133" i="9"/>
  <c r="AP133" i="9"/>
  <c r="AO133" i="9"/>
  <c r="AN133" i="9"/>
  <c r="AM133" i="9"/>
  <c r="AL133" i="9"/>
  <c r="G151" i="4"/>
  <c r="AU151" i="4"/>
  <c r="Z151" i="4"/>
  <c r="AT46" i="8"/>
  <c r="AS46" i="8"/>
  <c r="AR46" i="8"/>
  <c r="AQ46" i="8"/>
  <c r="AP46" i="8"/>
  <c r="AO46" i="8"/>
  <c r="AN46" i="8"/>
  <c r="AM46" i="8"/>
  <c r="AL46" i="8"/>
  <c r="AT118" i="9"/>
  <c r="AS118" i="9"/>
  <c r="AR118" i="9"/>
  <c r="AQ118" i="9"/>
  <c r="AP118" i="9"/>
  <c r="AO118" i="9"/>
  <c r="AN118" i="9"/>
  <c r="AM118" i="9"/>
  <c r="AL118" i="9"/>
  <c r="AT42" i="9"/>
  <c r="AS42" i="9"/>
  <c r="AR42" i="9"/>
  <c r="AQ42" i="9"/>
  <c r="AP42" i="9"/>
  <c r="AO42" i="9"/>
  <c r="AN42" i="9"/>
  <c r="AM42" i="9"/>
  <c r="AL42" i="9"/>
  <c r="AT99" i="4"/>
  <c r="AS99" i="4"/>
  <c r="AR99" i="4"/>
  <c r="AQ99" i="4"/>
  <c r="AP99" i="4"/>
  <c r="AO99" i="4"/>
  <c r="AN99" i="4"/>
  <c r="AM99" i="4"/>
  <c r="AL99" i="4"/>
  <c r="AT77" i="8"/>
  <c r="AS77" i="8"/>
  <c r="AR77" i="8"/>
  <c r="AQ77" i="8"/>
  <c r="AP77" i="8"/>
  <c r="AO77" i="8"/>
  <c r="AN77" i="8"/>
  <c r="AM77" i="8"/>
  <c r="AL77" i="8"/>
  <c r="BK101" i="8"/>
  <c r="BJ101" i="8"/>
  <c r="BI101" i="8"/>
  <c r="BH101" i="8"/>
  <c r="BG101" i="8"/>
  <c r="BF101" i="8"/>
  <c r="BE101" i="8"/>
  <c r="BD101" i="8"/>
  <c r="BC101" i="8"/>
  <c r="BK79" i="8"/>
  <c r="BJ79" i="8"/>
  <c r="BI79" i="8"/>
  <c r="BH79" i="8"/>
  <c r="BG79" i="8"/>
  <c r="BF79" i="8"/>
  <c r="BE79" i="8"/>
  <c r="BD79" i="8"/>
  <c r="BC79" i="8"/>
  <c r="BK136" i="8"/>
  <c r="BJ136" i="8"/>
  <c r="BI136" i="8"/>
  <c r="BH136" i="8"/>
  <c r="BG136" i="8"/>
  <c r="BF136" i="8"/>
  <c r="BE136" i="8"/>
  <c r="BD136" i="8"/>
  <c r="BC136" i="8"/>
  <c r="BK137" i="8"/>
  <c r="BJ137" i="8"/>
  <c r="BI137" i="8"/>
  <c r="BH137" i="8"/>
  <c r="BG137" i="8"/>
  <c r="BF137" i="8"/>
  <c r="BE137" i="8"/>
  <c r="BD137" i="8"/>
  <c r="BC137" i="8"/>
  <c r="BK130" i="8"/>
  <c r="BJ130" i="8"/>
  <c r="BI130" i="8"/>
  <c r="BH130" i="8"/>
  <c r="BG130" i="8"/>
  <c r="BF130" i="8"/>
  <c r="BE130" i="8"/>
  <c r="BD130" i="8"/>
  <c r="BC130" i="8"/>
  <c r="BK123" i="8"/>
  <c r="BJ123" i="8"/>
  <c r="BI123" i="8"/>
  <c r="BH123" i="8"/>
  <c r="BG123" i="8"/>
  <c r="BF123" i="8"/>
  <c r="BE123" i="8"/>
  <c r="BD123" i="8"/>
  <c r="BC123" i="8"/>
  <c r="BK124" i="8"/>
  <c r="BJ124" i="8"/>
  <c r="BI124" i="8"/>
  <c r="BH124" i="8"/>
  <c r="BG124" i="8"/>
  <c r="BF124" i="8"/>
  <c r="BE124" i="8"/>
  <c r="BD124" i="8"/>
  <c r="BC124" i="8"/>
  <c r="BK43" i="8"/>
  <c r="BJ43" i="8"/>
  <c r="BI43" i="8"/>
  <c r="BH43" i="8"/>
  <c r="BG43" i="8"/>
  <c r="BF43" i="8"/>
  <c r="BE43" i="8"/>
  <c r="BD43" i="8"/>
  <c r="BC43" i="8"/>
  <c r="BK87" i="8"/>
  <c r="BJ87" i="8"/>
  <c r="BI87" i="8"/>
  <c r="BH87" i="8"/>
  <c r="BG87" i="8"/>
  <c r="BF87" i="8"/>
  <c r="BE87" i="8"/>
  <c r="BD87" i="8"/>
  <c r="BC87" i="8"/>
  <c r="BK52" i="8"/>
  <c r="BJ52" i="8"/>
  <c r="BI52" i="8"/>
  <c r="BH52" i="8"/>
  <c r="BG52" i="8"/>
  <c r="BF52" i="8"/>
  <c r="BE52" i="8"/>
  <c r="BD52" i="8"/>
  <c r="BC52" i="8"/>
  <c r="BK32" i="8"/>
  <c r="BJ32" i="8"/>
  <c r="BI32" i="8"/>
  <c r="BH32" i="8"/>
  <c r="BG32" i="8"/>
  <c r="BF32" i="8"/>
  <c r="BE32" i="8"/>
  <c r="BD32" i="8"/>
  <c r="BC32" i="8"/>
  <c r="AT143" i="8"/>
  <c r="AS143" i="8"/>
  <c r="AR143" i="8"/>
  <c r="AQ143" i="8"/>
  <c r="AP143" i="8"/>
  <c r="AO143" i="8"/>
  <c r="AN143" i="8"/>
  <c r="AM143" i="8"/>
  <c r="AL143" i="8"/>
  <c r="BJ66" i="8"/>
  <c r="BI66" i="8"/>
  <c r="BH66" i="8"/>
  <c r="BG66" i="8"/>
  <c r="BF66" i="8"/>
  <c r="BE66" i="8"/>
  <c r="BD66" i="8"/>
  <c r="BC66" i="8"/>
  <c r="BK66" i="8"/>
  <c r="BK49" i="8"/>
  <c r="BJ49" i="8"/>
  <c r="BI49" i="8"/>
  <c r="BH49" i="8"/>
  <c r="BG49" i="8"/>
  <c r="BF49" i="8"/>
  <c r="BE49" i="8"/>
  <c r="BD49" i="8"/>
  <c r="BC49" i="8"/>
  <c r="BK15" i="8"/>
  <c r="BJ15" i="8"/>
  <c r="BI15" i="8"/>
  <c r="BH15" i="8"/>
  <c r="BG15" i="8"/>
  <c r="BF15" i="8"/>
  <c r="BE15" i="8"/>
  <c r="BD15" i="8"/>
  <c r="BC15" i="8"/>
  <c r="AT155" i="8"/>
  <c r="AS155" i="8"/>
  <c r="AR155" i="8"/>
  <c r="AQ155" i="8"/>
  <c r="AP155" i="8"/>
  <c r="AO155" i="8"/>
  <c r="AN155" i="8"/>
  <c r="AM155" i="8"/>
  <c r="AL155" i="8"/>
  <c r="BK85" i="8"/>
  <c r="BJ85" i="8"/>
  <c r="BI85" i="8"/>
  <c r="BH85" i="8"/>
  <c r="BG85" i="8"/>
  <c r="BF85" i="8"/>
  <c r="BE85" i="8"/>
  <c r="BD85" i="8"/>
  <c r="BC85" i="8"/>
  <c r="BK50" i="8"/>
  <c r="BJ50" i="8"/>
  <c r="BI50" i="8"/>
  <c r="BH50" i="8"/>
  <c r="BG50" i="8"/>
  <c r="BF50" i="8"/>
  <c r="BE50" i="8"/>
  <c r="BD50" i="8"/>
  <c r="BC50" i="8"/>
  <c r="BK30" i="8"/>
  <c r="BJ30" i="8"/>
  <c r="BI30" i="8"/>
  <c r="BH30" i="8"/>
  <c r="BG30" i="8"/>
  <c r="BF30" i="8"/>
  <c r="BE30" i="8"/>
  <c r="BD30" i="8"/>
  <c r="BC30" i="8"/>
  <c r="AT140" i="8"/>
  <c r="AS140" i="8"/>
  <c r="AR140" i="8"/>
  <c r="AQ140" i="8"/>
  <c r="AP140" i="8"/>
  <c r="AO140" i="8"/>
  <c r="AN140" i="8"/>
  <c r="AM140" i="8"/>
  <c r="AL140" i="8"/>
  <c r="BJ55" i="8"/>
  <c r="BI55" i="8"/>
  <c r="BH55" i="8"/>
  <c r="BG55" i="8"/>
  <c r="BF55" i="8"/>
  <c r="BE55" i="8"/>
  <c r="BD55" i="8"/>
  <c r="BC55" i="8"/>
  <c r="BK55" i="8"/>
  <c r="AT51" i="8"/>
  <c r="AS51" i="8"/>
  <c r="AR51" i="8"/>
  <c r="AQ51" i="8"/>
  <c r="AP51" i="8"/>
  <c r="AO51" i="8"/>
  <c r="AN51" i="8"/>
  <c r="AM51" i="8"/>
  <c r="AL51" i="8"/>
  <c r="AT56" i="8"/>
  <c r="AS56" i="8"/>
  <c r="AR56" i="8"/>
  <c r="AQ56" i="8"/>
  <c r="AP56" i="8"/>
  <c r="AO56" i="8"/>
  <c r="AN56" i="8"/>
  <c r="AM56" i="8"/>
  <c r="AL56" i="8"/>
  <c r="AT55" i="8"/>
  <c r="AS55" i="8"/>
  <c r="AR55" i="8"/>
  <c r="AQ55" i="8"/>
  <c r="AP55" i="8"/>
  <c r="AO55" i="8"/>
  <c r="AN55" i="8"/>
  <c r="AM55" i="8"/>
  <c r="AL55" i="8"/>
  <c r="AT76" i="8"/>
  <c r="AS76" i="8"/>
  <c r="AR76" i="8"/>
  <c r="AQ76" i="8"/>
  <c r="AP76" i="8"/>
  <c r="AO76" i="8"/>
  <c r="AN76" i="8"/>
  <c r="AM76" i="8"/>
  <c r="AL76" i="8"/>
  <c r="AT93" i="9"/>
  <c r="AS93" i="9"/>
  <c r="AR93" i="9"/>
  <c r="AQ93" i="9"/>
  <c r="AP93" i="9"/>
  <c r="AO93" i="9"/>
  <c r="AN93" i="9"/>
  <c r="AM93" i="9"/>
  <c r="AL93" i="9"/>
  <c r="K183" i="4"/>
  <c r="G147" i="4"/>
  <c r="AU147" i="4"/>
  <c r="Z147" i="4"/>
  <c r="AU81" i="4"/>
  <c r="G81" i="4"/>
  <c r="Z81" i="4"/>
  <c r="AT121" i="8"/>
  <c r="AS121" i="8"/>
  <c r="AR121" i="8"/>
  <c r="AQ121" i="8"/>
  <c r="AP121" i="8"/>
  <c r="AO121" i="8"/>
  <c r="AN121" i="8"/>
  <c r="AM121" i="8"/>
  <c r="AL121" i="8"/>
  <c r="AT35" i="9"/>
  <c r="AS35" i="9"/>
  <c r="AR35" i="9"/>
  <c r="AQ35" i="9"/>
  <c r="AP35" i="9"/>
  <c r="AO35" i="9"/>
  <c r="AN35" i="9"/>
  <c r="AM35" i="9"/>
  <c r="AL35" i="9"/>
  <c r="AC151" i="9"/>
  <c r="AF151" i="9"/>
  <c r="R151" i="9"/>
  <c r="R87" i="9"/>
  <c r="AF87" i="9"/>
  <c r="AC87" i="9"/>
  <c r="AC26" i="9"/>
  <c r="R32" i="9"/>
  <c r="AF32" i="9"/>
  <c r="AF112" i="9"/>
  <c r="R40" i="9"/>
  <c r="AC40" i="9"/>
  <c r="AF40" i="9"/>
  <c r="BK133" i="9"/>
  <c r="BJ133" i="9"/>
  <c r="BI133" i="9"/>
  <c r="BH133" i="9"/>
  <c r="BG133" i="9"/>
  <c r="BF133" i="9"/>
  <c r="BE133" i="9"/>
  <c r="BD133" i="9"/>
  <c r="BC133" i="9"/>
  <c r="BK103" i="9"/>
  <c r="BJ103" i="9"/>
  <c r="BI103" i="9"/>
  <c r="BH103" i="9"/>
  <c r="BG103" i="9"/>
  <c r="BF103" i="9"/>
  <c r="BE103" i="9"/>
  <c r="BD103" i="9"/>
  <c r="BC103" i="9"/>
  <c r="BK128" i="9"/>
  <c r="BJ128" i="9"/>
  <c r="BI128" i="9"/>
  <c r="BH128" i="9"/>
  <c r="BG128" i="9"/>
  <c r="BF128" i="9"/>
  <c r="BE128" i="9"/>
  <c r="BD128" i="9"/>
  <c r="BC128" i="9"/>
  <c r="BK121" i="9"/>
  <c r="BJ121" i="9"/>
  <c r="BI121" i="9"/>
  <c r="BH121" i="9"/>
  <c r="BG121" i="9"/>
  <c r="BF121" i="9"/>
  <c r="BE121" i="9"/>
  <c r="BD121" i="9"/>
  <c r="BC121" i="9"/>
  <c r="BK123" i="9"/>
  <c r="BJ123" i="9"/>
  <c r="BI123" i="9"/>
  <c r="BH123" i="9"/>
  <c r="BG123" i="9"/>
  <c r="BF123" i="9"/>
  <c r="BE123" i="9"/>
  <c r="BD123" i="9"/>
  <c r="BC123" i="9"/>
  <c r="BK116" i="9"/>
  <c r="BJ116" i="9"/>
  <c r="BI116" i="9"/>
  <c r="BH116" i="9"/>
  <c r="BG116" i="9"/>
  <c r="BF116" i="9"/>
  <c r="BE116" i="9"/>
  <c r="BD116" i="9"/>
  <c r="BC116" i="9"/>
  <c r="BK63" i="9"/>
  <c r="BI63" i="9"/>
  <c r="BH63" i="9"/>
  <c r="BG63" i="9"/>
  <c r="BF63" i="9"/>
  <c r="BE63" i="9"/>
  <c r="BD63" i="9"/>
  <c r="BC63" i="9"/>
  <c r="BJ63" i="9"/>
  <c r="BK68" i="9"/>
  <c r="BJ68" i="9"/>
  <c r="BI68" i="9"/>
  <c r="BH68" i="9"/>
  <c r="BG68" i="9"/>
  <c r="BF68" i="9"/>
  <c r="BE68" i="9"/>
  <c r="BD68" i="9"/>
  <c r="BC68" i="9"/>
  <c r="BK104" i="9"/>
  <c r="BJ104" i="9"/>
  <c r="BI104" i="9"/>
  <c r="BH104" i="9"/>
  <c r="BG104" i="9"/>
  <c r="BF104" i="9"/>
  <c r="BE104" i="9"/>
  <c r="BD104" i="9"/>
  <c r="BC104" i="9"/>
  <c r="BK79" i="9"/>
  <c r="BJ79" i="9"/>
  <c r="BI79" i="9"/>
  <c r="BH79" i="9"/>
  <c r="BG79" i="9"/>
  <c r="BF79" i="9"/>
  <c r="BE79" i="9"/>
  <c r="BD79" i="9"/>
  <c r="BC79" i="9"/>
  <c r="BK71" i="9"/>
  <c r="BJ71" i="9"/>
  <c r="BI71" i="9"/>
  <c r="BH71" i="9"/>
  <c r="BG71" i="9"/>
  <c r="BF71" i="9"/>
  <c r="BE71" i="9"/>
  <c r="BD71" i="9"/>
  <c r="BC71" i="9"/>
  <c r="BK19" i="9"/>
  <c r="BJ19" i="9"/>
  <c r="BI19" i="9"/>
  <c r="BH19" i="9"/>
  <c r="BG19" i="9"/>
  <c r="BF19" i="9"/>
  <c r="BE19" i="9"/>
  <c r="BD19" i="9"/>
  <c r="BC19" i="9"/>
  <c r="BJ28" i="9"/>
  <c r="BI28" i="9"/>
  <c r="BH28" i="9"/>
  <c r="BG28" i="9"/>
  <c r="BF28" i="9"/>
  <c r="BE28" i="9"/>
  <c r="BD28" i="9"/>
  <c r="BC28" i="9"/>
  <c r="BK28" i="9"/>
  <c r="AS162" i="9"/>
  <c r="AR162" i="9"/>
  <c r="AQ162" i="9"/>
  <c r="AP162" i="9"/>
  <c r="AO162" i="9"/>
  <c r="AN162" i="9"/>
  <c r="AM162" i="9"/>
  <c r="AL162" i="9"/>
  <c r="AT162" i="9"/>
  <c r="AT154" i="9"/>
  <c r="AS154" i="9"/>
  <c r="AR154" i="9"/>
  <c r="AQ154" i="9"/>
  <c r="AP154" i="9"/>
  <c r="AO154" i="9"/>
  <c r="AN154" i="9"/>
  <c r="AM154" i="9"/>
  <c r="AL154" i="9"/>
  <c r="BJ41" i="9"/>
  <c r="BI41" i="9"/>
  <c r="BH41" i="9"/>
  <c r="BG41" i="9"/>
  <c r="BF41" i="9"/>
  <c r="BE41" i="9"/>
  <c r="BD41" i="9"/>
  <c r="BC41" i="9"/>
  <c r="BK41" i="9"/>
  <c r="BK50" i="9"/>
  <c r="BJ50" i="9"/>
  <c r="BI50" i="9"/>
  <c r="BH50" i="9"/>
  <c r="BG50" i="9"/>
  <c r="BF50" i="9"/>
  <c r="BE50" i="9"/>
  <c r="BD50" i="9"/>
  <c r="BC50" i="9"/>
  <c r="BJ43" i="9"/>
  <c r="BI43" i="9"/>
  <c r="BH43" i="9"/>
  <c r="BG43" i="9"/>
  <c r="BF43" i="9"/>
  <c r="BE43" i="9"/>
  <c r="BD43" i="9"/>
  <c r="BC43" i="9"/>
  <c r="BK43" i="9"/>
  <c r="AT80" i="9"/>
  <c r="AS80" i="9"/>
  <c r="AR80" i="9"/>
  <c r="AQ80" i="9"/>
  <c r="AP80" i="9"/>
  <c r="AO80" i="9"/>
  <c r="AN80" i="9"/>
  <c r="AM80" i="9"/>
  <c r="AL80" i="9"/>
  <c r="AS142" i="9"/>
  <c r="AR142" i="9"/>
  <c r="AQ142" i="9"/>
  <c r="AP142" i="9"/>
  <c r="AO142" i="9"/>
  <c r="AN142" i="9"/>
  <c r="AM142" i="9"/>
  <c r="AL142" i="9"/>
  <c r="AT142" i="9"/>
  <c r="AS120" i="9"/>
  <c r="AR120" i="9"/>
  <c r="AQ120" i="9"/>
  <c r="AP120" i="9"/>
  <c r="AO120" i="9"/>
  <c r="AN120" i="9"/>
  <c r="AM120" i="9"/>
  <c r="AL120" i="9"/>
  <c r="AT120" i="9"/>
  <c r="AT36" i="9"/>
  <c r="AS36" i="9"/>
  <c r="AR36" i="9"/>
  <c r="AQ36" i="9"/>
  <c r="AP36" i="9"/>
  <c r="AO36" i="9"/>
  <c r="AN36" i="9"/>
  <c r="AM36" i="9"/>
  <c r="AL36" i="9"/>
  <c r="AT64" i="9"/>
  <c r="AS64" i="9"/>
  <c r="AR64" i="9"/>
  <c r="AQ64" i="9"/>
  <c r="AP64" i="9"/>
  <c r="AO64" i="9"/>
  <c r="AN64" i="9"/>
  <c r="AM64" i="9"/>
  <c r="AL64" i="9"/>
  <c r="AT65" i="9"/>
  <c r="AS65" i="9"/>
  <c r="AR65" i="9"/>
  <c r="AQ65" i="9"/>
  <c r="AP65" i="9"/>
  <c r="AO65" i="9"/>
  <c r="AN65" i="9"/>
  <c r="AM65" i="9"/>
  <c r="AL65" i="9"/>
  <c r="AT29" i="9"/>
  <c r="AS29" i="9"/>
  <c r="AR29" i="9"/>
  <c r="AQ29" i="9"/>
  <c r="AP29" i="9"/>
  <c r="AO29" i="9"/>
  <c r="AN29" i="9"/>
  <c r="AM29" i="9"/>
  <c r="AL29" i="9"/>
  <c r="AB48" i="4"/>
  <c r="AA48" i="4"/>
  <c r="AA136" i="4"/>
  <c r="AB136" i="4"/>
  <c r="AA104" i="4"/>
  <c r="AB104" i="4"/>
  <c r="J35" i="4"/>
  <c r="H25" i="4"/>
  <c r="AT118" i="8"/>
  <c r="AS118" i="8"/>
  <c r="AR118" i="8"/>
  <c r="AQ118" i="8"/>
  <c r="AP118" i="8"/>
  <c r="AO118" i="8"/>
  <c r="AN118" i="8"/>
  <c r="AM118" i="8"/>
  <c r="AL118" i="8"/>
  <c r="AT50" i="8"/>
  <c r="AS50" i="8"/>
  <c r="AR50" i="8"/>
  <c r="AQ50" i="8"/>
  <c r="AP50" i="8"/>
  <c r="AO50" i="8"/>
  <c r="AN50" i="8"/>
  <c r="AM50" i="8"/>
  <c r="AL50" i="8"/>
  <c r="AF80" i="9"/>
  <c r="P73" i="4"/>
  <c r="R73" i="4" s="1"/>
  <c r="AF48" i="4"/>
  <c r="AT110" i="8"/>
  <c r="AS110" i="8"/>
  <c r="AR110" i="8"/>
  <c r="AQ110" i="8"/>
  <c r="AP110" i="8"/>
  <c r="AO110" i="8"/>
  <c r="AN110" i="8"/>
  <c r="AM110" i="8"/>
  <c r="AL110" i="8"/>
  <c r="K153" i="4"/>
  <c r="AT146" i="4"/>
  <c r="AS146" i="4"/>
  <c r="AR146" i="4"/>
  <c r="AQ146" i="4"/>
  <c r="AP146" i="4"/>
  <c r="AO146" i="4"/>
  <c r="AN146" i="4"/>
  <c r="AM146" i="4"/>
  <c r="AL146" i="4"/>
  <c r="AT24" i="8"/>
  <c r="AS24" i="8"/>
  <c r="AR24" i="8"/>
  <c r="AQ24" i="8"/>
  <c r="AP24" i="8"/>
  <c r="AO24" i="8"/>
  <c r="AN24" i="8"/>
  <c r="AM24" i="8"/>
  <c r="AL24" i="8"/>
  <c r="AN26" i="8"/>
  <c r="AM26" i="8"/>
  <c r="AL26" i="8"/>
  <c r="AT26" i="8"/>
  <c r="AS26" i="8"/>
  <c r="AR26" i="8"/>
  <c r="AQ26" i="8"/>
  <c r="AP26" i="8"/>
  <c r="AO26" i="8"/>
  <c r="AT47" i="9"/>
  <c r="AS47" i="9"/>
  <c r="AR47" i="9"/>
  <c r="AQ47" i="9"/>
  <c r="AP47" i="9"/>
  <c r="AO47" i="9"/>
  <c r="AN47" i="9"/>
  <c r="AM47" i="9"/>
  <c r="AL47" i="9"/>
  <c r="AR74" i="9"/>
  <c r="AQ74" i="9"/>
  <c r="AP74" i="9"/>
  <c r="AO74" i="9"/>
  <c r="AN74" i="9"/>
  <c r="AM74" i="9"/>
  <c r="AL74" i="9"/>
  <c r="AT74" i="9"/>
  <c r="AS74" i="9"/>
  <c r="AQ125" i="9"/>
  <c r="AP125" i="9"/>
  <c r="AO125" i="9"/>
  <c r="AN125" i="9"/>
  <c r="AM125" i="9"/>
  <c r="AL125" i="9"/>
  <c r="AT125" i="9"/>
  <c r="AS125" i="9"/>
  <c r="AR125" i="9"/>
  <c r="AS69" i="9"/>
  <c r="AT69" i="9"/>
  <c r="AR69" i="9"/>
  <c r="AQ69" i="9"/>
  <c r="AP69" i="9"/>
  <c r="AO69" i="9"/>
  <c r="AN69" i="9"/>
  <c r="AM69" i="9"/>
  <c r="AL69" i="9"/>
  <c r="AT25" i="9"/>
  <c r="AS25" i="9"/>
  <c r="AR25" i="9"/>
  <c r="AQ25" i="9"/>
  <c r="AP25" i="9"/>
  <c r="AO25" i="9"/>
  <c r="AN25" i="9"/>
  <c r="AM25" i="9"/>
  <c r="AL25" i="9"/>
  <c r="AU85" i="4"/>
  <c r="G85" i="4"/>
  <c r="Z85" i="4"/>
  <c r="AT108" i="4"/>
  <c r="AS108" i="4"/>
  <c r="AR108" i="4"/>
  <c r="AQ108" i="4"/>
  <c r="AP108" i="4"/>
  <c r="AO108" i="4"/>
  <c r="AN108" i="4"/>
  <c r="AM108" i="4"/>
  <c r="AL108" i="4"/>
  <c r="AO98" i="8"/>
  <c r="AN98" i="8"/>
  <c r="AM98" i="8"/>
  <c r="AL98" i="8"/>
  <c r="AT98" i="8"/>
  <c r="AS98" i="8"/>
  <c r="AR98" i="8"/>
  <c r="AQ98" i="8"/>
  <c r="AP98" i="8"/>
  <c r="AT123" i="9"/>
  <c r="AS123" i="9"/>
  <c r="AR123" i="9"/>
  <c r="AQ123" i="9"/>
  <c r="AP123" i="9"/>
  <c r="AO123" i="9"/>
  <c r="AN123" i="9"/>
  <c r="AM123" i="9"/>
  <c r="AL123" i="9"/>
  <c r="AQ97" i="9"/>
  <c r="AP97" i="9"/>
  <c r="AO97" i="9"/>
  <c r="AN97" i="9"/>
  <c r="AM97" i="9"/>
  <c r="AL97" i="9"/>
  <c r="AT97" i="9"/>
  <c r="AS97" i="9"/>
  <c r="AR97" i="9"/>
  <c r="K126" i="4"/>
  <c r="AT26" i="4"/>
  <c r="AS26" i="4"/>
  <c r="AR26" i="4"/>
  <c r="AQ26" i="4"/>
  <c r="AP26" i="4"/>
  <c r="AO26" i="4"/>
  <c r="AN26" i="4"/>
  <c r="AM26" i="4"/>
  <c r="AL26" i="4"/>
  <c r="AT22" i="8"/>
  <c r="AS22" i="8"/>
  <c r="AR22" i="8"/>
  <c r="AQ22" i="8"/>
  <c r="AP22" i="8"/>
  <c r="AO22" i="8"/>
  <c r="AN22" i="8"/>
  <c r="AM22" i="8"/>
  <c r="AL22" i="8"/>
  <c r="AT98" i="9"/>
  <c r="AS98" i="9"/>
  <c r="AR98" i="9"/>
  <c r="AQ98" i="9"/>
  <c r="AP98" i="9"/>
  <c r="AO98" i="9"/>
  <c r="AN98" i="9"/>
  <c r="AM98" i="9"/>
  <c r="AL98" i="9"/>
  <c r="AT84" i="9"/>
  <c r="AS84" i="9"/>
  <c r="AR84" i="9"/>
  <c r="AQ84" i="9"/>
  <c r="AP84" i="9"/>
  <c r="AO84" i="9"/>
  <c r="AN84" i="9"/>
  <c r="AM84" i="9"/>
  <c r="AL84" i="9"/>
  <c r="AT140" i="4"/>
  <c r="AS140" i="4"/>
  <c r="AR140" i="4"/>
  <c r="AQ140" i="4"/>
  <c r="AP140" i="4"/>
  <c r="AO140" i="4"/>
  <c r="AN140" i="4"/>
  <c r="AM140" i="4"/>
  <c r="AL140" i="4"/>
  <c r="AT149" i="4"/>
  <c r="AS149" i="4"/>
  <c r="AR149" i="4"/>
  <c r="AQ149" i="4"/>
  <c r="AP149" i="4"/>
  <c r="AO149" i="4"/>
  <c r="AN149" i="4"/>
  <c r="AM149" i="4"/>
  <c r="AL149" i="4"/>
  <c r="K99" i="4"/>
  <c r="K102" i="4"/>
  <c r="AT134" i="8"/>
  <c r="AR134" i="8"/>
  <c r="AQ134" i="8"/>
  <c r="AP134" i="8"/>
  <c r="AO134" i="8"/>
  <c r="AN134" i="8"/>
  <c r="AM134" i="8"/>
  <c r="AL134" i="8"/>
  <c r="AS134" i="8"/>
  <c r="BJ82" i="8"/>
  <c r="BI82" i="8"/>
  <c r="BH82" i="8"/>
  <c r="BG82" i="8"/>
  <c r="BF82" i="8"/>
  <c r="BE82" i="8"/>
  <c r="BD82" i="8"/>
  <c r="BC82" i="8"/>
  <c r="BK82" i="8"/>
  <c r="BK76" i="8"/>
  <c r="BJ76" i="8"/>
  <c r="BI76" i="8"/>
  <c r="BH76" i="8"/>
  <c r="BG76" i="8"/>
  <c r="BF76" i="8"/>
  <c r="BE76" i="8"/>
  <c r="BD76" i="8"/>
  <c r="BC76" i="8"/>
  <c r="BE128" i="8"/>
  <c r="BD128" i="8"/>
  <c r="BC128" i="8"/>
  <c r="BK128" i="8"/>
  <c r="BJ128" i="8"/>
  <c r="BI128" i="8"/>
  <c r="BH128" i="8"/>
  <c r="BG128" i="8"/>
  <c r="BF128" i="8"/>
  <c r="BG129" i="8"/>
  <c r="BF129" i="8"/>
  <c r="BE129" i="8"/>
  <c r="BD129" i="8"/>
  <c r="BC129" i="8"/>
  <c r="BK129" i="8"/>
  <c r="BJ129" i="8"/>
  <c r="BI129" i="8"/>
  <c r="BH129" i="8"/>
  <c r="BK122" i="8"/>
  <c r="BJ122" i="8"/>
  <c r="BI122" i="8"/>
  <c r="BH122" i="8"/>
  <c r="BG122" i="8"/>
  <c r="BF122" i="8"/>
  <c r="BE122" i="8"/>
  <c r="BD122" i="8"/>
  <c r="BC122" i="8"/>
  <c r="BK115" i="8"/>
  <c r="BJ115" i="8"/>
  <c r="BI115" i="8"/>
  <c r="BH115" i="8"/>
  <c r="BG115" i="8"/>
  <c r="BF115" i="8"/>
  <c r="BE115" i="8"/>
  <c r="BD115" i="8"/>
  <c r="BC115" i="8"/>
  <c r="BK116" i="8"/>
  <c r="BJ116" i="8"/>
  <c r="BI116" i="8"/>
  <c r="BH116" i="8"/>
  <c r="BG116" i="8"/>
  <c r="BF116" i="8"/>
  <c r="BE116" i="8"/>
  <c r="BD116" i="8"/>
  <c r="BC116" i="8"/>
  <c r="BK39" i="8"/>
  <c r="BJ39" i="8"/>
  <c r="BI39" i="8"/>
  <c r="BH39" i="8"/>
  <c r="BG39" i="8"/>
  <c r="BF39" i="8"/>
  <c r="BE39" i="8"/>
  <c r="BD39" i="8"/>
  <c r="BC39" i="8"/>
  <c r="BK83" i="8"/>
  <c r="BJ83" i="8"/>
  <c r="BI83" i="8"/>
  <c r="BH83" i="8"/>
  <c r="BG83" i="8"/>
  <c r="BF83" i="8"/>
  <c r="BE83" i="8"/>
  <c r="BD83" i="8"/>
  <c r="BC83" i="8"/>
  <c r="BH19" i="8"/>
  <c r="BG19" i="8"/>
  <c r="BF19" i="8"/>
  <c r="BE19" i="8"/>
  <c r="BD19" i="8"/>
  <c r="BC19" i="8"/>
  <c r="BK19" i="8"/>
  <c r="BJ19" i="8"/>
  <c r="BI19" i="8"/>
  <c r="BK28" i="8"/>
  <c r="BJ28" i="8"/>
  <c r="BI28" i="8"/>
  <c r="BH28" i="8"/>
  <c r="BG28" i="8"/>
  <c r="BF28" i="8"/>
  <c r="BE28" i="8"/>
  <c r="BD28" i="8"/>
  <c r="BC28" i="8"/>
  <c r="AS141" i="8"/>
  <c r="AR141" i="8"/>
  <c r="AQ141" i="8"/>
  <c r="AP141" i="8"/>
  <c r="AO141" i="8"/>
  <c r="AN141" i="8"/>
  <c r="AM141" i="8"/>
  <c r="AL141" i="8"/>
  <c r="AT141" i="8"/>
  <c r="BF61" i="8"/>
  <c r="BE61" i="8"/>
  <c r="BD61" i="8"/>
  <c r="BC61" i="8"/>
  <c r="BK61" i="8"/>
  <c r="BJ61" i="8"/>
  <c r="BI61" i="8"/>
  <c r="BH61" i="8"/>
  <c r="BG61" i="8"/>
  <c r="BK45" i="8"/>
  <c r="BJ45" i="8"/>
  <c r="BI45" i="8"/>
  <c r="BH45" i="8"/>
  <c r="BG45" i="8"/>
  <c r="BF45" i="8"/>
  <c r="BE45" i="8"/>
  <c r="BD45" i="8"/>
  <c r="BC45" i="8"/>
  <c r="AT162" i="8"/>
  <c r="AS162" i="8"/>
  <c r="AR162" i="8"/>
  <c r="AQ162" i="8"/>
  <c r="AP162" i="8"/>
  <c r="AO162" i="8"/>
  <c r="AN162" i="8"/>
  <c r="AM162" i="8"/>
  <c r="AL162" i="8"/>
  <c r="AP154" i="8"/>
  <c r="AO154" i="8"/>
  <c r="AN154" i="8"/>
  <c r="AM154" i="8"/>
  <c r="AL154" i="8"/>
  <c r="AT154" i="8"/>
  <c r="AS154" i="8"/>
  <c r="AR154" i="8"/>
  <c r="AQ154" i="8"/>
  <c r="BK80" i="8"/>
  <c r="BJ80" i="8"/>
  <c r="BI80" i="8"/>
  <c r="BH80" i="8"/>
  <c r="BG80" i="8"/>
  <c r="BF80" i="8"/>
  <c r="BE80" i="8"/>
  <c r="BD80" i="8"/>
  <c r="BC80" i="8"/>
  <c r="BK17" i="8"/>
  <c r="BJ17" i="8"/>
  <c r="BI17" i="8"/>
  <c r="BH17" i="8"/>
  <c r="BG17" i="8"/>
  <c r="BF17" i="8"/>
  <c r="BE17" i="8"/>
  <c r="BD17" i="8"/>
  <c r="BC17" i="8"/>
  <c r="BK26" i="8"/>
  <c r="BJ26" i="8"/>
  <c r="BI26" i="8"/>
  <c r="BH26" i="8"/>
  <c r="BG26" i="8"/>
  <c r="BF26" i="8"/>
  <c r="BE26" i="8"/>
  <c r="BD26" i="8"/>
  <c r="BC26" i="8"/>
  <c r="AS138" i="8"/>
  <c r="AR138" i="8"/>
  <c r="AT138" i="8"/>
  <c r="AQ138" i="8"/>
  <c r="AP138" i="8"/>
  <c r="AO138" i="8"/>
  <c r="AN138" i="8"/>
  <c r="AM138" i="8"/>
  <c r="AL138" i="8"/>
  <c r="BK51" i="8"/>
  <c r="BJ51" i="8"/>
  <c r="BI51" i="8"/>
  <c r="BH51" i="8"/>
  <c r="BG51" i="8"/>
  <c r="BF51" i="8"/>
  <c r="BE51" i="8"/>
  <c r="BD51" i="8"/>
  <c r="BC51" i="8"/>
  <c r="AS29" i="8"/>
  <c r="AR29" i="8"/>
  <c r="AQ29" i="8"/>
  <c r="AP29" i="8"/>
  <c r="AO29" i="8"/>
  <c r="AN29" i="8"/>
  <c r="AM29" i="8"/>
  <c r="AL29" i="8"/>
  <c r="AT29" i="8"/>
  <c r="AT48" i="8"/>
  <c r="AS48" i="8"/>
  <c r="AR48" i="8"/>
  <c r="AQ48" i="8"/>
  <c r="AP48" i="8"/>
  <c r="AO48" i="8"/>
  <c r="AN48" i="8"/>
  <c r="AM48" i="8"/>
  <c r="AL48" i="8"/>
  <c r="AT47" i="8"/>
  <c r="AS47" i="8"/>
  <c r="AR47" i="8"/>
  <c r="AQ47" i="8"/>
  <c r="AP47" i="8"/>
  <c r="AO47" i="8"/>
  <c r="AN47" i="8"/>
  <c r="AM47" i="8"/>
  <c r="AL47" i="8"/>
  <c r="AT68" i="8"/>
  <c r="AS68" i="8"/>
  <c r="AR68" i="8"/>
  <c r="AQ68" i="8"/>
  <c r="AP68" i="8"/>
  <c r="AO68" i="8"/>
  <c r="AN68" i="8"/>
  <c r="AM68" i="8"/>
  <c r="AL68" i="8"/>
  <c r="AT59" i="9"/>
  <c r="AS59" i="9"/>
  <c r="AR59" i="9"/>
  <c r="AQ59" i="9"/>
  <c r="AP59" i="9"/>
  <c r="AO59" i="9"/>
  <c r="AN59" i="9"/>
  <c r="AM59" i="9"/>
  <c r="AL59" i="9"/>
  <c r="G172" i="4"/>
  <c r="Z172" i="4"/>
  <c r="AU172" i="4"/>
  <c r="AT82" i="8"/>
  <c r="AS82" i="8"/>
  <c r="AR82" i="8"/>
  <c r="AQ82" i="8"/>
  <c r="AP82" i="8"/>
  <c r="AO82" i="8"/>
  <c r="AN82" i="8"/>
  <c r="AM82" i="8"/>
  <c r="AL82" i="8"/>
  <c r="AT126" i="9"/>
  <c r="AS126" i="9"/>
  <c r="AR126" i="9"/>
  <c r="AQ126" i="9"/>
  <c r="AP126" i="9"/>
  <c r="AO126" i="9"/>
  <c r="AN126" i="9"/>
  <c r="AM126" i="9"/>
  <c r="AL126" i="9"/>
  <c r="AT24" i="9"/>
  <c r="AS24" i="9"/>
  <c r="AR24" i="9"/>
  <c r="AQ24" i="9"/>
  <c r="AP24" i="9"/>
  <c r="AO24" i="9"/>
  <c r="AN24" i="9"/>
  <c r="AM24" i="9"/>
  <c r="AL24" i="9"/>
  <c r="AC162" i="9"/>
  <c r="AF142" i="9"/>
  <c r="AC142" i="9"/>
  <c r="AC78" i="9"/>
  <c r="AF146" i="9"/>
  <c r="R102" i="9"/>
  <c r="AF102" i="9"/>
  <c r="AC102" i="9"/>
  <c r="R111" i="9"/>
  <c r="AC111" i="9"/>
  <c r="AF111" i="9"/>
  <c r="BK125" i="9"/>
  <c r="BJ125" i="9"/>
  <c r="BI125" i="9"/>
  <c r="BH125" i="9"/>
  <c r="BG125" i="9"/>
  <c r="BF125" i="9"/>
  <c r="BE125" i="9"/>
  <c r="BD125" i="9"/>
  <c r="BC125" i="9"/>
  <c r="BK98" i="9"/>
  <c r="BJ98" i="9"/>
  <c r="BI98" i="9"/>
  <c r="BH98" i="9"/>
  <c r="BG98" i="9"/>
  <c r="BF98" i="9"/>
  <c r="BE98" i="9"/>
  <c r="BD98" i="9"/>
  <c r="BC98" i="9"/>
  <c r="BG120" i="9"/>
  <c r="BF120" i="9"/>
  <c r="BE120" i="9"/>
  <c r="BD120" i="9"/>
  <c r="BC120" i="9"/>
  <c r="BK120" i="9"/>
  <c r="BJ120" i="9"/>
  <c r="BI120" i="9"/>
  <c r="BH120" i="9"/>
  <c r="BK99" i="9"/>
  <c r="BJ99" i="9"/>
  <c r="BI99" i="9"/>
  <c r="BH99" i="9"/>
  <c r="BG99" i="9"/>
  <c r="BF99" i="9"/>
  <c r="BE99" i="9"/>
  <c r="BD99" i="9"/>
  <c r="BC99" i="9"/>
  <c r="BK115" i="9"/>
  <c r="BJ115" i="9"/>
  <c r="BI115" i="9"/>
  <c r="BH115" i="9"/>
  <c r="BG115" i="9"/>
  <c r="BF115" i="9"/>
  <c r="BE115" i="9"/>
  <c r="BD115" i="9"/>
  <c r="BC115" i="9"/>
  <c r="BE111" i="9"/>
  <c r="BD111" i="9"/>
  <c r="BC111" i="9"/>
  <c r="BK111" i="9"/>
  <c r="BJ111" i="9"/>
  <c r="BI111" i="9"/>
  <c r="BH111" i="9"/>
  <c r="BG111" i="9"/>
  <c r="BF111" i="9"/>
  <c r="BK49" i="9"/>
  <c r="BJ49" i="9"/>
  <c r="BI49" i="9"/>
  <c r="BH49" i="9"/>
  <c r="BG49" i="9"/>
  <c r="BF49" i="9"/>
  <c r="BE49" i="9"/>
  <c r="BD49" i="9"/>
  <c r="BC49" i="9"/>
  <c r="BJ64" i="9"/>
  <c r="BI64" i="9"/>
  <c r="BH64" i="9"/>
  <c r="BG64" i="9"/>
  <c r="BF64" i="9"/>
  <c r="BE64" i="9"/>
  <c r="BD64" i="9"/>
  <c r="BC64" i="9"/>
  <c r="BK64" i="9"/>
  <c r="BK96" i="9"/>
  <c r="BJ96" i="9"/>
  <c r="BI96" i="9"/>
  <c r="BH96" i="9"/>
  <c r="BG96" i="9"/>
  <c r="BF96" i="9"/>
  <c r="BE96" i="9"/>
  <c r="BD96" i="9"/>
  <c r="BC96" i="9"/>
  <c r="BK74" i="9"/>
  <c r="BJ74" i="9"/>
  <c r="BI74" i="9"/>
  <c r="BH74" i="9"/>
  <c r="BG74" i="9"/>
  <c r="BF74" i="9"/>
  <c r="BE74" i="9"/>
  <c r="BD74" i="9"/>
  <c r="BC74" i="9"/>
  <c r="BK67" i="9"/>
  <c r="BJ67" i="9"/>
  <c r="BI67" i="9"/>
  <c r="BH67" i="9"/>
  <c r="BG67" i="9"/>
  <c r="BF67" i="9"/>
  <c r="BE67" i="9"/>
  <c r="BD67" i="9"/>
  <c r="BC67" i="9"/>
  <c r="BK12" i="9"/>
  <c r="BJ12" i="9"/>
  <c r="BI12" i="9"/>
  <c r="BH12" i="9"/>
  <c r="BG12" i="9"/>
  <c r="BF12" i="9"/>
  <c r="BE12" i="9"/>
  <c r="BD12" i="9"/>
  <c r="BC12" i="9"/>
  <c r="BI24" i="9"/>
  <c r="BH24" i="9"/>
  <c r="BG24" i="9"/>
  <c r="BF24" i="9"/>
  <c r="BE24" i="9"/>
  <c r="BD24" i="9"/>
  <c r="BC24" i="9"/>
  <c r="BK24" i="9"/>
  <c r="BJ24" i="9"/>
  <c r="AS161" i="9"/>
  <c r="AR161" i="9"/>
  <c r="AT161" i="9"/>
  <c r="AQ161" i="9"/>
  <c r="AP161" i="9"/>
  <c r="AO161" i="9"/>
  <c r="AN161" i="9"/>
  <c r="AM161" i="9"/>
  <c r="AL161" i="9"/>
  <c r="AT153" i="9"/>
  <c r="AS153" i="9"/>
  <c r="AR153" i="9"/>
  <c r="AQ153" i="9"/>
  <c r="AP153" i="9"/>
  <c r="AO153" i="9"/>
  <c r="AN153" i="9"/>
  <c r="AM153" i="9"/>
  <c r="AL153" i="9"/>
  <c r="BH37" i="9"/>
  <c r="BE37" i="9"/>
  <c r="BD37" i="9"/>
  <c r="BC37" i="9"/>
  <c r="BK37" i="9"/>
  <c r="BJ37" i="9"/>
  <c r="BI37" i="9"/>
  <c r="BG37" i="9"/>
  <c r="BF37" i="9"/>
  <c r="BK46" i="9"/>
  <c r="BJ46" i="9"/>
  <c r="BI46" i="9"/>
  <c r="BH46" i="9"/>
  <c r="BG46" i="9"/>
  <c r="BF46" i="9"/>
  <c r="BE46" i="9"/>
  <c r="BD46" i="9"/>
  <c r="BC46" i="9"/>
  <c r="BJ39" i="9"/>
  <c r="BI39" i="9"/>
  <c r="BH39" i="9"/>
  <c r="BG39" i="9"/>
  <c r="BF39" i="9"/>
  <c r="BE39" i="9"/>
  <c r="BD39" i="9"/>
  <c r="BC39" i="9"/>
  <c r="BK39" i="9"/>
  <c r="BK13" i="9"/>
  <c r="BJ13" i="9"/>
  <c r="BI13" i="9"/>
  <c r="BH13" i="9"/>
  <c r="BG13" i="9"/>
  <c r="BF13" i="9"/>
  <c r="BE13" i="9"/>
  <c r="BD13" i="9"/>
  <c r="BC13" i="9"/>
  <c r="AS141" i="9"/>
  <c r="AR141" i="9"/>
  <c r="AQ141" i="9"/>
  <c r="AP141" i="9"/>
  <c r="AO141" i="9"/>
  <c r="AN141" i="9"/>
  <c r="AM141" i="9"/>
  <c r="AL141" i="9"/>
  <c r="AT141" i="9"/>
  <c r="AR116" i="9"/>
  <c r="AQ116" i="9"/>
  <c r="AP116" i="9"/>
  <c r="AO116" i="9"/>
  <c r="AN116" i="9"/>
  <c r="AM116" i="9"/>
  <c r="AL116" i="9"/>
  <c r="AT116" i="9"/>
  <c r="AS116" i="9"/>
  <c r="BK4" i="9"/>
  <c r="BJ4" i="9"/>
  <c r="BI4" i="9"/>
  <c r="BH4" i="9"/>
  <c r="BG4" i="9"/>
  <c r="BF4" i="9"/>
  <c r="BE4" i="9"/>
  <c r="BD4" i="9"/>
  <c r="BC4" i="9"/>
  <c r="AT60" i="9"/>
  <c r="AS60" i="9"/>
  <c r="AR60" i="9"/>
  <c r="AQ60" i="9"/>
  <c r="AP60" i="9"/>
  <c r="AO60" i="9"/>
  <c r="AN60" i="9"/>
  <c r="AM60" i="9"/>
  <c r="AL60" i="9"/>
  <c r="AR57" i="9"/>
  <c r="AQ57" i="9"/>
  <c r="AP57" i="9"/>
  <c r="AO57" i="9"/>
  <c r="AN57" i="9"/>
  <c r="AM57" i="9"/>
  <c r="AL57" i="9"/>
  <c r="AT57" i="9"/>
  <c r="AS57" i="9"/>
  <c r="AT26" i="9"/>
  <c r="AS26" i="9"/>
  <c r="AR26" i="9"/>
  <c r="AQ26" i="9"/>
  <c r="AP26" i="9"/>
  <c r="AO26" i="9"/>
  <c r="AN26" i="9"/>
  <c r="AM26" i="9"/>
  <c r="AL26" i="9"/>
  <c r="AA43" i="4"/>
  <c r="AB43" i="4"/>
  <c r="AA127" i="4"/>
  <c r="AB127" i="4"/>
  <c r="AA119" i="4"/>
  <c r="AB119" i="4"/>
  <c r="AB42" i="4"/>
  <c r="AA42" i="4"/>
  <c r="AA30" i="4"/>
  <c r="AB30" i="4"/>
  <c r="K156" i="4"/>
  <c r="K170" i="4"/>
  <c r="AU98" i="4"/>
  <c r="G98" i="4"/>
  <c r="Z98" i="4"/>
  <c r="AT115" i="8"/>
  <c r="AS115" i="8"/>
  <c r="AR115" i="8"/>
  <c r="AQ115" i="8"/>
  <c r="AP115" i="8"/>
  <c r="AO115" i="8"/>
  <c r="AN115" i="8"/>
  <c r="AM115" i="8"/>
  <c r="AL115" i="8"/>
  <c r="BK10" i="8"/>
  <c r="BJ10" i="8"/>
  <c r="BI10" i="8"/>
  <c r="BH10" i="8"/>
  <c r="BG10" i="8"/>
  <c r="BF10" i="8"/>
  <c r="BE10" i="8"/>
  <c r="BD10" i="8"/>
  <c r="BC10" i="8"/>
  <c r="BJ2" i="9"/>
  <c r="BI2" i="9"/>
  <c r="BH2" i="9"/>
  <c r="BG2" i="9"/>
  <c r="BF2" i="9"/>
  <c r="BE2" i="9"/>
  <c r="BD2" i="9"/>
  <c r="BC2" i="9"/>
  <c r="BK2" i="9"/>
  <c r="AB59" i="4"/>
  <c r="J59" i="4"/>
  <c r="AR169" i="4"/>
  <c r="AQ169" i="4"/>
  <c r="AP169" i="4"/>
  <c r="AO169" i="4"/>
  <c r="AN169" i="4"/>
  <c r="AM169" i="4"/>
  <c r="AL169" i="4"/>
  <c r="AT169" i="4"/>
  <c r="AS169" i="4"/>
  <c r="K146" i="4"/>
  <c r="AT112" i="4"/>
  <c r="AS112" i="4"/>
  <c r="AR112" i="4"/>
  <c r="AQ112" i="4"/>
  <c r="AP112" i="4"/>
  <c r="AO112" i="4"/>
  <c r="AN112" i="4"/>
  <c r="AM112" i="4"/>
  <c r="AL112" i="4"/>
  <c r="AT109" i="8"/>
  <c r="AS109" i="8"/>
  <c r="AR109" i="8"/>
  <c r="AQ109" i="8"/>
  <c r="AP109" i="8"/>
  <c r="AO109" i="8"/>
  <c r="AN109" i="8"/>
  <c r="AM109" i="8"/>
  <c r="AL109" i="8"/>
  <c r="AT137" i="9"/>
  <c r="AS137" i="9"/>
  <c r="AR137" i="9"/>
  <c r="AQ137" i="9"/>
  <c r="AP137" i="9"/>
  <c r="AO137" i="9"/>
  <c r="AN137" i="9"/>
  <c r="AM137" i="9"/>
  <c r="AL137" i="9"/>
  <c r="AF82" i="9"/>
  <c r="AT50" i="9"/>
  <c r="AS50" i="9"/>
  <c r="AR50" i="9"/>
  <c r="AQ50" i="9"/>
  <c r="AP50" i="9"/>
  <c r="AO50" i="9"/>
  <c r="AN50" i="9"/>
  <c r="AM50" i="9"/>
  <c r="AL50" i="9"/>
  <c r="AR88" i="9"/>
  <c r="AQ88" i="9"/>
  <c r="AP88" i="9"/>
  <c r="AO88" i="9"/>
  <c r="AN88" i="9"/>
  <c r="AM88" i="9"/>
  <c r="AL88" i="9"/>
  <c r="AT88" i="9"/>
  <c r="AS88" i="9"/>
  <c r="AT66" i="4"/>
  <c r="AS66" i="4"/>
  <c r="AR66" i="4"/>
  <c r="AQ66" i="4"/>
  <c r="AP66" i="4"/>
  <c r="AO66" i="4"/>
  <c r="AN66" i="4"/>
  <c r="AM66" i="4"/>
  <c r="AL66" i="4"/>
  <c r="K166" i="4"/>
  <c r="K154" i="4"/>
  <c r="AT110" i="4"/>
  <c r="AS110" i="4"/>
  <c r="AR110" i="4"/>
  <c r="AQ110" i="4"/>
  <c r="AP110" i="4"/>
  <c r="AO110" i="4"/>
  <c r="AN110" i="4"/>
  <c r="AM110" i="4"/>
  <c r="AL110" i="4"/>
  <c r="K114" i="4"/>
  <c r="AT89" i="9"/>
  <c r="AS89" i="9"/>
  <c r="AR89" i="9"/>
  <c r="AQ89" i="9"/>
  <c r="AP89" i="9"/>
  <c r="AO89" i="9"/>
  <c r="AN89" i="9"/>
  <c r="AM89" i="9"/>
  <c r="AL89" i="9"/>
  <c r="K174" i="4"/>
  <c r="K167" i="4"/>
  <c r="K106" i="4"/>
  <c r="AT82" i="9"/>
  <c r="AS82" i="9"/>
  <c r="AR82" i="9"/>
  <c r="AQ82" i="9"/>
  <c r="AP82" i="9"/>
  <c r="AO82" i="9"/>
  <c r="AN82" i="9"/>
  <c r="AM82" i="9"/>
  <c r="AL82" i="9"/>
  <c r="AT122" i="9"/>
  <c r="AS122" i="9"/>
  <c r="AR122" i="9"/>
  <c r="AQ122" i="9"/>
  <c r="AP122" i="9"/>
  <c r="AO122" i="9"/>
  <c r="AN122" i="9"/>
  <c r="AM122" i="9"/>
  <c r="AL122" i="9"/>
  <c r="AR66" i="9"/>
  <c r="AQ66" i="9"/>
  <c r="AP66" i="9"/>
  <c r="AO66" i="9"/>
  <c r="AN66" i="9"/>
  <c r="AM66" i="9"/>
  <c r="AL66" i="9"/>
  <c r="AT66" i="9"/>
  <c r="AS66" i="9"/>
  <c r="AT178" i="4"/>
  <c r="AS178" i="4"/>
  <c r="AR178" i="4"/>
  <c r="AQ178" i="4"/>
  <c r="AP178" i="4"/>
  <c r="AO178" i="4"/>
  <c r="AN178" i="4"/>
  <c r="AM178" i="4"/>
  <c r="AL178" i="4"/>
  <c r="G143" i="4"/>
  <c r="AU143" i="4"/>
  <c r="Z143" i="4"/>
  <c r="K173" i="4"/>
  <c r="AU90" i="4"/>
  <c r="G90" i="4"/>
  <c r="Z90" i="4"/>
  <c r="AT125" i="8"/>
  <c r="AS125" i="8"/>
  <c r="AR125" i="8"/>
  <c r="AQ125" i="8"/>
  <c r="AP125" i="8"/>
  <c r="AO125" i="8"/>
  <c r="AN125" i="8"/>
  <c r="AM125" i="8"/>
  <c r="AL125" i="8"/>
  <c r="J51" i="4"/>
  <c r="J58" i="4"/>
  <c r="AT126" i="4"/>
  <c r="AS126" i="4"/>
  <c r="AR126" i="4"/>
  <c r="AQ126" i="4"/>
  <c r="AP126" i="4"/>
  <c r="AO126" i="4"/>
  <c r="AN126" i="4"/>
  <c r="AM126" i="4"/>
  <c r="AL126" i="4"/>
  <c r="AT23" i="8"/>
  <c r="AS23" i="8"/>
  <c r="AR23" i="8"/>
  <c r="AQ23" i="8"/>
  <c r="AP23" i="8"/>
  <c r="AO23" i="8"/>
  <c r="AN23" i="8"/>
  <c r="AM23" i="8"/>
  <c r="AL23" i="8"/>
  <c r="AT43" i="9"/>
  <c r="AS43" i="9"/>
  <c r="AR43" i="9"/>
  <c r="AQ43" i="9"/>
  <c r="AP43" i="9"/>
  <c r="AO43" i="9"/>
  <c r="AN43" i="9"/>
  <c r="AM43" i="9"/>
  <c r="AL43" i="9"/>
  <c r="J29" i="4"/>
  <c r="K140" i="4"/>
  <c r="K149" i="4"/>
  <c r="AU80" i="4"/>
  <c r="G80" i="4"/>
  <c r="Z80" i="4"/>
  <c r="AT102" i="4"/>
  <c r="AS102" i="4"/>
  <c r="AR102" i="4"/>
  <c r="AQ102" i="4"/>
  <c r="AP102" i="4"/>
  <c r="AO102" i="4"/>
  <c r="AN102" i="4"/>
  <c r="AM102" i="4"/>
  <c r="AL102" i="4"/>
  <c r="AT101" i="8"/>
  <c r="AR101" i="8"/>
  <c r="AQ101" i="8"/>
  <c r="AP101" i="8"/>
  <c r="AO101" i="8"/>
  <c r="AN101" i="8"/>
  <c r="AM101" i="8"/>
  <c r="AL101" i="8"/>
  <c r="AS101" i="8"/>
  <c r="BK134" i="8"/>
  <c r="BJ134" i="8"/>
  <c r="BI134" i="8"/>
  <c r="BH134" i="8"/>
  <c r="BG134" i="8"/>
  <c r="BF134" i="8"/>
  <c r="BE134" i="8"/>
  <c r="BD134" i="8"/>
  <c r="BC134" i="8"/>
  <c r="BK135" i="8"/>
  <c r="BJ135" i="8"/>
  <c r="BI135" i="8"/>
  <c r="BH135" i="8"/>
  <c r="BG135" i="8"/>
  <c r="BF135" i="8"/>
  <c r="BE135" i="8"/>
  <c r="BD135" i="8"/>
  <c r="BC135" i="8"/>
  <c r="BK120" i="8"/>
  <c r="BJ120" i="8"/>
  <c r="BI120" i="8"/>
  <c r="BH120" i="8"/>
  <c r="BG120" i="8"/>
  <c r="BF120" i="8"/>
  <c r="BE120" i="8"/>
  <c r="BD120" i="8"/>
  <c r="BC120" i="8"/>
  <c r="BK121" i="8"/>
  <c r="BJ121" i="8"/>
  <c r="BI121" i="8"/>
  <c r="BH121" i="8"/>
  <c r="BG121" i="8"/>
  <c r="BF121" i="8"/>
  <c r="BE121" i="8"/>
  <c r="BD121" i="8"/>
  <c r="BC121" i="8"/>
  <c r="BK114" i="8"/>
  <c r="BJ114" i="8"/>
  <c r="BI114" i="8"/>
  <c r="BH114" i="8"/>
  <c r="BG114" i="8"/>
  <c r="BF114" i="8"/>
  <c r="BE114" i="8"/>
  <c r="BD114" i="8"/>
  <c r="BC114" i="8"/>
  <c r="BK107" i="8"/>
  <c r="BJ107" i="8"/>
  <c r="BI107" i="8"/>
  <c r="BH107" i="8"/>
  <c r="BG107" i="8"/>
  <c r="BF107" i="8"/>
  <c r="BE107" i="8"/>
  <c r="BD107" i="8"/>
  <c r="BC107" i="8"/>
  <c r="BK108" i="8"/>
  <c r="BJ108" i="8"/>
  <c r="BI108" i="8"/>
  <c r="BH108" i="8"/>
  <c r="BG108" i="8"/>
  <c r="BF108" i="8"/>
  <c r="BE108" i="8"/>
  <c r="BD108" i="8"/>
  <c r="BC108" i="8"/>
  <c r="BK35" i="8"/>
  <c r="BJ35" i="8"/>
  <c r="BI35" i="8"/>
  <c r="BH35" i="8"/>
  <c r="BG35" i="8"/>
  <c r="BF35" i="8"/>
  <c r="BE35" i="8"/>
  <c r="BD35" i="8"/>
  <c r="BC35" i="8"/>
  <c r="BK77" i="8"/>
  <c r="BJ77" i="8"/>
  <c r="BI77" i="8"/>
  <c r="BH77" i="8"/>
  <c r="BG77" i="8"/>
  <c r="BF77" i="8"/>
  <c r="BE77" i="8"/>
  <c r="BD77" i="8"/>
  <c r="BC77" i="8"/>
  <c r="BK13" i="8"/>
  <c r="BJ13" i="8"/>
  <c r="BI13" i="8"/>
  <c r="BH13" i="8"/>
  <c r="BG13" i="8"/>
  <c r="BF13" i="8"/>
  <c r="BE13" i="8"/>
  <c r="BD13" i="8"/>
  <c r="BC13" i="8"/>
  <c r="BI24" i="8"/>
  <c r="BH24" i="8"/>
  <c r="BG24" i="8"/>
  <c r="BF24" i="8"/>
  <c r="BE24" i="8"/>
  <c r="BD24" i="8"/>
  <c r="BC24" i="8"/>
  <c r="BK24" i="8"/>
  <c r="BJ24" i="8"/>
  <c r="AP139" i="8"/>
  <c r="AO139" i="8"/>
  <c r="AN139" i="8"/>
  <c r="AM139" i="8"/>
  <c r="AL139" i="8"/>
  <c r="AT139" i="8"/>
  <c r="AS139" i="8"/>
  <c r="AR139" i="8"/>
  <c r="AQ139" i="8"/>
  <c r="BI57" i="8"/>
  <c r="BH57" i="8"/>
  <c r="BG57" i="8"/>
  <c r="BF57" i="8"/>
  <c r="BE57" i="8"/>
  <c r="BD57" i="8"/>
  <c r="BC57" i="8"/>
  <c r="BK57" i="8"/>
  <c r="BJ57" i="8"/>
  <c r="BK41" i="8"/>
  <c r="BJ41" i="8"/>
  <c r="BI41" i="8"/>
  <c r="BH41" i="8"/>
  <c r="BG41" i="8"/>
  <c r="BF41" i="8"/>
  <c r="BE41" i="8"/>
  <c r="BD41" i="8"/>
  <c r="BC41" i="8"/>
  <c r="AT161" i="8"/>
  <c r="AS161" i="8"/>
  <c r="AR161" i="8"/>
  <c r="AQ161" i="8"/>
  <c r="AP161" i="8"/>
  <c r="AO161" i="8"/>
  <c r="AN161" i="8"/>
  <c r="AM161" i="8"/>
  <c r="AL161" i="8"/>
  <c r="AT153" i="8"/>
  <c r="AS153" i="8"/>
  <c r="AR153" i="8"/>
  <c r="AQ153" i="8"/>
  <c r="AP153" i="8"/>
  <c r="AO153" i="8"/>
  <c r="AN153" i="8"/>
  <c r="AM153" i="8"/>
  <c r="AL153" i="8"/>
  <c r="BK75" i="8"/>
  <c r="BJ75" i="8"/>
  <c r="BI75" i="8"/>
  <c r="BH75" i="8"/>
  <c r="BG75" i="8"/>
  <c r="BF75" i="8"/>
  <c r="BE75" i="8"/>
  <c r="BD75" i="8"/>
  <c r="BC75" i="8"/>
  <c r="AT132" i="8"/>
  <c r="AS132" i="8"/>
  <c r="AR132" i="8"/>
  <c r="AQ132" i="8"/>
  <c r="AP132" i="8"/>
  <c r="AO132" i="8"/>
  <c r="AN132" i="8"/>
  <c r="AM132" i="8"/>
  <c r="AL132" i="8"/>
  <c r="BK22" i="8"/>
  <c r="BJ22" i="8"/>
  <c r="BI22" i="8"/>
  <c r="BH22" i="8"/>
  <c r="BG22" i="8"/>
  <c r="BF22" i="8"/>
  <c r="BE22" i="8"/>
  <c r="BD22" i="8"/>
  <c r="BC22" i="8"/>
  <c r="AT135" i="8"/>
  <c r="AS135" i="8"/>
  <c r="AR135" i="8"/>
  <c r="AQ135" i="8"/>
  <c r="AP135" i="8"/>
  <c r="AO135" i="8"/>
  <c r="AN135" i="8"/>
  <c r="AM135" i="8"/>
  <c r="AL135" i="8"/>
  <c r="AT128" i="8"/>
  <c r="AS128" i="8"/>
  <c r="AR128" i="8"/>
  <c r="AQ128" i="8"/>
  <c r="AP128" i="8"/>
  <c r="AO128" i="8"/>
  <c r="AN128" i="8"/>
  <c r="AM128" i="8"/>
  <c r="AL128" i="8"/>
  <c r="AT104" i="8"/>
  <c r="AS104" i="8"/>
  <c r="AR104" i="8"/>
  <c r="AQ104" i="8"/>
  <c r="AP104" i="8"/>
  <c r="AO104" i="8"/>
  <c r="AN104" i="8"/>
  <c r="AM104" i="8"/>
  <c r="AL104" i="8"/>
  <c r="AT32" i="8"/>
  <c r="AS32" i="8"/>
  <c r="AR32" i="8"/>
  <c r="AQ32" i="8"/>
  <c r="AP32" i="8"/>
  <c r="AO32" i="8"/>
  <c r="AN32" i="8"/>
  <c r="AM32" i="8"/>
  <c r="AL32" i="8"/>
  <c r="AT44" i="8"/>
  <c r="AS44" i="8"/>
  <c r="AR44" i="8"/>
  <c r="AQ44" i="8"/>
  <c r="AP44" i="8"/>
  <c r="AO44" i="8"/>
  <c r="AN44" i="8"/>
  <c r="AM44" i="8"/>
  <c r="AL44" i="8"/>
  <c r="AT60" i="8"/>
  <c r="AS60" i="8"/>
  <c r="AR60" i="8"/>
  <c r="AQ60" i="8"/>
  <c r="AP60" i="8"/>
  <c r="AO60" i="8"/>
  <c r="AN60" i="8"/>
  <c r="AM60" i="8"/>
  <c r="AL60" i="8"/>
  <c r="AO119" i="9"/>
  <c r="AN119" i="9"/>
  <c r="AM119" i="9"/>
  <c r="AL119" i="9"/>
  <c r="AT119" i="9"/>
  <c r="AS119" i="9"/>
  <c r="AR119" i="9"/>
  <c r="AQ119" i="9"/>
  <c r="AP119" i="9"/>
  <c r="AT109" i="9"/>
  <c r="AS109" i="9"/>
  <c r="AR109" i="9"/>
  <c r="AQ109" i="9"/>
  <c r="AP109" i="9"/>
  <c r="AO109" i="9"/>
  <c r="AN109" i="9"/>
  <c r="AM109" i="9"/>
  <c r="AL109" i="9"/>
  <c r="AT58" i="9"/>
  <c r="AS58" i="9"/>
  <c r="AR58" i="9"/>
  <c r="AQ58" i="9"/>
  <c r="AP58" i="9"/>
  <c r="AO58" i="9"/>
  <c r="AN58" i="9"/>
  <c r="AM58" i="9"/>
  <c r="AL58" i="9"/>
  <c r="AT22" i="9"/>
  <c r="AS22" i="9"/>
  <c r="AR22" i="9"/>
  <c r="AQ22" i="9"/>
  <c r="AP22" i="9"/>
  <c r="AO22" i="9"/>
  <c r="AN22" i="9"/>
  <c r="AM22" i="9"/>
  <c r="AL22" i="9"/>
  <c r="K160" i="4"/>
  <c r="AA181" i="4"/>
  <c r="AT120" i="4"/>
  <c r="AS120" i="4"/>
  <c r="AR120" i="4"/>
  <c r="AQ120" i="4"/>
  <c r="AP120" i="4"/>
  <c r="AO120" i="4"/>
  <c r="AN120" i="4"/>
  <c r="AM120" i="4"/>
  <c r="AL120" i="4"/>
  <c r="AT106" i="9"/>
  <c r="AS106" i="9"/>
  <c r="AR106" i="9"/>
  <c r="AQ106" i="9"/>
  <c r="AP106" i="9"/>
  <c r="AO106" i="9"/>
  <c r="AN106" i="9"/>
  <c r="AM106" i="9"/>
  <c r="AL106" i="9"/>
  <c r="AS83" i="9"/>
  <c r="AR83" i="9"/>
  <c r="AQ83" i="9"/>
  <c r="AP83" i="9"/>
  <c r="AO83" i="9"/>
  <c r="AN83" i="9"/>
  <c r="AM83" i="9"/>
  <c r="AL83" i="9"/>
  <c r="AT83" i="9"/>
  <c r="BK9" i="9"/>
  <c r="BJ9" i="9"/>
  <c r="BI9" i="9"/>
  <c r="BH9" i="9"/>
  <c r="BG9" i="9"/>
  <c r="BF9" i="9"/>
  <c r="BE9" i="9"/>
  <c r="BD9" i="9"/>
  <c r="BC9" i="9"/>
  <c r="AF158" i="9"/>
  <c r="R158" i="9"/>
  <c r="AC158" i="9"/>
  <c r="R77" i="9"/>
  <c r="AF77" i="9"/>
  <c r="AC77" i="9"/>
  <c r="R135" i="9"/>
  <c r="AC135" i="9"/>
  <c r="AF135" i="9"/>
  <c r="AC145" i="9"/>
  <c r="AC81" i="9"/>
  <c r="R96" i="9"/>
  <c r="AC96" i="9"/>
  <c r="AF96" i="9"/>
  <c r="R106" i="9"/>
  <c r="AC41" i="9"/>
  <c r="R41" i="9"/>
  <c r="AF41" i="9"/>
  <c r="AC29" i="9"/>
  <c r="R29" i="9"/>
  <c r="AF29" i="9"/>
  <c r="BK117" i="9"/>
  <c r="BJ117" i="9"/>
  <c r="BI117" i="9"/>
  <c r="BH117" i="9"/>
  <c r="BG117" i="9"/>
  <c r="BF117" i="9"/>
  <c r="BE117" i="9"/>
  <c r="BD117" i="9"/>
  <c r="BC117" i="9"/>
  <c r="BJ91" i="9"/>
  <c r="BI91" i="9"/>
  <c r="BH91" i="9"/>
  <c r="BG91" i="9"/>
  <c r="BF91" i="9"/>
  <c r="BE91" i="9"/>
  <c r="BD91" i="9"/>
  <c r="BC91" i="9"/>
  <c r="BK91" i="9"/>
  <c r="BK113" i="9"/>
  <c r="BJ113" i="9"/>
  <c r="BI113" i="9"/>
  <c r="BH113" i="9"/>
  <c r="BG113" i="9"/>
  <c r="BF113" i="9"/>
  <c r="BE113" i="9"/>
  <c r="BD113" i="9"/>
  <c r="BC113" i="9"/>
  <c r="BK94" i="9"/>
  <c r="BJ94" i="9"/>
  <c r="BI94" i="9"/>
  <c r="BH94" i="9"/>
  <c r="BG94" i="9"/>
  <c r="BF94" i="9"/>
  <c r="BE94" i="9"/>
  <c r="BD94" i="9"/>
  <c r="BC94" i="9"/>
  <c r="BI107" i="9"/>
  <c r="BH107" i="9"/>
  <c r="BG107" i="9"/>
  <c r="BF107" i="9"/>
  <c r="BE107" i="9"/>
  <c r="BD107" i="9"/>
  <c r="BC107" i="9"/>
  <c r="BK107" i="9"/>
  <c r="BJ107" i="9"/>
  <c r="BK95" i="9"/>
  <c r="BJ95" i="9"/>
  <c r="BI95" i="9"/>
  <c r="BH95" i="9"/>
  <c r="BG95" i="9"/>
  <c r="BF95" i="9"/>
  <c r="BE95" i="9"/>
  <c r="BD95" i="9"/>
  <c r="BC95" i="9"/>
  <c r="BK101" i="9"/>
  <c r="BJ101" i="9"/>
  <c r="BI101" i="9"/>
  <c r="BH101" i="9"/>
  <c r="BG101" i="9"/>
  <c r="BF101" i="9"/>
  <c r="BE101" i="9"/>
  <c r="BD101" i="9"/>
  <c r="BC101" i="9"/>
  <c r="BK47" i="9"/>
  <c r="BJ47" i="9"/>
  <c r="BI47" i="9"/>
  <c r="BH47" i="9"/>
  <c r="BG47" i="9"/>
  <c r="BF47" i="9"/>
  <c r="BE47" i="9"/>
  <c r="BD47" i="9"/>
  <c r="BC47" i="9"/>
  <c r="BK88" i="9"/>
  <c r="BJ88" i="9"/>
  <c r="BI88" i="9"/>
  <c r="BH88" i="9"/>
  <c r="BG88" i="9"/>
  <c r="BF88" i="9"/>
  <c r="BE88" i="9"/>
  <c r="BD88" i="9"/>
  <c r="BC88" i="9"/>
  <c r="BK70" i="9"/>
  <c r="BJ70" i="9"/>
  <c r="BI70" i="9"/>
  <c r="BH70" i="9"/>
  <c r="BG70" i="9"/>
  <c r="BF70" i="9"/>
  <c r="BE70" i="9"/>
  <c r="BD70" i="9"/>
  <c r="BC70" i="9"/>
  <c r="BK62" i="9"/>
  <c r="BJ62" i="9"/>
  <c r="BI62" i="9"/>
  <c r="BH62" i="9"/>
  <c r="BG62" i="9"/>
  <c r="BF62" i="9"/>
  <c r="BE62" i="9"/>
  <c r="BD62" i="9"/>
  <c r="BC62" i="9"/>
  <c r="AT135" i="9"/>
  <c r="AS135" i="9"/>
  <c r="AR135" i="9"/>
  <c r="AQ135" i="9"/>
  <c r="AP135" i="9"/>
  <c r="AO135" i="9"/>
  <c r="AN135" i="9"/>
  <c r="AM135" i="9"/>
  <c r="AL135" i="9"/>
  <c r="BK20" i="9"/>
  <c r="BJ20" i="9"/>
  <c r="BI20" i="9"/>
  <c r="BH20" i="9"/>
  <c r="BG20" i="9"/>
  <c r="BF20" i="9"/>
  <c r="BE20" i="9"/>
  <c r="BD20" i="9"/>
  <c r="BC20" i="9"/>
  <c r="AS160" i="9"/>
  <c r="AR160" i="9"/>
  <c r="AQ160" i="9"/>
  <c r="AP160" i="9"/>
  <c r="AO160" i="9"/>
  <c r="AN160" i="9"/>
  <c r="AM160" i="9"/>
  <c r="AL160" i="9"/>
  <c r="AT160" i="9"/>
  <c r="AS152" i="9"/>
  <c r="AR152" i="9"/>
  <c r="AQ152" i="9"/>
  <c r="AP152" i="9"/>
  <c r="AO152" i="9"/>
  <c r="AN152" i="9"/>
  <c r="AM152" i="9"/>
  <c r="AL152" i="9"/>
  <c r="AT152" i="9"/>
  <c r="BK33" i="9"/>
  <c r="BJ33" i="9"/>
  <c r="BI33" i="9"/>
  <c r="BH33" i="9"/>
  <c r="BG33" i="9"/>
  <c r="BF33" i="9"/>
  <c r="BE33" i="9"/>
  <c r="BD33" i="9"/>
  <c r="BC33" i="9"/>
  <c r="BK42" i="9"/>
  <c r="BJ42" i="9"/>
  <c r="BI42" i="9"/>
  <c r="BH42" i="9"/>
  <c r="BG42" i="9"/>
  <c r="BF42" i="9"/>
  <c r="BE42" i="9"/>
  <c r="BD42" i="9"/>
  <c r="BC42" i="9"/>
  <c r="BJ35" i="9"/>
  <c r="BI35" i="9"/>
  <c r="BH35" i="9"/>
  <c r="BG35" i="9"/>
  <c r="BF35" i="9"/>
  <c r="BE35" i="9"/>
  <c r="BD35" i="9"/>
  <c r="BC35" i="9"/>
  <c r="BK35" i="9"/>
  <c r="AT91" i="9"/>
  <c r="AS91" i="9"/>
  <c r="AR91" i="9"/>
  <c r="AQ91" i="9"/>
  <c r="AP91" i="9"/>
  <c r="AO91" i="9"/>
  <c r="AN91" i="9"/>
  <c r="AM91" i="9"/>
  <c r="AL91" i="9"/>
  <c r="AT140" i="9"/>
  <c r="AS140" i="9"/>
  <c r="AR140" i="9"/>
  <c r="AQ140" i="9"/>
  <c r="AP140" i="9"/>
  <c r="AO140" i="9"/>
  <c r="AN140" i="9"/>
  <c r="AM140" i="9"/>
  <c r="AL140" i="9"/>
  <c r="AR112" i="9"/>
  <c r="AQ112" i="9"/>
  <c r="AP112" i="9"/>
  <c r="AO112" i="9"/>
  <c r="AN112" i="9"/>
  <c r="AM112" i="9"/>
  <c r="AL112" i="9"/>
  <c r="AT112" i="9"/>
  <c r="AS112" i="9"/>
  <c r="AT72" i="9"/>
  <c r="AS72" i="9"/>
  <c r="AR72" i="9"/>
  <c r="AQ72" i="9"/>
  <c r="AP72" i="9"/>
  <c r="AO72" i="9"/>
  <c r="AN72" i="9"/>
  <c r="AM72" i="9"/>
  <c r="AL72" i="9"/>
  <c r="AT44" i="9"/>
  <c r="AS44" i="9"/>
  <c r="AR44" i="9"/>
  <c r="AQ44" i="9"/>
  <c r="AP44" i="9"/>
  <c r="AO44" i="9"/>
  <c r="AN44" i="9"/>
  <c r="AM44" i="9"/>
  <c r="AL44" i="9"/>
  <c r="AT49" i="9"/>
  <c r="AS49" i="9"/>
  <c r="AR49" i="9"/>
  <c r="AQ49" i="9"/>
  <c r="AP49" i="9"/>
  <c r="AO49" i="9"/>
  <c r="AN49" i="9"/>
  <c r="AM49" i="9"/>
  <c r="AL49" i="9"/>
  <c r="AT21" i="9"/>
  <c r="AS21" i="9"/>
  <c r="AR21" i="9"/>
  <c r="AQ21" i="9"/>
  <c r="AP21" i="9"/>
  <c r="AO21" i="9"/>
  <c r="AN21" i="9"/>
  <c r="AM21" i="9"/>
  <c r="AL21" i="9"/>
  <c r="AA39" i="4"/>
  <c r="AB39" i="4"/>
  <c r="AA134" i="4"/>
  <c r="AB134" i="4"/>
  <c r="AA86" i="4"/>
  <c r="AB86" i="4"/>
  <c r="AA61" i="4"/>
  <c r="AB61" i="4"/>
  <c r="AT142" i="4"/>
  <c r="AS142" i="4"/>
  <c r="AR142" i="4"/>
  <c r="AQ142" i="4"/>
  <c r="AP142" i="4"/>
  <c r="AO142" i="4"/>
  <c r="AN142" i="4"/>
  <c r="AM142" i="4"/>
  <c r="AL142" i="4"/>
  <c r="AU74" i="4"/>
  <c r="G74" i="4"/>
  <c r="Z74" i="4"/>
  <c r="AT90" i="8"/>
  <c r="AS90" i="8"/>
  <c r="AR90" i="8"/>
  <c r="AQ90" i="8"/>
  <c r="AP90" i="8"/>
  <c r="AO90" i="8"/>
  <c r="AN90" i="8"/>
  <c r="AM90" i="8"/>
  <c r="AL90" i="8"/>
  <c r="AT89" i="8"/>
  <c r="AS89" i="8"/>
  <c r="AR89" i="8"/>
  <c r="AQ89" i="8"/>
  <c r="AP89" i="8"/>
  <c r="AO89" i="8"/>
  <c r="AN89" i="8"/>
  <c r="AM89" i="8"/>
  <c r="AL89" i="8"/>
  <c r="BJ3" i="8"/>
  <c r="BI3" i="8"/>
  <c r="BH3" i="8"/>
  <c r="BG3" i="8"/>
  <c r="BF3" i="8"/>
  <c r="BE3" i="8"/>
  <c r="BD3" i="8"/>
  <c r="BC3" i="8"/>
  <c r="BK3" i="8"/>
  <c r="AR62" i="9"/>
  <c r="AQ62" i="9"/>
  <c r="AP62" i="9"/>
  <c r="AO62" i="9"/>
  <c r="AN62" i="9"/>
  <c r="AM62" i="9"/>
  <c r="AL62" i="9"/>
  <c r="AT62" i="9"/>
  <c r="AS62" i="9"/>
  <c r="AC24" i="9"/>
  <c r="P147" i="4"/>
  <c r="R147" i="4" s="1"/>
  <c r="P80" i="4"/>
  <c r="R80" i="4" s="1"/>
  <c r="AA59" i="4"/>
  <c r="AD59" i="4"/>
  <c r="K112" i="4"/>
  <c r="K118" i="4"/>
  <c r="AT93" i="8"/>
  <c r="AS93" i="8"/>
  <c r="AR93" i="8"/>
  <c r="AQ93" i="8"/>
  <c r="AP93" i="8"/>
  <c r="AO93" i="8"/>
  <c r="AN93" i="8"/>
  <c r="AM93" i="8"/>
  <c r="AL93" i="8"/>
  <c r="AC89" i="9"/>
  <c r="AT34" i="9"/>
  <c r="AS34" i="9"/>
  <c r="AR34" i="9"/>
  <c r="AQ34" i="9"/>
  <c r="AP34" i="9"/>
  <c r="AO34" i="9"/>
  <c r="AN34" i="9"/>
  <c r="AM34" i="9"/>
  <c r="AL34" i="9"/>
  <c r="AB38" i="4"/>
  <c r="J38" i="4"/>
  <c r="AD38" i="4"/>
  <c r="AE38" i="4"/>
  <c r="AU91" i="4"/>
  <c r="G91" i="4"/>
  <c r="Z91" i="4"/>
  <c r="AT114" i="4"/>
  <c r="AS114" i="4"/>
  <c r="AR114" i="4"/>
  <c r="AQ114" i="4"/>
  <c r="AP114" i="4"/>
  <c r="AO114" i="4"/>
  <c r="AN114" i="4"/>
  <c r="AM114" i="4"/>
  <c r="AL114" i="4"/>
  <c r="K122" i="4"/>
  <c r="AT68" i="9"/>
  <c r="AS68" i="9"/>
  <c r="AR68" i="9"/>
  <c r="AQ68" i="9"/>
  <c r="AP68" i="9"/>
  <c r="AO68" i="9"/>
  <c r="AN68" i="9"/>
  <c r="AM68" i="9"/>
  <c r="AL68" i="9"/>
  <c r="AA164" i="4"/>
  <c r="AT165" i="4"/>
  <c r="AS165" i="4"/>
  <c r="AR165" i="4"/>
  <c r="AQ165" i="4"/>
  <c r="AP165" i="4"/>
  <c r="AO165" i="4"/>
  <c r="AN165" i="4"/>
  <c r="AM165" i="4"/>
  <c r="AL165" i="4"/>
  <c r="AT106" i="4"/>
  <c r="AS106" i="4"/>
  <c r="AR106" i="4"/>
  <c r="AQ106" i="4"/>
  <c r="AP106" i="4"/>
  <c r="AO106" i="4"/>
  <c r="AN106" i="4"/>
  <c r="AM106" i="4"/>
  <c r="AL106" i="4"/>
  <c r="AT111" i="4"/>
  <c r="AS111" i="4"/>
  <c r="AR111" i="4"/>
  <c r="AQ111" i="4"/>
  <c r="AP111" i="4"/>
  <c r="AO111" i="4"/>
  <c r="AN111" i="4"/>
  <c r="AM111" i="4"/>
  <c r="AL111" i="4"/>
  <c r="AT110" i="9"/>
  <c r="AS110" i="9"/>
  <c r="AR110" i="9"/>
  <c r="AQ110" i="9"/>
  <c r="AP110" i="9"/>
  <c r="AO110" i="9"/>
  <c r="AN110" i="9"/>
  <c r="AM110" i="9"/>
  <c r="AL110" i="9"/>
  <c r="AA47" i="4"/>
  <c r="AT105" i="8"/>
  <c r="AS105" i="8"/>
  <c r="AR105" i="8"/>
  <c r="AQ105" i="8"/>
  <c r="AP105" i="8"/>
  <c r="AO105" i="8"/>
  <c r="AN105" i="8"/>
  <c r="AM105" i="8"/>
  <c r="AL105" i="8"/>
  <c r="AB55" i="4"/>
  <c r="J55" i="4"/>
  <c r="H26" i="4"/>
  <c r="R63" i="4"/>
  <c r="J63" i="4"/>
  <c r="AT55" i="9"/>
  <c r="AS55" i="9"/>
  <c r="AR55" i="9"/>
  <c r="AQ55" i="9"/>
  <c r="AP55" i="9"/>
  <c r="AO55" i="9"/>
  <c r="AN55" i="9"/>
  <c r="AM55" i="9"/>
  <c r="AL55" i="9"/>
  <c r="AT162" i="4"/>
  <c r="AS162" i="4"/>
  <c r="AR162" i="4"/>
  <c r="AQ162" i="4"/>
  <c r="AP162" i="4"/>
  <c r="AO162" i="4"/>
  <c r="AN162" i="4"/>
  <c r="AM162" i="4"/>
  <c r="AL162" i="4"/>
  <c r="AU83" i="4"/>
  <c r="G83" i="4"/>
  <c r="Z83" i="4"/>
  <c r="AT81" i="8"/>
  <c r="AS81" i="8"/>
  <c r="AR81" i="8"/>
  <c r="AQ81" i="8"/>
  <c r="AP81" i="8"/>
  <c r="AO81" i="8"/>
  <c r="AN81" i="8"/>
  <c r="AM81" i="8"/>
  <c r="AL81" i="8"/>
  <c r="BJ126" i="8"/>
  <c r="BI126" i="8"/>
  <c r="BH126" i="8"/>
  <c r="BG126" i="8"/>
  <c r="BF126" i="8"/>
  <c r="BE126" i="8"/>
  <c r="BD126" i="8"/>
  <c r="BC126" i="8"/>
  <c r="BK126" i="8"/>
  <c r="BK127" i="8"/>
  <c r="BJ127" i="8"/>
  <c r="BI127" i="8"/>
  <c r="BH127" i="8"/>
  <c r="BG127" i="8"/>
  <c r="BF127" i="8"/>
  <c r="BE127" i="8"/>
  <c r="BD127" i="8"/>
  <c r="BC127" i="8"/>
  <c r="BK112" i="8"/>
  <c r="BJ112" i="8"/>
  <c r="BI112" i="8"/>
  <c r="BH112" i="8"/>
  <c r="BG112" i="8"/>
  <c r="BF112" i="8"/>
  <c r="BE112" i="8"/>
  <c r="BD112" i="8"/>
  <c r="BC112" i="8"/>
  <c r="BK113" i="8"/>
  <c r="BJ113" i="8"/>
  <c r="BI113" i="8"/>
  <c r="BH113" i="8"/>
  <c r="BG113" i="8"/>
  <c r="BF113" i="8"/>
  <c r="BE113" i="8"/>
  <c r="BD113" i="8"/>
  <c r="BC113" i="8"/>
  <c r="BK106" i="8"/>
  <c r="BJ106" i="8"/>
  <c r="BI106" i="8"/>
  <c r="BH106" i="8"/>
  <c r="BG106" i="8"/>
  <c r="BF106" i="8"/>
  <c r="BE106" i="8"/>
  <c r="BD106" i="8"/>
  <c r="BC106" i="8"/>
  <c r="BK99" i="8"/>
  <c r="BJ99" i="8"/>
  <c r="BI99" i="8"/>
  <c r="BH99" i="8"/>
  <c r="BG99" i="8"/>
  <c r="BF99" i="8"/>
  <c r="BE99" i="8"/>
  <c r="BD99" i="8"/>
  <c r="BC99" i="8"/>
  <c r="BK100" i="8"/>
  <c r="BJ100" i="8"/>
  <c r="BI100" i="8"/>
  <c r="BH100" i="8"/>
  <c r="BG100" i="8"/>
  <c r="BF100" i="8"/>
  <c r="BE100" i="8"/>
  <c r="BD100" i="8"/>
  <c r="BC100" i="8"/>
  <c r="BK31" i="8"/>
  <c r="BJ31" i="8"/>
  <c r="BI31" i="8"/>
  <c r="BH31" i="8"/>
  <c r="BG31" i="8"/>
  <c r="BF31" i="8"/>
  <c r="BE31" i="8"/>
  <c r="BD31" i="8"/>
  <c r="BC31" i="8"/>
  <c r="BH73" i="8"/>
  <c r="BG73" i="8"/>
  <c r="BF73" i="8"/>
  <c r="BE73" i="8"/>
  <c r="BD73" i="8"/>
  <c r="BC73" i="8"/>
  <c r="BK73" i="8"/>
  <c r="BI73" i="8"/>
  <c r="BJ73" i="8"/>
  <c r="AS124" i="8"/>
  <c r="AR124" i="8"/>
  <c r="AQ124" i="8"/>
  <c r="AP124" i="8"/>
  <c r="AO124" i="8"/>
  <c r="AN124" i="8"/>
  <c r="AM124" i="8"/>
  <c r="AL124" i="8"/>
  <c r="AT124" i="8"/>
  <c r="BK20" i="8"/>
  <c r="BJ20" i="8"/>
  <c r="BI20" i="8"/>
  <c r="BH20" i="8"/>
  <c r="BG20" i="8"/>
  <c r="BF20" i="8"/>
  <c r="BE20" i="8"/>
  <c r="BD20" i="8"/>
  <c r="BC20" i="8"/>
  <c r="AT127" i="8"/>
  <c r="AS127" i="8"/>
  <c r="AR127" i="8"/>
  <c r="AQ127" i="8"/>
  <c r="AP127" i="8"/>
  <c r="AO127" i="8"/>
  <c r="AN127" i="8"/>
  <c r="AM127" i="8"/>
  <c r="AL127" i="8"/>
  <c r="BK53" i="8"/>
  <c r="BJ53" i="8"/>
  <c r="BI53" i="8"/>
  <c r="BH53" i="8"/>
  <c r="BG53" i="8"/>
  <c r="BF53" i="8"/>
  <c r="BE53" i="8"/>
  <c r="BD53" i="8"/>
  <c r="BC53" i="8"/>
  <c r="BK37" i="8"/>
  <c r="BJ37" i="8"/>
  <c r="BI37" i="8"/>
  <c r="BH37" i="8"/>
  <c r="BG37" i="8"/>
  <c r="BF37" i="8"/>
  <c r="BE37" i="8"/>
  <c r="BD37" i="8"/>
  <c r="BC37" i="8"/>
  <c r="AT160" i="8"/>
  <c r="AS160" i="8"/>
  <c r="AR160" i="8"/>
  <c r="AQ160" i="8"/>
  <c r="AP160" i="8"/>
  <c r="AO160" i="8"/>
  <c r="AN160" i="8"/>
  <c r="AM160" i="8"/>
  <c r="AL160" i="8"/>
  <c r="AT152" i="8"/>
  <c r="AS152" i="8"/>
  <c r="AR152" i="8"/>
  <c r="AQ152" i="8"/>
  <c r="AP152" i="8"/>
  <c r="AO152" i="8"/>
  <c r="AN152" i="8"/>
  <c r="AM152" i="8"/>
  <c r="AL152" i="8"/>
  <c r="BK71" i="8"/>
  <c r="BJ71" i="8"/>
  <c r="BI71" i="8"/>
  <c r="BH71" i="8"/>
  <c r="BG71" i="8"/>
  <c r="BF71" i="8"/>
  <c r="BE71" i="8"/>
  <c r="BD71" i="8"/>
  <c r="BC71" i="8"/>
  <c r="AT116" i="8"/>
  <c r="AS116" i="8"/>
  <c r="AR116" i="8"/>
  <c r="AQ116" i="8"/>
  <c r="AP116" i="8"/>
  <c r="AO116" i="8"/>
  <c r="AN116" i="8"/>
  <c r="AM116" i="8"/>
  <c r="AL116" i="8"/>
  <c r="BK14" i="8"/>
  <c r="BJ14" i="8"/>
  <c r="BI14" i="8"/>
  <c r="BH14" i="8"/>
  <c r="BG14" i="8"/>
  <c r="BF14" i="8"/>
  <c r="BE14" i="8"/>
  <c r="BD14" i="8"/>
  <c r="BC14" i="8"/>
  <c r="AT119" i="8"/>
  <c r="AS119" i="8"/>
  <c r="AR119" i="8"/>
  <c r="AQ119" i="8"/>
  <c r="AP119" i="8"/>
  <c r="AO119" i="8"/>
  <c r="AN119" i="8"/>
  <c r="AM119" i="8"/>
  <c r="AL119" i="8"/>
  <c r="AT112" i="8"/>
  <c r="AS112" i="8"/>
  <c r="AR112" i="8"/>
  <c r="AQ112" i="8"/>
  <c r="AP112" i="8"/>
  <c r="AO112" i="8"/>
  <c r="AN112" i="8"/>
  <c r="AM112" i="8"/>
  <c r="AL112" i="8"/>
  <c r="AT96" i="8"/>
  <c r="AS96" i="8"/>
  <c r="AR96" i="8"/>
  <c r="AQ96" i="8"/>
  <c r="AP96" i="8"/>
  <c r="AO96" i="8"/>
  <c r="AN96" i="8"/>
  <c r="AM96" i="8"/>
  <c r="AL96" i="8"/>
  <c r="AS25" i="8"/>
  <c r="AR25" i="8"/>
  <c r="AQ25" i="8"/>
  <c r="AP25" i="8"/>
  <c r="AO25" i="8"/>
  <c r="AN25" i="8"/>
  <c r="AM25" i="8"/>
  <c r="AL25" i="8"/>
  <c r="AT25" i="8"/>
  <c r="AS37" i="8"/>
  <c r="AR37" i="8"/>
  <c r="AQ37" i="8"/>
  <c r="AP37" i="8"/>
  <c r="AO37" i="8"/>
  <c r="AN37" i="8"/>
  <c r="AM37" i="8"/>
  <c r="AL37" i="8"/>
  <c r="AT37" i="8"/>
  <c r="AT52" i="8"/>
  <c r="AS52" i="8"/>
  <c r="AR52" i="8"/>
  <c r="AQ52" i="8"/>
  <c r="AP52" i="8"/>
  <c r="AO52" i="8"/>
  <c r="AN52" i="8"/>
  <c r="AM52" i="8"/>
  <c r="AL52" i="8"/>
  <c r="AT134" i="9"/>
  <c r="AS134" i="9"/>
  <c r="AR134" i="9"/>
  <c r="AQ134" i="9"/>
  <c r="AP134" i="9"/>
  <c r="AO134" i="9"/>
  <c r="AN134" i="9"/>
  <c r="AM134" i="9"/>
  <c r="AL134" i="9"/>
  <c r="AA161" i="4"/>
  <c r="AD161" i="4"/>
  <c r="AE181" i="4"/>
  <c r="K181" i="4"/>
  <c r="AB181" i="4"/>
  <c r="AD181" i="4"/>
  <c r="K120" i="4"/>
  <c r="K130" i="4"/>
  <c r="Z27" i="4"/>
  <c r="AU27" i="4"/>
  <c r="G27" i="4"/>
  <c r="AT94" i="9"/>
  <c r="AS94" i="9"/>
  <c r="AR94" i="9"/>
  <c r="AQ94" i="9"/>
  <c r="AP94" i="9"/>
  <c r="AO94" i="9"/>
  <c r="AN94" i="9"/>
  <c r="AM94" i="9"/>
  <c r="AL94" i="9"/>
  <c r="AF154" i="9"/>
  <c r="AC154" i="9"/>
  <c r="R126" i="9"/>
  <c r="AC126" i="9"/>
  <c r="AF126" i="9"/>
  <c r="AC136" i="9"/>
  <c r="AF130" i="9"/>
  <c r="R140" i="9"/>
  <c r="AF140" i="9"/>
  <c r="AC140" i="9"/>
  <c r="AC150" i="9"/>
  <c r="AC86" i="9"/>
  <c r="AF86" i="9"/>
  <c r="AF149" i="9"/>
  <c r="BJ134" i="9"/>
  <c r="BI134" i="9"/>
  <c r="BH134" i="9"/>
  <c r="BG134" i="9"/>
  <c r="BF134" i="9"/>
  <c r="BE134" i="9"/>
  <c r="BD134" i="9"/>
  <c r="BC134" i="9"/>
  <c r="BK134" i="9"/>
  <c r="BJ80" i="9"/>
  <c r="BI80" i="9"/>
  <c r="BH80" i="9"/>
  <c r="BG80" i="9"/>
  <c r="BF80" i="9"/>
  <c r="BE80" i="9"/>
  <c r="BD80" i="9"/>
  <c r="BC80" i="9"/>
  <c r="BK80" i="9"/>
  <c r="BK109" i="9"/>
  <c r="BJ109" i="9"/>
  <c r="BI109" i="9"/>
  <c r="BH109" i="9"/>
  <c r="BG109" i="9"/>
  <c r="BF109" i="9"/>
  <c r="BE109" i="9"/>
  <c r="BD109" i="9"/>
  <c r="BC109" i="9"/>
  <c r="BK85" i="9"/>
  <c r="BJ85" i="9"/>
  <c r="BI85" i="9"/>
  <c r="BH85" i="9"/>
  <c r="BG85" i="9"/>
  <c r="BF85" i="9"/>
  <c r="BE85" i="9"/>
  <c r="BD85" i="9"/>
  <c r="BC85" i="9"/>
  <c r="BK102" i="9"/>
  <c r="BJ102" i="9"/>
  <c r="BI102" i="9"/>
  <c r="BH102" i="9"/>
  <c r="BG102" i="9"/>
  <c r="BF102" i="9"/>
  <c r="BE102" i="9"/>
  <c r="BD102" i="9"/>
  <c r="BC102" i="9"/>
  <c r="BK58" i="9"/>
  <c r="BJ58" i="9"/>
  <c r="BI58" i="9"/>
  <c r="BH58" i="9"/>
  <c r="BG58" i="9"/>
  <c r="BF58" i="9"/>
  <c r="BE58" i="9"/>
  <c r="BD58" i="9"/>
  <c r="BC58" i="9"/>
  <c r="BK93" i="9"/>
  <c r="BJ93" i="9"/>
  <c r="BI93" i="9"/>
  <c r="BH93" i="9"/>
  <c r="BG93" i="9"/>
  <c r="BF93" i="9"/>
  <c r="BE93" i="9"/>
  <c r="BD93" i="9"/>
  <c r="BC93" i="9"/>
  <c r="BK55" i="9"/>
  <c r="BJ55" i="9"/>
  <c r="BI55" i="9"/>
  <c r="BH55" i="9"/>
  <c r="BG55" i="9"/>
  <c r="BF55" i="9"/>
  <c r="BE55" i="9"/>
  <c r="BD55" i="9"/>
  <c r="BC55" i="9"/>
  <c r="BJ78" i="9"/>
  <c r="BI78" i="9"/>
  <c r="BH78" i="9"/>
  <c r="BG78" i="9"/>
  <c r="BF78" i="9"/>
  <c r="BE78" i="9"/>
  <c r="BD78" i="9"/>
  <c r="BC78" i="9"/>
  <c r="BK78" i="9"/>
  <c r="BK66" i="9"/>
  <c r="BJ66" i="9"/>
  <c r="BI66" i="9"/>
  <c r="BH66" i="9"/>
  <c r="BG66" i="9"/>
  <c r="BF66" i="9"/>
  <c r="BE66" i="9"/>
  <c r="BD66" i="9"/>
  <c r="BC66" i="9"/>
  <c r="BJ59" i="9"/>
  <c r="BI59" i="9"/>
  <c r="BH59" i="9"/>
  <c r="BG59" i="9"/>
  <c r="BF59" i="9"/>
  <c r="BE59" i="9"/>
  <c r="BD59" i="9"/>
  <c r="BC59" i="9"/>
  <c r="BK59" i="9"/>
  <c r="BK48" i="9"/>
  <c r="BJ48" i="9"/>
  <c r="BI48" i="9"/>
  <c r="BH48" i="9"/>
  <c r="BG48" i="9"/>
  <c r="BF48" i="9"/>
  <c r="BE48" i="9"/>
  <c r="BD48" i="9"/>
  <c r="BC48" i="9"/>
  <c r="BK11" i="9"/>
  <c r="BJ11" i="9"/>
  <c r="BI11" i="9"/>
  <c r="BH11" i="9"/>
  <c r="BG11" i="9"/>
  <c r="BF11" i="9"/>
  <c r="BE11" i="9"/>
  <c r="BD11" i="9"/>
  <c r="BC11" i="9"/>
  <c r="AT159" i="9"/>
  <c r="AS159" i="9"/>
  <c r="AR159" i="9"/>
  <c r="AQ159" i="9"/>
  <c r="AP159" i="9"/>
  <c r="AO159" i="9"/>
  <c r="AN159" i="9"/>
  <c r="AM159" i="9"/>
  <c r="AL159" i="9"/>
  <c r="AT151" i="9"/>
  <c r="AS151" i="9"/>
  <c r="AR151" i="9"/>
  <c r="AQ151" i="9"/>
  <c r="AP151" i="9"/>
  <c r="AO151" i="9"/>
  <c r="AN151" i="9"/>
  <c r="AM151" i="9"/>
  <c r="AL151" i="9"/>
  <c r="BK29" i="9"/>
  <c r="BJ29" i="9"/>
  <c r="BI29" i="9"/>
  <c r="BH29" i="9"/>
  <c r="BG29" i="9"/>
  <c r="BF29" i="9"/>
  <c r="BE29" i="9"/>
  <c r="BD29" i="9"/>
  <c r="BC29" i="9"/>
  <c r="BK38" i="9"/>
  <c r="BJ38" i="9"/>
  <c r="BI38" i="9"/>
  <c r="BH38" i="9"/>
  <c r="BG38" i="9"/>
  <c r="BF38" i="9"/>
  <c r="BE38" i="9"/>
  <c r="BD38" i="9"/>
  <c r="BC38" i="9"/>
  <c r="BJ31" i="9"/>
  <c r="BI31" i="9"/>
  <c r="BH31" i="9"/>
  <c r="BG31" i="9"/>
  <c r="BF31" i="9"/>
  <c r="BE31" i="9"/>
  <c r="BD31" i="9"/>
  <c r="BC31" i="9"/>
  <c r="BK31" i="9"/>
  <c r="AT87" i="9"/>
  <c r="AS87" i="9"/>
  <c r="AR87" i="9"/>
  <c r="AQ87" i="9"/>
  <c r="AP87" i="9"/>
  <c r="AO87" i="9"/>
  <c r="AN87" i="9"/>
  <c r="AM87" i="9"/>
  <c r="AL87" i="9"/>
  <c r="AT139" i="9"/>
  <c r="AS139" i="9"/>
  <c r="AR139" i="9"/>
  <c r="AQ139" i="9"/>
  <c r="AP139" i="9"/>
  <c r="AO139" i="9"/>
  <c r="AN139" i="9"/>
  <c r="AM139" i="9"/>
  <c r="AL139" i="9"/>
  <c r="AT108" i="9"/>
  <c r="AS108" i="9"/>
  <c r="AR108" i="9"/>
  <c r="AQ108" i="9"/>
  <c r="AP108" i="9"/>
  <c r="AO108" i="9"/>
  <c r="AN108" i="9"/>
  <c r="AM108" i="9"/>
  <c r="AL108" i="9"/>
  <c r="AT61" i="9"/>
  <c r="AS61" i="9"/>
  <c r="AR61" i="9"/>
  <c r="AQ61" i="9"/>
  <c r="AP61" i="9"/>
  <c r="AO61" i="9"/>
  <c r="AN61" i="9"/>
  <c r="AM61" i="9"/>
  <c r="AL61" i="9"/>
  <c r="AT28" i="9"/>
  <c r="AS28" i="9"/>
  <c r="AR28" i="9"/>
  <c r="AQ28" i="9"/>
  <c r="AP28" i="9"/>
  <c r="AO28" i="9"/>
  <c r="AN28" i="9"/>
  <c r="AM28" i="9"/>
  <c r="AL28" i="9"/>
  <c r="AT41" i="9"/>
  <c r="AS41" i="9"/>
  <c r="AR41" i="9"/>
  <c r="AQ41" i="9"/>
  <c r="AP41" i="9"/>
  <c r="AO41" i="9"/>
  <c r="AN41" i="9"/>
  <c r="AM41" i="9"/>
  <c r="AL41" i="9"/>
  <c r="AA32" i="4"/>
  <c r="AB32" i="4"/>
  <c r="AA125" i="4"/>
  <c r="AB125" i="4"/>
  <c r="AA117" i="4"/>
  <c r="AB117" i="4"/>
  <c r="AA109" i="4"/>
  <c r="AB109" i="4"/>
  <c r="AA69" i="4"/>
  <c r="AB69" i="4"/>
  <c r="AA60" i="4"/>
  <c r="AB60" i="4"/>
  <c r="AB31" i="4"/>
  <c r="AA31" i="4"/>
  <c r="K142" i="4"/>
  <c r="G180" i="4"/>
  <c r="Z180" i="4"/>
  <c r="AU180" i="4"/>
  <c r="G155" i="4"/>
  <c r="Z155" i="4"/>
  <c r="AU155" i="4"/>
  <c r="AU79" i="4"/>
  <c r="G79" i="4"/>
  <c r="Z79" i="4"/>
  <c r="AT117" i="8"/>
  <c r="AS117" i="8"/>
  <c r="AR117" i="8"/>
  <c r="AQ117" i="8"/>
  <c r="AP117" i="8"/>
  <c r="AO117" i="8"/>
  <c r="AN117" i="8"/>
  <c r="AM117" i="8"/>
  <c r="AL117" i="8"/>
  <c r="AT94" i="8"/>
  <c r="AS94" i="8"/>
  <c r="AR94" i="8"/>
  <c r="AQ94" i="8"/>
  <c r="AP94" i="8"/>
  <c r="AO94" i="8"/>
  <c r="AN94" i="8"/>
  <c r="AM94" i="8"/>
  <c r="AL94" i="8"/>
  <c r="BK8" i="8"/>
  <c r="BJ8" i="8"/>
  <c r="BI8" i="8"/>
  <c r="BH8" i="8"/>
  <c r="BG8" i="8"/>
  <c r="BF8" i="8"/>
  <c r="BE8" i="8"/>
  <c r="BD8" i="8"/>
  <c r="BC8" i="8"/>
  <c r="AT105" i="9"/>
  <c r="AS105" i="9"/>
  <c r="AR105" i="9"/>
  <c r="AQ105" i="9"/>
  <c r="AP105" i="9"/>
  <c r="AO105" i="9"/>
  <c r="AN105" i="9"/>
  <c r="AM105" i="9"/>
  <c r="AL105" i="9"/>
  <c r="AC83" i="9"/>
  <c r="P151" i="4"/>
  <c r="R151" i="4" s="1"/>
  <c r="AC86" i="4"/>
  <c r="K169" i="4"/>
  <c r="AT144" i="4"/>
  <c r="AS144" i="4"/>
  <c r="AR144" i="4"/>
  <c r="AQ144" i="4"/>
  <c r="AP144" i="4"/>
  <c r="AO144" i="4"/>
  <c r="AN144" i="4"/>
  <c r="AM144" i="4"/>
  <c r="AL144" i="4"/>
  <c r="G93" i="4"/>
  <c r="AU93" i="4"/>
  <c r="Z93" i="4"/>
  <c r="AT118" i="4"/>
  <c r="AS118" i="4"/>
  <c r="AR118" i="4"/>
  <c r="AQ118" i="4"/>
  <c r="AP118" i="4"/>
  <c r="AO118" i="4"/>
  <c r="AN118" i="4"/>
  <c r="AM118" i="4"/>
  <c r="AL118" i="4"/>
  <c r="AT23" i="4"/>
  <c r="AS23" i="4"/>
  <c r="AR23" i="4"/>
  <c r="AQ23" i="4"/>
  <c r="AP23" i="4"/>
  <c r="AO23" i="4"/>
  <c r="AN23" i="4"/>
  <c r="AM23" i="4"/>
  <c r="AL23" i="4"/>
  <c r="AT78" i="8"/>
  <c r="AS78" i="8"/>
  <c r="AR78" i="8"/>
  <c r="AQ78" i="8"/>
  <c r="AP78" i="8"/>
  <c r="AO78" i="8"/>
  <c r="AN78" i="8"/>
  <c r="AM78" i="8"/>
  <c r="AL78" i="8"/>
  <c r="AT75" i="9"/>
  <c r="AS75" i="9"/>
  <c r="AR75" i="9"/>
  <c r="AQ75" i="9"/>
  <c r="AP75" i="9"/>
  <c r="AO75" i="9"/>
  <c r="AN75" i="9"/>
  <c r="AM75" i="9"/>
  <c r="AL75" i="9"/>
  <c r="AT86" i="9"/>
  <c r="AS86" i="9"/>
  <c r="AR86" i="9"/>
  <c r="AQ86" i="9"/>
  <c r="AP86" i="9"/>
  <c r="AO86" i="9"/>
  <c r="AN86" i="9"/>
  <c r="AM86" i="9"/>
  <c r="AL86" i="9"/>
  <c r="J50" i="4"/>
  <c r="AE47" i="4"/>
  <c r="AB47" i="4"/>
  <c r="J47" i="4"/>
  <c r="AD47" i="4"/>
  <c r="K133" i="4"/>
  <c r="AT136" i="8"/>
  <c r="AS136" i="8"/>
  <c r="AR136" i="8"/>
  <c r="AQ136" i="8"/>
  <c r="AP136" i="8"/>
  <c r="AO136" i="8"/>
  <c r="AN136" i="8"/>
  <c r="AM136" i="8"/>
  <c r="AL136" i="8"/>
  <c r="AS54" i="8"/>
  <c r="AR54" i="8"/>
  <c r="AQ54" i="8"/>
  <c r="AP54" i="8"/>
  <c r="AO54" i="8"/>
  <c r="AN54" i="8"/>
  <c r="AM54" i="8"/>
  <c r="AL54" i="8"/>
  <c r="AT54" i="8"/>
  <c r="AT46" i="9"/>
  <c r="AS46" i="9"/>
  <c r="AR46" i="9"/>
  <c r="AQ46" i="9"/>
  <c r="AP46" i="9"/>
  <c r="AO46" i="9"/>
  <c r="AN46" i="9"/>
  <c r="AM46" i="9"/>
  <c r="AL46" i="9"/>
  <c r="AT56" i="4"/>
  <c r="AS56" i="4"/>
  <c r="AR56" i="4"/>
  <c r="AQ56" i="4"/>
  <c r="AP56" i="4"/>
  <c r="AO56" i="4"/>
  <c r="AN56" i="4"/>
  <c r="AM56" i="4"/>
  <c r="AL56" i="4"/>
  <c r="AA55" i="4"/>
  <c r="AD55" i="4"/>
  <c r="AT141" i="4"/>
  <c r="AS141" i="4"/>
  <c r="AR141" i="4"/>
  <c r="AQ141" i="4"/>
  <c r="AP141" i="4"/>
  <c r="AO141" i="4"/>
  <c r="AN141" i="4"/>
  <c r="AM141" i="4"/>
  <c r="AL141" i="4"/>
  <c r="AT101" i="4"/>
  <c r="AS101" i="4"/>
  <c r="AR101" i="4"/>
  <c r="AQ101" i="4"/>
  <c r="AP101" i="4"/>
  <c r="AO101" i="4"/>
  <c r="AN101" i="4"/>
  <c r="AM101" i="4"/>
  <c r="AL101" i="4"/>
  <c r="AT63" i="4"/>
  <c r="AS63" i="4"/>
  <c r="AR63" i="4"/>
  <c r="AQ63" i="4"/>
  <c r="AP63" i="4"/>
  <c r="AO63" i="4"/>
  <c r="AN63" i="4"/>
  <c r="AM63" i="4"/>
  <c r="AL63" i="4"/>
  <c r="AT39" i="9"/>
  <c r="AS39" i="9"/>
  <c r="AR39" i="9"/>
  <c r="AQ39" i="9"/>
  <c r="AP39" i="9"/>
  <c r="AO39" i="9"/>
  <c r="AN39" i="9"/>
  <c r="AM39" i="9"/>
  <c r="AL39" i="9"/>
  <c r="J54" i="4"/>
  <c r="AB54" i="4"/>
  <c r="G139" i="4"/>
  <c r="AU139" i="4"/>
  <c r="Z139" i="4"/>
  <c r="BK133" i="8"/>
  <c r="BJ133" i="8"/>
  <c r="BI133" i="8"/>
  <c r="BH133" i="8"/>
  <c r="BG133" i="8"/>
  <c r="BF133" i="8"/>
  <c r="BE133" i="8"/>
  <c r="BD133" i="8"/>
  <c r="BC133" i="8"/>
  <c r="BJ118" i="8"/>
  <c r="BI118" i="8"/>
  <c r="BH118" i="8"/>
  <c r="BG118" i="8"/>
  <c r="BF118" i="8"/>
  <c r="BE118" i="8"/>
  <c r="BD118" i="8"/>
  <c r="BC118" i="8"/>
  <c r="BK118" i="8"/>
  <c r="BK119" i="8"/>
  <c r="BJ119" i="8"/>
  <c r="BI119" i="8"/>
  <c r="BH119" i="8"/>
  <c r="BG119" i="8"/>
  <c r="BF119" i="8"/>
  <c r="BE119" i="8"/>
  <c r="BD119" i="8"/>
  <c r="BC119" i="8"/>
  <c r="BK104" i="8"/>
  <c r="BJ104" i="8"/>
  <c r="BI104" i="8"/>
  <c r="BH104" i="8"/>
  <c r="BG104" i="8"/>
  <c r="BF104" i="8"/>
  <c r="BE104" i="8"/>
  <c r="BD104" i="8"/>
  <c r="BC104" i="8"/>
  <c r="BK105" i="8"/>
  <c r="BJ105" i="8"/>
  <c r="BI105" i="8"/>
  <c r="BH105" i="8"/>
  <c r="BG105" i="8"/>
  <c r="BF105" i="8"/>
  <c r="BE105" i="8"/>
  <c r="BD105" i="8"/>
  <c r="BC105" i="8"/>
  <c r="BK98" i="8"/>
  <c r="BJ98" i="8"/>
  <c r="BI98" i="8"/>
  <c r="BH98" i="8"/>
  <c r="BG98" i="8"/>
  <c r="BF98" i="8"/>
  <c r="BE98" i="8"/>
  <c r="BD98" i="8"/>
  <c r="BC98" i="8"/>
  <c r="BK92" i="8"/>
  <c r="BJ92" i="8"/>
  <c r="BI92" i="8"/>
  <c r="BH92" i="8"/>
  <c r="BG92" i="8"/>
  <c r="BF92" i="8"/>
  <c r="BE92" i="8"/>
  <c r="BD92" i="8"/>
  <c r="BC92" i="8"/>
  <c r="BK88" i="8"/>
  <c r="BJ88" i="8"/>
  <c r="BI88" i="8"/>
  <c r="BH88" i="8"/>
  <c r="BG88" i="8"/>
  <c r="BF88" i="8"/>
  <c r="BE88" i="8"/>
  <c r="BD88" i="8"/>
  <c r="BC88" i="8"/>
  <c r="BK27" i="8"/>
  <c r="BJ27" i="8"/>
  <c r="BI27" i="8"/>
  <c r="BH27" i="8"/>
  <c r="BG27" i="8"/>
  <c r="BF27" i="8"/>
  <c r="BE27" i="8"/>
  <c r="BD27" i="8"/>
  <c r="BC27" i="8"/>
  <c r="BK69" i="8"/>
  <c r="BJ69" i="8"/>
  <c r="BI69" i="8"/>
  <c r="BH69" i="8"/>
  <c r="BG69" i="8"/>
  <c r="BF69" i="8"/>
  <c r="BE69" i="8"/>
  <c r="BD69" i="8"/>
  <c r="BC69" i="8"/>
  <c r="BK48" i="8"/>
  <c r="BJ48" i="8"/>
  <c r="BI48" i="8"/>
  <c r="BH48" i="8"/>
  <c r="BG48" i="8"/>
  <c r="BF48" i="8"/>
  <c r="BE48" i="8"/>
  <c r="BD48" i="8"/>
  <c r="BC48" i="8"/>
  <c r="BK12" i="8"/>
  <c r="BJ12" i="8"/>
  <c r="BI12" i="8"/>
  <c r="BH12" i="8"/>
  <c r="BG12" i="8"/>
  <c r="BF12" i="8"/>
  <c r="BE12" i="8"/>
  <c r="BD12" i="8"/>
  <c r="BC12" i="8"/>
  <c r="AT111" i="8"/>
  <c r="AS111" i="8"/>
  <c r="AR111" i="8"/>
  <c r="AQ111" i="8"/>
  <c r="AP111" i="8"/>
  <c r="AO111" i="8"/>
  <c r="AN111" i="8"/>
  <c r="AM111" i="8"/>
  <c r="AL111" i="8"/>
  <c r="BK18" i="8"/>
  <c r="BJ18" i="8"/>
  <c r="BI18" i="8"/>
  <c r="BH18" i="8"/>
  <c r="BG18" i="8"/>
  <c r="BF18" i="8"/>
  <c r="BE18" i="8"/>
  <c r="BD18" i="8"/>
  <c r="BC18" i="8"/>
  <c r="BK33" i="8"/>
  <c r="BJ33" i="8"/>
  <c r="BI33" i="8"/>
  <c r="BH33" i="8"/>
  <c r="BG33" i="8"/>
  <c r="BF33" i="8"/>
  <c r="BE33" i="8"/>
  <c r="BD33" i="8"/>
  <c r="BC33" i="8"/>
  <c r="AT159" i="8"/>
  <c r="AS159" i="8"/>
  <c r="AR159" i="8"/>
  <c r="AQ159" i="8"/>
  <c r="AP159" i="8"/>
  <c r="AO159" i="8"/>
  <c r="AN159" i="8"/>
  <c r="AM159" i="8"/>
  <c r="AL159" i="8"/>
  <c r="AT151" i="8"/>
  <c r="AS151" i="8"/>
  <c r="AR151" i="8"/>
  <c r="AQ151" i="8"/>
  <c r="AP151" i="8"/>
  <c r="AO151" i="8"/>
  <c r="AN151" i="8"/>
  <c r="AM151" i="8"/>
  <c r="AL151" i="8"/>
  <c r="BK67" i="8"/>
  <c r="BJ67" i="8"/>
  <c r="BI67" i="8"/>
  <c r="BH67" i="8"/>
  <c r="BG67" i="8"/>
  <c r="BF67" i="8"/>
  <c r="BE67" i="8"/>
  <c r="BD67" i="8"/>
  <c r="BC67" i="8"/>
  <c r="BK46" i="8"/>
  <c r="BJ46" i="8"/>
  <c r="BI46" i="8"/>
  <c r="BH46" i="8"/>
  <c r="BG46" i="8"/>
  <c r="BF46" i="8"/>
  <c r="BE46" i="8"/>
  <c r="BD46" i="8"/>
  <c r="BC46" i="8"/>
  <c r="AT148" i="8"/>
  <c r="AS148" i="8"/>
  <c r="AR148" i="8"/>
  <c r="AQ148" i="8"/>
  <c r="AP148" i="8"/>
  <c r="AO148" i="8"/>
  <c r="AN148" i="8"/>
  <c r="AM148" i="8"/>
  <c r="AL148" i="8"/>
  <c r="AT99" i="8"/>
  <c r="AS99" i="8"/>
  <c r="AR99" i="8"/>
  <c r="AQ99" i="8"/>
  <c r="AP99" i="8"/>
  <c r="AO99" i="8"/>
  <c r="AN99" i="8"/>
  <c r="AM99" i="8"/>
  <c r="AL99" i="8"/>
  <c r="AT83" i="8"/>
  <c r="AS83" i="8"/>
  <c r="AR83" i="8"/>
  <c r="AQ83" i="8"/>
  <c r="AP83" i="8"/>
  <c r="AO83" i="8"/>
  <c r="AN83" i="8"/>
  <c r="AM83" i="8"/>
  <c r="AL83" i="8"/>
  <c r="AT88" i="8"/>
  <c r="AS88" i="8"/>
  <c r="AR88" i="8"/>
  <c r="AQ88" i="8"/>
  <c r="AP88" i="8"/>
  <c r="AO88" i="8"/>
  <c r="AN88" i="8"/>
  <c r="AM88" i="8"/>
  <c r="AL88" i="8"/>
  <c r="AT87" i="8"/>
  <c r="AS87" i="8"/>
  <c r="AR87" i="8"/>
  <c r="AQ87" i="8"/>
  <c r="AP87" i="8"/>
  <c r="AO87" i="8"/>
  <c r="AN87" i="8"/>
  <c r="AM87" i="8"/>
  <c r="AL87" i="8"/>
  <c r="AS108" i="8"/>
  <c r="AR108" i="8"/>
  <c r="AQ108" i="8"/>
  <c r="AP108" i="8"/>
  <c r="AO108" i="8"/>
  <c r="AN108" i="8"/>
  <c r="AM108" i="8"/>
  <c r="AL108" i="8"/>
  <c r="AT108" i="8"/>
  <c r="AT40" i="8"/>
  <c r="AS40" i="8"/>
  <c r="AR40" i="8"/>
  <c r="AQ40" i="8"/>
  <c r="AP40" i="8"/>
  <c r="AO40" i="8"/>
  <c r="AN40" i="8"/>
  <c r="AM40" i="8"/>
  <c r="AL40" i="8"/>
  <c r="AT103" i="9"/>
  <c r="AS103" i="9"/>
  <c r="AR103" i="9"/>
  <c r="AQ103" i="9"/>
  <c r="AP103" i="9"/>
  <c r="AO103" i="9"/>
  <c r="AN103" i="9"/>
  <c r="AM103" i="9"/>
  <c r="AL103" i="9"/>
  <c r="AB161" i="4"/>
  <c r="K161" i="4"/>
  <c r="AE161" i="4"/>
  <c r="AT157" i="4"/>
  <c r="AS157" i="4"/>
  <c r="AR157" i="4"/>
  <c r="AQ157" i="4"/>
  <c r="AP157" i="4"/>
  <c r="AO157" i="4"/>
  <c r="AN157" i="4"/>
  <c r="AM157" i="4"/>
  <c r="AL157" i="4"/>
  <c r="G97" i="4"/>
  <c r="AU97" i="4"/>
  <c r="Z97" i="4"/>
  <c r="AT130" i="4"/>
  <c r="AS130" i="4"/>
  <c r="AR130" i="4"/>
  <c r="AQ130" i="4"/>
  <c r="AP130" i="4"/>
  <c r="AO130" i="4"/>
  <c r="AN130" i="4"/>
  <c r="AM130" i="4"/>
  <c r="AL130" i="4"/>
  <c r="AT131" i="9"/>
  <c r="AS131" i="9"/>
  <c r="AR131" i="9"/>
  <c r="AQ131" i="9"/>
  <c r="AP131" i="9"/>
  <c r="AO131" i="9"/>
  <c r="AN131" i="9"/>
  <c r="AM131" i="9"/>
  <c r="AL131" i="9"/>
  <c r="R156" i="9"/>
  <c r="R51" i="9"/>
  <c r="AF51" i="9"/>
  <c r="AC51" i="9"/>
  <c r="R61" i="9"/>
  <c r="AF61" i="9"/>
  <c r="AC61" i="9"/>
  <c r="R119" i="9"/>
  <c r="AC119" i="9"/>
  <c r="AF119" i="9"/>
  <c r="R55" i="9"/>
  <c r="AF55" i="9"/>
  <c r="AC55" i="9"/>
  <c r="AF139" i="9"/>
  <c r="R144" i="9"/>
  <c r="AF144" i="9"/>
  <c r="AC144" i="9"/>
  <c r="AF90" i="9"/>
  <c r="AC90" i="9"/>
  <c r="BK126" i="9"/>
  <c r="BJ126" i="9"/>
  <c r="BI126" i="9"/>
  <c r="BH126" i="9"/>
  <c r="BG126" i="9"/>
  <c r="BF126" i="9"/>
  <c r="BE126" i="9"/>
  <c r="BD126" i="9"/>
  <c r="BC126" i="9"/>
  <c r="BK135" i="9"/>
  <c r="BJ135" i="9"/>
  <c r="BI135" i="9"/>
  <c r="BH135" i="9"/>
  <c r="BG135" i="9"/>
  <c r="BF135" i="9"/>
  <c r="BE135" i="9"/>
  <c r="BD135" i="9"/>
  <c r="BC135" i="9"/>
  <c r="BK106" i="9"/>
  <c r="BJ106" i="9"/>
  <c r="BI106" i="9"/>
  <c r="BH106" i="9"/>
  <c r="BG106" i="9"/>
  <c r="BF106" i="9"/>
  <c r="BE106" i="9"/>
  <c r="BD106" i="9"/>
  <c r="BC106" i="9"/>
  <c r="BK83" i="9"/>
  <c r="BJ83" i="9"/>
  <c r="BI83" i="9"/>
  <c r="BH83" i="9"/>
  <c r="BG83" i="9"/>
  <c r="BF83" i="9"/>
  <c r="BE83" i="9"/>
  <c r="BD83" i="9"/>
  <c r="BC83" i="9"/>
  <c r="BK90" i="9"/>
  <c r="BJ90" i="9"/>
  <c r="BI90" i="9"/>
  <c r="BH90" i="9"/>
  <c r="BG90" i="9"/>
  <c r="BF90" i="9"/>
  <c r="BE90" i="9"/>
  <c r="BD90" i="9"/>
  <c r="BC90" i="9"/>
  <c r="BK108" i="9"/>
  <c r="BJ108" i="9"/>
  <c r="BI108" i="9"/>
  <c r="BH108" i="9"/>
  <c r="BG108" i="9"/>
  <c r="BF108" i="9"/>
  <c r="BE108" i="9"/>
  <c r="BD108" i="9"/>
  <c r="BC108" i="9"/>
  <c r="BK86" i="9"/>
  <c r="BJ86" i="9"/>
  <c r="BI86" i="9"/>
  <c r="BH86" i="9"/>
  <c r="BG86" i="9"/>
  <c r="BF86" i="9"/>
  <c r="BE86" i="9"/>
  <c r="BD86" i="9"/>
  <c r="BC86" i="9"/>
  <c r="BK73" i="9"/>
  <c r="BJ73" i="9"/>
  <c r="BI73" i="9"/>
  <c r="BH73" i="9"/>
  <c r="BG73" i="9"/>
  <c r="BF73" i="9"/>
  <c r="BE73" i="9"/>
  <c r="BD73" i="9"/>
  <c r="BC73" i="9"/>
  <c r="BK105" i="9"/>
  <c r="BJ105" i="9"/>
  <c r="BI105" i="9"/>
  <c r="BH105" i="9"/>
  <c r="BG105" i="9"/>
  <c r="BF105" i="9"/>
  <c r="BE105" i="9"/>
  <c r="BD105" i="9"/>
  <c r="BC105" i="9"/>
  <c r="BK61" i="9"/>
  <c r="BJ61" i="9"/>
  <c r="BI61" i="9"/>
  <c r="BH61" i="9"/>
  <c r="BG61" i="9"/>
  <c r="BF61" i="9"/>
  <c r="BE61" i="9"/>
  <c r="BD61" i="9"/>
  <c r="BC61" i="9"/>
  <c r="BK53" i="9"/>
  <c r="BJ53" i="9"/>
  <c r="BI53" i="9"/>
  <c r="BH53" i="9"/>
  <c r="BG53" i="9"/>
  <c r="BF53" i="9"/>
  <c r="BE53" i="9"/>
  <c r="BD53" i="9"/>
  <c r="BC53" i="9"/>
  <c r="BK44" i="9"/>
  <c r="BJ44" i="9"/>
  <c r="BI44" i="9"/>
  <c r="BH44" i="9"/>
  <c r="BG44" i="9"/>
  <c r="BF44" i="9"/>
  <c r="BE44" i="9"/>
  <c r="BD44" i="9"/>
  <c r="BC44" i="9"/>
  <c r="AS147" i="9"/>
  <c r="AR147" i="9"/>
  <c r="AQ147" i="9"/>
  <c r="AP147" i="9"/>
  <c r="AO147" i="9"/>
  <c r="AN147" i="9"/>
  <c r="AM147" i="9"/>
  <c r="AL147" i="9"/>
  <c r="AT147" i="9"/>
  <c r="AT158" i="9"/>
  <c r="AS158" i="9"/>
  <c r="AR158" i="9"/>
  <c r="AQ158" i="9"/>
  <c r="AP158" i="9"/>
  <c r="AO158" i="9"/>
  <c r="AN158" i="9"/>
  <c r="AM158" i="9"/>
  <c r="AL158" i="9"/>
  <c r="AS150" i="9"/>
  <c r="AR150" i="9"/>
  <c r="AQ150" i="9"/>
  <c r="AP150" i="9"/>
  <c r="AO150" i="9"/>
  <c r="AN150" i="9"/>
  <c r="AM150" i="9"/>
  <c r="AL150" i="9"/>
  <c r="AT150" i="9"/>
  <c r="BK25" i="9"/>
  <c r="BJ25" i="9"/>
  <c r="BI25" i="9"/>
  <c r="BH25" i="9"/>
  <c r="BG25" i="9"/>
  <c r="BF25" i="9"/>
  <c r="BE25" i="9"/>
  <c r="BD25" i="9"/>
  <c r="BC25" i="9"/>
  <c r="BK34" i="9"/>
  <c r="BJ34" i="9"/>
  <c r="BI34" i="9"/>
  <c r="BH34" i="9"/>
  <c r="BG34" i="9"/>
  <c r="BF34" i="9"/>
  <c r="BE34" i="9"/>
  <c r="BD34" i="9"/>
  <c r="BC34" i="9"/>
  <c r="BK27" i="9"/>
  <c r="BJ27" i="9"/>
  <c r="BI27" i="9"/>
  <c r="BH27" i="9"/>
  <c r="BG27" i="9"/>
  <c r="BF27" i="9"/>
  <c r="BE27" i="9"/>
  <c r="BD27" i="9"/>
  <c r="BC27" i="9"/>
  <c r="AS146" i="9"/>
  <c r="AR146" i="9"/>
  <c r="AQ146" i="9"/>
  <c r="AP146" i="9"/>
  <c r="AO146" i="9"/>
  <c r="AN146" i="9"/>
  <c r="AM146" i="9"/>
  <c r="AL146" i="9"/>
  <c r="AT146" i="9"/>
  <c r="AS138" i="9"/>
  <c r="AR138" i="9"/>
  <c r="AQ138" i="9"/>
  <c r="AP138" i="9"/>
  <c r="AO138" i="9"/>
  <c r="AN138" i="9"/>
  <c r="AM138" i="9"/>
  <c r="AL138" i="9"/>
  <c r="AT138" i="9"/>
  <c r="AT104" i="9"/>
  <c r="AS104" i="9"/>
  <c r="AR104" i="9"/>
  <c r="AQ104" i="9"/>
  <c r="AP104" i="9"/>
  <c r="AO104" i="9"/>
  <c r="AN104" i="9"/>
  <c r="AM104" i="9"/>
  <c r="AL104" i="9"/>
  <c r="AT48" i="9"/>
  <c r="AS48" i="9"/>
  <c r="AR48" i="9"/>
  <c r="AQ48" i="9"/>
  <c r="AP48" i="9"/>
  <c r="AO48" i="9"/>
  <c r="AN48" i="9"/>
  <c r="AM48" i="9"/>
  <c r="AL48" i="9"/>
  <c r="AT56" i="9"/>
  <c r="AS56" i="9"/>
  <c r="AR56" i="9"/>
  <c r="AQ56" i="9"/>
  <c r="AP56" i="9"/>
  <c r="AO56" i="9"/>
  <c r="AN56" i="9"/>
  <c r="AM56" i="9"/>
  <c r="AL56" i="9"/>
  <c r="AT33" i="9"/>
  <c r="AS33" i="9"/>
  <c r="AR33" i="9"/>
  <c r="AQ33" i="9"/>
  <c r="AP33" i="9"/>
  <c r="AO33" i="9"/>
  <c r="AN33" i="9"/>
  <c r="AM33" i="9"/>
  <c r="AL33" i="9"/>
  <c r="AB40" i="4"/>
  <c r="AA40" i="4"/>
  <c r="AA84" i="4"/>
  <c r="AB84" i="4"/>
  <c r="AA68" i="4"/>
  <c r="AB68" i="4"/>
  <c r="AT117" i="9"/>
  <c r="AS117" i="9"/>
  <c r="AR117" i="9"/>
  <c r="AQ117" i="9"/>
  <c r="AP117" i="9"/>
  <c r="AO117" i="9"/>
  <c r="AN117" i="9"/>
  <c r="AM117" i="9"/>
  <c r="AL117" i="9"/>
  <c r="AF92" i="9"/>
  <c r="AT31" i="9"/>
  <c r="AS31" i="9"/>
  <c r="AR31" i="9"/>
  <c r="AQ31" i="9"/>
  <c r="AP31" i="9"/>
  <c r="AO31" i="9"/>
  <c r="AN31" i="9"/>
  <c r="AM31" i="9"/>
  <c r="AL31" i="9"/>
  <c r="AC34" i="9"/>
  <c r="P83" i="4"/>
  <c r="R83" i="4" s="1"/>
  <c r="P82" i="4"/>
  <c r="R82" i="4" s="1"/>
  <c r="R29" i="4"/>
  <c r="AT150" i="4"/>
  <c r="AS150" i="4"/>
  <c r="AR150" i="4"/>
  <c r="AQ150" i="4"/>
  <c r="AP150" i="4"/>
  <c r="AO150" i="4"/>
  <c r="AN150" i="4"/>
  <c r="AM150" i="4"/>
  <c r="AL150" i="4"/>
  <c r="K144" i="4"/>
  <c r="H23" i="4"/>
  <c r="BK6" i="8"/>
  <c r="BJ6" i="8"/>
  <c r="BI6" i="8"/>
  <c r="BH6" i="8"/>
  <c r="BG6" i="8"/>
  <c r="BF6" i="8"/>
  <c r="BE6" i="8"/>
  <c r="BD6" i="8"/>
  <c r="BC6" i="8"/>
  <c r="AC38" i="9"/>
  <c r="BK8" i="9"/>
  <c r="BJ8" i="9"/>
  <c r="BI8" i="9"/>
  <c r="BH8" i="9"/>
  <c r="BG8" i="9"/>
  <c r="BF8" i="9"/>
  <c r="BE8" i="9"/>
  <c r="BD8" i="9"/>
  <c r="BC8" i="9"/>
  <c r="AT171" i="4"/>
  <c r="AS171" i="4"/>
  <c r="AR171" i="4"/>
  <c r="AQ171" i="4"/>
  <c r="AP171" i="4"/>
  <c r="AO171" i="4"/>
  <c r="AN171" i="4"/>
  <c r="AM171" i="4"/>
  <c r="AL171" i="4"/>
  <c r="J165" i="4"/>
  <c r="AU92" i="4"/>
  <c r="G92" i="4"/>
  <c r="Z92" i="4"/>
  <c r="AT53" i="8"/>
  <c r="AS53" i="8"/>
  <c r="AR53" i="8"/>
  <c r="AQ53" i="8"/>
  <c r="AP53" i="8"/>
  <c r="AO53" i="8"/>
  <c r="AN53" i="8"/>
  <c r="AM53" i="8"/>
  <c r="AL53" i="8"/>
  <c r="AT175" i="4"/>
  <c r="AS175" i="4"/>
  <c r="AR175" i="4"/>
  <c r="AQ175" i="4"/>
  <c r="AP175" i="4"/>
  <c r="AO175" i="4"/>
  <c r="AN175" i="4"/>
  <c r="AM175" i="4"/>
  <c r="AL175" i="4"/>
  <c r="AT133" i="4"/>
  <c r="AS133" i="4"/>
  <c r="AR133" i="4"/>
  <c r="AQ133" i="4"/>
  <c r="AP133" i="4"/>
  <c r="AO133" i="4"/>
  <c r="AN133" i="4"/>
  <c r="AM133" i="4"/>
  <c r="AL133" i="4"/>
  <c r="G45" i="4"/>
  <c r="Z45" i="4"/>
  <c r="AU45" i="4"/>
  <c r="AT21" i="8"/>
  <c r="AS21" i="8"/>
  <c r="AR21" i="8"/>
  <c r="AQ21" i="8"/>
  <c r="AP21" i="8"/>
  <c r="AO21" i="8"/>
  <c r="AN21" i="8"/>
  <c r="AM21" i="8"/>
  <c r="AL21" i="8"/>
  <c r="AT30" i="9"/>
  <c r="AS30" i="9"/>
  <c r="AR30" i="9"/>
  <c r="AQ30" i="9"/>
  <c r="AP30" i="9"/>
  <c r="AO30" i="9"/>
  <c r="AN30" i="9"/>
  <c r="AM30" i="9"/>
  <c r="AL30" i="9"/>
  <c r="J56" i="4"/>
  <c r="K141" i="4"/>
  <c r="K101" i="4"/>
  <c r="AT105" i="4"/>
  <c r="AS105" i="4"/>
  <c r="AR105" i="4"/>
  <c r="AQ105" i="4"/>
  <c r="AP105" i="4"/>
  <c r="AO105" i="4"/>
  <c r="AN105" i="4"/>
  <c r="AM105" i="4"/>
  <c r="AL105" i="4"/>
  <c r="AT121" i="9"/>
  <c r="AS121" i="9"/>
  <c r="AR121" i="9"/>
  <c r="AQ121" i="9"/>
  <c r="AP121" i="9"/>
  <c r="AO121" i="9"/>
  <c r="AN121" i="9"/>
  <c r="AM121" i="9"/>
  <c r="AL121" i="9"/>
  <c r="AT107" i="9"/>
  <c r="AS107" i="9"/>
  <c r="AR107" i="9"/>
  <c r="AQ107" i="9"/>
  <c r="AP107" i="9"/>
  <c r="AO107" i="9"/>
  <c r="AN107" i="9"/>
  <c r="AM107" i="9"/>
  <c r="AL107" i="9"/>
  <c r="AA54" i="4"/>
  <c r="AD54" i="4"/>
  <c r="K162" i="4"/>
  <c r="AT24" i="4"/>
  <c r="AS24" i="4"/>
  <c r="AR24" i="4"/>
  <c r="AQ24" i="4"/>
  <c r="AP24" i="4"/>
  <c r="AO24" i="4"/>
  <c r="AN24" i="4"/>
  <c r="AM24" i="4"/>
  <c r="AL24" i="4"/>
  <c r="AT131" i="8"/>
  <c r="AS131" i="8"/>
  <c r="AR131" i="8"/>
  <c r="AQ131" i="8"/>
  <c r="AP131" i="8"/>
  <c r="AO131" i="8"/>
  <c r="AN131" i="8"/>
  <c r="AM131" i="8"/>
  <c r="AL131" i="8"/>
  <c r="BK125" i="8"/>
  <c r="BJ125" i="8"/>
  <c r="BI125" i="8"/>
  <c r="BH125" i="8"/>
  <c r="BG125" i="8"/>
  <c r="BF125" i="8"/>
  <c r="BE125" i="8"/>
  <c r="BD125" i="8"/>
  <c r="BC125" i="8"/>
  <c r="BJ110" i="8"/>
  <c r="BI110" i="8"/>
  <c r="BH110" i="8"/>
  <c r="BG110" i="8"/>
  <c r="BF110" i="8"/>
  <c r="BE110" i="8"/>
  <c r="BD110" i="8"/>
  <c r="BC110" i="8"/>
  <c r="BK110" i="8"/>
  <c r="BK111" i="8"/>
  <c r="BJ111" i="8"/>
  <c r="BI111" i="8"/>
  <c r="BH111" i="8"/>
  <c r="BG111" i="8"/>
  <c r="BF111" i="8"/>
  <c r="BE111" i="8"/>
  <c r="BD111" i="8"/>
  <c r="BC111" i="8"/>
  <c r="BK96" i="8"/>
  <c r="BJ96" i="8"/>
  <c r="BI96" i="8"/>
  <c r="BH96" i="8"/>
  <c r="BG96" i="8"/>
  <c r="BF96" i="8"/>
  <c r="BE96" i="8"/>
  <c r="BD96" i="8"/>
  <c r="BC96" i="8"/>
  <c r="BK97" i="8"/>
  <c r="BJ97" i="8"/>
  <c r="BI97" i="8"/>
  <c r="BH97" i="8"/>
  <c r="BG97" i="8"/>
  <c r="BF97" i="8"/>
  <c r="BE97" i="8"/>
  <c r="BD97" i="8"/>
  <c r="BC97" i="8"/>
  <c r="BJ89" i="8"/>
  <c r="BK89" i="8"/>
  <c r="BI89" i="8"/>
  <c r="BH89" i="8"/>
  <c r="BG89" i="8"/>
  <c r="BF89" i="8"/>
  <c r="BE89" i="8"/>
  <c r="BD89" i="8"/>
  <c r="BC89" i="8"/>
  <c r="BK81" i="8"/>
  <c r="BJ81" i="8"/>
  <c r="BI81" i="8"/>
  <c r="BH81" i="8"/>
  <c r="BG81" i="8"/>
  <c r="BF81" i="8"/>
  <c r="BE81" i="8"/>
  <c r="BD81" i="8"/>
  <c r="BC81" i="8"/>
  <c r="BK84" i="8"/>
  <c r="BJ84" i="8"/>
  <c r="BI84" i="8"/>
  <c r="BH84" i="8"/>
  <c r="BG84" i="8"/>
  <c r="BF84" i="8"/>
  <c r="BE84" i="8"/>
  <c r="BD84" i="8"/>
  <c r="BC84" i="8"/>
  <c r="BK23" i="8"/>
  <c r="BJ23" i="8"/>
  <c r="BI23" i="8"/>
  <c r="BH23" i="8"/>
  <c r="BG23" i="8"/>
  <c r="BF23" i="8"/>
  <c r="BE23" i="8"/>
  <c r="BD23" i="8"/>
  <c r="BC23" i="8"/>
  <c r="BK65" i="8"/>
  <c r="BJ65" i="8"/>
  <c r="BI65" i="8"/>
  <c r="BH65" i="8"/>
  <c r="BG65" i="8"/>
  <c r="BF65" i="8"/>
  <c r="BE65" i="8"/>
  <c r="BD65" i="8"/>
  <c r="BC65" i="8"/>
  <c r="BK44" i="8"/>
  <c r="BJ44" i="8"/>
  <c r="BI44" i="8"/>
  <c r="BH44" i="8"/>
  <c r="BG44" i="8"/>
  <c r="BF44" i="8"/>
  <c r="BE44" i="8"/>
  <c r="BD44" i="8"/>
  <c r="BC44" i="8"/>
  <c r="AT149" i="8"/>
  <c r="AS149" i="8"/>
  <c r="AR149" i="8"/>
  <c r="AQ149" i="8"/>
  <c r="AP149" i="8"/>
  <c r="AO149" i="8"/>
  <c r="AN149" i="8"/>
  <c r="AM149" i="8"/>
  <c r="AL149" i="8"/>
  <c r="AT107" i="8"/>
  <c r="AS107" i="8"/>
  <c r="AR107" i="8"/>
  <c r="AQ107" i="8"/>
  <c r="AP107" i="8"/>
  <c r="AO107" i="8"/>
  <c r="AN107" i="8"/>
  <c r="AM107" i="8"/>
  <c r="AL107" i="8"/>
  <c r="BK11" i="8"/>
  <c r="BJ11" i="8"/>
  <c r="BI11" i="8"/>
  <c r="BH11" i="8"/>
  <c r="BG11" i="8"/>
  <c r="BF11" i="8"/>
  <c r="BE11" i="8"/>
  <c r="BD11" i="8"/>
  <c r="BC11" i="8"/>
  <c r="BK29" i="8"/>
  <c r="BJ29" i="8"/>
  <c r="BI29" i="8"/>
  <c r="BH29" i="8"/>
  <c r="BG29" i="8"/>
  <c r="BF29" i="8"/>
  <c r="BE29" i="8"/>
  <c r="BD29" i="8"/>
  <c r="BC29" i="8"/>
  <c r="AT158" i="8"/>
  <c r="AS158" i="8"/>
  <c r="AR158" i="8"/>
  <c r="AQ158" i="8"/>
  <c r="AP158" i="8"/>
  <c r="AO158" i="8"/>
  <c r="AN158" i="8"/>
  <c r="AM158" i="8"/>
  <c r="AL158" i="8"/>
  <c r="AT150" i="8"/>
  <c r="AS150" i="8"/>
  <c r="AR150" i="8"/>
  <c r="AQ150" i="8"/>
  <c r="AP150" i="8"/>
  <c r="AO150" i="8"/>
  <c r="AN150" i="8"/>
  <c r="AM150" i="8"/>
  <c r="AL150" i="8"/>
  <c r="BK62" i="8"/>
  <c r="BJ62" i="8"/>
  <c r="BI62" i="8"/>
  <c r="BH62" i="8"/>
  <c r="BG62" i="8"/>
  <c r="BF62" i="8"/>
  <c r="BE62" i="8"/>
  <c r="BD62" i="8"/>
  <c r="BC62" i="8"/>
  <c r="BK42" i="8"/>
  <c r="BJ42" i="8"/>
  <c r="BI42" i="8"/>
  <c r="BH42" i="8"/>
  <c r="BG42" i="8"/>
  <c r="BF42" i="8"/>
  <c r="BE42" i="8"/>
  <c r="BD42" i="8"/>
  <c r="BC42" i="8"/>
  <c r="AT146" i="8"/>
  <c r="AS146" i="8"/>
  <c r="AR146" i="8"/>
  <c r="AQ146" i="8"/>
  <c r="AP146" i="8"/>
  <c r="AO146" i="8"/>
  <c r="AN146" i="8"/>
  <c r="AM146" i="8"/>
  <c r="AL146" i="8"/>
  <c r="BJ68" i="8"/>
  <c r="BI68" i="8"/>
  <c r="BH68" i="8"/>
  <c r="BG68" i="8"/>
  <c r="BF68" i="8"/>
  <c r="BE68" i="8"/>
  <c r="BD68" i="8"/>
  <c r="BC68" i="8"/>
  <c r="BK68" i="8"/>
  <c r="AT75" i="8"/>
  <c r="AS75" i="8"/>
  <c r="AR75" i="8"/>
  <c r="AQ75" i="8"/>
  <c r="AP75" i="8"/>
  <c r="AO75" i="8"/>
  <c r="AN75" i="8"/>
  <c r="AM75" i="8"/>
  <c r="AL75" i="8"/>
  <c r="AT80" i="8"/>
  <c r="AS80" i="8"/>
  <c r="AR80" i="8"/>
  <c r="AQ80" i="8"/>
  <c r="AP80" i="8"/>
  <c r="AO80" i="8"/>
  <c r="AN80" i="8"/>
  <c r="AM80" i="8"/>
  <c r="AL80" i="8"/>
  <c r="AT79" i="8"/>
  <c r="AS79" i="8"/>
  <c r="AR79" i="8"/>
  <c r="AQ79" i="8"/>
  <c r="AP79" i="8"/>
  <c r="AO79" i="8"/>
  <c r="AN79" i="8"/>
  <c r="AM79" i="8"/>
  <c r="AL79" i="8"/>
  <c r="AS100" i="8"/>
  <c r="AR100" i="8"/>
  <c r="AQ100" i="8"/>
  <c r="AP100" i="8"/>
  <c r="AO100" i="8"/>
  <c r="AN100" i="8"/>
  <c r="AM100" i="8"/>
  <c r="AL100" i="8"/>
  <c r="AT100" i="8"/>
  <c r="AT79" i="9"/>
  <c r="AS79" i="9"/>
  <c r="AR79" i="9"/>
  <c r="AQ79" i="9"/>
  <c r="AP79" i="9"/>
  <c r="AO79" i="9"/>
  <c r="AN79" i="9"/>
  <c r="AM79" i="9"/>
  <c r="AL79" i="9"/>
  <c r="R152" i="9"/>
  <c r="AC152" i="9"/>
  <c r="AF152" i="9"/>
  <c r="R157" i="9"/>
  <c r="AC157" i="9"/>
  <c r="AF157" i="9"/>
  <c r="R110" i="9"/>
  <c r="AF110" i="9"/>
  <c r="AC110" i="9"/>
  <c r="R45" i="9"/>
  <c r="AC45" i="9"/>
  <c r="AF45" i="9"/>
  <c r="R120" i="9"/>
  <c r="AC120" i="9"/>
  <c r="AF120" i="9"/>
  <c r="R49" i="9"/>
  <c r="R124" i="9"/>
  <c r="AC124" i="9"/>
  <c r="AF124" i="9"/>
  <c r="R60" i="9"/>
  <c r="AF60" i="9"/>
  <c r="AC60" i="9"/>
  <c r="R134" i="9"/>
  <c r="AC134" i="9"/>
  <c r="AF134" i="9"/>
  <c r="R70" i="9"/>
  <c r="AF70" i="9"/>
  <c r="AC70" i="9"/>
  <c r="AC143" i="9"/>
  <c r="BJ118" i="9"/>
  <c r="BI118" i="9"/>
  <c r="BH118" i="9"/>
  <c r="BG118" i="9"/>
  <c r="BF118" i="9"/>
  <c r="BE118" i="9"/>
  <c r="BD118" i="9"/>
  <c r="BC118" i="9"/>
  <c r="BK118" i="9"/>
  <c r="BK127" i="9"/>
  <c r="BJ127" i="9"/>
  <c r="BI127" i="9"/>
  <c r="BH127" i="9"/>
  <c r="BG127" i="9"/>
  <c r="BF127" i="9"/>
  <c r="BE127" i="9"/>
  <c r="BD127" i="9"/>
  <c r="BC127" i="9"/>
  <c r="BJ87" i="9"/>
  <c r="BI87" i="9"/>
  <c r="BH87" i="9"/>
  <c r="BG87" i="9"/>
  <c r="BF87" i="9"/>
  <c r="BE87" i="9"/>
  <c r="BD87" i="9"/>
  <c r="BC87" i="9"/>
  <c r="BK87" i="9"/>
  <c r="BK130" i="9"/>
  <c r="BJ130" i="9"/>
  <c r="BI130" i="9"/>
  <c r="BH130" i="9"/>
  <c r="BG130" i="9"/>
  <c r="BF130" i="9"/>
  <c r="BE130" i="9"/>
  <c r="BD130" i="9"/>
  <c r="BC130" i="9"/>
  <c r="BK77" i="9"/>
  <c r="BJ77" i="9"/>
  <c r="BI77" i="9"/>
  <c r="BH77" i="9"/>
  <c r="BG77" i="9"/>
  <c r="BF77" i="9"/>
  <c r="BE77" i="9"/>
  <c r="BD77" i="9"/>
  <c r="BC77" i="9"/>
  <c r="BK100" i="9"/>
  <c r="BJ100" i="9"/>
  <c r="BI100" i="9"/>
  <c r="BH100" i="9"/>
  <c r="BG100" i="9"/>
  <c r="BF100" i="9"/>
  <c r="BE100" i="9"/>
  <c r="BD100" i="9"/>
  <c r="BC100" i="9"/>
  <c r="BK82" i="9"/>
  <c r="BJ82" i="9"/>
  <c r="BI82" i="9"/>
  <c r="BH82" i="9"/>
  <c r="BG82" i="9"/>
  <c r="BF82" i="9"/>
  <c r="BE82" i="9"/>
  <c r="BD82" i="9"/>
  <c r="BC82" i="9"/>
  <c r="BJ69" i="9"/>
  <c r="BI69" i="9"/>
  <c r="BH69" i="9"/>
  <c r="BG69" i="9"/>
  <c r="BF69" i="9"/>
  <c r="BE69" i="9"/>
  <c r="BD69" i="9"/>
  <c r="BC69" i="9"/>
  <c r="BK69" i="9"/>
  <c r="BK97" i="9"/>
  <c r="BJ97" i="9"/>
  <c r="BI97" i="9"/>
  <c r="BH97" i="9"/>
  <c r="BG97" i="9"/>
  <c r="BF97" i="9"/>
  <c r="BE97" i="9"/>
  <c r="BD97" i="9"/>
  <c r="BC97" i="9"/>
  <c r="BK57" i="9"/>
  <c r="BJ57" i="9"/>
  <c r="BI57" i="9"/>
  <c r="BH57" i="9"/>
  <c r="BG57" i="9"/>
  <c r="BF57" i="9"/>
  <c r="BE57" i="9"/>
  <c r="BD57" i="9"/>
  <c r="BC57" i="9"/>
  <c r="BJ60" i="9"/>
  <c r="BI60" i="9"/>
  <c r="BH60" i="9"/>
  <c r="BG60" i="9"/>
  <c r="BF60" i="9"/>
  <c r="BE60" i="9"/>
  <c r="BD60" i="9"/>
  <c r="BC60" i="9"/>
  <c r="BK60" i="9"/>
  <c r="BJ40" i="9"/>
  <c r="BI40" i="9"/>
  <c r="BH40" i="9"/>
  <c r="BG40" i="9"/>
  <c r="BF40" i="9"/>
  <c r="BE40" i="9"/>
  <c r="BD40" i="9"/>
  <c r="BC40" i="9"/>
  <c r="BK40" i="9"/>
  <c r="BK18" i="9"/>
  <c r="BJ18" i="9"/>
  <c r="BI18" i="9"/>
  <c r="BH18" i="9"/>
  <c r="BG18" i="9"/>
  <c r="BF18" i="9"/>
  <c r="BE18" i="9"/>
  <c r="BD18" i="9"/>
  <c r="BC18" i="9"/>
  <c r="AT157" i="9"/>
  <c r="AS157" i="9"/>
  <c r="AR157" i="9"/>
  <c r="AQ157" i="9"/>
  <c r="AP157" i="9"/>
  <c r="AO157" i="9"/>
  <c r="AN157" i="9"/>
  <c r="AM157" i="9"/>
  <c r="AL157" i="9"/>
  <c r="AT149" i="9"/>
  <c r="AS149" i="9"/>
  <c r="AR149" i="9"/>
  <c r="AQ149" i="9"/>
  <c r="AP149" i="9"/>
  <c r="AO149" i="9"/>
  <c r="AN149" i="9"/>
  <c r="AM149" i="9"/>
  <c r="AL149" i="9"/>
  <c r="BK21" i="9"/>
  <c r="BJ21" i="9"/>
  <c r="BI21" i="9"/>
  <c r="BH21" i="9"/>
  <c r="BG21" i="9"/>
  <c r="BF21" i="9"/>
  <c r="BE21" i="9"/>
  <c r="BD21" i="9"/>
  <c r="BC21" i="9"/>
  <c r="BK30" i="9"/>
  <c r="BJ30" i="9"/>
  <c r="BI30" i="9"/>
  <c r="BH30" i="9"/>
  <c r="BG30" i="9"/>
  <c r="BF30" i="9"/>
  <c r="BE30" i="9"/>
  <c r="BD30" i="9"/>
  <c r="BC30" i="9"/>
  <c r="BK23" i="9"/>
  <c r="BJ23" i="9"/>
  <c r="BI23" i="9"/>
  <c r="BH23" i="9"/>
  <c r="BG23" i="9"/>
  <c r="BF23" i="9"/>
  <c r="BE23" i="9"/>
  <c r="BD23" i="9"/>
  <c r="BC23" i="9"/>
  <c r="AT145" i="9"/>
  <c r="AS145" i="9"/>
  <c r="AR145" i="9"/>
  <c r="AQ145" i="9"/>
  <c r="AP145" i="9"/>
  <c r="AO145" i="9"/>
  <c r="AN145" i="9"/>
  <c r="AM145" i="9"/>
  <c r="AL145" i="9"/>
  <c r="AS132" i="9"/>
  <c r="AR132" i="9"/>
  <c r="AQ132" i="9"/>
  <c r="AP132" i="9"/>
  <c r="AO132" i="9"/>
  <c r="AN132" i="9"/>
  <c r="AM132" i="9"/>
  <c r="AL132" i="9"/>
  <c r="AT132" i="9"/>
  <c r="AT100" i="9"/>
  <c r="AS100" i="9"/>
  <c r="AR100" i="9"/>
  <c r="AQ100" i="9"/>
  <c r="AP100" i="9"/>
  <c r="AO100" i="9"/>
  <c r="AN100" i="9"/>
  <c r="AM100" i="9"/>
  <c r="AL100" i="9"/>
  <c r="AT32" i="9"/>
  <c r="AS32" i="9"/>
  <c r="AR32" i="9"/>
  <c r="AQ32" i="9"/>
  <c r="AP32" i="9"/>
  <c r="AO32" i="9"/>
  <c r="AN32" i="9"/>
  <c r="AM32" i="9"/>
  <c r="AL32" i="9"/>
  <c r="AT40" i="9"/>
  <c r="AS40" i="9"/>
  <c r="AR40" i="9"/>
  <c r="AQ40" i="9"/>
  <c r="AP40" i="9"/>
  <c r="AO40" i="9"/>
  <c r="AN40" i="9"/>
  <c r="AM40" i="9"/>
  <c r="AL40" i="9"/>
  <c r="AS53" i="9"/>
  <c r="AR53" i="9"/>
  <c r="AQ53" i="9"/>
  <c r="AP53" i="9"/>
  <c r="AO53" i="9"/>
  <c r="AN53" i="9"/>
  <c r="AM53" i="9"/>
  <c r="AL53" i="9"/>
  <c r="AT53" i="9"/>
  <c r="AA131" i="4"/>
  <c r="AB131" i="4"/>
  <c r="AA123" i="4"/>
  <c r="AB123" i="4"/>
  <c r="AA115" i="4"/>
  <c r="AB115" i="4"/>
  <c r="AA107" i="4"/>
  <c r="AB107" i="4"/>
  <c r="AT145" i="4"/>
  <c r="AS145" i="4"/>
  <c r="AR145" i="4"/>
  <c r="AQ145" i="4"/>
  <c r="AP145" i="4"/>
  <c r="AO145" i="4"/>
  <c r="AN145" i="4"/>
  <c r="AM145" i="4"/>
  <c r="AL145" i="4"/>
  <c r="AT138" i="4"/>
  <c r="AS138" i="4"/>
  <c r="AR138" i="4"/>
  <c r="AQ138" i="4"/>
  <c r="AP138" i="4"/>
  <c r="AO138" i="4"/>
  <c r="AN138" i="4"/>
  <c r="AM138" i="4"/>
  <c r="AL138" i="4"/>
  <c r="K116" i="4"/>
  <c r="AT123" i="8"/>
  <c r="AS123" i="8"/>
  <c r="AR123" i="8"/>
  <c r="AQ123" i="8"/>
  <c r="AP123" i="8"/>
  <c r="AO123" i="8"/>
  <c r="AN123" i="8"/>
  <c r="AM123" i="8"/>
  <c r="AL123" i="8"/>
  <c r="AS86" i="8"/>
  <c r="AR86" i="8"/>
  <c r="AQ86" i="8"/>
  <c r="AP86" i="8"/>
  <c r="AO86" i="8"/>
  <c r="AN86" i="8"/>
  <c r="AM86" i="8"/>
  <c r="AL86" i="8"/>
  <c r="AT86" i="8"/>
  <c r="AF83" i="9"/>
  <c r="P155" i="4"/>
  <c r="R155" i="4" s="1"/>
  <c r="P87" i="4"/>
  <c r="R87" i="4" s="1"/>
  <c r="P78" i="4"/>
  <c r="R78" i="4" s="1"/>
  <c r="P85" i="4"/>
  <c r="R85" i="4" s="1"/>
  <c r="K150" i="4"/>
  <c r="K135" i="4"/>
  <c r="AT168" i="4"/>
  <c r="AS168" i="4"/>
  <c r="AR168" i="4"/>
  <c r="AQ168" i="4"/>
  <c r="AP168" i="4"/>
  <c r="AO168" i="4"/>
  <c r="AN168" i="4"/>
  <c r="AM168" i="4"/>
  <c r="AL168" i="4"/>
  <c r="AU96" i="4"/>
  <c r="G96" i="4"/>
  <c r="Z96" i="4"/>
  <c r="AS41" i="8"/>
  <c r="AR41" i="8"/>
  <c r="AQ41" i="8"/>
  <c r="AP41" i="8"/>
  <c r="AO41" i="8"/>
  <c r="AN41" i="8"/>
  <c r="AM41" i="8"/>
  <c r="AL41" i="8"/>
  <c r="AT41" i="8"/>
  <c r="AF125" i="9"/>
  <c r="AC82" i="9"/>
  <c r="BK5" i="9"/>
  <c r="BJ5" i="9"/>
  <c r="BI5" i="9"/>
  <c r="BH5" i="9"/>
  <c r="BG5" i="9"/>
  <c r="BF5" i="9"/>
  <c r="BE5" i="9"/>
  <c r="BD5" i="9"/>
  <c r="BC5" i="9"/>
  <c r="BA60" i="9"/>
  <c r="BB60" i="9"/>
  <c r="AI48" i="9"/>
  <c r="AJ48" i="9"/>
  <c r="AK48" i="9"/>
  <c r="AI150" i="9"/>
  <c r="AH150" i="9"/>
  <c r="AJ150" i="9"/>
  <c r="AK150" i="9"/>
  <c r="AI86" i="8"/>
  <c r="AJ86" i="8"/>
  <c r="AK86" i="8"/>
  <c r="BA21" i="9"/>
  <c r="BB21" i="9"/>
  <c r="BA57" i="9"/>
  <c r="AZ57" i="9"/>
  <c r="AX57" i="9"/>
  <c r="BB57" i="9"/>
  <c r="AI79" i="8"/>
  <c r="AJ79" i="8"/>
  <c r="AK79" i="8"/>
  <c r="AI146" i="8"/>
  <c r="AJ146" i="8"/>
  <c r="AK146" i="8"/>
  <c r="BA23" i="8"/>
  <c r="AZ23" i="8"/>
  <c r="AX23" i="8"/>
  <c r="BB23" i="8"/>
  <c r="BA110" i="8"/>
  <c r="BB110" i="8"/>
  <c r="AI31" i="9"/>
  <c r="AH31" i="9"/>
  <c r="AJ31" i="9"/>
  <c r="AK31" i="9"/>
  <c r="BA27" i="9"/>
  <c r="BB27" i="9"/>
  <c r="AI158" i="9"/>
  <c r="AH158" i="9"/>
  <c r="AJ158" i="9"/>
  <c r="AK158" i="9"/>
  <c r="BA108" i="9"/>
  <c r="AZ108" i="9"/>
  <c r="AX108" i="9"/>
  <c r="BB108" i="9"/>
  <c r="BA126" i="9"/>
  <c r="BB126" i="9"/>
  <c r="AI131" i="9"/>
  <c r="AH131" i="9"/>
  <c r="AJ131" i="9"/>
  <c r="AK131" i="9"/>
  <c r="AI157" i="4"/>
  <c r="AJ157" i="4"/>
  <c r="AK157" i="4"/>
  <c r="AJ83" i="8"/>
  <c r="AI83" i="8"/>
  <c r="AH83" i="8"/>
  <c r="AK83" i="8"/>
  <c r="BA33" i="8"/>
  <c r="AZ33" i="8"/>
  <c r="AX33" i="8"/>
  <c r="BB33" i="8"/>
  <c r="BB119" i="8"/>
  <c r="BA119" i="8"/>
  <c r="AZ119" i="8"/>
  <c r="AX119" i="8"/>
  <c r="AI75" i="9"/>
  <c r="AJ75" i="9"/>
  <c r="AK75" i="9"/>
  <c r="AI94" i="8"/>
  <c r="AH94" i="8"/>
  <c r="AJ94" i="8"/>
  <c r="AK94" i="8"/>
  <c r="AI61" i="9"/>
  <c r="AJ61" i="9"/>
  <c r="AK61" i="9"/>
  <c r="BA38" i="9"/>
  <c r="BB38" i="9"/>
  <c r="BA48" i="9"/>
  <c r="AZ48" i="9"/>
  <c r="AX48" i="9"/>
  <c r="BB48" i="9"/>
  <c r="BA55" i="9"/>
  <c r="BB55" i="9"/>
  <c r="AI112" i="8"/>
  <c r="AH112" i="8"/>
  <c r="AJ112" i="8"/>
  <c r="AK112" i="8"/>
  <c r="AI160" i="8"/>
  <c r="AJ160" i="8"/>
  <c r="AK160" i="8"/>
  <c r="AI55" i="9"/>
  <c r="AJ55" i="9"/>
  <c r="AK55" i="9"/>
  <c r="AI165" i="4"/>
  <c r="AJ165" i="4"/>
  <c r="AK165" i="4"/>
  <c r="AI114" i="4"/>
  <c r="AH114" i="4"/>
  <c r="AJ114" i="4"/>
  <c r="AK114" i="4"/>
  <c r="AI49" i="9"/>
  <c r="AJ49" i="9"/>
  <c r="AK49" i="9"/>
  <c r="AI152" i="9"/>
  <c r="AJ152" i="9"/>
  <c r="AK152" i="9"/>
  <c r="BA70" i="9"/>
  <c r="AZ70" i="9"/>
  <c r="AX70" i="9"/>
  <c r="BB70" i="9"/>
  <c r="AI32" i="8"/>
  <c r="AJ32" i="8"/>
  <c r="AK32" i="8"/>
  <c r="AI153" i="8"/>
  <c r="AJ153" i="8"/>
  <c r="AK153" i="8"/>
  <c r="AJ101" i="8"/>
  <c r="AI101" i="8"/>
  <c r="AK101" i="8"/>
  <c r="AJ26" i="9"/>
  <c r="AI26" i="9"/>
  <c r="AK26" i="9"/>
  <c r="BB46" i="9"/>
  <c r="BA46" i="9"/>
  <c r="AZ46" i="9"/>
  <c r="AX46" i="9"/>
  <c r="AI161" i="9"/>
  <c r="AH161" i="9"/>
  <c r="AJ161" i="9"/>
  <c r="AK161" i="9"/>
  <c r="BA51" i="8"/>
  <c r="AZ51" i="8"/>
  <c r="AX51" i="8"/>
  <c r="BB51" i="8"/>
  <c r="BA80" i="8"/>
  <c r="BB80" i="8"/>
  <c r="BA83" i="8"/>
  <c r="AZ83" i="8"/>
  <c r="AX83" i="8"/>
  <c r="BB83" i="8"/>
  <c r="AI138" i="4"/>
  <c r="AJ138" i="4"/>
  <c r="AK138" i="4"/>
  <c r="AI145" i="4"/>
  <c r="AJ145" i="4"/>
  <c r="AK145" i="4"/>
  <c r="BA118" i="9"/>
  <c r="AZ118" i="9"/>
  <c r="AX118" i="9"/>
  <c r="BB118" i="9"/>
  <c r="BA42" i="8"/>
  <c r="BB42" i="8"/>
  <c r="BA84" i="8"/>
  <c r="AZ84" i="8"/>
  <c r="AX84" i="8"/>
  <c r="BB84" i="8"/>
  <c r="BA97" i="8"/>
  <c r="BB97" i="8"/>
  <c r="AI133" i="4"/>
  <c r="AH133" i="4"/>
  <c r="AJ133" i="4"/>
  <c r="AK133" i="4"/>
  <c r="BB8" i="9"/>
  <c r="BA8" i="9"/>
  <c r="AZ8" i="9"/>
  <c r="AX8" i="9"/>
  <c r="BA61" i="9"/>
  <c r="BB61" i="9"/>
  <c r="AI130" i="4"/>
  <c r="AJ130" i="4"/>
  <c r="AK130" i="4"/>
  <c r="AJ99" i="8"/>
  <c r="AI99" i="8"/>
  <c r="AH99" i="8"/>
  <c r="AK99" i="8"/>
  <c r="BB48" i="8"/>
  <c r="BA48" i="8"/>
  <c r="AZ48" i="8"/>
  <c r="AX48" i="8"/>
  <c r="AI54" i="8"/>
  <c r="AJ54" i="8"/>
  <c r="AK54" i="8"/>
  <c r="AI78" i="8"/>
  <c r="AJ78" i="8"/>
  <c r="AK78" i="8"/>
  <c r="AI144" i="4"/>
  <c r="AJ144" i="4"/>
  <c r="AK144" i="4"/>
  <c r="AJ117" i="8"/>
  <c r="AI117" i="8"/>
  <c r="AK117" i="8"/>
  <c r="AI108" i="9"/>
  <c r="AJ108" i="9"/>
  <c r="AK108" i="9"/>
  <c r="BA85" i="9"/>
  <c r="BB85" i="9"/>
  <c r="AI52" i="8"/>
  <c r="AH52" i="8"/>
  <c r="AJ52" i="8"/>
  <c r="AK52" i="8"/>
  <c r="AI119" i="8"/>
  <c r="AJ119" i="8"/>
  <c r="AK119" i="8"/>
  <c r="BA37" i="8"/>
  <c r="BB37" i="8"/>
  <c r="BA31" i="8"/>
  <c r="AZ31" i="8"/>
  <c r="AX31" i="8"/>
  <c r="BB31" i="8"/>
  <c r="BA126" i="8"/>
  <c r="BB126" i="8"/>
  <c r="AJ62" i="9"/>
  <c r="AI62" i="9"/>
  <c r="AK62" i="9"/>
  <c r="AJ44" i="9"/>
  <c r="AI44" i="9"/>
  <c r="AH44" i="9"/>
  <c r="AK44" i="9"/>
  <c r="BB107" i="9"/>
  <c r="BA107" i="9"/>
  <c r="AZ107" i="9"/>
  <c r="AX107" i="9"/>
  <c r="AI83" i="9"/>
  <c r="AH83" i="9"/>
  <c r="AJ83" i="9"/>
  <c r="AK83" i="9"/>
  <c r="AJ22" i="9"/>
  <c r="AI22" i="9"/>
  <c r="AH22" i="9"/>
  <c r="AA22" i="9"/>
  <c r="AE22" i="9"/>
  <c r="AK22" i="9"/>
  <c r="AI119" i="9"/>
  <c r="AJ119" i="9"/>
  <c r="AK119" i="9"/>
  <c r="AI104" i="8"/>
  <c r="AJ104" i="8"/>
  <c r="AK104" i="8"/>
  <c r="AI139" i="8"/>
  <c r="AH139" i="8"/>
  <c r="AJ139" i="8"/>
  <c r="AK139" i="8"/>
  <c r="BA121" i="8"/>
  <c r="BB121" i="8"/>
  <c r="AJ125" i="8"/>
  <c r="AI125" i="8"/>
  <c r="AH125" i="8"/>
  <c r="AK125" i="8"/>
  <c r="AI88" i="9"/>
  <c r="AH88" i="9"/>
  <c r="AJ88" i="9"/>
  <c r="AK88" i="9"/>
  <c r="AJ109" i="8"/>
  <c r="AI109" i="8"/>
  <c r="AH109" i="8"/>
  <c r="AK109" i="8"/>
  <c r="BA10" i="8"/>
  <c r="BB10" i="8"/>
  <c r="BA39" i="8"/>
  <c r="AZ39" i="8"/>
  <c r="AX39" i="8"/>
  <c r="BB39" i="8"/>
  <c r="BA82" i="8"/>
  <c r="BB82" i="8"/>
  <c r="AI84" i="9"/>
  <c r="AH84" i="9"/>
  <c r="AJ84" i="9"/>
  <c r="AK84" i="9"/>
  <c r="AJ125" i="9"/>
  <c r="AI125" i="9"/>
  <c r="AH125" i="9"/>
  <c r="AK125" i="9"/>
  <c r="AJ110" i="8"/>
  <c r="AI110" i="8"/>
  <c r="AH110" i="8"/>
  <c r="AK110" i="8"/>
  <c r="BA68" i="8"/>
  <c r="BB68" i="8"/>
  <c r="BA97" i="9"/>
  <c r="BB97" i="9"/>
  <c r="AI123" i="8"/>
  <c r="AH123" i="8"/>
  <c r="AJ123" i="8"/>
  <c r="AK123" i="8"/>
  <c r="AI157" i="9"/>
  <c r="AH157" i="9"/>
  <c r="AJ157" i="9"/>
  <c r="AK157" i="9"/>
  <c r="BA130" i="9"/>
  <c r="BB130" i="9"/>
  <c r="AI80" i="8"/>
  <c r="AH80" i="8"/>
  <c r="AJ80" i="8"/>
  <c r="AK80" i="8"/>
  <c r="BA11" i="8"/>
  <c r="AZ11" i="8"/>
  <c r="AX11" i="8"/>
  <c r="BB11" i="8"/>
  <c r="BA81" i="8"/>
  <c r="BB81" i="8"/>
  <c r="BA125" i="8"/>
  <c r="AZ125" i="8"/>
  <c r="AX125" i="8"/>
  <c r="BB125" i="8"/>
  <c r="AI150" i="4"/>
  <c r="AJ150" i="4"/>
  <c r="AK150" i="4"/>
  <c r="AJ117" i="9"/>
  <c r="AI117" i="9"/>
  <c r="AH117" i="9"/>
  <c r="AK117" i="9"/>
  <c r="AI104" i="9"/>
  <c r="AH104" i="9"/>
  <c r="AJ104" i="9"/>
  <c r="AK104" i="9"/>
  <c r="AI147" i="9"/>
  <c r="AJ147" i="9"/>
  <c r="AK147" i="9"/>
  <c r="BA90" i="9"/>
  <c r="BB90" i="9"/>
  <c r="AI108" i="8"/>
  <c r="AH108" i="8"/>
  <c r="AJ108" i="8"/>
  <c r="AK108" i="8"/>
  <c r="AI148" i="8"/>
  <c r="AJ148" i="8"/>
  <c r="AK148" i="8"/>
  <c r="BA69" i="8"/>
  <c r="BB69" i="8"/>
  <c r="BA118" i="8"/>
  <c r="AZ118" i="8"/>
  <c r="AX118" i="8"/>
  <c r="BB118" i="8"/>
  <c r="AI136" i="8"/>
  <c r="AJ136" i="8"/>
  <c r="AK136" i="8"/>
  <c r="AI23" i="4"/>
  <c r="AJ23" i="4"/>
  <c r="AK23" i="4"/>
  <c r="AI139" i="9"/>
  <c r="AH139" i="9"/>
  <c r="AJ139" i="9"/>
  <c r="AK139" i="9"/>
  <c r="BA29" i="9"/>
  <c r="BB29" i="9"/>
  <c r="BA93" i="9"/>
  <c r="BB93" i="9"/>
  <c r="BA109" i="9"/>
  <c r="BB109" i="9"/>
  <c r="BA14" i="8"/>
  <c r="AZ14" i="8"/>
  <c r="AX14" i="8"/>
  <c r="BB14" i="8"/>
  <c r="AI124" i="8"/>
  <c r="AJ124" i="8"/>
  <c r="AK124" i="8"/>
  <c r="BA100" i="8"/>
  <c r="BB100" i="8"/>
  <c r="BA113" i="8"/>
  <c r="AZ113" i="8"/>
  <c r="AX113" i="8"/>
  <c r="BB113" i="8"/>
  <c r="AI68" i="9"/>
  <c r="AJ68" i="9"/>
  <c r="AK68" i="9"/>
  <c r="AI72" i="9"/>
  <c r="AJ72" i="9"/>
  <c r="AK72" i="9"/>
  <c r="BA35" i="9"/>
  <c r="AZ35" i="9"/>
  <c r="AX35" i="9"/>
  <c r="BB35" i="9"/>
  <c r="BB88" i="9"/>
  <c r="BA88" i="9"/>
  <c r="AZ88" i="9"/>
  <c r="AX88" i="9"/>
  <c r="BA94" i="9"/>
  <c r="AZ94" i="9"/>
  <c r="AX94" i="9"/>
  <c r="BB94" i="9"/>
  <c r="AI106" i="9"/>
  <c r="AJ106" i="9"/>
  <c r="AK106" i="9"/>
  <c r="AJ58" i="9"/>
  <c r="AI58" i="9"/>
  <c r="AK58" i="9"/>
  <c r="AI60" i="8"/>
  <c r="AH60" i="8"/>
  <c r="AJ60" i="8"/>
  <c r="AK60" i="8"/>
  <c r="AI128" i="8"/>
  <c r="AJ128" i="8"/>
  <c r="AK128" i="8"/>
  <c r="AI161" i="8"/>
  <c r="AJ161" i="8"/>
  <c r="AK161" i="8"/>
  <c r="BA108" i="8"/>
  <c r="BB108" i="8"/>
  <c r="AI43" i="9"/>
  <c r="AJ43" i="9"/>
  <c r="AK43" i="9"/>
  <c r="AJ89" i="9"/>
  <c r="AI89" i="9"/>
  <c r="AH89" i="9"/>
  <c r="AK89" i="9"/>
  <c r="AI112" i="4"/>
  <c r="AJ112" i="4"/>
  <c r="AK112" i="4"/>
  <c r="AI57" i="9"/>
  <c r="AH57" i="9"/>
  <c r="AJ57" i="9"/>
  <c r="AK57" i="9"/>
  <c r="AI141" i="9"/>
  <c r="AJ141" i="9"/>
  <c r="AK141" i="9"/>
  <c r="BB96" i="9"/>
  <c r="BA96" i="9"/>
  <c r="AZ96" i="9"/>
  <c r="AX96" i="9"/>
  <c r="AI47" i="8"/>
  <c r="AH47" i="8"/>
  <c r="AJ47" i="8"/>
  <c r="AK47" i="8"/>
  <c r="BA30" i="9"/>
  <c r="BB30" i="9"/>
  <c r="AI100" i="9"/>
  <c r="AJ100" i="9"/>
  <c r="AK100" i="9"/>
  <c r="AI41" i="8"/>
  <c r="AH41" i="8"/>
  <c r="AJ41" i="8"/>
  <c r="AK41" i="8"/>
  <c r="AI53" i="9"/>
  <c r="AJ53" i="9"/>
  <c r="AK53" i="9"/>
  <c r="AJ132" i="9"/>
  <c r="AI132" i="9"/>
  <c r="AH132" i="9"/>
  <c r="AK132" i="9"/>
  <c r="BB18" i="9"/>
  <c r="BA18" i="9"/>
  <c r="BA69" i="9"/>
  <c r="BB69" i="9"/>
  <c r="BA62" i="8"/>
  <c r="BB62" i="8"/>
  <c r="BA96" i="8"/>
  <c r="BB96" i="8"/>
  <c r="AI131" i="8"/>
  <c r="AH131" i="8"/>
  <c r="AJ131" i="8"/>
  <c r="AK131" i="8"/>
  <c r="AI175" i="4"/>
  <c r="AH175" i="4"/>
  <c r="AJ175" i="4"/>
  <c r="AK175" i="4"/>
  <c r="BB6" i="8"/>
  <c r="BA6" i="8"/>
  <c r="AZ6" i="8"/>
  <c r="AX6" i="8"/>
  <c r="AI33" i="9"/>
  <c r="AH33" i="9"/>
  <c r="AJ33" i="9"/>
  <c r="AK33" i="9"/>
  <c r="BA34" i="9"/>
  <c r="AZ34" i="9"/>
  <c r="AX34" i="9"/>
  <c r="BB34" i="9"/>
  <c r="BA105" i="9"/>
  <c r="BB105" i="9"/>
  <c r="AI87" i="8"/>
  <c r="AH87" i="8"/>
  <c r="AJ87" i="8"/>
  <c r="AK87" i="8"/>
  <c r="BA46" i="8"/>
  <c r="BB46" i="8"/>
  <c r="BA27" i="8"/>
  <c r="AZ27" i="8"/>
  <c r="AX27" i="8"/>
  <c r="BB27" i="8"/>
  <c r="BA105" i="8"/>
  <c r="BB105" i="8"/>
  <c r="AI56" i="4"/>
  <c r="AH56" i="4"/>
  <c r="AJ56" i="4"/>
  <c r="AK56" i="4"/>
  <c r="AJ105" i="9"/>
  <c r="AI105" i="9"/>
  <c r="AK105" i="9"/>
  <c r="AJ87" i="9"/>
  <c r="AI87" i="9"/>
  <c r="AH87" i="9"/>
  <c r="AK87" i="9"/>
  <c r="BB59" i="9"/>
  <c r="BA59" i="9"/>
  <c r="AZ59" i="9"/>
  <c r="AX59" i="9"/>
  <c r="AI81" i="8"/>
  <c r="AH81" i="8"/>
  <c r="AJ81" i="8"/>
  <c r="AK81" i="8"/>
  <c r="AJ105" i="8"/>
  <c r="AI105" i="8"/>
  <c r="AH105" i="8"/>
  <c r="AK105" i="8"/>
  <c r="AJ34" i="9"/>
  <c r="AI34" i="9"/>
  <c r="AH34" i="9"/>
  <c r="AK34" i="9"/>
  <c r="BA3" i="8"/>
  <c r="AZ3" i="8"/>
  <c r="AX3" i="8"/>
  <c r="BB3" i="8"/>
  <c r="AI142" i="4"/>
  <c r="AJ142" i="4"/>
  <c r="AK142" i="4"/>
  <c r="BA42" i="9"/>
  <c r="BB42" i="9"/>
  <c r="AI160" i="9"/>
  <c r="AH160" i="9"/>
  <c r="AJ160" i="9"/>
  <c r="AK160" i="9"/>
  <c r="BA47" i="9"/>
  <c r="BB47" i="9"/>
  <c r="AI135" i="8"/>
  <c r="AH135" i="8"/>
  <c r="AJ135" i="8"/>
  <c r="AK135" i="8"/>
  <c r="AJ178" i="4"/>
  <c r="AI178" i="4"/>
  <c r="AK178" i="4"/>
  <c r="AJ50" i="9"/>
  <c r="AI50" i="9"/>
  <c r="AH50" i="9"/>
  <c r="AK50" i="9"/>
  <c r="AI115" i="8"/>
  <c r="AJ115" i="8"/>
  <c r="AK115" i="8"/>
  <c r="AI60" i="9"/>
  <c r="AH60" i="9"/>
  <c r="AJ60" i="9"/>
  <c r="AK60" i="9"/>
  <c r="BA125" i="9"/>
  <c r="AZ125" i="9"/>
  <c r="AX125" i="9"/>
  <c r="BB125" i="9"/>
  <c r="AI98" i="9"/>
  <c r="AJ98" i="9"/>
  <c r="AK98" i="9"/>
  <c r="AJ25" i="9"/>
  <c r="AK25" i="9"/>
  <c r="AI25" i="9"/>
  <c r="AH25" i="9"/>
  <c r="AA25" i="9"/>
  <c r="AE25" i="9"/>
  <c r="AJ74" i="9"/>
  <c r="AI74" i="9"/>
  <c r="AK74" i="9"/>
  <c r="AI168" i="4"/>
  <c r="AJ168" i="4"/>
  <c r="AK168" i="4"/>
  <c r="AI100" i="8"/>
  <c r="AJ100" i="8"/>
  <c r="AK100" i="8"/>
  <c r="BA77" i="9"/>
  <c r="AZ77" i="9"/>
  <c r="AX77" i="9"/>
  <c r="BB77" i="9"/>
  <c r="BB5" i="9"/>
  <c r="BA5" i="9"/>
  <c r="AZ5" i="9"/>
  <c r="AX5" i="9"/>
  <c r="AI40" i="9"/>
  <c r="AH40" i="9"/>
  <c r="AJ40" i="9"/>
  <c r="AK40" i="9"/>
  <c r="AI145" i="9"/>
  <c r="AH145" i="9"/>
  <c r="AJ145" i="9"/>
  <c r="AK145" i="9"/>
  <c r="AI79" i="9"/>
  <c r="AJ79" i="9"/>
  <c r="AK79" i="9"/>
  <c r="AI150" i="8"/>
  <c r="AJ150" i="8"/>
  <c r="AK150" i="8"/>
  <c r="AJ107" i="8"/>
  <c r="AI107" i="8"/>
  <c r="AK107" i="8"/>
  <c r="BA89" i="8"/>
  <c r="AZ89" i="8"/>
  <c r="AX89" i="8"/>
  <c r="BB89" i="8"/>
  <c r="AI24" i="4"/>
  <c r="AJ24" i="4"/>
  <c r="AK24" i="4"/>
  <c r="AI107" i="9"/>
  <c r="AH107" i="9"/>
  <c r="AJ107" i="9"/>
  <c r="AK107" i="9"/>
  <c r="AJ30" i="9"/>
  <c r="AI30" i="9"/>
  <c r="AK30" i="9"/>
  <c r="AI53" i="8"/>
  <c r="AJ53" i="8"/>
  <c r="AK53" i="8"/>
  <c r="AI56" i="9"/>
  <c r="AJ56" i="9"/>
  <c r="AK56" i="9"/>
  <c r="AI138" i="9"/>
  <c r="AH138" i="9"/>
  <c r="AJ138" i="9"/>
  <c r="AK138" i="9"/>
  <c r="BA25" i="9"/>
  <c r="AZ25" i="9"/>
  <c r="AX25" i="9"/>
  <c r="BB25" i="9"/>
  <c r="BA73" i="9"/>
  <c r="BB73" i="9"/>
  <c r="BA83" i="9"/>
  <c r="AZ83" i="9"/>
  <c r="AX83" i="9"/>
  <c r="BB83" i="9"/>
  <c r="BA18" i="8"/>
  <c r="BB18" i="8"/>
  <c r="BB88" i="8"/>
  <c r="BA88" i="8"/>
  <c r="BA133" i="8"/>
  <c r="BB133" i="8"/>
  <c r="AI39" i="9"/>
  <c r="AH39" i="9"/>
  <c r="AJ39" i="9"/>
  <c r="AK39" i="9"/>
  <c r="AI118" i="4"/>
  <c r="AJ118" i="4"/>
  <c r="AK118" i="4"/>
  <c r="BA58" i="9"/>
  <c r="BB58" i="9"/>
  <c r="BA80" i="9"/>
  <c r="AZ80" i="9"/>
  <c r="AX80" i="9"/>
  <c r="BB80" i="9"/>
  <c r="AI94" i="9"/>
  <c r="AJ94" i="9"/>
  <c r="AK94" i="9"/>
  <c r="AI37" i="8"/>
  <c r="AH37" i="8"/>
  <c r="AJ37" i="8"/>
  <c r="AK37" i="8"/>
  <c r="BA112" i="8"/>
  <c r="AZ112" i="8"/>
  <c r="AX112" i="8"/>
  <c r="BB112" i="8"/>
  <c r="AJ89" i="8"/>
  <c r="AI89" i="8"/>
  <c r="AH89" i="8"/>
  <c r="AK89" i="8"/>
  <c r="AI112" i="9"/>
  <c r="AH112" i="9"/>
  <c r="AJ112" i="9"/>
  <c r="AK112" i="9"/>
  <c r="BA20" i="9"/>
  <c r="AZ20" i="9"/>
  <c r="AX20" i="9"/>
  <c r="BB20" i="9"/>
  <c r="BA101" i="9"/>
  <c r="BB101" i="9"/>
  <c r="BA113" i="9"/>
  <c r="AZ113" i="9"/>
  <c r="AX113" i="9"/>
  <c r="BB113" i="9"/>
  <c r="AI120" i="4"/>
  <c r="AJ120" i="4"/>
  <c r="AK120" i="4"/>
  <c r="AJ109" i="9"/>
  <c r="AI109" i="9"/>
  <c r="AK109" i="9"/>
  <c r="AI44" i="8"/>
  <c r="AH44" i="8"/>
  <c r="AJ44" i="8"/>
  <c r="AK44" i="8"/>
  <c r="BA22" i="8"/>
  <c r="BB22" i="8"/>
  <c r="BB24" i="8"/>
  <c r="BA24" i="8"/>
  <c r="BA107" i="8"/>
  <c r="BB107" i="8"/>
  <c r="BA120" i="8"/>
  <c r="AZ120" i="8"/>
  <c r="AX120" i="8"/>
  <c r="BB120" i="8"/>
  <c r="BA13" i="9"/>
  <c r="BB13" i="9"/>
  <c r="BA24" i="9"/>
  <c r="AZ24" i="9"/>
  <c r="AX24" i="9"/>
  <c r="BB24" i="9"/>
  <c r="BA64" i="9"/>
  <c r="BB64" i="9"/>
  <c r="AI48" i="8"/>
  <c r="AH48" i="8"/>
  <c r="AJ48" i="8"/>
  <c r="AK48" i="8"/>
  <c r="AI141" i="8"/>
  <c r="AH141" i="8"/>
  <c r="AJ141" i="8"/>
  <c r="AK141" i="8"/>
  <c r="AI69" i="9"/>
  <c r="AJ69" i="9"/>
  <c r="AK69" i="9"/>
  <c r="AI47" i="9"/>
  <c r="AJ47" i="9"/>
  <c r="AK47" i="9"/>
  <c r="BA65" i="8"/>
  <c r="AZ65" i="8"/>
  <c r="AX65" i="8"/>
  <c r="BB65" i="8"/>
  <c r="BA23" i="9"/>
  <c r="BB23" i="9"/>
  <c r="BA82" i="9"/>
  <c r="AZ82" i="9"/>
  <c r="AX82" i="9"/>
  <c r="BB82" i="9"/>
  <c r="AJ75" i="8"/>
  <c r="AI75" i="8"/>
  <c r="AH75" i="8"/>
  <c r="AK75" i="8"/>
  <c r="AI149" i="8"/>
  <c r="AJ149" i="8"/>
  <c r="AK149" i="8"/>
  <c r="AI21" i="8"/>
  <c r="AH21" i="8"/>
  <c r="AA21" i="8"/>
  <c r="AE21" i="8"/>
  <c r="AJ21" i="8"/>
  <c r="AK21" i="8"/>
  <c r="BA44" i="9"/>
  <c r="AZ44" i="9"/>
  <c r="AX44" i="9"/>
  <c r="BB44" i="9"/>
  <c r="BA86" i="9"/>
  <c r="BB86" i="9"/>
  <c r="BA106" i="9"/>
  <c r="AZ106" i="9"/>
  <c r="AX106" i="9"/>
  <c r="BB106" i="9"/>
  <c r="AI88" i="8"/>
  <c r="AJ88" i="8"/>
  <c r="AK88" i="8"/>
  <c r="BA67" i="8"/>
  <c r="AZ67" i="8"/>
  <c r="AX67" i="8"/>
  <c r="BB67" i="8"/>
  <c r="BA104" i="8"/>
  <c r="BB104" i="8"/>
  <c r="AI63" i="4"/>
  <c r="AH63" i="4"/>
  <c r="AJ63" i="4"/>
  <c r="AK63" i="4"/>
  <c r="AI41" i="9"/>
  <c r="AH41" i="9"/>
  <c r="AJ41" i="9"/>
  <c r="AK41" i="9"/>
  <c r="AI151" i="9"/>
  <c r="AJ151" i="9"/>
  <c r="AK151" i="9"/>
  <c r="BA66" i="9"/>
  <c r="BB66" i="9"/>
  <c r="AI116" i="8"/>
  <c r="AH116" i="8"/>
  <c r="AJ116" i="8"/>
  <c r="AK116" i="8"/>
  <c r="BA53" i="8"/>
  <c r="BB53" i="8"/>
  <c r="BA99" i="8"/>
  <c r="AZ99" i="8"/>
  <c r="AX99" i="8"/>
  <c r="BB99" i="8"/>
  <c r="AI110" i="9"/>
  <c r="AJ110" i="9"/>
  <c r="AK110" i="9"/>
  <c r="AI140" i="9"/>
  <c r="AJ140" i="9"/>
  <c r="AK140" i="9"/>
  <c r="BA33" i="9"/>
  <c r="AZ33" i="9"/>
  <c r="AX33" i="9"/>
  <c r="BB33" i="9"/>
  <c r="AI135" i="9"/>
  <c r="AJ135" i="9"/>
  <c r="AK135" i="9"/>
  <c r="BA41" i="8"/>
  <c r="BB41" i="8"/>
  <c r="BA13" i="8"/>
  <c r="AZ13" i="8"/>
  <c r="AX13" i="8"/>
  <c r="BB13" i="8"/>
  <c r="BB135" i="8"/>
  <c r="BA135" i="8"/>
  <c r="AZ135" i="8"/>
  <c r="AX135" i="8"/>
  <c r="AJ66" i="9"/>
  <c r="AI66" i="9"/>
  <c r="AK66" i="9"/>
  <c r="BB4" i="9"/>
  <c r="BA4" i="9"/>
  <c r="AZ4" i="9"/>
  <c r="AX4" i="9"/>
  <c r="BA12" i="9"/>
  <c r="AZ12" i="9"/>
  <c r="AX12" i="9"/>
  <c r="BB12" i="9"/>
  <c r="BA49" i="9"/>
  <c r="BB49" i="9"/>
  <c r="BA99" i="9"/>
  <c r="AZ99" i="9"/>
  <c r="AX99" i="9"/>
  <c r="BB99" i="9"/>
  <c r="BB28" i="8"/>
  <c r="BA28" i="8"/>
  <c r="AZ28" i="8"/>
  <c r="AX28" i="8"/>
  <c r="BA115" i="8"/>
  <c r="AZ115" i="8"/>
  <c r="AX115" i="8"/>
  <c r="BB115" i="8"/>
  <c r="AI134" i="8"/>
  <c r="AJ134" i="8"/>
  <c r="AK134" i="8"/>
  <c r="AI149" i="4"/>
  <c r="AJ149" i="4"/>
  <c r="AK149" i="4"/>
  <c r="AJ22" i="8"/>
  <c r="AI22" i="8"/>
  <c r="AK22" i="8"/>
  <c r="BB100" i="9"/>
  <c r="BA100" i="9"/>
  <c r="AI149" i="9"/>
  <c r="AJ149" i="9"/>
  <c r="AK149" i="9"/>
  <c r="BA40" i="9"/>
  <c r="AZ40" i="9"/>
  <c r="AX40" i="9"/>
  <c r="BB40" i="9"/>
  <c r="BA87" i="9"/>
  <c r="BB87" i="9"/>
  <c r="AI158" i="8"/>
  <c r="AH158" i="8"/>
  <c r="AJ158" i="8"/>
  <c r="AK158" i="8"/>
  <c r="AJ121" i="9"/>
  <c r="AI121" i="9"/>
  <c r="AK121" i="9"/>
  <c r="AI171" i="4"/>
  <c r="AJ171" i="4"/>
  <c r="AK171" i="4"/>
  <c r="BB127" i="9"/>
  <c r="BA127" i="9"/>
  <c r="AZ127" i="9"/>
  <c r="AX127" i="9"/>
  <c r="BA29" i="8"/>
  <c r="AZ29" i="8"/>
  <c r="AX29" i="8"/>
  <c r="BB29" i="8"/>
  <c r="BB44" i="8"/>
  <c r="BA44" i="8"/>
  <c r="AZ44" i="8"/>
  <c r="AX44" i="8"/>
  <c r="BB111" i="8"/>
  <c r="BA111" i="8"/>
  <c r="BA53" i="9"/>
  <c r="BB53" i="9"/>
  <c r="BB135" i="9"/>
  <c r="BA135" i="9"/>
  <c r="AI103" i="9"/>
  <c r="AJ103" i="9"/>
  <c r="AK103" i="9"/>
  <c r="AI151" i="8"/>
  <c r="AH151" i="8"/>
  <c r="AJ151" i="8"/>
  <c r="AK151" i="8"/>
  <c r="AI111" i="8"/>
  <c r="AH111" i="8"/>
  <c r="AJ111" i="8"/>
  <c r="AK111" i="8"/>
  <c r="BA92" i="8"/>
  <c r="BB92" i="8"/>
  <c r="AI101" i="4"/>
  <c r="AH101" i="4"/>
  <c r="AJ101" i="4"/>
  <c r="AK101" i="4"/>
  <c r="AJ46" i="9"/>
  <c r="AI46" i="9"/>
  <c r="AK46" i="9"/>
  <c r="BB8" i="8"/>
  <c r="BA8" i="8"/>
  <c r="AZ8" i="8"/>
  <c r="AX8" i="8"/>
  <c r="AJ28" i="9"/>
  <c r="AI28" i="9"/>
  <c r="AK28" i="9"/>
  <c r="BA31" i="9"/>
  <c r="AZ31" i="9"/>
  <c r="AX31" i="9"/>
  <c r="BB31" i="9"/>
  <c r="AI159" i="9"/>
  <c r="AJ159" i="9"/>
  <c r="AK159" i="9"/>
  <c r="BA102" i="9"/>
  <c r="AZ102" i="9"/>
  <c r="AX102" i="9"/>
  <c r="BB102" i="9"/>
  <c r="AI25" i="8"/>
  <c r="AJ25" i="8"/>
  <c r="AK25" i="8"/>
  <c r="BA71" i="8"/>
  <c r="BB71" i="8"/>
  <c r="AI127" i="8"/>
  <c r="AH127" i="8"/>
  <c r="AJ127" i="8"/>
  <c r="AK127" i="8"/>
  <c r="BA106" i="8"/>
  <c r="BB106" i="8"/>
  <c r="AI111" i="4"/>
  <c r="AH111" i="4"/>
  <c r="AJ111" i="4"/>
  <c r="AK111" i="4"/>
  <c r="AJ93" i="8"/>
  <c r="AI93" i="8"/>
  <c r="AK93" i="8"/>
  <c r="AI90" i="8"/>
  <c r="AJ90" i="8"/>
  <c r="AK90" i="8"/>
  <c r="AI91" i="9"/>
  <c r="AJ91" i="9"/>
  <c r="AK91" i="9"/>
  <c r="BA91" i="9"/>
  <c r="AZ91" i="9"/>
  <c r="AX91" i="9"/>
  <c r="BB91" i="9"/>
  <c r="AI132" i="8"/>
  <c r="AJ132" i="8"/>
  <c r="AK132" i="8"/>
  <c r="BB77" i="8"/>
  <c r="BA77" i="8"/>
  <c r="AZ77" i="8"/>
  <c r="AX77" i="8"/>
  <c r="BA134" i="8"/>
  <c r="AZ134" i="8"/>
  <c r="AX134" i="8"/>
  <c r="BB134" i="8"/>
  <c r="AI23" i="8"/>
  <c r="AJ23" i="8"/>
  <c r="AK23" i="8"/>
  <c r="AI122" i="9"/>
  <c r="AH122" i="9"/>
  <c r="AJ122" i="9"/>
  <c r="AK122" i="9"/>
  <c r="BA67" i="9"/>
  <c r="AZ67" i="9"/>
  <c r="AX67" i="9"/>
  <c r="BB67" i="9"/>
  <c r="BA45" i="8"/>
  <c r="BB45" i="8"/>
  <c r="AJ97" i="9"/>
  <c r="AI97" i="9"/>
  <c r="AK97" i="9"/>
  <c r="AI32" i="9"/>
  <c r="AJ32" i="9"/>
  <c r="AK32" i="9"/>
  <c r="AI105" i="4"/>
  <c r="AJ105" i="4"/>
  <c r="AK105" i="4"/>
  <c r="AI146" i="9"/>
  <c r="AH146" i="9"/>
  <c r="AJ146" i="9"/>
  <c r="AK146" i="9"/>
  <c r="AI40" i="8"/>
  <c r="AH40" i="8"/>
  <c r="AJ40" i="8"/>
  <c r="AK40" i="8"/>
  <c r="AI159" i="8"/>
  <c r="AJ159" i="8"/>
  <c r="AK159" i="8"/>
  <c r="BB12" i="8"/>
  <c r="BA12" i="8"/>
  <c r="AZ12" i="8"/>
  <c r="AX12" i="8"/>
  <c r="BA98" i="8"/>
  <c r="AZ98" i="8"/>
  <c r="AX98" i="8"/>
  <c r="BB98" i="8"/>
  <c r="AI141" i="4"/>
  <c r="AJ141" i="4"/>
  <c r="AK141" i="4"/>
  <c r="AI86" i="9"/>
  <c r="AH86" i="9"/>
  <c r="AJ86" i="9"/>
  <c r="AK86" i="9"/>
  <c r="BA11" i="9"/>
  <c r="AZ11" i="9"/>
  <c r="AX11" i="9"/>
  <c r="BB11" i="9"/>
  <c r="BB78" i="9"/>
  <c r="BA78" i="9"/>
  <c r="AZ78" i="9"/>
  <c r="AX78" i="9"/>
  <c r="BA134" i="9"/>
  <c r="AZ134" i="9"/>
  <c r="AX134" i="9"/>
  <c r="BB134" i="9"/>
  <c r="AI134" i="9"/>
  <c r="AJ134" i="9"/>
  <c r="AK134" i="9"/>
  <c r="AI96" i="8"/>
  <c r="AH96" i="8"/>
  <c r="AJ96" i="8"/>
  <c r="AK96" i="8"/>
  <c r="AI152" i="8"/>
  <c r="AH152" i="8"/>
  <c r="AJ152" i="8"/>
  <c r="AK152" i="8"/>
  <c r="BB20" i="8"/>
  <c r="BA20" i="8"/>
  <c r="AZ20" i="8"/>
  <c r="AX20" i="8"/>
  <c r="BA73" i="8"/>
  <c r="AZ73" i="8"/>
  <c r="AX73" i="8"/>
  <c r="BB73" i="8"/>
  <c r="BB127" i="8"/>
  <c r="BA127" i="8"/>
  <c r="AZ127" i="8"/>
  <c r="AX127" i="8"/>
  <c r="AI162" i="4"/>
  <c r="AH162" i="4"/>
  <c r="AJ162" i="4"/>
  <c r="AK162" i="4"/>
  <c r="AI106" i="4"/>
  <c r="AH106" i="4"/>
  <c r="AJ106" i="4"/>
  <c r="AK106" i="4"/>
  <c r="AJ21" i="9"/>
  <c r="AK21" i="9"/>
  <c r="AI21" i="9"/>
  <c r="AH21" i="9"/>
  <c r="AA21" i="9"/>
  <c r="AE21" i="9"/>
  <c r="BA62" i="9"/>
  <c r="BB62" i="9"/>
  <c r="BA95" i="9"/>
  <c r="AZ95" i="9"/>
  <c r="AX95" i="9"/>
  <c r="BB95" i="9"/>
  <c r="BA117" i="9"/>
  <c r="BB117" i="9"/>
  <c r="BB9" i="9"/>
  <c r="BA9" i="9"/>
  <c r="BA75" i="8"/>
  <c r="BB75" i="8"/>
  <c r="BA57" i="8"/>
  <c r="AZ57" i="8"/>
  <c r="AX57" i="8"/>
  <c r="BB57" i="8"/>
  <c r="BA35" i="8"/>
  <c r="BB35" i="8"/>
  <c r="BA114" i="8"/>
  <c r="AZ114" i="8"/>
  <c r="AX114" i="8"/>
  <c r="BB114" i="8"/>
  <c r="AI126" i="4"/>
  <c r="AJ126" i="4"/>
  <c r="AK126" i="4"/>
  <c r="AJ82" i="9"/>
  <c r="AI82" i="9"/>
  <c r="AK82" i="9"/>
  <c r="AI110" i="4"/>
  <c r="AH110" i="4"/>
  <c r="AJ110" i="4"/>
  <c r="AK110" i="4"/>
  <c r="AI66" i="4"/>
  <c r="AJ66" i="4"/>
  <c r="AK66" i="4"/>
  <c r="AJ137" i="9"/>
  <c r="AI137" i="9"/>
  <c r="AH137" i="9"/>
  <c r="AK137" i="9"/>
  <c r="BB2" i="9"/>
  <c r="BA2" i="9"/>
  <c r="AI116" i="9"/>
  <c r="AJ116" i="9"/>
  <c r="AK116" i="9"/>
  <c r="BA39" i="9"/>
  <c r="BB39" i="9"/>
  <c r="AI153" i="9"/>
  <c r="AH153" i="9"/>
  <c r="AJ153" i="9"/>
  <c r="AK153" i="9"/>
  <c r="BA74" i="9"/>
  <c r="BB74" i="9"/>
  <c r="AI29" i="8"/>
  <c r="AH29" i="8"/>
  <c r="AJ29" i="8"/>
  <c r="AK29" i="8"/>
  <c r="BA17" i="8"/>
  <c r="AZ17" i="8"/>
  <c r="AX17" i="8"/>
  <c r="BB17" i="8"/>
  <c r="BA122" i="8"/>
  <c r="BB122" i="8"/>
  <c r="BA76" i="8"/>
  <c r="AZ76" i="8"/>
  <c r="AX76" i="8"/>
  <c r="BB76" i="8"/>
  <c r="AI26" i="4"/>
  <c r="AJ26" i="4"/>
  <c r="AK26" i="4"/>
  <c r="AI123" i="9"/>
  <c r="AH123" i="9"/>
  <c r="AJ123" i="9"/>
  <c r="AK123" i="9"/>
  <c r="K96" i="4"/>
  <c r="AT96" i="4"/>
  <c r="AS96" i="4"/>
  <c r="AR96" i="4"/>
  <c r="AQ96" i="4"/>
  <c r="AP96" i="4"/>
  <c r="AO96" i="4"/>
  <c r="AN96" i="4"/>
  <c r="AM96" i="4"/>
  <c r="AL96" i="4"/>
  <c r="AE107" i="4"/>
  <c r="AD107" i="4"/>
  <c r="J45" i="4"/>
  <c r="K92" i="4"/>
  <c r="AT155" i="4"/>
  <c r="AS155" i="4"/>
  <c r="AR155" i="4"/>
  <c r="AQ155" i="4"/>
  <c r="AP155" i="4"/>
  <c r="AO155" i="4"/>
  <c r="AN155" i="4"/>
  <c r="AM155" i="4"/>
  <c r="AL155" i="4"/>
  <c r="AE86" i="4"/>
  <c r="AD86" i="4"/>
  <c r="AE59" i="4"/>
  <c r="AD30" i="4"/>
  <c r="AE30" i="4"/>
  <c r="AE43" i="4"/>
  <c r="AD43" i="4"/>
  <c r="AI126" i="9"/>
  <c r="AJ126" i="9"/>
  <c r="AK126" i="9"/>
  <c r="AI162" i="8"/>
  <c r="AH162" i="8"/>
  <c r="AJ162" i="8"/>
  <c r="AK162" i="8"/>
  <c r="AI29" i="9"/>
  <c r="AH29" i="9"/>
  <c r="AJ29" i="9"/>
  <c r="AK29" i="9"/>
  <c r="BA133" i="9"/>
  <c r="BB133" i="9"/>
  <c r="AJ93" i="9"/>
  <c r="AI93" i="9"/>
  <c r="AK93" i="9"/>
  <c r="BA30" i="8"/>
  <c r="AZ30" i="8"/>
  <c r="AX30" i="8"/>
  <c r="BB30" i="8"/>
  <c r="BA52" i="8"/>
  <c r="BB52" i="8"/>
  <c r="BA136" i="8"/>
  <c r="AZ136" i="8"/>
  <c r="AX136" i="8"/>
  <c r="BB136" i="8"/>
  <c r="AI136" i="9"/>
  <c r="AJ136" i="9"/>
  <c r="AK136" i="9"/>
  <c r="BA32" i="9"/>
  <c r="AZ32" i="9"/>
  <c r="AX32" i="9"/>
  <c r="BB32" i="9"/>
  <c r="BA131" i="9"/>
  <c r="BB131" i="9"/>
  <c r="AI84" i="8"/>
  <c r="AH84" i="8"/>
  <c r="AJ84" i="8"/>
  <c r="AK84" i="8"/>
  <c r="AI95" i="8"/>
  <c r="AH95" i="8"/>
  <c r="AJ95" i="8"/>
  <c r="AK95" i="8"/>
  <c r="BB95" i="8"/>
  <c r="BA95" i="8"/>
  <c r="AZ95" i="8"/>
  <c r="AX95" i="8"/>
  <c r="BA7" i="8"/>
  <c r="AZ7" i="8"/>
  <c r="AX7" i="8"/>
  <c r="BB7" i="8"/>
  <c r="AI95" i="9"/>
  <c r="AJ95" i="9"/>
  <c r="AK95" i="9"/>
  <c r="AI116" i="4"/>
  <c r="AJ116" i="4"/>
  <c r="AK116" i="4"/>
  <c r="AI128" i="9"/>
  <c r="AH128" i="9"/>
  <c r="AJ128" i="9"/>
  <c r="AK128" i="9"/>
  <c r="BA56" i="9"/>
  <c r="AZ56" i="9"/>
  <c r="AX56" i="9"/>
  <c r="BB56" i="9"/>
  <c r="AJ67" i="8"/>
  <c r="AI67" i="8"/>
  <c r="AH67" i="8"/>
  <c r="AK67" i="8"/>
  <c r="BB40" i="8"/>
  <c r="BA40" i="8"/>
  <c r="AI73" i="8"/>
  <c r="AH73" i="8"/>
  <c r="AJ73" i="8"/>
  <c r="AK73" i="8"/>
  <c r="AI154" i="4"/>
  <c r="AJ154" i="4"/>
  <c r="AK154" i="4"/>
  <c r="AI158" i="4"/>
  <c r="AJ158" i="4"/>
  <c r="AK158" i="4"/>
  <c r="AJ179" i="4"/>
  <c r="AK179" i="4"/>
  <c r="AI179" i="4"/>
  <c r="AD69" i="4"/>
  <c r="AE69" i="4"/>
  <c r="AE32" i="4"/>
  <c r="AD32" i="4"/>
  <c r="AE55" i="4"/>
  <c r="AI102" i="4"/>
  <c r="AJ102" i="4"/>
  <c r="AK102" i="4"/>
  <c r="BA37" i="9"/>
  <c r="AZ37" i="9"/>
  <c r="AX37" i="9"/>
  <c r="BB37" i="9"/>
  <c r="BB111" i="9"/>
  <c r="BA111" i="9"/>
  <c r="AZ111" i="9"/>
  <c r="AX111" i="9"/>
  <c r="BA128" i="8"/>
  <c r="AZ128" i="8"/>
  <c r="AX128" i="8"/>
  <c r="BB128" i="8"/>
  <c r="AI65" i="9"/>
  <c r="AJ65" i="9"/>
  <c r="AK65" i="9"/>
  <c r="AI142" i="9"/>
  <c r="AJ142" i="9"/>
  <c r="AK142" i="9"/>
  <c r="BA41" i="9"/>
  <c r="AZ41" i="9"/>
  <c r="AX41" i="9"/>
  <c r="BB41" i="9"/>
  <c r="BA19" i="9"/>
  <c r="BB19" i="9"/>
  <c r="BA116" i="9"/>
  <c r="AZ116" i="9"/>
  <c r="AX116" i="9"/>
  <c r="BB116" i="9"/>
  <c r="AI76" i="8"/>
  <c r="AJ76" i="8"/>
  <c r="AK76" i="8"/>
  <c r="BA49" i="8"/>
  <c r="BB49" i="8"/>
  <c r="BA87" i="8"/>
  <c r="AZ87" i="8"/>
  <c r="AX87" i="8"/>
  <c r="BB87" i="8"/>
  <c r="BA79" i="8"/>
  <c r="BB79" i="8"/>
  <c r="AI46" i="8"/>
  <c r="AH46" i="8"/>
  <c r="AJ46" i="8"/>
  <c r="AK46" i="8"/>
  <c r="AJ129" i="8"/>
  <c r="AI129" i="8"/>
  <c r="AH129" i="8"/>
  <c r="AK129" i="8"/>
  <c r="BA4" i="8"/>
  <c r="BB4" i="8"/>
  <c r="AI170" i="4"/>
  <c r="AH170" i="4"/>
  <c r="AJ170" i="4"/>
  <c r="AK170" i="4"/>
  <c r="BA22" i="9"/>
  <c r="BB22" i="9"/>
  <c r="BA112" i="9"/>
  <c r="AZ112" i="9"/>
  <c r="AX112" i="9"/>
  <c r="BB112" i="9"/>
  <c r="AI63" i="8"/>
  <c r="AJ63" i="8"/>
  <c r="AK63" i="8"/>
  <c r="BA54" i="8"/>
  <c r="BB54" i="8"/>
  <c r="BA70" i="8"/>
  <c r="AZ70" i="8"/>
  <c r="AX70" i="8"/>
  <c r="BB70" i="8"/>
  <c r="AI130" i="8"/>
  <c r="AJ130" i="8"/>
  <c r="AK130" i="8"/>
  <c r="AI27" i="8"/>
  <c r="AH27" i="8"/>
  <c r="AJ27" i="8"/>
  <c r="AK27" i="8"/>
  <c r="AI144" i="9"/>
  <c r="AH144" i="9"/>
  <c r="AJ144" i="9"/>
  <c r="AK144" i="9"/>
  <c r="AI156" i="9"/>
  <c r="AJ156" i="9"/>
  <c r="AK156" i="9"/>
  <c r="BB92" i="9"/>
  <c r="BA92" i="9"/>
  <c r="AZ92" i="9"/>
  <c r="AX92" i="9"/>
  <c r="BB119" i="9"/>
  <c r="BA119" i="9"/>
  <c r="AI99" i="9"/>
  <c r="AJ99" i="9"/>
  <c r="AK99" i="9"/>
  <c r="AI157" i="8"/>
  <c r="AH157" i="8"/>
  <c r="AJ157" i="8"/>
  <c r="AK157" i="8"/>
  <c r="BA72" i="8"/>
  <c r="AZ72" i="8"/>
  <c r="AX72" i="8"/>
  <c r="BB72" i="8"/>
  <c r="BA102" i="8"/>
  <c r="BB102" i="8"/>
  <c r="BB3" i="9"/>
  <c r="BA3" i="9"/>
  <c r="AI74" i="8"/>
  <c r="AJ74" i="8"/>
  <c r="AK74" i="8"/>
  <c r="AI174" i="4"/>
  <c r="AH174" i="4"/>
  <c r="AJ174" i="4"/>
  <c r="AK174" i="4"/>
  <c r="K155" i="4"/>
  <c r="AC155" i="4"/>
  <c r="AD134" i="4"/>
  <c r="AE134" i="4"/>
  <c r="K98" i="4"/>
  <c r="BA115" i="9"/>
  <c r="BB115" i="9"/>
  <c r="BA120" i="9"/>
  <c r="AZ120" i="9"/>
  <c r="AX120" i="9"/>
  <c r="BB120" i="9"/>
  <c r="AI82" i="8"/>
  <c r="AJ82" i="8"/>
  <c r="AK82" i="8"/>
  <c r="AI68" i="8"/>
  <c r="AH68" i="8"/>
  <c r="AJ68" i="8"/>
  <c r="AK68" i="8"/>
  <c r="BA116" i="8"/>
  <c r="AZ116" i="8"/>
  <c r="AX116" i="8"/>
  <c r="BB116" i="8"/>
  <c r="AI146" i="4"/>
  <c r="AJ146" i="4"/>
  <c r="AK146" i="4"/>
  <c r="AI64" i="9"/>
  <c r="AJ64" i="9"/>
  <c r="AK64" i="9"/>
  <c r="AI80" i="9"/>
  <c r="AH80" i="9"/>
  <c r="AJ80" i="9"/>
  <c r="AK80" i="9"/>
  <c r="BA71" i="9"/>
  <c r="AZ71" i="9"/>
  <c r="AX71" i="9"/>
  <c r="BB71" i="9"/>
  <c r="BA123" i="9"/>
  <c r="BB123" i="9"/>
  <c r="AI55" i="8"/>
  <c r="AH55" i="8"/>
  <c r="AJ55" i="8"/>
  <c r="AK55" i="8"/>
  <c r="BA50" i="8"/>
  <c r="BB50" i="8"/>
  <c r="BA43" i="8"/>
  <c r="AZ43" i="8"/>
  <c r="AX43" i="8"/>
  <c r="BB43" i="8"/>
  <c r="BA101" i="8"/>
  <c r="BB101" i="8"/>
  <c r="AJ113" i="9"/>
  <c r="AI113" i="9"/>
  <c r="AK113" i="9"/>
  <c r="AI106" i="8"/>
  <c r="AH106" i="8"/>
  <c r="AJ106" i="8"/>
  <c r="AK106" i="8"/>
  <c r="AI156" i="4"/>
  <c r="AJ156" i="4"/>
  <c r="AK156" i="4"/>
  <c r="AJ70" i="9"/>
  <c r="AI70" i="9"/>
  <c r="AH70" i="9"/>
  <c r="AK70" i="9"/>
  <c r="BA129" i="9"/>
  <c r="AZ129" i="9"/>
  <c r="AX129" i="9"/>
  <c r="BB129" i="9"/>
  <c r="AI64" i="8"/>
  <c r="AJ64" i="8"/>
  <c r="AK64" i="8"/>
  <c r="BB91" i="8"/>
  <c r="BA91" i="8"/>
  <c r="AZ91" i="8"/>
  <c r="AX91" i="8"/>
  <c r="BA47" i="8"/>
  <c r="AZ47" i="8"/>
  <c r="AX47" i="8"/>
  <c r="BB47" i="8"/>
  <c r="AI67" i="4"/>
  <c r="AJ67" i="4"/>
  <c r="AK67" i="4"/>
  <c r="AI137" i="4"/>
  <c r="AH137" i="4"/>
  <c r="AJ137" i="4"/>
  <c r="AK137" i="4"/>
  <c r="AI71" i="9"/>
  <c r="AH71" i="9"/>
  <c r="AJ71" i="9"/>
  <c r="AK71" i="9"/>
  <c r="BB14" i="9"/>
  <c r="BA14" i="9"/>
  <c r="AZ14" i="9"/>
  <c r="AX14" i="9"/>
  <c r="BA17" i="9"/>
  <c r="AZ17" i="9"/>
  <c r="AX17" i="9"/>
  <c r="BB17" i="9"/>
  <c r="BA51" i="9"/>
  <c r="BB51" i="9"/>
  <c r="BA114" i="9"/>
  <c r="AZ114" i="9"/>
  <c r="AX114" i="9"/>
  <c r="BB114" i="9"/>
  <c r="AI148" i="4"/>
  <c r="AJ148" i="4"/>
  <c r="AK148" i="4"/>
  <c r="BA64" i="8"/>
  <c r="BB64" i="8"/>
  <c r="BA25" i="8"/>
  <c r="AZ25" i="8"/>
  <c r="AX25" i="8"/>
  <c r="BB25" i="8"/>
  <c r="BA60" i="8"/>
  <c r="BB60" i="8"/>
  <c r="BA117" i="8"/>
  <c r="AZ117" i="8"/>
  <c r="AX117" i="8"/>
  <c r="BB117" i="8"/>
  <c r="AJ38" i="9"/>
  <c r="AI38" i="9"/>
  <c r="AH38" i="9"/>
  <c r="AK38" i="9"/>
  <c r="AI166" i="4"/>
  <c r="AH166" i="4"/>
  <c r="AJ166" i="4"/>
  <c r="AK166" i="4"/>
  <c r="AJ177" i="4"/>
  <c r="AK177" i="4"/>
  <c r="AI177" i="4"/>
  <c r="AT92" i="4"/>
  <c r="AS92" i="4"/>
  <c r="AR92" i="4"/>
  <c r="AQ92" i="4"/>
  <c r="AP92" i="4"/>
  <c r="AO92" i="4"/>
  <c r="AN92" i="4"/>
  <c r="AM92" i="4"/>
  <c r="AL92" i="4"/>
  <c r="AE115" i="4"/>
  <c r="AD115" i="4"/>
  <c r="AE68" i="4"/>
  <c r="AD68" i="4"/>
  <c r="AT139" i="4"/>
  <c r="AS139" i="4"/>
  <c r="AR139" i="4"/>
  <c r="AQ139" i="4"/>
  <c r="AP139" i="4"/>
  <c r="AO139" i="4"/>
  <c r="AN139" i="4"/>
  <c r="AM139" i="4"/>
  <c r="AL139" i="4"/>
  <c r="AT180" i="4"/>
  <c r="AS180" i="4"/>
  <c r="AR180" i="4"/>
  <c r="AQ180" i="4"/>
  <c r="AP180" i="4"/>
  <c r="AO180" i="4"/>
  <c r="AN180" i="4"/>
  <c r="AM180" i="4"/>
  <c r="AL180" i="4"/>
  <c r="AD109" i="4"/>
  <c r="AE109" i="4"/>
  <c r="K83" i="4"/>
  <c r="AF83" i="4"/>
  <c r="AT143" i="4"/>
  <c r="AS143" i="4"/>
  <c r="AR143" i="4"/>
  <c r="AQ143" i="4"/>
  <c r="AP143" i="4"/>
  <c r="AO143" i="4"/>
  <c r="AN143" i="4"/>
  <c r="AM143" i="4"/>
  <c r="AL143" i="4"/>
  <c r="BA98" i="9"/>
  <c r="BB98" i="9"/>
  <c r="AI138" i="8"/>
  <c r="AH138" i="8"/>
  <c r="AJ138" i="8"/>
  <c r="AK138" i="8"/>
  <c r="AI50" i="8"/>
  <c r="AH50" i="8"/>
  <c r="AJ50" i="8"/>
  <c r="AK50" i="8"/>
  <c r="AI154" i="9"/>
  <c r="AJ154" i="9"/>
  <c r="AK154" i="9"/>
  <c r="BB79" i="9"/>
  <c r="BA79" i="9"/>
  <c r="AZ79" i="9"/>
  <c r="AX79" i="9"/>
  <c r="BA121" i="9"/>
  <c r="AZ121" i="9"/>
  <c r="AX121" i="9"/>
  <c r="BB121" i="9"/>
  <c r="AI56" i="8"/>
  <c r="AJ56" i="8"/>
  <c r="AK56" i="8"/>
  <c r="BA66" i="8"/>
  <c r="AZ66" i="8"/>
  <c r="AX66" i="8"/>
  <c r="BB66" i="8"/>
  <c r="AI77" i="8"/>
  <c r="AJ77" i="8"/>
  <c r="AK77" i="8"/>
  <c r="AI45" i="8"/>
  <c r="AJ45" i="8"/>
  <c r="AK45" i="8"/>
  <c r="AI73" i="9"/>
  <c r="AH73" i="9"/>
  <c r="AJ73" i="9"/>
  <c r="AK73" i="9"/>
  <c r="BB54" i="9"/>
  <c r="BA54" i="9"/>
  <c r="BA52" i="9"/>
  <c r="BB52" i="9"/>
  <c r="BA72" i="9"/>
  <c r="AZ72" i="9"/>
  <c r="AX72" i="9"/>
  <c r="BB72" i="9"/>
  <c r="BA136" i="9"/>
  <c r="BB136" i="9"/>
  <c r="AJ59" i="8"/>
  <c r="AI59" i="8"/>
  <c r="AK59" i="8"/>
  <c r="AI145" i="8"/>
  <c r="AJ145" i="8"/>
  <c r="AK145" i="8"/>
  <c r="BA94" i="8"/>
  <c r="BB94" i="8"/>
  <c r="AI127" i="9"/>
  <c r="AH127" i="9"/>
  <c r="AJ127" i="9"/>
  <c r="AK127" i="9"/>
  <c r="AI45" i="9"/>
  <c r="AJ45" i="9"/>
  <c r="AK45" i="9"/>
  <c r="BA89" i="9"/>
  <c r="BB89" i="9"/>
  <c r="BA132" i="9"/>
  <c r="AZ132" i="9"/>
  <c r="AX132" i="9"/>
  <c r="BB132" i="9"/>
  <c r="AJ129" i="9"/>
  <c r="AI129" i="9"/>
  <c r="AH129" i="9"/>
  <c r="AK129" i="9"/>
  <c r="AI144" i="8"/>
  <c r="AH144" i="8"/>
  <c r="AJ144" i="8"/>
  <c r="AK144" i="8"/>
  <c r="BA16" i="8"/>
  <c r="AZ16" i="8"/>
  <c r="AX16" i="8"/>
  <c r="BB16" i="8"/>
  <c r="AI67" i="9"/>
  <c r="AJ67" i="9"/>
  <c r="AK67" i="9"/>
  <c r="AI128" i="4"/>
  <c r="AH128" i="4"/>
  <c r="AJ128" i="4"/>
  <c r="AK128" i="4"/>
  <c r="AJ101" i="9"/>
  <c r="AI101" i="9"/>
  <c r="AK101" i="9"/>
  <c r="AI152" i="4"/>
  <c r="AJ152" i="4"/>
  <c r="AK152" i="4"/>
  <c r="AE123" i="4"/>
  <c r="AD123" i="4"/>
  <c r="K139" i="4"/>
  <c r="AT93" i="4"/>
  <c r="AS93" i="4"/>
  <c r="AR93" i="4"/>
  <c r="AQ93" i="4"/>
  <c r="AP93" i="4"/>
  <c r="AO93" i="4"/>
  <c r="AN93" i="4"/>
  <c r="AM93" i="4"/>
  <c r="AL93" i="4"/>
  <c r="AE31" i="4"/>
  <c r="AD31" i="4"/>
  <c r="AT83" i="4"/>
  <c r="AS83" i="4"/>
  <c r="AR83" i="4"/>
  <c r="AQ83" i="4"/>
  <c r="AP83" i="4"/>
  <c r="AO83" i="4"/>
  <c r="AN83" i="4"/>
  <c r="AM83" i="4"/>
  <c r="AL83" i="4"/>
  <c r="K91" i="4"/>
  <c r="AD39" i="4"/>
  <c r="AE39" i="4"/>
  <c r="K90" i="4"/>
  <c r="AD119" i="4"/>
  <c r="AE119" i="4"/>
  <c r="AS172" i="4"/>
  <c r="AR172" i="4"/>
  <c r="AQ172" i="4"/>
  <c r="AP172" i="4"/>
  <c r="AO172" i="4"/>
  <c r="AN172" i="4"/>
  <c r="AM172" i="4"/>
  <c r="AL172" i="4"/>
  <c r="AT172" i="4"/>
  <c r="AI118" i="8"/>
  <c r="AH118" i="8"/>
  <c r="AJ118" i="8"/>
  <c r="AK118" i="8"/>
  <c r="AJ36" i="9"/>
  <c r="AI36" i="9"/>
  <c r="AH36" i="9"/>
  <c r="AK36" i="9"/>
  <c r="BB104" i="9"/>
  <c r="BA104" i="9"/>
  <c r="AZ104" i="9"/>
  <c r="AX104" i="9"/>
  <c r="AJ51" i="8"/>
  <c r="AI51" i="8"/>
  <c r="AK51" i="8"/>
  <c r="BA85" i="8"/>
  <c r="BB85" i="8"/>
  <c r="BA124" i="8"/>
  <c r="AZ124" i="8"/>
  <c r="AX124" i="8"/>
  <c r="BB124" i="8"/>
  <c r="AI99" i="4"/>
  <c r="AJ99" i="4"/>
  <c r="AK99" i="4"/>
  <c r="AI92" i="9"/>
  <c r="AJ92" i="9"/>
  <c r="AK92" i="9"/>
  <c r="AI124" i="4"/>
  <c r="AH124" i="4"/>
  <c r="AJ124" i="4"/>
  <c r="AK124" i="4"/>
  <c r="AJ52" i="9"/>
  <c r="AI52" i="9"/>
  <c r="AK52" i="9"/>
  <c r="BA45" i="9"/>
  <c r="BB45" i="9"/>
  <c r="BB81" i="9"/>
  <c r="BA81" i="9"/>
  <c r="AI51" i="9"/>
  <c r="AJ51" i="9"/>
  <c r="AK51" i="9"/>
  <c r="AI156" i="8"/>
  <c r="AJ156" i="8"/>
  <c r="AK156" i="8"/>
  <c r="BB36" i="8"/>
  <c r="BA36" i="8"/>
  <c r="BA132" i="8"/>
  <c r="BB132" i="8"/>
  <c r="AJ25" i="4"/>
  <c r="AI25" i="4"/>
  <c r="AK25" i="4"/>
  <c r="AI81" i="9"/>
  <c r="AH81" i="9"/>
  <c r="AJ81" i="9"/>
  <c r="AK81" i="9"/>
  <c r="BA26" i="9"/>
  <c r="BB26" i="9"/>
  <c r="BA36" i="9"/>
  <c r="AZ36" i="9"/>
  <c r="AX36" i="9"/>
  <c r="BB36" i="9"/>
  <c r="BA38" i="8"/>
  <c r="BB38" i="8"/>
  <c r="AJ137" i="8"/>
  <c r="AI137" i="8"/>
  <c r="AK137" i="8"/>
  <c r="BA78" i="8"/>
  <c r="AZ78" i="8"/>
  <c r="AX78" i="8"/>
  <c r="BB78" i="8"/>
  <c r="BA93" i="8"/>
  <c r="BB93" i="8"/>
  <c r="BB10" i="9"/>
  <c r="BA10" i="9"/>
  <c r="BB2" i="8"/>
  <c r="BA2" i="8"/>
  <c r="AZ2" i="8"/>
  <c r="AX2" i="8"/>
  <c r="AI167" i="4"/>
  <c r="AH167" i="4"/>
  <c r="AJ167" i="4"/>
  <c r="AK167" i="4"/>
  <c r="AJ126" i="8"/>
  <c r="AI126" i="8"/>
  <c r="AH126" i="8"/>
  <c r="AK126" i="8"/>
  <c r="AD84" i="4"/>
  <c r="AE84" i="4"/>
  <c r="K93" i="4"/>
  <c r="AC93" i="4"/>
  <c r="AF93" i="4"/>
  <c r="K180" i="4"/>
  <c r="AD117" i="4"/>
  <c r="AE117" i="4"/>
  <c r="AD164" i="4"/>
  <c r="AE164" i="4"/>
  <c r="AT91" i="4"/>
  <c r="AS91" i="4"/>
  <c r="AR91" i="4"/>
  <c r="AQ91" i="4"/>
  <c r="AP91" i="4"/>
  <c r="AO91" i="4"/>
  <c r="AN91" i="4"/>
  <c r="AM91" i="4"/>
  <c r="AL91" i="4"/>
  <c r="AT90" i="4"/>
  <c r="AS90" i="4"/>
  <c r="AR90" i="4"/>
  <c r="AQ90" i="4"/>
  <c r="AP90" i="4"/>
  <c r="AO90" i="4"/>
  <c r="AN90" i="4"/>
  <c r="AM90" i="4"/>
  <c r="AL90" i="4"/>
  <c r="BA19" i="8"/>
  <c r="BB19" i="8"/>
  <c r="AI162" i="9"/>
  <c r="AH162" i="9"/>
  <c r="AJ162" i="9"/>
  <c r="AK162" i="9"/>
  <c r="BA68" i="9"/>
  <c r="AZ68" i="9"/>
  <c r="AX68" i="9"/>
  <c r="BB68" i="9"/>
  <c r="BA128" i="9"/>
  <c r="BB128" i="9"/>
  <c r="AI35" i="9"/>
  <c r="AH35" i="9"/>
  <c r="AJ35" i="9"/>
  <c r="AK35" i="9"/>
  <c r="AI143" i="8"/>
  <c r="AJ143" i="8"/>
  <c r="AK143" i="8"/>
  <c r="BA123" i="8"/>
  <c r="BB123" i="8"/>
  <c r="AI103" i="4"/>
  <c r="AH103" i="4"/>
  <c r="AJ103" i="4"/>
  <c r="AK103" i="4"/>
  <c r="AI102" i="9"/>
  <c r="AJ102" i="9"/>
  <c r="AK102" i="9"/>
  <c r="BA110" i="9"/>
  <c r="BB110" i="9"/>
  <c r="BA59" i="8"/>
  <c r="AZ59" i="8"/>
  <c r="AX59" i="8"/>
  <c r="BB59" i="8"/>
  <c r="BA21" i="8"/>
  <c r="BB21" i="8"/>
  <c r="BA131" i="8"/>
  <c r="AZ131" i="8"/>
  <c r="AX131" i="8"/>
  <c r="BB131" i="8"/>
  <c r="BA109" i="8"/>
  <c r="BB109" i="8"/>
  <c r="AI130" i="9"/>
  <c r="AH130" i="9"/>
  <c r="AJ130" i="9"/>
  <c r="AK130" i="9"/>
  <c r="AI135" i="4"/>
  <c r="AJ135" i="4"/>
  <c r="AK135" i="4"/>
  <c r="BA122" i="9"/>
  <c r="BB122" i="9"/>
  <c r="AI100" i="4"/>
  <c r="AH100" i="4"/>
  <c r="AJ100" i="4"/>
  <c r="AK100" i="4"/>
  <c r="AI92" i="8"/>
  <c r="AJ92" i="8"/>
  <c r="AK92" i="8"/>
  <c r="BB90" i="8"/>
  <c r="BA90" i="8"/>
  <c r="AZ90" i="8"/>
  <c r="AX90" i="8"/>
  <c r="AI90" i="9"/>
  <c r="AH90" i="9"/>
  <c r="AJ90" i="9"/>
  <c r="AK90" i="9"/>
  <c r="AI76" i="9"/>
  <c r="AJ76" i="9"/>
  <c r="AK76" i="9"/>
  <c r="AT45" i="4"/>
  <c r="AS45" i="4"/>
  <c r="AR45" i="4"/>
  <c r="AQ45" i="4"/>
  <c r="AP45" i="4"/>
  <c r="AO45" i="4"/>
  <c r="AN45" i="4"/>
  <c r="AM45" i="4"/>
  <c r="AL45" i="4"/>
  <c r="AE40" i="4"/>
  <c r="AD40" i="4"/>
  <c r="AT97" i="4"/>
  <c r="AS97" i="4"/>
  <c r="AR97" i="4"/>
  <c r="AQ97" i="4"/>
  <c r="AP97" i="4"/>
  <c r="AO97" i="4"/>
  <c r="AN97" i="4"/>
  <c r="AM97" i="4"/>
  <c r="AL97" i="4"/>
  <c r="AE54" i="4"/>
  <c r="K79" i="4"/>
  <c r="J27" i="4"/>
  <c r="J74" i="4"/>
  <c r="AE61" i="4"/>
  <c r="AD61" i="4"/>
  <c r="AC80" i="4"/>
  <c r="K80" i="4"/>
  <c r="AF80" i="4"/>
  <c r="AI169" i="4"/>
  <c r="AJ169" i="4"/>
  <c r="AK169" i="4"/>
  <c r="AD127" i="4"/>
  <c r="AE127" i="4"/>
  <c r="AI24" i="9"/>
  <c r="AJ24" i="9"/>
  <c r="AK24" i="9"/>
  <c r="BA26" i="8"/>
  <c r="BB26" i="8"/>
  <c r="BA61" i="8"/>
  <c r="AZ61" i="8"/>
  <c r="AX61" i="8"/>
  <c r="BB61" i="8"/>
  <c r="BA129" i="8"/>
  <c r="BB129" i="8"/>
  <c r="AI98" i="8"/>
  <c r="AH98" i="8"/>
  <c r="AJ98" i="8"/>
  <c r="AK98" i="8"/>
  <c r="AJ26" i="8"/>
  <c r="AI26" i="8"/>
  <c r="AH26" i="8"/>
  <c r="AK26" i="8"/>
  <c r="AI120" i="9"/>
  <c r="AJ120" i="9"/>
  <c r="AK120" i="9"/>
  <c r="BA43" i="9"/>
  <c r="AZ43" i="9"/>
  <c r="AX43" i="9"/>
  <c r="BB43" i="9"/>
  <c r="AJ121" i="8"/>
  <c r="AI121" i="8"/>
  <c r="AH121" i="8"/>
  <c r="AK121" i="8"/>
  <c r="BA55" i="8"/>
  <c r="BB55" i="8"/>
  <c r="AI155" i="8"/>
  <c r="AH155" i="8"/>
  <c r="AJ155" i="8"/>
  <c r="AK155" i="8"/>
  <c r="BB32" i="8"/>
  <c r="BA32" i="8"/>
  <c r="AZ32" i="8"/>
  <c r="AX32" i="8"/>
  <c r="BA130" i="8"/>
  <c r="AZ130" i="8"/>
  <c r="AX130" i="8"/>
  <c r="BB130" i="8"/>
  <c r="AJ42" i="9"/>
  <c r="AI42" i="9"/>
  <c r="AH42" i="9"/>
  <c r="AK42" i="9"/>
  <c r="AI133" i="9"/>
  <c r="AJ133" i="9"/>
  <c r="AK133" i="9"/>
  <c r="AI173" i="4"/>
  <c r="AH173" i="4"/>
  <c r="AJ173" i="4"/>
  <c r="AK173" i="4"/>
  <c r="AI124" i="9"/>
  <c r="AH124" i="9"/>
  <c r="AJ124" i="9"/>
  <c r="AK124" i="9"/>
  <c r="AI155" i="9"/>
  <c r="AJ155" i="9"/>
  <c r="AK155" i="9"/>
  <c r="BA75" i="9"/>
  <c r="BB75" i="9"/>
  <c r="BA124" i="9"/>
  <c r="AZ124" i="9"/>
  <c r="AX124" i="9"/>
  <c r="BB124" i="9"/>
  <c r="AI142" i="8"/>
  <c r="AJ142" i="8"/>
  <c r="AK142" i="8"/>
  <c r="BA74" i="8"/>
  <c r="AZ74" i="8"/>
  <c r="AX74" i="8"/>
  <c r="BB74" i="8"/>
  <c r="AI122" i="8"/>
  <c r="AJ122" i="8"/>
  <c r="AK122" i="8"/>
  <c r="AI49" i="8"/>
  <c r="AJ49" i="8"/>
  <c r="AK49" i="8"/>
  <c r="AI23" i="9"/>
  <c r="AH23" i="9"/>
  <c r="AA23" i="9"/>
  <c r="AE23" i="9"/>
  <c r="AJ23" i="9"/>
  <c r="AK23" i="9"/>
  <c r="AI77" i="9"/>
  <c r="AH77" i="9"/>
  <c r="AJ77" i="9"/>
  <c r="AK77" i="9"/>
  <c r="AJ78" i="9"/>
  <c r="AI78" i="9"/>
  <c r="AH78" i="9"/>
  <c r="AK78" i="9"/>
  <c r="BA16" i="9"/>
  <c r="BB16" i="9"/>
  <c r="BA65" i="9"/>
  <c r="AZ65" i="9"/>
  <c r="AX65" i="9"/>
  <c r="BB65" i="9"/>
  <c r="BA137" i="9"/>
  <c r="BB137" i="9"/>
  <c r="AI63" i="9"/>
  <c r="AH63" i="9"/>
  <c r="AA63" i="9"/>
  <c r="AE63" i="9"/>
  <c r="AJ63" i="9"/>
  <c r="AK63" i="9"/>
  <c r="AI71" i="8"/>
  <c r="AJ71" i="8"/>
  <c r="AK71" i="8"/>
  <c r="BA58" i="8"/>
  <c r="BB58" i="8"/>
  <c r="AJ91" i="8"/>
  <c r="AI91" i="8"/>
  <c r="AK91" i="8"/>
  <c r="BA63" i="8"/>
  <c r="BB63" i="8"/>
  <c r="AJ85" i="9"/>
  <c r="AI85" i="9"/>
  <c r="AK85" i="9"/>
  <c r="AI85" i="8"/>
  <c r="AH85" i="8"/>
  <c r="AJ85" i="8"/>
  <c r="AK85" i="8"/>
  <c r="AJ54" i="9"/>
  <c r="AI54" i="9"/>
  <c r="AH54" i="9"/>
  <c r="AK54" i="9"/>
  <c r="AI111" i="9"/>
  <c r="AJ111" i="9"/>
  <c r="AK111" i="9"/>
  <c r="AI122" i="4"/>
  <c r="AH122" i="4"/>
  <c r="AJ122" i="4"/>
  <c r="AK122" i="4"/>
  <c r="AE131" i="4"/>
  <c r="AD131" i="4"/>
  <c r="AF97" i="4"/>
  <c r="K97" i="4"/>
  <c r="AC97" i="4"/>
  <c r="R97" i="4"/>
  <c r="AT79" i="4"/>
  <c r="AS79" i="4"/>
  <c r="AR79" i="4"/>
  <c r="AQ79" i="4"/>
  <c r="AP79" i="4"/>
  <c r="AO79" i="4"/>
  <c r="AN79" i="4"/>
  <c r="AM79" i="4"/>
  <c r="AL79" i="4"/>
  <c r="AE60" i="4"/>
  <c r="AD60" i="4"/>
  <c r="AD125" i="4"/>
  <c r="AE125" i="4"/>
  <c r="AT27" i="4"/>
  <c r="AS27" i="4"/>
  <c r="AR27" i="4"/>
  <c r="AQ27" i="4"/>
  <c r="AP27" i="4"/>
  <c r="AO27" i="4"/>
  <c r="AN27" i="4"/>
  <c r="AM27" i="4"/>
  <c r="AL27" i="4"/>
  <c r="AT74" i="4"/>
  <c r="AS74" i="4"/>
  <c r="AR74" i="4"/>
  <c r="AQ74" i="4"/>
  <c r="AP74" i="4"/>
  <c r="AO74" i="4"/>
  <c r="AN74" i="4"/>
  <c r="AM74" i="4"/>
  <c r="AL74" i="4"/>
  <c r="AI59" i="9"/>
  <c r="AJ59" i="9"/>
  <c r="AK59" i="9"/>
  <c r="AI154" i="8"/>
  <c r="AJ154" i="8"/>
  <c r="AK154" i="8"/>
  <c r="AI140" i="4"/>
  <c r="AH140" i="4"/>
  <c r="AJ140" i="4"/>
  <c r="AK140" i="4"/>
  <c r="AI108" i="4"/>
  <c r="AH108" i="4"/>
  <c r="AJ108" i="4"/>
  <c r="AK108" i="4"/>
  <c r="AI24" i="8"/>
  <c r="AJ24" i="8"/>
  <c r="AK24" i="8"/>
  <c r="BB50" i="9"/>
  <c r="BA50" i="9"/>
  <c r="AZ50" i="9"/>
  <c r="AX50" i="9"/>
  <c r="BA28" i="9"/>
  <c r="AZ28" i="9"/>
  <c r="AX28" i="9"/>
  <c r="BB28" i="9"/>
  <c r="BB63" i="9"/>
  <c r="BA63" i="9"/>
  <c r="AZ63" i="9"/>
  <c r="AX63" i="9"/>
  <c r="BA103" i="9"/>
  <c r="AZ103" i="9"/>
  <c r="AX103" i="9"/>
  <c r="BB103" i="9"/>
  <c r="AI140" i="8"/>
  <c r="AJ140" i="8"/>
  <c r="AK140" i="8"/>
  <c r="BA15" i="8"/>
  <c r="AZ15" i="8"/>
  <c r="AX15" i="8"/>
  <c r="BB15" i="8"/>
  <c r="BA137" i="8"/>
  <c r="BB137" i="8"/>
  <c r="AI118" i="9"/>
  <c r="AH118" i="9"/>
  <c r="AJ118" i="9"/>
  <c r="AK118" i="9"/>
  <c r="AI37" i="9"/>
  <c r="AH37" i="9"/>
  <c r="AJ37" i="9"/>
  <c r="AK37" i="9"/>
  <c r="AI143" i="9"/>
  <c r="AJ143" i="9"/>
  <c r="AK143" i="9"/>
  <c r="BB15" i="9"/>
  <c r="BA15" i="9"/>
  <c r="AZ15" i="9"/>
  <c r="AX15" i="9"/>
  <c r="BA84" i="9"/>
  <c r="AZ84" i="9"/>
  <c r="AX84" i="9"/>
  <c r="BB84" i="9"/>
  <c r="BA34" i="8"/>
  <c r="BB34" i="8"/>
  <c r="AI120" i="8"/>
  <c r="AH120" i="8"/>
  <c r="AJ120" i="8"/>
  <c r="AK120" i="8"/>
  <c r="BA56" i="8"/>
  <c r="BB56" i="8"/>
  <c r="BA86" i="8"/>
  <c r="AZ86" i="8"/>
  <c r="AX86" i="8"/>
  <c r="BB86" i="8"/>
  <c r="BB7" i="9"/>
  <c r="BA7" i="9"/>
  <c r="AZ7" i="9"/>
  <c r="AX7" i="9"/>
  <c r="AI132" i="4"/>
  <c r="AH132" i="4"/>
  <c r="AJ132" i="4"/>
  <c r="AK132" i="4"/>
  <c r="AI114" i="9"/>
  <c r="AH114" i="9"/>
  <c r="AJ114" i="9"/>
  <c r="AK114" i="9"/>
  <c r="AI153" i="4"/>
  <c r="AJ153" i="4"/>
  <c r="AK153" i="4"/>
  <c r="AI96" i="9"/>
  <c r="AJ96" i="9"/>
  <c r="AK96" i="9"/>
  <c r="AI148" i="9"/>
  <c r="AH148" i="9"/>
  <c r="AJ148" i="9"/>
  <c r="AK148" i="9"/>
  <c r="BA76" i="9"/>
  <c r="AZ76" i="9"/>
  <c r="AX76" i="9"/>
  <c r="BB76" i="9"/>
  <c r="AI72" i="8"/>
  <c r="AJ72" i="8"/>
  <c r="AK72" i="8"/>
  <c r="AI103" i="8"/>
  <c r="AH103" i="8"/>
  <c r="AJ103" i="8"/>
  <c r="AK103" i="8"/>
  <c r="AI147" i="8"/>
  <c r="AH147" i="8"/>
  <c r="AJ147" i="8"/>
  <c r="AK147" i="8"/>
  <c r="BB103" i="8"/>
  <c r="BA103" i="8"/>
  <c r="AZ103" i="8"/>
  <c r="AX103" i="8"/>
  <c r="AI70" i="4"/>
  <c r="AH70" i="4"/>
  <c r="AJ70" i="4"/>
  <c r="AK70" i="4"/>
  <c r="AJ36" i="4"/>
  <c r="AI36" i="4"/>
  <c r="AK36" i="4"/>
  <c r="AT80" i="4"/>
  <c r="AS80" i="4"/>
  <c r="AR80" i="4"/>
  <c r="AQ80" i="4"/>
  <c r="AP80" i="4"/>
  <c r="AO80" i="4"/>
  <c r="AN80" i="4"/>
  <c r="AM80" i="4"/>
  <c r="AL80" i="4"/>
  <c r="K143" i="4"/>
  <c r="AT147" i="4"/>
  <c r="AS147" i="4"/>
  <c r="AR147" i="4"/>
  <c r="AQ147" i="4"/>
  <c r="AP147" i="4"/>
  <c r="AO147" i="4"/>
  <c r="AN147" i="4"/>
  <c r="AM147" i="4"/>
  <c r="AL147" i="4"/>
  <c r="J75" i="4"/>
  <c r="AD113" i="4"/>
  <c r="AE113" i="4"/>
  <c r="J73" i="4"/>
  <c r="AT176" i="4"/>
  <c r="AS176" i="4"/>
  <c r="AR176" i="4"/>
  <c r="AQ176" i="4"/>
  <c r="AP176" i="4"/>
  <c r="AO176" i="4"/>
  <c r="AN176" i="4"/>
  <c r="AM176" i="4"/>
  <c r="AL176" i="4"/>
  <c r="AT72" i="4"/>
  <c r="AS72" i="4"/>
  <c r="AR72" i="4"/>
  <c r="AQ72" i="4"/>
  <c r="AP72" i="4"/>
  <c r="AO72" i="4"/>
  <c r="AN72" i="4"/>
  <c r="AM72" i="4"/>
  <c r="AL72" i="4"/>
  <c r="AT82" i="4"/>
  <c r="AS82" i="4"/>
  <c r="AR82" i="4"/>
  <c r="AQ82" i="4"/>
  <c r="AP82" i="4"/>
  <c r="AO82" i="4"/>
  <c r="AN82" i="4"/>
  <c r="AM82" i="4"/>
  <c r="AL82" i="4"/>
  <c r="AZ99" i="4"/>
  <c r="AX99" i="4"/>
  <c r="AH31" i="8"/>
  <c r="AZ77" i="4"/>
  <c r="AX77" i="4"/>
  <c r="AZ131" i="4"/>
  <c r="AX131" i="4"/>
  <c r="AZ8" i="4"/>
  <c r="AX8" i="4"/>
  <c r="AH34" i="4"/>
  <c r="AZ21" i="4"/>
  <c r="AX21" i="4"/>
  <c r="AZ55" i="4"/>
  <c r="AX55" i="4"/>
  <c r="AZ15" i="4"/>
  <c r="AX15" i="4"/>
  <c r="AZ132" i="4"/>
  <c r="AX132" i="4"/>
  <c r="AZ161" i="4"/>
  <c r="AX161" i="4"/>
  <c r="AZ159" i="4"/>
  <c r="AX159" i="4"/>
  <c r="AH182" i="4"/>
  <c r="AZ19" i="4"/>
  <c r="AX19" i="4"/>
  <c r="AZ50" i="4"/>
  <c r="AX50" i="4"/>
  <c r="AZ74" i="4"/>
  <c r="AX74" i="4"/>
  <c r="AZ80" i="4"/>
  <c r="AX80" i="4"/>
  <c r="AZ130" i="4"/>
  <c r="AX130" i="4"/>
  <c r="AZ44" i="4"/>
  <c r="AX44" i="4"/>
  <c r="AZ119" i="4"/>
  <c r="AX119" i="4"/>
  <c r="AH39" i="8"/>
  <c r="AZ114" i="4"/>
  <c r="AX114" i="4"/>
  <c r="AZ149" i="4"/>
  <c r="AX149" i="4"/>
  <c r="AZ150" i="4"/>
  <c r="AX150" i="4"/>
  <c r="AZ46" i="4"/>
  <c r="AX46" i="4"/>
  <c r="AZ30" i="4"/>
  <c r="AX30" i="4"/>
  <c r="AZ85" i="4"/>
  <c r="AX85" i="4"/>
  <c r="AZ25" i="4"/>
  <c r="AX25" i="4"/>
  <c r="AZ39" i="4"/>
  <c r="AX39" i="4"/>
  <c r="AZ42" i="4"/>
  <c r="AX42" i="4"/>
  <c r="AH44" i="4"/>
  <c r="AH62" i="4"/>
  <c r="AD136" i="4"/>
  <c r="AE136" i="4"/>
  <c r="AF147" i="4"/>
  <c r="K147" i="4"/>
  <c r="AC147" i="4"/>
  <c r="AT75" i="4"/>
  <c r="AS75" i="4"/>
  <c r="AR75" i="4"/>
  <c r="AQ75" i="4"/>
  <c r="AP75" i="4"/>
  <c r="AO75" i="4"/>
  <c r="AN75" i="4"/>
  <c r="AM75" i="4"/>
  <c r="AL75" i="4"/>
  <c r="AR159" i="4"/>
  <c r="AQ159" i="4"/>
  <c r="AP159" i="4"/>
  <c r="AO159" i="4"/>
  <c r="AN159" i="4"/>
  <c r="AM159" i="4"/>
  <c r="AL159" i="4"/>
  <c r="AS159" i="4"/>
  <c r="AT159" i="4"/>
  <c r="AT73" i="4"/>
  <c r="AS73" i="4"/>
  <c r="AR73" i="4"/>
  <c r="AQ73" i="4"/>
  <c r="AP73" i="4"/>
  <c r="AO73" i="4"/>
  <c r="AN73" i="4"/>
  <c r="AM73" i="4"/>
  <c r="AL73" i="4"/>
  <c r="AB115" i="9"/>
  <c r="AA115" i="9"/>
  <c r="AA65" i="8"/>
  <c r="AB65" i="8"/>
  <c r="AB42" i="8"/>
  <c r="AA42" i="8"/>
  <c r="AT98" i="4"/>
  <c r="AS98" i="4"/>
  <c r="AR98" i="4"/>
  <c r="AQ98" i="4"/>
  <c r="AP98" i="4"/>
  <c r="AO98" i="4"/>
  <c r="AN98" i="4"/>
  <c r="AM98" i="4"/>
  <c r="AL98" i="4"/>
  <c r="AE42" i="4"/>
  <c r="AD42" i="4"/>
  <c r="J85" i="4"/>
  <c r="AD48" i="4"/>
  <c r="AE48" i="4"/>
  <c r="K176" i="4"/>
  <c r="AT41" i="4"/>
  <c r="AS41" i="4"/>
  <c r="AR41" i="4"/>
  <c r="AQ41" i="4"/>
  <c r="AP41" i="4"/>
  <c r="AO41" i="4"/>
  <c r="AN41" i="4"/>
  <c r="AM41" i="4"/>
  <c r="AL41" i="4"/>
  <c r="AT163" i="4"/>
  <c r="AS163" i="4"/>
  <c r="AR163" i="4"/>
  <c r="AQ163" i="4"/>
  <c r="AP163" i="4"/>
  <c r="AO163" i="4"/>
  <c r="AN163" i="4"/>
  <c r="AM163" i="4"/>
  <c r="AL163" i="4"/>
  <c r="AZ64" i="4"/>
  <c r="AX64" i="4"/>
  <c r="AZ79" i="4"/>
  <c r="AX79" i="4"/>
  <c r="AH35" i="4"/>
  <c r="AZ139" i="4"/>
  <c r="AX139" i="4"/>
  <c r="AZ61" i="4"/>
  <c r="AX61" i="4"/>
  <c r="AZ135" i="4"/>
  <c r="AX135" i="4"/>
  <c r="AZ137" i="4"/>
  <c r="AX137" i="4"/>
  <c r="AZ72" i="4"/>
  <c r="AX72" i="4"/>
  <c r="AZ35" i="4"/>
  <c r="AX35" i="4"/>
  <c r="AH129" i="4"/>
  <c r="AZ22" i="4"/>
  <c r="AX22" i="4"/>
  <c r="AZ94" i="4"/>
  <c r="AX94" i="4"/>
  <c r="AZ90" i="4"/>
  <c r="AX90" i="4"/>
  <c r="AH33" i="4"/>
  <c r="AZ146" i="4"/>
  <c r="AX146" i="4"/>
  <c r="K88" i="4"/>
  <c r="AZ122" i="4"/>
  <c r="AX122" i="4"/>
  <c r="AZ67" i="4"/>
  <c r="AX67" i="4"/>
  <c r="AZ115" i="4"/>
  <c r="AX115" i="4"/>
  <c r="AZ33" i="4"/>
  <c r="AX33" i="4"/>
  <c r="AE64" i="4"/>
  <c r="AD64" i="4"/>
  <c r="AZ166" i="4"/>
  <c r="AX166" i="4"/>
  <c r="AZ104" i="4"/>
  <c r="AX104" i="4"/>
  <c r="AZ48" i="4"/>
  <c r="AX48" i="4"/>
  <c r="AZ106" i="4"/>
  <c r="AX106" i="4"/>
  <c r="AZ56" i="4"/>
  <c r="AX56" i="4"/>
  <c r="AZ141" i="4"/>
  <c r="AX141" i="4"/>
  <c r="AZ10" i="4"/>
  <c r="AX10" i="4"/>
  <c r="AZ111" i="4"/>
  <c r="AX111" i="4"/>
  <c r="AZ153" i="4"/>
  <c r="AX153" i="4"/>
  <c r="AT85" i="4"/>
  <c r="AS85" i="4"/>
  <c r="AR85" i="4"/>
  <c r="AQ85" i="4"/>
  <c r="AP85" i="4"/>
  <c r="AO85" i="4"/>
  <c r="AN85" i="4"/>
  <c r="AM85" i="4"/>
  <c r="AL85" i="4"/>
  <c r="K159" i="4"/>
  <c r="AA113" i="8"/>
  <c r="AB113" i="8"/>
  <c r="AB58" i="8"/>
  <c r="AA58" i="8"/>
  <c r="AH58" i="4"/>
  <c r="AB28" i="8"/>
  <c r="AA28" i="8"/>
  <c r="AT88" i="4"/>
  <c r="AS88" i="4"/>
  <c r="AR88" i="4"/>
  <c r="AQ88" i="4"/>
  <c r="AP88" i="4"/>
  <c r="AO88" i="4"/>
  <c r="AN88" i="4"/>
  <c r="AM88" i="4"/>
  <c r="AL88" i="4"/>
  <c r="AB57" i="8"/>
  <c r="AA57" i="8"/>
  <c r="AH50" i="4"/>
  <c r="AD49" i="4"/>
  <c r="AE49" i="4"/>
  <c r="AB69" i="8"/>
  <c r="AA69" i="8"/>
  <c r="AB121" i="4"/>
  <c r="AA121" i="4"/>
  <c r="AB35" i="8"/>
  <c r="AA35" i="8"/>
  <c r="AT95" i="4"/>
  <c r="AS95" i="4"/>
  <c r="AR95" i="4"/>
  <c r="AQ95" i="4"/>
  <c r="AP95" i="4"/>
  <c r="AO95" i="4"/>
  <c r="AN95" i="4"/>
  <c r="AM95" i="4"/>
  <c r="AL95" i="4"/>
  <c r="K87" i="4"/>
  <c r="AC87" i="4"/>
  <c r="AF87" i="4"/>
  <c r="AE53" i="4"/>
  <c r="AD53" i="4"/>
  <c r="J41" i="4"/>
  <c r="K163" i="4"/>
  <c r="AZ144" i="4"/>
  <c r="AX144" i="4"/>
  <c r="AZ28" i="4"/>
  <c r="AX28" i="4"/>
  <c r="AZ147" i="4"/>
  <c r="AX147" i="4"/>
  <c r="AZ109" i="4"/>
  <c r="AX109" i="4"/>
  <c r="AZ112" i="4"/>
  <c r="AX112" i="4"/>
  <c r="AZ107" i="4"/>
  <c r="AX107" i="4"/>
  <c r="AZ37" i="4"/>
  <c r="AX37" i="4"/>
  <c r="AZ164" i="4"/>
  <c r="AX164" i="4"/>
  <c r="AZ81" i="4"/>
  <c r="AX81" i="4"/>
  <c r="AH160" i="4"/>
  <c r="AZ29" i="4"/>
  <c r="AX29" i="4"/>
  <c r="AZ6" i="4"/>
  <c r="AX6" i="4"/>
  <c r="AZ116" i="4"/>
  <c r="AX116" i="4"/>
  <c r="AZ162" i="4"/>
  <c r="AX162" i="4"/>
  <c r="AZ93" i="4"/>
  <c r="AX93" i="4"/>
  <c r="AZ102" i="4"/>
  <c r="AX102" i="4"/>
  <c r="AZ38" i="4"/>
  <c r="AX38" i="4"/>
  <c r="AH46" i="4"/>
  <c r="AZ138" i="4"/>
  <c r="AX138" i="4"/>
  <c r="AZ52" i="4"/>
  <c r="AX52" i="4"/>
  <c r="AZ148" i="4"/>
  <c r="AX148" i="4"/>
  <c r="AZ18" i="4"/>
  <c r="AX18" i="4"/>
  <c r="AZ69" i="4"/>
  <c r="AX69" i="4"/>
  <c r="AZ76" i="4"/>
  <c r="AX76" i="4"/>
  <c r="AZ100" i="4"/>
  <c r="AX100" i="4"/>
  <c r="AZ105" i="4"/>
  <c r="AX105" i="4"/>
  <c r="AZ86" i="4"/>
  <c r="AX86" i="4"/>
  <c r="AZ154" i="4"/>
  <c r="AX154" i="4"/>
  <c r="AH61" i="8"/>
  <c r="AZ108" i="4"/>
  <c r="AX108" i="4"/>
  <c r="AZ62" i="4"/>
  <c r="AX62" i="4"/>
  <c r="AC81" i="4"/>
  <c r="K81" i="4"/>
  <c r="K95" i="4"/>
  <c r="AT87" i="4"/>
  <c r="AS87" i="4"/>
  <c r="AR87" i="4"/>
  <c r="AQ87" i="4"/>
  <c r="AP87" i="4"/>
  <c r="AO87" i="4"/>
  <c r="AN87" i="4"/>
  <c r="AM87" i="4"/>
  <c r="AL87" i="4"/>
  <c r="AB36" i="8"/>
  <c r="AA36" i="8"/>
  <c r="AB97" i="8"/>
  <c r="AA97" i="8"/>
  <c r="AB66" i="8"/>
  <c r="AA66" i="8"/>
  <c r="AA27" i="9"/>
  <c r="AB27" i="9"/>
  <c r="AA37" i="4"/>
  <c r="AB37" i="4"/>
  <c r="AB33" i="8"/>
  <c r="AA33" i="8"/>
  <c r="AB133" i="8"/>
  <c r="AA133" i="8"/>
  <c r="AT81" i="4"/>
  <c r="AS81" i="4"/>
  <c r="AR81" i="4"/>
  <c r="AQ81" i="4"/>
  <c r="AP81" i="4"/>
  <c r="AO81" i="4"/>
  <c r="AN81" i="4"/>
  <c r="AM81" i="4"/>
  <c r="AL81" i="4"/>
  <c r="AT151" i="4"/>
  <c r="AS151" i="4"/>
  <c r="AR151" i="4"/>
  <c r="AQ151" i="4"/>
  <c r="AP151" i="4"/>
  <c r="AO151" i="4"/>
  <c r="AN151" i="4"/>
  <c r="AM151" i="4"/>
  <c r="AL151" i="4"/>
  <c r="AD89" i="4"/>
  <c r="AE89" i="4"/>
  <c r="K78" i="4"/>
  <c r="AZ36" i="4"/>
  <c r="AX36" i="4"/>
  <c r="AH51" i="4"/>
  <c r="AZ117" i="4"/>
  <c r="AX117" i="4"/>
  <c r="AZ63" i="4"/>
  <c r="AX63" i="4"/>
  <c r="AH43" i="8"/>
  <c r="AZ54" i="4"/>
  <c r="AX54" i="4"/>
  <c r="AZ59" i="4"/>
  <c r="AX59" i="4"/>
  <c r="AH102" i="8"/>
  <c r="AZ113" i="4"/>
  <c r="AX113" i="4"/>
  <c r="AZ101" i="4"/>
  <c r="AX101" i="4"/>
  <c r="AD52" i="4"/>
  <c r="AE52" i="4"/>
  <c r="AZ88" i="4"/>
  <c r="AX88" i="4"/>
  <c r="AZ163" i="4"/>
  <c r="AX163" i="4"/>
  <c r="AH30" i="8"/>
  <c r="AZ43" i="4"/>
  <c r="AX43" i="4"/>
  <c r="AZ12" i="4"/>
  <c r="AX12" i="4"/>
  <c r="AZ53" i="4"/>
  <c r="AX53" i="4"/>
  <c r="AZ145" i="4"/>
  <c r="AX145" i="4"/>
  <c r="AZ41" i="4"/>
  <c r="AX41" i="4"/>
  <c r="AZ98" i="4"/>
  <c r="AX98" i="4"/>
  <c r="AH62" i="8"/>
  <c r="AH34" i="8"/>
  <c r="AZ23" i="4"/>
  <c r="AX23" i="4"/>
  <c r="AZ125" i="4"/>
  <c r="AX125" i="4"/>
  <c r="AZ158" i="4"/>
  <c r="AX158" i="4"/>
  <c r="AZ160" i="4"/>
  <c r="AX160" i="4"/>
  <c r="AH57" i="4"/>
  <c r="AZ17" i="4"/>
  <c r="AX17" i="4"/>
  <c r="AZ47" i="4"/>
  <c r="AX47" i="4"/>
  <c r="J71" i="4"/>
  <c r="AZ127" i="4"/>
  <c r="AX127" i="4"/>
  <c r="AZ95" i="4"/>
  <c r="AX95" i="4"/>
  <c r="AZ92" i="4"/>
  <c r="AX92" i="4"/>
  <c r="AZ32" i="4"/>
  <c r="AX32" i="4"/>
  <c r="K94" i="4"/>
  <c r="AZ75" i="4"/>
  <c r="AX75" i="4"/>
  <c r="AZ31" i="4"/>
  <c r="AX31" i="4"/>
  <c r="AH29" i="4"/>
  <c r="K172" i="4"/>
  <c r="AE104" i="4"/>
  <c r="AD104" i="4"/>
  <c r="K151" i="4"/>
  <c r="AC151" i="4"/>
  <c r="AF151" i="4"/>
  <c r="AT78" i="4"/>
  <c r="AS78" i="4"/>
  <c r="AR78" i="4"/>
  <c r="AQ78" i="4"/>
  <c r="AP78" i="4"/>
  <c r="AO78" i="4"/>
  <c r="AN78" i="4"/>
  <c r="AM78" i="4"/>
  <c r="AL78" i="4"/>
  <c r="J72" i="4"/>
  <c r="K82" i="4"/>
  <c r="AB114" i="8"/>
  <c r="AA114" i="8"/>
  <c r="AE65" i="4"/>
  <c r="AD65" i="4"/>
  <c r="AH22" i="4"/>
  <c r="AH183" i="4"/>
  <c r="AT71" i="4"/>
  <c r="AS71" i="4"/>
  <c r="AR71" i="4"/>
  <c r="AQ71" i="4"/>
  <c r="AP71" i="4"/>
  <c r="AO71" i="4"/>
  <c r="AN71" i="4"/>
  <c r="AM71" i="4"/>
  <c r="AL71" i="4"/>
  <c r="AB70" i="8"/>
  <c r="AA70" i="8"/>
  <c r="AB38" i="8"/>
  <c r="AA38" i="8"/>
  <c r="AT94" i="4"/>
  <c r="AS94" i="4"/>
  <c r="AR94" i="4"/>
  <c r="AQ94" i="4"/>
  <c r="AP94" i="4"/>
  <c r="AO94" i="4"/>
  <c r="AN94" i="4"/>
  <c r="AM94" i="4"/>
  <c r="AL94" i="4"/>
  <c r="AI71" i="4"/>
  <c r="AH71" i="4"/>
  <c r="AJ71" i="4"/>
  <c r="AK71" i="4"/>
  <c r="AI81" i="4"/>
  <c r="AJ81" i="4"/>
  <c r="AK81" i="4"/>
  <c r="AI75" i="4"/>
  <c r="AH75" i="4"/>
  <c r="AJ75" i="4"/>
  <c r="AK75" i="4"/>
  <c r="AI82" i="4"/>
  <c r="AJ82" i="4"/>
  <c r="AK82" i="4"/>
  <c r="AI97" i="4"/>
  <c r="AH97" i="4"/>
  <c r="AJ97" i="4"/>
  <c r="AK97" i="4"/>
  <c r="AI85" i="4"/>
  <c r="AJ85" i="4"/>
  <c r="AK85" i="4"/>
  <c r="AI72" i="4"/>
  <c r="AH72" i="4"/>
  <c r="AJ72" i="4"/>
  <c r="AK72" i="4"/>
  <c r="AI74" i="4"/>
  <c r="AJ74" i="4"/>
  <c r="AK74" i="4"/>
  <c r="AI79" i="4"/>
  <c r="AH79" i="4"/>
  <c r="AJ79" i="4"/>
  <c r="AK79" i="4"/>
  <c r="AI96" i="4"/>
  <c r="AJ96" i="4"/>
  <c r="AK96" i="4"/>
  <c r="AI87" i="4"/>
  <c r="AH87" i="4"/>
  <c r="AJ87" i="4"/>
  <c r="AK87" i="4"/>
  <c r="AI98" i="4"/>
  <c r="AJ98" i="4"/>
  <c r="AK98" i="4"/>
  <c r="AI176" i="4"/>
  <c r="AH176" i="4"/>
  <c r="AJ176" i="4"/>
  <c r="AK176" i="4"/>
  <c r="AI27" i="4"/>
  <c r="AJ27" i="4"/>
  <c r="AK27" i="4"/>
  <c r="AI93" i="4"/>
  <c r="AH93" i="4"/>
  <c r="AJ93" i="4"/>
  <c r="AK93" i="4"/>
  <c r="AI73" i="4"/>
  <c r="AJ73" i="4"/>
  <c r="AK73" i="4"/>
  <c r="AI147" i="4"/>
  <c r="AH147" i="4"/>
  <c r="AJ147" i="4"/>
  <c r="AK147" i="4"/>
  <c r="AI172" i="4"/>
  <c r="AJ172" i="4"/>
  <c r="AK172" i="4"/>
  <c r="AJ180" i="4"/>
  <c r="AI180" i="4"/>
  <c r="AK180" i="4"/>
  <c r="AI92" i="4"/>
  <c r="AJ92" i="4"/>
  <c r="AK92" i="4"/>
  <c r="AI94" i="4"/>
  <c r="AH94" i="4"/>
  <c r="AJ94" i="4"/>
  <c r="AK94" i="4"/>
  <c r="AI78" i="4"/>
  <c r="AJ78" i="4"/>
  <c r="AK78" i="4"/>
  <c r="AI88" i="4"/>
  <c r="AH88" i="4"/>
  <c r="AJ88" i="4"/>
  <c r="AK88" i="4"/>
  <c r="AJ45" i="4"/>
  <c r="AI45" i="4"/>
  <c r="AH45" i="4"/>
  <c r="AK45" i="4"/>
  <c r="AJ163" i="4"/>
  <c r="AK163" i="4"/>
  <c r="AI163" i="4"/>
  <c r="AI90" i="4"/>
  <c r="AJ90" i="4"/>
  <c r="AK90" i="4"/>
  <c r="AI143" i="4"/>
  <c r="AH143" i="4"/>
  <c r="AJ143" i="4"/>
  <c r="AK143" i="4"/>
  <c r="AI139" i="4"/>
  <c r="AJ139" i="4"/>
  <c r="AK139" i="4"/>
  <c r="AI155" i="4"/>
  <c r="AH155" i="4"/>
  <c r="AJ155" i="4"/>
  <c r="AK155" i="4"/>
  <c r="AI95" i="4"/>
  <c r="AJ95" i="4"/>
  <c r="AK95" i="4"/>
  <c r="AI91" i="4"/>
  <c r="AH91" i="4"/>
  <c r="AJ91" i="4"/>
  <c r="AK91" i="4"/>
  <c r="AI151" i="4"/>
  <c r="AJ151" i="4"/>
  <c r="AK151" i="4"/>
  <c r="AJ41" i="4"/>
  <c r="AK41" i="4"/>
  <c r="AI41" i="4"/>
  <c r="AJ159" i="4"/>
  <c r="AK159" i="4"/>
  <c r="AI159" i="4"/>
  <c r="AH159" i="4"/>
  <c r="AI80" i="4"/>
  <c r="AH80" i="4"/>
  <c r="AJ80" i="4"/>
  <c r="AK80" i="4"/>
  <c r="AI83" i="4"/>
  <c r="AJ83" i="4"/>
  <c r="AK83" i="4"/>
  <c r="AA102" i="8"/>
  <c r="AB102" i="8"/>
  <c r="AB62" i="8"/>
  <c r="AA62" i="8"/>
  <c r="AE37" i="4"/>
  <c r="AD37" i="4"/>
  <c r="AA46" i="4"/>
  <c r="AB46" i="4"/>
  <c r="AA160" i="4"/>
  <c r="AB160" i="4"/>
  <c r="AD57" i="8"/>
  <c r="AE57" i="8"/>
  <c r="AA33" i="4"/>
  <c r="AB33" i="4"/>
  <c r="AE65" i="8"/>
  <c r="AD65" i="8"/>
  <c r="AZ34" i="8"/>
  <c r="AX34" i="8"/>
  <c r="AH154" i="8"/>
  <c r="AZ16" i="9"/>
  <c r="AX16" i="9"/>
  <c r="AZ75" i="9"/>
  <c r="AX75" i="9"/>
  <c r="AZ55" i="8"/>
  <c r="AX55" i="8"/>
  <c r="AH120" i="9"/>
  <c r="AZ129" i="8"/>
  <c r="AX129" i="8"/>
  <c r="AZ122" i="9"/>
  <c r="AX122" i="9"/>
  <c r="AZ109" i="8"/>
  <c r="AX109" i="8"/>
  <c r="AZ110" i="9"/>
  <c r="AX110" i="9"/>
  <c r="AZ123" i="8"/>
  <c r="AX123" i="8"/>
  <c r="AZ128" i="9"/>
  <c r="AX128" i="9"/>
  <c r="AZ93" i="8"/>
  <c r="AX93" i="8"/>
  <c r="AH25" i="4"/>
  <c r="AA25" i="4"/>
  <c r="AE25" i="4"/>
  <c r="AH156" i="8"/>
  <c r="AH92" i="9"/>
  <c r="AH67" i="9"/>
  <c r="AZ52" i="9"/>
  <c r="AX52" i="9"/>
  <c r="AH45" i="8"/>
  <c r="AH56" i="8"/>
  <c r="AZ60" i="8"/>
  <c r="AX60" i="8"/>
  <c r="AH67" i="4"/>
  <c r="AZ123" i="9"/>
  <c r="AX123" i="9"/>
  <c r="AH64" i="9"/>
  <c r="AA64" i="9"/>
  <c r="AE64" i="9"/>
  <c r="AZ115" i="9"/>
  <c r="AX115" i="9"/>
  <c r="AH74" i="8"/>
  <c r="AZ54" i="8"/>
  <c r="AX54" i="8"/>
  <c r="AZ49" i="8"/>
  <c r="AX49" i="8"/>
  <c r="AH102" i="4"/>
  <c r="AH116" i="4"/>
  <c r="AZ52" i="8"/>
  <c r="AX52" i="8"/>
  <c r="AH126" i="9"/>
  <c r="AZ122" i="8"/>
  <c r="AX122" i="8"/>
  <c r="AZ2" i="9"/>
  <c r="AX2" i="9"/>
  <c r="AH126" i="4"/>
  <c r="AZ75" i="8"/>
  <c r="AX75" i="8"/>
  <c r="AZ62" i="9"/>
  <c r="AX62" i="9"/>
  <c r="AH134" i="9"/>
  <c r="AH91" i="9"/>
  <c r="AZ71" i="8"/>
  <c r="AX71" i="8"/>
  <c r="AH159" i="9"/>
  <c r="AH103" i="9"/>
  <c r="AH22" i="8"/>
  <c r="AA22" i="8"/>
  <c r="AE22" i="8"/>
  <c r="AZ66" i="9"/>
  <c r="AX66" i="9"/>
  <c r="AH88" i="8"/>
  <c r="AH47" i="9"/>
  <c r="AH120" i="4"/>
  <c r="AZ58" i="9"/>
  <c r="AX58" i="9"/>
  <c r="AZ133" i="8"/>
  <c r="AX133" i="8"/>
  <c r="AZ73" i="9"/>
  <c r="AX73" i="9"/>
  <c r="AH56" i="9"/>
  <c r="AH107" i="8"/>
  <c r="AH98" i="9"/>
  <c r="AH115" i="8"/>
  <c r="AZ42" i="9"/>
  <c r="AX42" i="9"/>
  <c r="AZ18" i="9"/>
  <c r="AX18" i="9"/>
  <c r="AH161" i="8"/>
  <c r="AH58" i="9"/>
  <c r="AH68" i="9"/>
  <c r="AH136" i="8"/>
  <c r="AH150" i="4"/>
  <c r="AZ82" i="8"/>
  <c r="AX82" i="8"/>
  <c r="AH119" i="9"/>
  <c r="AZ126" i="8"/>
  <c r="AX126" i="8"/>
  <c r="AH78" i="8"/>
  <c r="AZ42" i="8"/>
  <c r="AX42" i="8"/>
  <c r="AH138" i="4"/>
  <c r="AH101" i="8"/>
  <c r="AH55" i="9"/>
  <c r="AZ55" i="9"/>
  <c r="AX55" i="9"/>
  <c r="AZ110" i="8"/>
  <c r="AX110" i="8"/>
  <c r="AH79" i="8"/>
  <c r="AD70" i="8"/>
  <c r="AE70" i="8"/>
  <c r="AA43" i="8"/>
  <c r="AB43" i="8"/>
  <c r="AD36" i="8"/>
  <c r="AE36" i="8"/>
  <c r="AD121" i="4"/>
  <c r="AE121" i="4"/>
  <c r="AD28" i="8"/>
  <c r="AE28" i="8"/>
  <c r="AB70" i="4"/>
  <c r="AA70" i="4"/>
  <c r="AB103" i="8"/>
  <c r="AA103" i="8"/>
  <c r="AB148" i="9"/>
  <c r="AA148" i="9"/>
  <c r="AB122" i="4"/>
  <c r="AA122" i="4"/>
  <c r="AH91" i="8"/>
  <c r="AA173" i="4"/>
  <c r="AB173" i="4"/>
  <c r="AH52" i="9"/>
  <c r="AH51" i="8"/>
  <c r="AH101" i="9"/>
  <c r="AH59" i="8"/>
  <c r="AZ54" i="9"/>
  <c r="AX54" i="9"/>
  <c r="AA166" i="4"/>
  <c r="AB166" i="4"/>
  <c r="AB68" i="8"/>
  <c r="AA68" i="8"/>
  <c r="AZ3" i="9"/>
  <c r="AX3" i="9"/>
  <c r="AA157" i="8"/>
  <c r="AB157" i="8"/>
  <c r="AB27" i="8"/>
  <c r="AA27" i="8"/>
  <c r="AB123" i="9"/>
  <c r="AA123" i="9"/>
  <c r="AZ9" i="9"/>
  <c r="AX9" i="9"/>
  <c r="AA162" i="4"/>
  <c r="AB162" i="4"/>
  <c r="AB86" i="9"/>
  <c r="AA86" i="9"/>
  <c r="AB146" i="9"/>
  <c r="AA146" i="9"/>
  <c r="AH97" i="9"/>
  <c r="AB122" i="9"/>
  <c r="AA122" i="9"/>
  <c r="AB111" i="4"/>
  <c r="AA111" i="4"/>
  <c r="AH46" i="9"/>
  <c r="AZ135" i="9"/>
  <c r="AX135" i="9"/>
  <c r="AH121" i="9"/>
  <c r="AA63" i="4"/>
  <c r="AB63" i="4"/>
  <c r="AB48" i="8"/>
  <c r="AA48" i="8"/>
  <c r="AB112" i="9"/>
  <c r="AA112" i="9"/>
  <c r="AB37" i="8"/>
  <c r="AA37" i="8"/>
  <c r="AZ88" i="8"/>
  <c r="AX88" i="8"/>
  <c r="AB107" i="9"/>
  <c r="AA107" i="9"/>
  <c r="AH74" i="9"/>
  <c r="AA135" i="8"/>
  <c r="AB135" i="8"/>
  <c r="AA56" i="4"/>
  <c r="AB56" i="4"/>
  <c r="AB33" i="9"/>
  <c r="AA33" i="9"/>
  <c r="AB131" i="8"/>
  <c r="AA131" i="8"/>
  <c r="AB80" i="8"/>
  <c r="AA80" i="8"/>
  <c r="AB123" i="8"/>
  <c r="AA123" i="8"/>
  <c r="AH117" i="8"/>
  <c r="AB161" i="9"/>
  <c r="AA161" i="9"/>
  <c r="AB158" i="9"/>
  <c r="AA158" i="9"/>
  <c r="AD115" i="9"/>
  <c r="AE115" i="9"/>
  <c r="AB31" i="8"/>
  <c r="AA31" i="8"/>
  <c r="AB114" i="9"/>
  <c r="AA114" i="9"/>
  <c r="AB37" i="9"/>
  <c r="AA37" i="9"/>
  <c r="AA108" i="4"/>
  <c r="AB108" i="4"/>
  <c r="AB85" i="8"/>
  <c r="AA85" i="8"/>
  <c r="AB78" i="9"/>
  <c r="AA78" i="9"/>
  <c r="AA121" i="8"/>
  <c r="AB121" i="8"/>
  <c r="AB26" i="8"/>
  <c r="AA26" i="8"/>
  <c r="AA167" i="4"/>
  <c r="AB167" i="4"/>
  <c r="AB118" i="8"/>
  <c r="AA118" i="8"/>
  <c r="AB127" i="9"/>
  <c r="AA127" i="9"/>
  <c r="AB50" i="8"/>
  <c r="AA50" i="8"/>
  <c r="AA71" i="9"/>
  <c r="AB71" i="9"/>
  <c r="AB106" i="8"/>
  <c r="AA106" i="8"/>
  <c r="AA170" i="4"/>
  <c r="AB170" i="4"/>
  <c r="AB46" i="8"/>
  <c r="AA46" i="8"/>
  <c r="AB73" i="8"/>
  <c r="AA73" i="8"/>
  <c r="AB95" i="8"/>
  <c r="AA95" i="8"/>
  <c r="AB29" i="9"/>
  <c r="AA29" i="9"/>
  <c r="AB153" i="9"/>
  <c r="AA153" i="9"/>
  <c r="AA110" i="4"/>
  <c r="AB110" i="4"/>
  <c r="AA152" i="8"/>
  <c r="AB152" i="8"/>
  <c r="AB111" i="8"/>
  <c r="AA111" i="8"/>
  <c r="AB44" i="8"/>
  <c r="AA44" i="8"/>
  <c r="AB145" i="9"/>
  <c r="AA145" i="9"/>
  <c r="AA50" i="9"/>
  <c r="AB50" i="9"/>
  <c r="AB105" i="8"/>
  <c r="AA105" i="8"/>
  <c r="AB87" i="9"/>
  <c r="AA87" i="9"/>
  <c r="AB87" i="8"/>
  <c r="AA87" i="8"/>
  <c r="AB41" i="8"/>
  <c r="AA41" i="8"/>
  <c r="AB47" i="8"/>
  <c r="AA47" i="8"/>
  <c r="AB57" i="9"/>
  <c r="AA57" i="9"/>
  <c r="AB139" i="9"/>
  <c r="AA139" i="9"/>
  <c r="AB108" i="8"/>
  <c r="AA108" i="8"/>
  <c r="AB104" i="9"/>
  <c r="AA104" i="9"/>
  <c r="AB125" i="9"/>
  <c r="AA125" i="9"/>
  <c r="AA88" i="9"/>
  <c r="AB88" i="9"/>
  <c r="AB139" i="8"/>
  <c r="AA139" i="8"/>
  <c r="AB44" i="9"/>
  <c r="AA44" i="9"/>
  <c r="AB52" i="8"/>
  <c r="AA52" i="8"/>
  <c r="AB133" i="4"/>
  <c r="AA133" i="4"/>
  <c r="AA114" i="4"/>
  <c r="AB114" i="4"/>
  <c r="AB94" i="8"/>
  <c r="AA94" i="8"/>
  <c r="AB131" i="9"/>
  <c r="AA131" i="9"/>
  <c r="AB150" i="9"/>
  <c r="AA150" i="9"/>
  <c r="AA183" i="4"/>
  <c r="AB183" i="4"/>
  <c r="AB22" i="4"/>
  <c r="AA22" i="4"/>
  <c r="AD69" i="8"/>
  <c r="AE69" i="8"/>
  <c r="AA58" i="4"/>
  <c r="AB58" i="4"/>
  <c r="AA35" i="4"/>
  <c r="AB35" i="4"/>
  <c r="AZ56" i="8"/>
  <c r="AX56" i="8"/>
  <c r="AH59" i="9"/>
  <c r="AH155" i="9"/>
  <c r="AH76" i="9"/>
  <c r="AH92" i="8"/>
  <c r="AH135" i="4"/>
  <c r="AH102" i="9"/>
  <c r="AH143" i="8"/>
  <c r="AZ26" i="9"/>
  <c r="AX26" i="9"/>
  <c r="AZ132" i="8"/>
  <c r="AX132" i="8"/>
  <c r="AH51" i="9"/>
  <c r="AH99" i="4"/>
  <c r="AH77" i="8"/>
  <c r="AA38" i="9"/>
  <c r="AB38" i="9"/>
  <c r="AZ51" i="9"/>
  <c r="AX51" i="9"/>
  <c r="AB70" i="9"/>
  <c r="AA70" i="9"/>
  <c r="AZ50" i="8"/>
  <c r="AX50" i="8"/>
  <c r="AH146" i="4"/>
  <c r="AH156" i="9"/>
  <c r="AH63" i="8"/>
  <c r="AA63" i="8"/>
  <c r="AE63" i="8"/>
  <c r="AH76" i="8"/>
  <c r="AH95" i="9"/>
  <c r="AB137" i="9"/>
  <c r="AA137" i="9"/>
  <c r="AH159" i="8"/>
  <c r="AH132" i="8"/>
  <c r="AH90" i="8"/>
  <c r="AZ106" i="8"/>
  <c r="AX106" i="8"/>
  <c r="AH25" i="8"/>
  <c r="AA25" i="8"/>
  <c r="AE25" i="8"/>
  <c r="AZ53" i="8"/>
  <c r="AX53" i="8"/>
  <c r="AH151" i="9"/>
  <c r="AZ104" i="8"/>
  <c r="AX104" i="8"/>
  <c r="AZ23" i="9"/>
  <c r="AX23" i="9"/>
  <c r="AH69" i="9"/>
  <c r="AZ64" i="9"/>
  <c r="AX64" i="9"/>
  <c r="AZ107" i="8"/>
  <c r="AX107" i="8"/>
  <c r="AB89" i="8"/>
  <c r="AA89" i="8"/>
  <c r="AH118" i="4"/>
  <c r="AH53" i="8"/>
  <c r="AZ47" i="9"/>
  <c r="AX47" i="9"/>
  <c r="AH142" i="4"/>
  <c r="AZ105" i="8"/>
  <c r="AX105" i="8"/>
  <c r="AZ96" i="8"/>
  <c r="AX96" i="8"/>
  <c r="AB132" i="9"/>
  <c r="AA132" i="9"/>
  <c r="AH43" i="9"/>
  <c r="AH128" i="8"/>
  <c r="AZ109" i="9"/>
  <c r="AX109" i="9"/>
  <c r="AZ130" i="9"/>
  <c r="AX130" i="9"/>
  <c r="AZ97" i="9"/>
  <c r="AX97" i="9"/>
  <c r="AH54" i="8"/>
  <c r="AH130" i="4"/>
  <c r="AH160" i="8"/>
  <c r="AB83" i="8"/>
  <c r="AA83" i="8"/>
  <c r="AZ27" i="9"/>
  <c r="AX27" i="9"/>
  <c r="AA57" i="4"/>
  <c r="AB57" i="4"/>
  <c r="AD133" i="8"/>
  <c r="AE133" i="8"/>
  <c r="AA51" i="4"/>
  <c r="AB51" i="4"/>
  <c r="AE33" i="8"/>
  <c r="AD33" i="8"/>
  <c r="AD27" i="9"/>
  <c r="AE27" i="9"/>
  <c r="AD58" i="8"/>
  <c r="AE58" i="8"/>
  <c r="AA129" i="4"/>
  <c r="AB129" i="4"/>
  <c r="AB62" i="4"/>
  <c r="AA62" i="4"/>
  <c r="AH72" i="8"/>
  <c r="AH96" i="9"/>
  <c r="AH140" i="8"/>
  <c r="AH111" i="9"/>
  <c r="AH85" i="9"/>
  <c r="AZ58" i="8"/>
  <c r="AX58" i="8"/>
  <c r="AZ137" i="9"/>
  <c r="AX137" i="9"/>
  <c r="AH49" i="8"/>
  <c r="AH142" i="8"/>
  <c r="AH133" i="9"/>
  <c r="AZ26" i="8"/>
  <c r="AX26" i="8"/>
  <c r="AH169" i="4"/>
  <c r="AZ21" i="8"/>
  <c r="AX21" i="8"/>
  <c r="AH137" i="8"/>
  <c r="AZ36" i="8"/>
  <c r="AX36" i="8"/>
  <c r="AZ81" i="9"/>
  <c r="AX81" i="9"/>
  <c r="AZ89" i="9"/>
  <c r="AX89" i="9"/>
  <c r="AZ94" i="8"/>
  <c r="AX94" i="8"/>
  <c r="AZ136" i="9"/>
  <c r="AX136" i="9"/>
  <c r="AH177" i="4"/>
  <c r="AZ64" i="8"/>
  <c r="AX64" i="8"/>
  <c r="AH113" i="9"/>
  <c r="AH82" i="8"/>
  <c r="AZ102" i="8"/>
  <c r="AX102" i="8"/>
  <c r="AH99" i="9"/>
  <c r="AH130" i="8"/>
  <c r="AZ4" i="8"/>
  <c r="AX4" i="8"/>
  <c r="AZ79" i="8"/>
  <c r="AX79" i="8"/>
  <c r="AH142" i="9"/>
  <c r="AH158" i="4"/>
  <c r="AZ40" i="8"/>
  <c r="AX40" i="8"/>
  <c r="AH136" i="9"/>
  <c r="AH93" i="9"/>
  <c r="AH26" i="4"/>
  <c r="AA26" i="4"/>
  <c r="AE26" i="4"/>
  <c r="AZ39" i="9"/>
  <c r="AX39" i="9"/>
  <c r="AH82" i="9"/>
  <c r="AZ35" i="8"/>
  <c r="AX35" i="8"/>
  <c r="AZ117" i="9"/>
  <c r="AX117" i="9"/>
  <c r="AH141" i="4"/>
  <c r="AH105" i="4"/>
  <c r="AZ45" i="8"/>
  <c r="AX45" i="8"/>
  <c r="AH23" i="8"/>
  <c r="AA23" i="8"/>
  <c r="AE23" i="8"/>
  <c r="AH28" i="9"/>
  <c r="AZ53" i="9"/>
  <c r="AX53" i="9"/>
  <c r="AH149" i="9"/>
  <c r="AH149" i="4"/>
  <c r="AZ41" i="8"/>
  <c r="AX41" i="8"/>
  <c r="AH140" i="9"/>
  <c r="AZ86" i="9"/>
  <c r="AX86" i="9"/>
  <c r="AH149" i="8"/>
  <c r="AZ24" i="8"/>
  <c r="AX24" i="8"/>
  <c r="AH109" i="9"/>
  <c r="AZ101" i="9"/>
  <c r="AX101" i="9"/>
  <c r="AH94" i="9"/>
  <c r="AZ18" i="8"/>
  <c r="AX18" i="8"/>
  <c r="AH24" i="4"/>
  <c r="AA24" i="4"/>
  <c r="AE24" i="4"/>
  <c r="AH150" i="8"/>
  <c r="AH100" i="8"/>
  <c r="AZ105" i="9"/>
  <c r="AX105" i="9"/>
  <c r="AH106" i="9"/>
  <c r="AZ100" i="8"/>
  <c r="AX100" i="8"/>
  <c r="AZ69" i="8"/>
  <c r="AX69" i="8"/>
  <c r="AZ90" i="9"/>
  <c r="AX90" i="9"/>
  <c r="AB117" i="9"/>
  <c r="AA117" i="9"/>
  <c r="AZ81" i="8"/>
  <c r="AX81" i="8"/>
  <c r="AZ10" i="8"/>
  <c r="AX10" i="8"/>
  <c r="AA125" i="8"/>
  <c r="AB125" i="8"/>
  <c r="AZ37" i="8"/>
  <c r="AX37" i="8"/>
  <c r="AZ85" i="9"/>
  <c r="AX85" i="9"/>
  <c r="AZ97" i="8"/>
  <c r="AX97" i="8"/>
  <c r="AZ80" i="8"/>
  <c r="AX80" i="8"/>
  <c r="AH153" i="8"/>
  <c r="AH152" i="9"/>
  <c r="AZ38" i="9"/>
  <c r="AX38" i="9"/>
  <c r="AZ126" i="9"/>
  <c r="AX126" i="9"/>
  <c r="AZ21" i="9"/>
  <c r="AX21" i="9"/>
  <c r="AB29" i="4"/>
  <c r="AA29" i="4"/>
  <c r="AD66" i="8"/>
  <c r="AE66" i="8"/>
  <c r="AB61" i="8"/>
  <c r="AA61" i="8"/>
  <c r="AD42" i="8"/>
  <c r="AE42" i="8"/>
  <c r="AB44" i="4"/>
  <c r="AA44" i="4"/>
  <c r="AH36" i="4"/>
  <c r="AB132" i="4"/>
  <c r="AA132" i="4"/>
  <c r="AB118" i="9"/>
  <c r="AA118" i="9"/>
  <c r="AA140" i="4"/>
  <c r="AB140" i="4"/>
  <c r="AB162" i="9"/>
  <c r="AA162" i="9"/>
  <c r="AZ10" i="9"/>
  <c r="AX10" i="9"/>
  <c r="AB124" i="4"/>
  <c r="AA124" i="4"/>
  <c r="AA128" i="4"/>
  <c r="AB128" i="4"/>
  <c r="AB144" i="8"/>
  <c r="AA144" i="8"/>
  <c r="AB73" i="9"/>
  <c r="AA73" i="9"/>
  <c r="AB138" i="8"/>
  <c r="AA138" i="8"/>
  <c r="AA137" i="4"/>
  <c r="AB137" i="4"/>
  <c r="AA80" i="9"/>
  <c r="AB80" i="9"/>
  <c r="AA174" i="4"/>
  <c r="AB174" i="4"/>
  <c r="AZ119" i="9"/>
  <c r="AX119" i="9"/>
  <c r="AB128" i="9"/>
  <c r="AA128" i="9"/>
  <c r="AB84" i="8"/>
  <c r="AA84" i="8"/>
  <c r="AA162" i="8"/>
  <c r="AB162" i="8"/>
  <c r="AB29" i="8"/>
  <c r="AA29" i="8"/>
  <c r="AB96" i="8"/>
  <c r="AA96" i="8"/>
  <c r="AH93" i="8"/>
  <c r="AA101" i="4"/>
  <c r="AB101" i="4"/>
  <c r="AA151" i="8"/>
  <c r="AB151" i="8"/>
  <c r="AZ111" i="8"/>
  <c r="AX111" i="8"/>
  <c r="AA158" i="8"/>
  <c r="AB158" i="8"/>
  <c r="AZ100" i="9"/>
  <c r="AX100" i="9"/>
  <c r="AH66" i="9"/>
  <c r="AB138" i="9"/>
  <c r="AA138" i="9"/>
  <c r="AH30" i="9"/>
  <c r="AB40" i="9"/>
  <c r="AA40" i="9"/>
  <c r="AB60" i="9"/>
  <c r="AA60" i="9"/>
  <c r="AH178" i="4"/>
  <c r="AH105" i="9"/>
  <c r="AZ62" i="8"/>
  <c r="AX62" i="8"/>
  <c r="AH100" i="9"/>
  <c r="AH112" i="4"/>
  <c r="AZ108" i="8"/>
  <c r="AX108" i="8"/>
  <c r="AH72" i="9"/>
  <c r="AZ93" i="9"/>
  <c r="AX93" i="9"/>
  <c r="AH23" i="4"/>
  <c r="AA23" i="4"/>
  <c r="AE23" i="4"/>
  <c r="AZ68" i="8"/>
  <c r="AX68" i="8"/>
  <c r="AH104" i="8"/>
  <c r="AH62" i="9"/>
  <c r="AH144" i="4"/>
  <c r="AZ61" i="9"/>
  <c r="AX61" i="9"/>
  <c r="AH145" i="4"/>
  <c r="AH26" i="9"/>
  <c r="AH165" i="4"/>
  <c r="AH75" i="9"/>
  <c r="AH146" i="8"/>
  <c r="AH48" i="9"/>
  <c r="AB34" i="4"/>
  <c r="AA34" i="4"/>
  <c r="AB147" i="8"/>
  <c r="AA147" i="8"/>
  <c r="AB120" i="8"/>
  <c r="AA120" i="8"/>
  <c r="AB54" i="9"/>
  <c r="AA54" i="9"/>
  <c r="AB77" i="9"/>
  <c r="AA77" i="9"/>
  <c r="AB124" i="9"/>
  <c r="AA124" i="9"/>
  <c r="AA42" i="9"/>
  <c r="AB42" i="9"/>
  <c r="AA155" i="8"/>
  <c r="AB155" i="8"/>
  <c r="AB98" i="8"/>
  <c r="AA98" i="8"/>
  <c r="AB90" i="9"/>
  <c r="AA90" i="9"/>
  <c r="AB100" i="4"/>
  <c r="AA100" i="4"/>
  <c r="AB130" i="9"/>
  <c r="AA130" i="9"/>
  <c r="AB103" i="4"/>
  <c r="AA103" i="4"/>
  <c r="AB35" i="9"/>
  <c r="AA35" i="9"/>
  <c r="AA126" i="8"/>
  <c r="AB126" i="8"/>
  <c r="AB81" i="9"/>
  <c r="AA81" i="9"/>
  <c r="AB36" i="9"/>
  <c r="AA36" i="9"/>
  <c r="AB55" i="8"/>
  <c r="AA55" i="8"/>
  <c r="AB144" i="9"/>
  <c r="AA144" i="9"/>
  <c r="AA129" i="8"/>
  <c r="AB129" i="8"/>
  <c r="AA106" i="4"/>
  <c r="AB106" i="4"/>
  <c r="AB40" i="8"/>
  <c r="AA40" i="8"/>
  <c r="AB127" i="8"/>
  <c r="AA127" i="8"/>
  <c r="AB116" i="8"/>
  <c r="AA116" i="8"/>
  <c r="AB41" i="9"/>
  <c r="AA41" i="9"/>
  <c r="AB75" i="8"/>
  <c r="AA75" i="8"/>
  <c r="AB141" i="8"/>
  <c r="AA141" i="8"/>
  <c r="AB39" i="9"/>
  <c r="AA39" i="9"/>
  <c r="AB160" i="9"/>
  <c r="AA160" i="9"/>
  <c r="AB81" i="8"/>
  <c r="AA81" i="8"/>
  <c r="AB175" i="4"/>
  <c r="AA175" i="4"/>
  <c r="AB60" i="8"/>
  <c r="AA60" i="8"/>
  <c r="AB157" i="9"/>
  <c r="AA157" i="9"/>
  <c r="AA84" i="9"/>
  <c r="AB84" i="9"/>
  <c r="AA109" i="8"/>
  <c r="AB109" i="8"/>
  <c r="AA83" i="9"/>
  <c r="AB83" i="9"/>
  <c r="AB112" i="8"/>
  <c r="AA112" i="8"/>
  <c r="AA31" i="9"/>
  <c r="AB31" i="9"/>
  <c r="AD38" i="8"/>
  <c r="AE38" i="8"/>
  <c r="AD114" i="8"/>
  <c r="AE114" i="8"/>
  <c r="AB34" i="8"/>
  <c r="AA34" i="8"/>
  <c r="AB30" i="8"/>
  <c r="AA30" i="8"/>
  <c r="AE97" i="8"/>
  <c r="AD97" i="8"/>
  <c r="AD35" i="8"/>
  <c r="AE35" i="8"/>
  <c r="AB50" i="4"/>
  <c r="AA50" i="4"/>
  <c r="AE113" i="8"/>
  <c r="AD113" i="8"/>
  <c r="AB39" i="8"/>
  <c r="AA39" i="8"/>
  <c r="AA182" i="4"/>
  <c r="AB182" i="4"/>
  <c r="AH153" i="4"/>
  <c r="AH143" i="9"/>
  <c r="AZ137" i="8"/>
  <c r="AX137" i="8"/>
  <c r="AH24" i="8"/>
  <c r="AA24" i="8"/>
  <c r="AE24" i="8"/>
  <c r="AZ63" i="8"/>
  <c r="AX63" i="8"/>
  <c r="AH71" i="8"/>
  <c r="AH122" i="8"/>
  <c r="AH24" i="9"/>
  <c r="AA24" i="9"/>
  <c r="AE24" i="9"/>
  <c r="AZ19" i="8"/>
  <c r="AX19" i="8"/>
  <c r="AZ38" i="8"/>
  <c r="AX38" i="8"/>
  <c r="AZ45" i="9"/>
  <c r="AX45" i="9"/>
  <c r="AZ85" i="8"/>
  <c r="AX85" i="8"/>
  <c r="AH152" i="4"/>
  <c r="AB129" i="9"/>
  <c r="AA129" i="9"/>
  <c r="AH45" i="9"/>
  <c r="AH145" i="8"/>
  <c r="AH154" i="9"/>
  <c r="AZ98" i="9"/>
  <c r="AX98" i="9"/>
  <c r="AH148" i="4"/>
  <c r="AH64" i="8"/>
  <c r="AA64" i="8"/>
  <c r="AE64" i="8"/>
  <c r="AH156" i="4"/>
  <c r="AZ101" i="8"/>
  <c r="AX101" i="8"/>
  <c r="AZ22" i="9"/>
  <c r="AX22" i="9"/>
  <c r="AZ19" i="9"/>
  <c r="AX19" i="9"/>
  <c r="AH65" i="9"/>
  <c r="AH179" i="4"/>
  <c r="AH154" i="4"/>
  <c r="AB67" i="8"/>
  <c r="AA67" i="8"/>
  <c r="AZ131" i="9"/>
  <c r="AX131" i="9"/>
  <c r="AZ133" i="9"/>
  <c r="AX133" i="9"/>
  <c r="AZ74" i="9"/>
  <c r="AX74" i="9"/>
  <c r="AH116" i="9"/>
  <c r="AH66" i="4"/>
  <c r="AH32" i="9"/>
  <c r="AZ92" i="8"/>
  <c r="AX92" i="8"/>
  <c r="AH171" i="4"/>
  <c r="AZ87" i="9"/>
  <c r="AX87" i="9"/>
  <c r="AH134" i="8"/>
  <c r="AZ49" i="9"/>
  <c r="AX49" i="9"/>
  <c r="AH135" i="9"/>
  <c r="AH110" i="9"/>
  <c r="AZ13" i="9"/>
  <c r="AX13" i="9"/>
  <c r="AZ22" i="8"/>
  <c r="AX22" i="8"/>
  <c r="AH79" i="9"/>
  <c r="AH168" i="4"/>
  <c r="AB34" i="9"/>
  <c r="AA34" i="9"/>
  <c r="AZ46" i="8"/>
  <c r="AX46" i="8"/>
  <c r="AZ69" i="9"/>
  <c r="AX69" i="9"/>
  <c r="AH53" i="9"/>
  <c r="AZ30" i="9"/>
  <c r="AX30" i="9"/>
  <c r="AH141" i="9"/>
  <c r="AB89" i="9"/>
  <c r="AA89" i="9"/>
  <c r="AH124" i="8"/>
  <c r="AZ29" i="9"/>
  <c r="AX29" i="9"/>
  <c r="AH148" i="8"/>
  <c r="AH147" i="9"/>
  <c r="AB110" i="8"/>
  <c r="AA110" i="8"/>
  <c r="AZ121" i="8"/>
  <c r="AX121" i="8"/>
  <c r="AH119" i="8"/>
  <c r="AH108" i="9"/>
  <c r="AB99" i="8"/>
  <c r="AA99" i="8"/>
  <c r="AH32" i="8"/>
  <c r="AH49" i="9"/>
  <c r="AH61" i="9"/>
  <c r="AH157" i="4"/>
  <c r="AH86" i="8"/>
  <c r="AZ60" i="9"/>
  <c r="AX60" i="9"/>
  <c r="AB65" i="9"/>
  <c r="AA65" i="9"/>
  <c r="AB143" i="9"/>
  <c r="AA143" i="9"/>
  <c r="AE157" i="9"/>
  <c r="AD157" i="9"/>
  <c r="AB86" i="8"/>
  <c r="AA86" i="8"/>
  <c r="AB119" i="8"/>
  <c r="AA119" i="8"/>
  <c r="AB134" i="8"/>
  <c r="AA134" i="8"/>
  <c r="AB45" i="9"/>
  <c r="AA45" i="9"/>
  <c r="AD39" i="9"/>
  <c r="AE39" i="9"/>
  <c r="AD130" i="9"/>
  <c r="AE130" i="9"/>
  <c r="AB48" i="9"/>
  <c r="AA48" i="9"/>
  <c r="AB100" i="9"/>
  <c r="AA100" i="9"/>
  <c r="AB157" i="4"/>
  <c r="AA157" i="4"/>
  <c r="AB168" i="4"/>
  <c r="AA168" i="4"/>
  <c r="AE129" i="9"/>
  <c r="AD129" i="9"/>
  <c r="AB122" i="8"/>
  <c r="AA122" i="8"/>
  <c r="AD182" i="4"/>
  <c r="AE182" i="4"/>
  <c r="AD83" i="9"/>
  <c r="AE83" i="9"/>
  <c r="AE129" i="8"/>
  <c r="AD129" i="8"/>
  <c r="AE155" i="8"/>
  <c r="AD155" i="8"/>
  <c r="AB146" i="8"/>
  <c r="AA146" i="8"/>
  <c r="AB104" i="8"/>
  <c r="AA104" i="8"/>
  <c r="AE138" i="9"/>
  <c r="AD138" i="9"/>
  <c r="AE151" i="8"/>
  <c r="AD151" i="8"/>
  <c r="AD174" i="4"/>
  <c r="AE174" i="4"/>
  <c r="AE162" i="9"/>
  <c r="AD162" i="9"/>
  <c r="AA36" i="4"/>
  <c r="AB36" i="4"/>
  <c r="AE117" i="9"/>
  <c r="AD117" i="9"/>
  <c r="AA150" i="8"/>
  <c r="AB150" i="8"/>
  <c r="AB93" i="9"/>
  <c r="AA93" i="9"/>
  <c r="AB99" i="9"/>
  <c r="AA99" i="9"/>
  <c r="AB142" i="8"/>
  <c r="AA142" i="8"/>
  <c r="AB72" i="8"/>
  <c r="AA72" i="8"/>
  <c r="AE57" i="4"/>
  <c r="AD57" i="4"/>
  <c r="AB142" i="4"/>
  <c r="AA142" i="4"/>
  <c r="AA69" i="9"/>
  <c r="AB69" i="9"/>
  <c r="AB132" i="8"/>
  <c r="AA132" i="8"/>
  <c r="AA146" i="4"/>
  <c r="AB146" i="4"/>
  <c r="AA77" i="8"/>
  <c r="AB77" i="8"/>
  <c r="AB92" i="8"/>
  <c r="AA92" i="8"/>
  <c r="AD58" i="4"/>
  <c r="AE58" i="4"/>
  <c r="AD88" i="9"/>
  <c r="AE88" i="9"/>
  <c r="AE110" i="4"/>
  <c r="AD110" i="4"/>
  <c r="AD71" i="9"/>
  <c r="AE71" i="9"/>
  <c r="AD167" i="4"/>
  <c r="AE167" i="4"/>
  <c r="AE161" i="9"/>
  <c r="AD161" i="9"/>
  <c r="AD107" i="9"/>
  <c r="AE107" i="9"/>
  <c r="AB59" i="8"/>
  <c r="AA59" i="8"/>
  <c r="AB58" i="9"/>
  <c r="AA58" i="9"/>
  <c r="AB103" i="9"/>
  <c r="AA103" i="9"/>
  <c r="AB74" i="8"/>
  <c r="AA74" i="8"/>
  <c r="AA154" i="8"/>
  <c r="AB154" i="8"/>
  <c r="AA159" i="4"/>
  <c r="AB159" i="4"/>
  <c r="AH151" i="4"/>
  <c r="AH73" i="4"/>
  <c r="AH74" i="4"/>
  <c r="AB79" i="9"/>
  <c r="AA79" i="9"/>
  <c r="AB71" i="8"/>
  <c r="AA71" i="8"/>
  <c r="AE127" i="8"/>
  <c r="AD127" i="8"/>
  <c r="AE144" i="8"/>
  <c r="AD144" i="8"/>
  <c r="AE44" i="4"/>
  <c r="AD44" i="4"/>
  <c r="AB140" i="9"/>
  <c r="AA140" i="9"/>
  <c r="AB136" i="9"/>
  <c r="AA136" i="9"/>
  <c r="AB49" i="8"/>
  <c r="AA49" i="8"/>
  <c r="AD62" i="4"/>
  <c r="AE62" i="4"/>
  <c r="AA159" i="8"/>
  <c r="AB159" i="8"/>
  <c r="AB99" i="4"/>
  <c r="AA99" i="4"/>
  <c r="AA76" i="9"/>
  <c r="AB76" i="9"/>
  <c r="AD131" i="9"/>
  <c r="AE131" i="9"/>
  <c r="AE52" i="8"/>
  <c r="AD52" i="8"/>
  <c r="AE125" i="9"/>
  <c r="AD125" i="9"/>
  <c r="AE57" i="9"/>
  <c r="AD57" i="9"/>
  <c r="AE87" i="9"/>
  <c r="AD87" i="9"/>
  <c r="AD44" i="8"/>
  <c r="AE44" i="8"/>
  <c r="AE153" i="9"/>
  <c r="AD153" i="9"/>
  <c r="AD46" i="8"/>
  <c r="AE46" i="8"/>
  <c r="AD50" i="8"/>
  <c r="AE50" i="8"/>
  <c r="AD26" i="8"/>
  <c r="AE26" i="8"/>
  <c r="AE33" i="9"/>
  <c r="AD33" i="9"/>
  <c r="AD122" i="9"/>
  <c r="AE122" i="9"/>
  <c r="AE162" i="4"/>
  <c r="AD162" i="4"/>
  <c r="AE157" i="8"/>
  <c r="AD157" i="8"/>
  <c r="AB101" i="9"/>
  <c r="AA101" i="9"/>
  <c r="AE148" i="9"/>
  <c r="AD148" i="9"/>
  <c r="AB78" i="8"/>
  <c r="AA78" i="8"/>
  <c r="AA161" i="8"/>
  <c r="AB161" i="8"/>
  <c r="AB159" i="9"/>
  <c r="AA159" i="9"/>
  <c r="AA67" i="9"/>
  <c r="AB67" i="9"/>
  <c r="AE160" i="4"/>
  <c r="AD160" i="4"/>
  <c r="AD102" i="8"/>
  <c r="AE102" i="8"/>
  <c r="AA155" i="4"/>
  <c r="AB155" i="4"/>
  <c r="AA94" i="4"/>
  <c r="AB94" i="4"/>
  <c r="AB176" i="4"/>
  <c r="AA176" i="4"/>
  <c r="AA97" i="4"/>
  <c r="AB97" i="4"/>
  <c r="AB61" i="9"/>
  <c r="AA61" i="9"/>
  <c r="AA171" i="4"/>
  <c r="AB171" i="4"/>
  <c r="AD39" i="8"/>
  <c r="AE39" i="8"/>
  <c r="AE175" i="4"/>
  <c r="AD175" i="4"/>
  <c r="AE100" i="4"/>
  <c r="AD100" i="4"/>
  <c r="AE120" i="8"/>
  <c r="AD120" i="8"/>
  <c r="AB75" i="9"/>
  <c r="AA75" i="9"/>
  <c r="AB105" i="9"/>
  <c r="AA105" i="9"/>
  <c r="AE162" i="8"/>
  <c r="AD162" i="8"/>
  <c r="AE29" i="4"/>
  <c r="AD29" i="4"/>
  <c r="AB105" i="4"/>
  <c r="AA105" i="4"/>
  <c r="AB49" i="9"/>
  <c r="AA49" i="9"/>
  <c r="AB152" i="4"/>
  <c r="AA152" i="4"/>
  <c r="AE109" i="8"/>
  <c r="AD109" i="8"/>
  <c r="AE126" i="8"/>
  <c r="AD126" i="8"/>
  <c r="AD42" i="9"/>
  <c r="AE42" i="9"/>
  <c r="AA165" i="4"/>
  <c r="AB165" i="4"/>
  <c r="AB178" i="4"/>
  <c r="AA178" i="4"/>
  <c r="AB66" i="9"/>
  <c r="AA66" i="9"/>
  <c r="AE101" i="4"/>
  <c r="AD101" i="4"/>
  <c r="AE84" i="8"/>
  <c r="AD84" i="8"/>
  <c r="AD80" i="9"/>
  <c r="AE80" i="9"/>
  <c r="AA141" i="4"/>
  <c r="AB141" i="4"/>
  <c r="AB82" i="8"/>
  <c r="AA82" i="8"/>
  <c r="AE83" i="8"/>
  <c r="AD83" i="8"/>
  <c r="AB128" i="8"/>
  <c r="AA128" i="8"/>
  <c r="AA53" i="8"/>
  <c r="AB53" i="8"/>
  <c r="AE137" i="9"/>
  <c r="AD137" i="9"/>
  <c r="AE70" i="9"/>
  <c r="AD70" i="9"/>
  <c r="AB51" i="9"/>
  <c r="AA51" i="9"/>
  <c r="AB155" i="9"/>
  <c r="AA155" i="9"/>
  <c r="AE108" i="4"/>
  <c r="AD108" i="4"/>
  <c r="AA117" i="8"/>
  <c r="AB117" i="8"/>
  <c r="AB51" i="8"/>
  <c r="AA51" i="8"/>
  <c r="AB79" i="8"/>
  <c r="AA79" i="8"/>
  <c r="AB126" i="9"/>
  <c r="AA126" i="9"/>
  <c r="AA92" i="9"/>
  <c r="AB92" i="9"/>
  <c r="AH90" i="4"/>
  <c r="AH172" i="4"/>
  <c r="AH96" i="4"/>
  <c r="AH81" i="4"/>
  <c r="AE110" i="8"/>
  <c r="AD110" i="8"/>
  <c r="AA156" i="4"/>
  <c r="AB156" i="4"/>
  <c r="AE144" i="9"/>
  <c r="AD144" i="9"/>
  <c r="AB147" i="9"/>
  <c r="AA147" i="9"/>
  <c r="AB53" i="9"/>
  <c r="AA53" i="9"/>
  <c r="AB32" i="9"/>
  <c r="AA32" i="9"/>
  <c r="AB148" i="4"/>
  <c r="AA148" i="4"/>
  <c r="AD81" i="8"/>
  <c r="AE81" i="8"/>
  <c r="AE55" i="8"/>
  <c r="AD55" i="8"/>
  <c r="AD90" i="9"/>
  <c r="AE90" i="9"/>
  <c r="AE147" i="8"/>
  <c r="AD147" i="8"/>
  <c r="AB26" i="9"/>
  <c r="AA26" i="9"/>
  <c r="AD60" i="9"/>
  <c r="AE60" i="9"/>
  <c r="AE140" i="4"/>
  <c r="AD140" i="4"/>
  <c r="AB94" i="9"/>
  <c r="AA94" i="9"/>
  <c r="AA149" i="4"/>
  <c r="AB149" i="4"/>
  <c r="AA158" i="4"/>
  <c r="AB158" i="4"/>
  <c r="AA113" i="9"/>
  <c r="AB113" i="9"/>
  <c r="AB137" i="8"/>
  <c r="AA137" i="8"/>
  <c r="AB43" i="9"/>
  <c r="AA43" i="9"/>
  <c r="AA118" i="4"/>
  <c r="AB118" i="4"/>
  <c r="AB151" i="9"/>
  <c r="AA151" i="9"/>
  <c r="AA59" i="9"/>
  <c r="AB59" i="9"/>
  <c r="AE22" i="4"/>
  <c r="AD22" i="4"/>
  <c r="AD94" i="8"/>
  <c r="AE94" i="8"/>
  <c r="AE44" i="9"/>
  <c r="AD44" i="9"/>
  <c r="AE104" i="9"/>
  <c r="AD104" i="9"/>
  <c r="AE47" i="8"/>
  <c r="AD47" i="8"/>
  <c r="AE105" i="8"/>
  <c r="AD105" i="8"/>
  <c r="AE111" i="8"/>
  <c r="AD111" i="8"/>
  <c r="AE29" i="9"/>
  <c r="AD29" i="9"/>
  <c r="AD127" i="9"/>
  <c r="AE127" i="9"/>
  <c r="AE37" i="9"/>
  <c r="AD37" i="9"/>
  <c r="AD123" i="8"/>
  <c r="AE123" i="8"/>
  <c r="AE37" i="8"/>
  <c r="AD37" i="8"/>
  <c r="AD63" i="4"/>
  <c r="AE63" i="4"/>
  <c r="AA97" i="9"/>
  <c r="AB97" i="9"/>
  <c r="AE68" i="8"/>
  <c r="AD68" i="8"/>
  <c r="AB52" i="9"/>
  <c r="AA52" i="9"/>
  <c r="AE103" i="8"/>
  <c r="AD103" i="8"/>
  <c r="AB119" i="9"/>
  <c r="AA119" i="9"/>
  <c r="AA120" i="4"/>
  <c r="AB120" i="4"/>
  <c r="AB91" i="9"/>
  <c r="AA91" i="9"/>
  <c r="AA156" i="8"/>
  <c r="AB156" i="8"/>
  <c r="AE46" i="4"/>
  <c r="AD46" i="4"/>
  <c r="AH41" i="4"/>
  <c r="AA91" i="4"/>
  <c r="AB91" i="4"/>
  <c r="AH163" i="4"/>
  <c r="AB88" i="4"/>
  <c r="AA88" i="4"/>
  <c r="AB93" i="4"/>
  <c r="AA93" i="4"/>
  <c r="AA72" i="4"/>
  <c r="AB72" i="4"/>
  <c r="AB141" i="9"/>
  <c r="AA141" i="9"/>
  <c r="AE67" i="8"/>
  <c r="AD67" i="8"/>
  <c r="AE141" i="8"/>
  <c r="AD141" i="8"/>
  <c r="AB32" i="8"/>
  <c r="AA32" i="8"/>
  <c r="AA154" i="4"/>
  <c r="AB154" i="4"/>
  <c r="AD30" i="8"/>
  <c r="AE30" i="8"/>
  <c r="AE75" i="8"/>
  <c r="AD75" i="8"/>
  <c r="AE40" i="8"/>
  <c r="AD40" i="8"/>
  <c r="AD35" i="9"/>
  <c r="AE35" i="9"/>
  <c r="AE124" i="9"/>
  <c r="AD124" i="9"/>
  <c r="AB93" i="8"/>
  <c r="AA93" i="8"/>
  <c r="AE99" i="8"/>
  <c r="AD99" i="8"/>
  <c r="AB148" i="8"/>
  <c r="AA148" i="8"/>
  <c r="AB110" i="9"/>
  <c r="AA110" i="9"/>
  <c r="AA66" i="4"/>
  <c r="AB66" i="4"/>
  <c r="AB179" i="4"/>
  <c r="AA179" i="4"/>
  <c r="AD31" i="9"/>
  <c r="AE31" i="9"/>
  <c r="AD84" i="9"/>
  <c r="AE84" i="9"/>
  <c r="AB145" i="4"/>
  <c r="AA145" i="4"/>
  <c r="AA72" i="9"/>
  <c r="AB72" i="9"/>
  <c r="AE96" i="8"/>
  <c r="AD96" i="8"/>
  <c r="AE128" i="9"/>
  <c r="AD128" i="9"/>
  <c r="AE137" i="4"/>
  <c r="AD137" i="4"/>
  <c r="AE128" i="4"/>
  <c r="AD128" i="4"/>
  <c r="AD118" i="9"/>
  <c r="AE118" i="9"/>
  <c r="AB149" i="9"/>
  <c r="AA149" i="9"/>
  <c r="AB142" i="9"/>
  <c r="AA142" i="9"/>
  <c r="AB85" i="9"/>
  <c r="AA85" i="9"/>
  <c r="AE129" i="4"/>
  <c r="AD129" i="4"/>
  <c r="AE51" i="4"/>
  <c r="AD51" i="4"/>
  <c r="AA160" i="8"/>
  <c r="AB160" i="8"/>
  <c r="AE132" i="9"/>
  <c r="AD132" i="9"/>
  <c r="AE89" i="8"/>
  <c r="AD89" i="8"/>
  <c r="AB95" i="9"/>
  <c r="AA95" i="9"/>
  <c r="AE170" i="4"/>
  <c r="AD170" i="4"/>
  <c r="AE121" i="8"/>
  <c r="AD121" i="8"/>
  <c r="AD56" i="4"/>
  <c r="AE56" i="4"/>
  <c r="AB121" i="9"/>
  <c r="AA121" i="9"/>
  <c r="AE146" i="9"/>
  <c r="AD146" i="9"/>
  <c r="AD123" i="9"/>
  <c r="AE123" i="9"/>
  <c r="AB115" i="8"/>
  <c r="AA115" i="8"/>
  <c r="AA47" i="9"/>
  <c r="AB47" i="9"/>
  <c r="AB134" i="9"/>
  <c r="AA134" i="9"/>
  <c r="AA116" i="4"/>
  <c r="AB116" i="4"/>
  <c r="AB67" i="4"/>
  <c r="AA67" i="4"/>
  <c r="AB120" i="9"/>
  <c r="AA120" i="9"/>
  <c r="AH83" i="4"/>
  <c r="AH139" i="4"/>
  <c r="AH92" i="4"/>
  <c r="AH98" i="4"/>
  <c r="AH82" i="4"/>
  <c r="AB116" i="9"/>
  <c r="AA116" i="9"/>
  <c r="AD50" i="4"/>
  <c r="AE50" i="4"/>
  <c r="AE160" i="9"/>
  <c r="AD160" i="9"/>
  <c r="AE103" i="4"/>
  <c r="AD103" i="4"/>
  <c r="AD77" i="9"/>
  <c r="AE77" i="9"/>
  <c r="AE40" i="9"/>
  <c r="AD40" i="9"/>
  <c r="AE124" i="4"/>
  <c r="AD124" i="4"/>
  <c r="AB106" i="9"/>
  <c r="AA106" i="9"/>
  <c r="AA109" i="9"/>
  <c r="AB109" i="9"/>
  <c r="AA82" i="9"/>
  <c r="AB82" i="9"/>
  <c r="AB177" i="4"/>
  <c r="AA177" i="4"/>
  <c r="AB169" i="4"/>
  <c r="AA169" i="4"/>
  <c r="AB111" i="9"/>
  <c r="AA111" i="9"/>
  <c r="AB130" i="4"/>
  <c r="AA130" i="4"/>
  <c r="AB76" i="8"/>
  <c r="AA76" i="8"/>
  <c r="AB143" i="8"/>
  <c r="AA143" i="8"/>
  <c r="AE139" i="8"/>
  <c r="AD139" i="8"/>
  <c r="AE108" i="8"/>
  <c r="AD108" i="8"/>
  <c r="AE41" i="8"/>
  <c r="AD41" i="8"/>
  <c r="AE95" i="8"/>
  <c r="AD95" i="8"/>
  <c r="AE106" i="8"/>
  <c r="AD106" i="8"/>
  <c r="AE118" i="8"/>
  <c r="AD118" i="8"/>
  <c r="AE78" i="9"/>
  <c r="AD78" i="9"/>
  <c r="AD114" i="9"/>
  <c r="AE114" i="9"/>
  <c r="AE80" i="8"/>
  <c r="AD80" i="8"/>
  <c r="AE112" i="9"/>
  <c r="AD112" i="9"/>
  <c r="AD173" i="4"/>
  <c r="AE173" i="4"/>
  <c r="AE70" i="4"/>
  <c r="AD70" i="4"/>
  <c r="AB55" i="9"/>
  <c r="AA55" i="9"/>
  <c r="AA150" i="4"/>
  <c r="AB150" i="4"/>
  <c r="AB98" i="9"/>
  <c r="AA98" i="9"/>
  <c r="AB88" i="8"/>
  <c r="AA88" i="8"/>
  <c r="AA102" i="4"/>
  <c r="AB102" i="4"/>
  <c r="AE33" i="4"/>
  <c r="AD33" i="4"/>
  <c r="AA147" i="4"/>
  <c r="AB147" i="4"/>
  <c r="AB79" i="4"/>
  <c r="AA79" i="4"/>
  <c r="AA71" i="4"/>
  <c r="AB71" i="4"/>
  <c r="AB135" i="9"/>
  <c r="AA135" i="9"/>
  <c r="AE112" i="8"/>
  <c r="AD112" i="8"/>
  <c r="AE41" i="9"/>
  <c r="AD41" i="9"/>
  <c r="AD98" i="8"/>
  <c r="AE98" i="8"/>
  <c r="AD34" i="4"/>
  <c r="AE34" i="4"/>
  <c r="AE158" i="8"/>
  <c r="AD158" i="8"/>
  <c r="AE138" i="8"/>
  <c r="AD138" i="8"/>
  <c r="AD61" i="8"/>
  <c r="AE61" i="8"/>
  <c r="AE125" i="8"/>
  <c r="AD125" i="8"/>
  <c r="AB108" i="9"/>
  <c r="AA108" i="9"/>
  <c r="AB124" i="8"/>
  <c r="AA124" i="8"/>
  <c r="AD34" i="9"/>
  <c r="AE34" i="9"/>
  <c r="AB145" i="8"/>
  <c r="AA145" i="8"/>
  <c r="AA153" i="4"/>
  <c r="AB153" i="4"/>
  <c r="AD106" i="4"/>
  <c r="AE106" i="4"/>
  <c r="AB144" i="4"/>
  <c r="AA144" i="4"/>
  <c r="AA112" i="4"/>
  <c r="AB112" i="4"/>
  <c r="AE29" i="8"/>
  <c r="AD29" i="8"/>
  <c r="AE132" i="4"/>
  <c r="AD132" i="4"/>
  <c r="AB152" i="9"/>
  <c r="AA152" i="9"/>
  <c r="AB28" i="9"/>
  <c r="AA28" i="9"/>
  <c r="AB140" i="8"/>
  <c r="AA140" i="8"/>
  <c r="AB54" i="8"/>
  <c r="AA54" i="8"/>
  <c r="AD38" i="9"/>
  <c r="AE38" i="9"/>
  <c r="AB102" i="9"/>
  <c r="AA102" i="9"/>
  <c r="AD35" i="4"/>
  <c r="AE35" i="4"/>
  <c r="AD183" i="4"/>
  <c r="AE183" i="4"/>
  <c r="AD114" i="4"/>
  <c r="AE114" i="4"/>
  <c r="AD50" i="9"/>
  <c r="AE50" i="9"/>
  <c r="AE152" i="8"/>
  <c r="AD152" i="8"/>
  <c r="AE158" i="9"/>
  <c r="AD158" i="9"/>
  <c r="AE135" i="8"/>
  <c r="AD135" i="8"/>
  <c r="AA46" i="9"/>
  <c r="AB46" i="9"/>
  <c r="AD86" i="9"/>
  <c r="AE86" i="9"/>
  <c r="AD27" i="8"/>
  <c r="AE27" i="8"/>
  <c r="AE166" i="4"/>
  <c r="AD166" i="4"/>
  <c r="AB91" i="8"/>
  <c r="AA91" i="8"/>
  <c r="AB101" i="8"/>
  <c r="AA101" i="8"/>
  <c r="AB136" i="8"/>
  <c r="AA136" i="8"/>
  <c r="AB107" i="8"/>
  <c r="AA107" i="8"/>
  <c r="AB56" i="8"/>
  <c r="AA56" i="8"/>
  <c r="AD62" i="8"/>
  <c r="AE62" i="8"/>
  <c r="AH95" i="4"/>
  <c r="AH78" i="4"/>
  <c r="AH180" i="4"/>
  <c r="AH27" i="4"/>
  <c r="AH85" i="4"/>
  <c r="AB154" i="9"/>
  <c r="AA154" i="9"/>
  <c r="AD34" i="8"/>
  <c r="AE34" i="8"/>
  <c r="AE36" i="9"/>
  <c r="AD36" i="9"/>
  <c r="AE89" i="9"/>
  <c r="AD89" i="9"/>
  <c r="AE60" i="8"/>
  <c r="AD60" i="8"/>
  <c r="AE116" i="8"/>
  <c r="AD116" i="8"/>
  <c r="AE81" i="9"/>
  <c r="AD81" i="9"/>
  <c r="AE54" i="9"/>
  <c r="AD54" i="9"/>
  <c r="AA62" i="9"/>
  <c r="AB62" i="9"/>
  <c r="AB30" i="9"/>
  <c r="AA30" i="9"/>
  <c r="AD73" i="9"/>
  <c r="AE73" i="9"/>
  <c r="AA153" i="8"/>
  <c r="AB153" i="8"/>
  <c r="AB100" i="8"/>
  <c r="AA100" i="8"/>
  <c r="AA149" i="8"/>
  <c r="AB149" i="8"/>
  <c r="AB130" i="8"/>
  <c r="AA130" i="8"/>
  <c r="AA133" i="9"/>
  <c r="AB133" i="9"/>
  <c r="AB96" i="9"/>
  <c r="AA96" i="9"/>
  <c r="AA90" i="8"/>
  <c r="AB90" i="8"/>
  <c r="AB156" i="9"/>
  <c r="AA156" i="9"/>
  <c r="AA135" i="4"/>
  <c r="AB135" i="4"/>
  <c r="AE150" i="9"/>
  <c r="AD150" i="9"/>
  <c r="AE133" i="4"/>
  <c r="AD133" i="4"/>
  <c r="AE139" i="9"/>
  <c r="AD139" i="9"/>
  <c r="AE87" i="8"/>
  <c r="AD87" i="8"/>
  <c r="AE145" i="9"/>
  <c r="AD145" i="9"/>
  <c r="AE73" i="8"/>
  <c r="AD73" i="8"/>
  <c r="AE85" i="8"/>
  <c r="AD85" i="8"/>
  <c r="AD31" i="8"/>
  <c r="AE31" i="8"/>
  <c r="AD131" i="8"/>
  <c r="AE131" i="8"/>
  <c r="AB74" i="9"/>
  <c r="AA74" i="9"/>
  <c r="AE48" i="8"/>
  <c r="AD48" i="8"/>
  <c r="AE111" i="4"/>
  <c r="AD111" i="4"/>
  <c r="AE122" i="4"/>
  <c r="AD122" i="4"/>
  <c r="AD43" i="8"/>
  <c r="AE43" i="8"/>
  <c r="AB138" i="4"/>
  <c r="AA138" i="4"/>
  <c r="AA68" i="9"/>
  <c r="AB68" i="9"/>
  <c r="AB56" i="9"/>
  <c r="AA56" i="9"/>
  <c r="AB126" i="4"/>
  <c r="AA126" i="4"/>
  <c r="AA45" i="8"/>
  <c r="AB45" i="8"/>
  <c r="AA80" i="4"/>
  <c r="AB80" i="4"/>
  <c r="AA143" i="4"/>
  <c r="AB143" i="4"/>
  <c r="AB45" i="4"/>
  <c r="AA45" i="4"/>
  <c r="AB87" i="4"/>
  <c r="AA87" i="4"/>
  <c r="AA75" i="4"/>
  <c r="AB75" i="4"/>
  <c r="AE75" i="4"/>
  <c r="AD75" i="4"/>
  <c r="AD80" i="4"/>
  <c r="AE80" i="4"/>
  <c r="AE68" i="9"/>
  <c r="AD68" i="9"/>
  <c r="AE135" i="4"/>
  <c r="AD135" i="4"/>
  <c r="AD62" i="9"/>
  <c r="AE62" i="9"/>
  <c r="AE56" i="8"/>
  <c r="AD56" i="8"/>
  <c r="AE91" i="8"/>
  <c r="AD91" i="8"/>
  <c r="AD102" i="9"/>
  <c r="AE102" i="9"/>
  <c r="AE28" i="9"/>
  <c r="AD28" i="9"/>
  <c r="AE145" i="8"/>
  <c r="AD145" i="8"/>
  <c r="AE135" i="9"/>
  <c r="AD135" i="9"/>
  <c r="AE130" i="4"/>
  <c r="AD130" i="4"/>
  <c r="AA83" i="4"/>
  <c r="AB83" i="4"/>
  <c r="AE160" i="8"/>
  <c r="AD160" i="8"/>
  <c r="AE66" i="4"/>
  <c r="AD66" i="4"/>
  <c r="AE97" i="9"/>
  <c r="AD97" i="9"/>
  <c r="AE118" i="4"/>
  <c r="AD118" i="4"/>
  <c r="AE158" i="4"/>
  <c r="AD158" i="4"/>
  <c r="AE97" i="4"/>
  <c r="AD97" i="4"/>
  <c r="AE161" i="8"/>
  <c r="AD161" i="8"/>
  <c r="AE159" i="8"/>
  <c r="AD159" i="8"/>
  <c r="AE59" i="8"/>
  <c r="AD59" i="8"/>
  <c r="AE92" i="8"/>
  <c r="AD92" i="8"/>
  <c r="AE142" i="8"/>
  <c r="AD142" i="8"/>
  <c r="AD122" i="8"/>
  <c r="AE122" i="8"/>
  <c r="AE100" i="9"/>
  <c r="AD100" i="9"/>
  <c r="AE45" i="9"/>
  <c r="AD45" i="9"/>
  <c r="AA85" i="4"/>
  <c r="AB85" i="4"/>
  <c r="AE46" i="9"/>
  <c r="AD46" i="9"/>
  <c r="AE112" i="4"/>
  <c r="AD112" i="4"/>
  <c r="AE150" i="4"/>
  <c r="AD150" i="4"/>
  <c r="AD82" i="9"/>
  <c r="AE82" i="9"/>
  <c r="AE120" i="9"/>
  <c r="AD120" i="9"/>
  <c r="AE121" i="9"/>
  <c r="AD121" i="9"/>
  <c r="AD95" i="9"/>
  <c r="AE95" i="9"/>
  <c r="AE149" i="9"/>
  <c r="AD149" i="9"/>
  <c r="AD110" i="9"/>
  <c r="AE110" i="9"/>
  <c r="AE88" i="4"/>
  <c r="AD88" i="4"/>
  <c r="AD43" i="9"/>
  <c r="AE43" i="9"/>
  <c r="AE26" i="9"/>
  <c r="AD26" i="9"/>
  <c r="AE147" i="9"/>
  <c r="AD147" i="9"/>
  <c r="AB81" i="4"/>
  <c r="AA81" i="4"/>
  <c r="AE79" i="8"/>
  <c r="AD79" i="8"/>
  <c r="AE155" i="9"/>
  <c r="AD155" i="9"/>
  <c r="AD66" i="9"/>
  <c r="AE66" i="9"/>
  <c r="AE105" i="4"/>
  <c r="AD105" i="4"/>
  <c r="AD75" i="9"/>
  <c r="AE75" i="9"/>
  <c r="AE176" i="4"/>
  <c r="AD176" i="4"/>
  <c r="AD78" i="8"/>
  <c r="AE78" i="8"/>
  <c r="AE79" i="9"/>
  <c r="AD79" i="9"/>
  <c r="AE154" i="8"/>
  <c r="AD154" i="8"/>
  <c r="AE69" i="9"/>
  <c r="AD69" i="9"/>
  <c r="AE138" i="4"/>
  <c r="AD138" i="4"/>
  <c r="AE45" i="8"/>
  <c r="AD45" i="8"/>
  <c r="AE133" i="9"/>
  <c r="AD133" i="9"/>
  <c r="AE153" i="8"/>
  <c r="AD153" i="8"/>
  <c r="AB27" i="4"/>
  <c r="AA27" i="4"/>
  <c r="AE107" i="8"/>
  <c r="AD107" i="8"/>
  <c r="AE152" i="9"/>
  <c r="AD152" i="9"/>
  <c r="AE144" i="4"/>
  <c r="AD144" i="4"/>
  <c r="AD55" i="9"/>
  <c r="AE55" i="9"/>
  <c r="AD111" i="9"/>
  <c r="AE111" i="9"/>
  <c r="AE116" i="9"/>
  <c r="AD116" i="9"/>
  <c r="AE47" i="9"/>
  <c r="AD47" i="9"/>
  <c r="AE156" i="8"/>
  <c r="AD156" i="8"/>
  <c r="AE149" i="4"/>
  <c r="AD149" i="4"/>
  <c r="AA96" i="4"/>
  <c r="AB96" i="4"/>
  <c r="AE53" i="8"/>
  <c r="AD53" i="8"/>
  <c r="AD141" i="4"/>
  <c r="AE141" i="4"/>
  <c r="AD74" i="8"/>
  <c r="AE74" i="8"/>
  <c r="AE142" i="4"/>
  <c r="AD142" i="4"/>
  <c r="AD99" i="9"/>
  <c r="AE99" i="9"/>
  <c r="AE48" i="9"/>
  <c r="AD48" i="9"/>
  <c r="AD134" i="8"/>
  <c r="AE134" i="8"/>
  <c r="AE143" i="9"/>
  <c r="AD143" i="9"/>
  <c r="AE45" i="4"/>
  <c r="AD45" i="4"/>
  <c r="AE156" i="9"/>
  <c r="AD156" i="9"/>
  <c r="AD130" i="8"/>
  <c r="AE130" i="8"/>
  <c r="AB180" i="4"/>
  <c r="AA180" i="4"/>
  <c r="AD71" i="4"/>
  <c r="AE71" i="4"/>
  <c r="AE102" i="4"/>
  <c r="AD102" i="4"/>
  <c r="AE109" i="9"/>
  <c r="AD109" i="9"/>
  <c r="AE67" i="4"/>
  <c r="AD67" i="4"/>
  <c r="AD115" i="8"/>
  <c r="AE115" i="8"/>
  <c r="AE148" i="8"/>
  <c r="AD148" i="8"/>
  <c r="AE141" i="9"/>
  <c r="AD141" i="9"/>
  <c r="AB163" i="4"/>
  <c r="AA163" i="4"/>
  <c r="AE91" i="9"/>
  <c r="AD91" i="9"/>
  <c r="AE52" i="9"/>
  <c r="AD52" i="9"/>
  <c r="AE137" i="8"/>
  <c r="AD137" i="8"/>
  <c r="AD94" i="9"/>
  <c r="AE94" i="9"/>
  <c r="AE148" i="4"/>
  <c r="AD148" i="4"/>
  <c r="AB172" i="4"/>
  <c r="AA172" i="4"/>
  <c r="AE51" i="8"/>
  <c r="AD51" i="8"/>
  <c r="AD51" i="9"/>
  <c r="AE51" i="9"/>
  <c r="AE128" i="8"/>
  <c r="AD128" i="8"/>
  <c r="AE178" i="4"/>
  <c r="AD178" i="4"/>
  <c r="AE49" i="8"/>
  <c r="AD49" i="8"/>
  <c r="AA74" i="4"/>
  <c r="AB74" i="4"/>
  <c r="AD77" i="8"/>
  <c r="AE77" i="8"/>
  <c r="AE36" i="4"/>
  <c r="AD36" i="4"/>
  <c r="AE87" i="4"/>
  <c r="AD87" i="4"/>
  <c r="AE126" i="4"/>
  <c r="AD126" i="4"/>
  <c r="AD74" i="9"/>
  <c r="AE74" i="9"/>
  <c r="AB78" i="4"/>
  <c r="AA78" i="4"/>
  <c r="AD136" i="8"/>
  <c r="AE136" i="8"/>
  <c r="AD54" i="8"/>
  <c r="AE54" i="8"/>
  <c r="AE124" i="8"/>
  <c r="AD124" i="8"/>
  <c r="AE79" i="4"/>
  <c r="AD79" i="4"/>
  <c r="AE88" i="8"/>
  <c r="AD88" i="8"/>
  <c r="AE143" i="8"/>
  <c r="AD143" i="8"/>
  <c r="AE169" i="4"/>
  <c r="AD169" i="4"/>
  <c r="AD106" i="9"/>
  <c r="AE106" i="9"/>
  <c r="AA82" i="4"/>
  <c r="AB82" i="4"/>
  <c r="AE154" i="4"/>
  <c r="AD154" i="4"/>
  <c r="AE59" i="9"/>
  <c r="AD59" i="9"/>
  <c r="AA90" i="4"/>
  <c r="AB90" i="4"/>
  <c r="AD171" i="4"/>
  <c r="AE171" i="4"/>
  <c r="AE94" i="4"/>
  <c r="AD94" i="4"/>
  <c r="AE67" i="9"/>
  <c r="AD67" i="9"/>
  <c r="AE76" i="9"/>
  <c r="AD76" i="9"/>
  <c r="AA73" i="4"/>
  <c r="AB73" i="4"/>
  <c r="AD103" i="9"/>
  <c r="AE103" i="9"/>
  <c r="AD93" i="9"/>
  <c r="AE93" i="9"/>
  <c r="AE104" i="8"/>
  <c r="AD104" i="8"/>
  <c r="AE168" i="4"/>
  <c r="AD168" i="4"/>
  <c r="AE119" i="8"/>
  <c r="AD119" i="8"/>
  <c r="AE65" i="9"/>
  <c r="AD65" i="9"/>
  <c r="AD30" i="9"/>
  <c r="AE30" i="9"/>
  <c r="AB95" i="4"/>
  <c r="AA95" i="4"/>
  <c r="AA98" i="4"/>
  <c r="AB98" i="4"/>
  <c r="AD85" i="9"/>
  <c r="AE85" i="9"/>
  <c r="AD179" i="4"/>
  <c r="AE179" i="4"/>
  <c r="AE32" i="8"/>
  <c r="AC11" i="8"/>
  <c r="AD32" i="8"/>
  <c r="AD91" i="4"/>
  <c r="AE91" i="4"/>
  <c r="AE151" i="9"/>
  <c r="AD151" i="9"/>
  <c r="AE32" i="9"/>
  <c r="AD32" i="9"/>
  <c r="AE152" i="4"/>
  <c r="AD152" i="4"/>
  <c r="AE61" i="9"/>
  <c r="AD61" i="9"/>
  <c r="AE159" i="9"/>
  <c r="AD159" i="9"/>
  <c r="AD101" i="9"/>
  <c r="AE101" i="9"/>
  <c r="AE99" i="4"/>
  <c r="AD99" i="4"/>
  <c r="AE136" i="9"/>
  <c r="AD136" i="9"/>
  <c r="AA151" i="4"/>
  <c r="AB151" i="4"/>
  <c r="AD146" i="4"/>
  <c r="AE146" i="4"/>
  <c r="AE56" i="9"/>
  <c r="AD56" i="9"/>
  <c r="AE143" i="4"/>
  <c r="AD143" i="4"/>
  <c r="AE90" i="8"/>
  <c r="AD90" i="8"/>
  <c r="AE149" i="8"/>
  <c r="AD149" i="8"/>
  <c r="AD101" i="8"/>
  <c r="AE101" i="8"/>
  <c r="AE140" i="8"/>
  <c r="AD140" i="8"/>
  <c r="AE108" i="9"/>
  <c r="AD108" i="9"/>
  <c r="AD98" i="9"/>
  <c r="AE98" i="9"/>
  <c r="AE76" i="8"/>
  <c r="AD76" i="8"/>
  <c r="AD177" i="4"/>
  <c r="AE177" i="4"/>
  <c r="AB92" i="4"/>
  <c r="AA92" i="4"/>
  <c r="AE116" i="4"/>
  <c r="AD116" i="4"/>
  <c r="AE72" i="9"/>
  <c r="AD72" i="9"/>
  <c r="AE72" i="4"/>
  <c r="AD72" i="4"/>
  <c r="AB41" i="4"/>
  <c r="AA41" i="4"/>
  <c r="AE120" i="4"/>
  <c r="AD120" i="4"/>
  <c r="AE113" i="9"/>
  <c r="AD113" i="9"/>
  <c r="AE156" i="4"/>
  <c r="AD156" i="4"/>
  <c r="AD92" i="9"/>
  <c r="AE92" i="9"/>
  <c r="AD117" i="8"/>
  <c r="AE117" i="8"/>
  <c r="AE165" i="4"/>
  <c r="AD165" i="4"/>
  <c r="AE155" i="4"/>
  <c r="AD155" i="4"/>
  <c r="AD58" i="9"/>
  <c r="AE58" i="9"/>
  <c r="AE132" i="8"/>
  <c r="AD132" i="8"/>
  <c r="AE72" i="8"/>
  <c r="AD72" i="8"/>
  <c r="AE146" i="8"/>
  <c r="AD146" i="8"/>
  <c r="AE157" i="4"/>
  <c r="AD157" i="4"/>
  <c r="AD86" i="8"/>
  <c r="AE86" i="8"/>
  <c r="AE96" i="9"/>
  <c r="AD96" i="9"/>
  <c r="AE100" i="8"/>
  <c r="AD100" i="8"/>
  <c r="AE154" i="9"/>
  <c r="AD154" i="9"/>
  <c r="AE153" i="4"/>
  <c r="AD153" i="4"/>
  <c r="AE147" i="4"/>
  <c r="AD147" i="4"/>
  <c r="AB139" i="4"/>
  <c r="AA139" i="4"/>
  <c r="AD134" i="9"/>
  <c r="AE134" i="9"/>
  <c r="AE142" i="9"/>
  <c r="AD142" i="9"/>
  <c r="AE145" i="4"/>
  <c r="AD145" i="4"/>
  <c r="AE93" i="8"/>
  <c r="AD93" i="8"/>
  <c r="AD93" i="4"/>
  <c r="AE93" i="4"/>
  <c r="AD119" i="9"/>
  <c r="AE119" i="9"/>
  <c r="AE53" i="9"/>
  <c r="AD53" i="9"/>
  <c r="AD126" i="9"/>
  <c r="AE126" i="9"/>
  <c r="AD82" i="8"/>
  <c r="AE82" i="8"/>
  <c r="AE49" i="9"/>
  <c r="AD49" i="9"/>
  <c r="AE105" i="9"/>
  <c r="AD105" i="9"/>
  <c r="AE140" i="9"/>
  <c r="AD140" i="9"/>
  <c r="AE71" i="8"/>
  <c r="AD71" i="8"/>
  <c r="AD159" i="4"/>
  <c r="AE159" i="4"/>
  <c r="AE150" i="8"/>
  <c r="AD150" i="8"/>
  <c r="AE96" i="4"/>
  <c r="AD96" i="4"/>
  <c r="AE172" i="4"/>
  <c r="AD172" i="4"/>
  <c r="AE98" i="4"/>
  <c r="AD98" i="4"/>
  <c r="AD95" i="4"/>
  <c r="AE95" i="4"/>
  <c r="AD27" i="4"/>
  <c r="AE27" i="4"/>
  <c r="AE81" i="4"/>
  <c r="AD81" i="4"/>
  <c r="AE139" i="4"/>
  <c r="AD139" i="4"/>
  <c r="AE41" i="4"/>
  <c r="AD41" i="4"/>
  <c r="AE92" i="4"/>
  <c r="AD92" i="4"/>
  <c r="AE163" i="4"/>
  <c r="AD163" i="4"/>
  <c r="AE180" i="4"/>
  <c r="AD180" i="4"/>
  <c r="AC11" i="9"/>
  <c r="AD85" i="4"/>
  <c r="AE85" i="4"/>
  <c r="AE83" i="4"/>
  <c r="AD83" i="4"/>
  <c r="AE151" i="4"/>
  <c r="AD151" i="4"/>
  <c r="AE73" i="4"/>
  <c r="AD73" i="4"/>
  <c r="AD82" i="4"/>
  <c r="AE82" i="4"/>
  <c r="AD74" i="4"/>
  <c r="AE74" i="4"/>
  <c r="AD90" i="4"/>
  <c r="AE90" i="4"/>
  <c r="AE78" i="4"/>
  <c r="AD78" i="4"/>
  <c r="AC11" i="4"/>
  <c r="C11" i="8"/>
  <c r="C11" i="4"/>
  <c r="C12" i="2"/>
  <c r="C12" i="9"/>
  <c r="C12" i="8"/>
  <c r="C12" i="4"/>
  <c r="D18" i="3"/>
  <c r="E18" i="3"/>
  <c r="C11" i="6"/>
  <c r="C11" i="9"/>
  <c r="C12" i="6"/>
  <c r="C11" i="2"/>
  <c r="R115" i="9" l="1"/>
  <c r="AC115" i="9"/>
  <c r="AC119" i="4"/>
  <c r="AF119" i="4"/>
  <c r="R118" i="4"/>
  <c r="AF118" i="4"/>
  <c r="AC118" i="4"/>
  <c r="AC106" i="8"/>
  <c r="R106" i="8"/>
  <c r="R76" i="9"/>
  <c r="AF76" i="9"/>
  <c r="AC76" i="9"/>
  <c r="R150" i="9"/>
  <c r="AF150" i="9"/>
  <c r="R149" i="9"/>
  <c r="AC149" i="9"/>
  <c r="R85" i="9"/>
  <c r="AF85" i="9"/>
  <c r="AC85" i="9"/>
  <c r="R116" i="9"/>
  <c r="AF116" i="9"/>
  <c r="R23" i="9"/>
  <c r="AC23" i="9"/>
  <c r="AF86" i="4"/>
  <c r="R86" i="4"/>
  <c r="R57" i="4"/>
  <c r="AC57" i="4"/>
  <c r="AF57" i="4"/>
  <c r="R48" i="4"/>
  <c r="AC48" i="4"/>
  <c r="AF29" i="4"/>
  <c r="AC29" i="4"/>
  <c r="P35" i="4"/>
  <c r="P161" i="4"/>
  <c r="P26" i="4"/>
  <c r="U7" i="4"/>
  <c r="P56" i="4"/>
  <c r="P108" i="4"/>
  <c r="P140" i="4"/>
  <c r="P173" i="4"/>
  <c r="P65" i="4"/>
  <c r="P113" i="4"/>
  <c r="P145" i="4"/>
  <c r="U4" i="4"/>
  <c r="P102" i="4"/>
  <c r="P134" i="4"/>
  <c r="P171" i="4"/>
  <c r="P42" i="4"/>
  <c r="AF42" i="4" s="1"/>
  <c r="P31" i="4"/>
  <c r="P168" i="4"/>
  <c r="P172" i="4"/>
  <c r="P163" i="4"/>
  <c r="R163" i="4" s="1"/>
  <c r="P27" i="4"/>
  <c r="P38" i="4"/>
  <c r="AF38" i="4" s="1"/>
  <c r="P59" i="4"/>
  <c r="R59" i="4" s="1"/>
  <c r="P25" i="4"/>
  <c r="U8" i="4"/>
  <c r="P64" i="4"/>
  <c r="P112" i="4"/>
  <c r="P144" i="4"/>
  <c r="U17" i="4"/>
  <c r="P69" i="4"/>
  <c r="P117" i="4"/>
  <c r="AF117" i="4" s="1"/>
  <c r="P149" i="4"/>
  <c r="P30" i="4"/>
  <c r="P106" i="4"/>
  <c r="R106" i="4" s="1"/>
  <c r="P138" i="4"/>
  <c r="AF138" i="4" s="1"/>
  <c r="U2" i="4"/>
  <c r="P115" i="4"/>
  <c r="AF115" i="4" s="1"/>
  <c r="P75" i="4"/>
  <c r="AC75" i="4" s="1"/>
  <c r="P37" i="4"/>
  <c r="R37" i="4" s="1"/>
  <c r="P98" i="4"/>
  <c r="P74" i="4"/>
  <c r="P180" i="4"/>
  <c r="P94" i="4"/>
  <c r="R94" i="4" s="1"/>
  <c r="P88" i="4"/>
  <c r="R88" i="4" s="1"/>
  <c r="D16" i="4"/>
  <c r="D19" i="4" s="1"/>
  <c r="P159" i="4"/>
  <c r="P47" i="4"/>
  <c r="P181" i="4"/>
  <c r="P179" i="4"/>
  <c r="U3" i="4"/>
  <c r="P68" i="4"/>
  <c r="P116" i="4"/>
  <c r="AC116" i="4" s="1"/>
  <c r="P148" i="4"/>
  <c r="R148" i="4" s="1"/>
  <c r="P28" i="4"/>
  <c r="P77" i="4"/>
  <c r="P121" i="4"/>
  <c r="P153" i="4"/>
  <c r="P36" i="4"/>
  <c r="P110" i="4"/>
  <c r="P142" i="4"/>
  <c r="U5" i="4"/>
  <c r="P63" i="4"/>
  <c r="P107" i="4"/>
  <c r="P79" i="4"/>
  <c r="P92" i="4"/>
  <c r="AF92" i="4" s="1"/>
  <c r="P71" i="4"/>
  <c r="D15" i="4"/>
  <c r="C19" i="4" s="1"/>
  <c r="P62" i="4"/>
  <c r="P164" i="4"/>
  <c r="P178" i="4"/>
  <c r="U9" i="4"/>
  <c r="P72" i="4"/>
  <c r="P120" i="4"/>
  <c r="P152" i="4"/>
  <c r="P33" i="4"/>
  <c r="P89" i="4"/>
  <c r="P125" i="4"/>
  <c r="P52" i="4"/>
  <c r="P114" i="4"/>
  <c r="AF114" i="4" s="1"/>
  <c r="P146" i="4"/>
  <c r="P175" i="4"/>
  <c r="P61" i="4"/>
  <c r="P46" i="4"/>
  <c r="P111" i="4"/>
  <c r="P139" i="4"/>
  <c r="P90" i="4"/>
  <c r="P54" i="4"/>
  <c r="P51" i="4"/>
  <c r="P55" i="4"/>
  <c r="P23" i="4"/>
  <c r="P39" i="4"/>
  <c r="P84" i="4"/>
  <c r="P128" i="4"/>
  <c r="P165" i="4"/>
  <c r="P44" i="4"/>
  <c r="P101" i="4"/>
  <c r="P133" i="4"/>
  <c r="P166" i="4"/>
  <c r="P66" i="4"/>
  <c r="P122" i="4"/>
  <c r="P154" i="4"/>
  <c r="P103" i="4"/>
  <c r="P162" i="4"/>
  <c r="P67" i="4"/>
  <c r="P53" i="4"/>
  <c r="AC53" i="4" s="1"/>
  <c r="P91" i="4"/>
  <c r="P143" i="4"/>
  <c r="P41" i="4"/>
  <c r="P96" i="4"/>
  <c r="P183" i="4"/>
  <c r="P58" i="4"/>
  <c r="P182" i="4"/>
  <c r="U6" i="4"/>
  <c r="P43" i="4"/>
  <c r="P100" i="4"/>
  <c r="P132" i="4"/>
  <c r="P169" i="4"/>
  <c r="P49" i="4"/>
  <c r="R49" i="4" s="1"/>
  <c r="P105" i="4"/>
  <c r="P137" i="4"/>
  <c r="P170" i="4"/>
  <c r="P70" i="4"/>
  <c r="P126" i="4"/>
  <c r="P158" i="4"/>
  <c r="P135" i="4"/>
  <c r="P174" i="4"/>
  <c r="P99" i="4"/>
  <c r="P123" i="4"/>
  <c r="P45" i="4"/>
  <c r="P176" i="4"/>
  <c r="AF176" i="4" s="1"/>
  <c r="AC85" i="4"/>
  <c r="AF73" i="4"/>
  <c r="R129" i="9"/>
  <c r="AF129" i="9"/>
  <c r="AC129" i="9"/>
  <c r="P127" i="4"/>
  <c r="P60" i="4"/>
  <c r="P40" i="4"/>
  <c r="P32" i="4"/>
  <c r="P22" i="4"/>
  <c r="AF85" i="4"/>
  <c r="AC73" i="4"/>
  <c r="R44" i="9"/>
  <c r="AC44" i="9"/>
  <c r="R103" i="9"/>
  <c r="AF103" i="9"/>
  <c r="AC103" i="9"/>
  <c r="U13" i="4"/>
  <c r="U15" i="4"/>
  <c r="U11" i="4"/>
  <c r="U10" i="4"/>
  <c r="F41" i="3"/>
  <c r="H41" i="3" s="1"/>
  <c r="AF115" i="9"/>
  <c r="AF106" i="8"/>
  <c r="AC104" i="9"/>
  <c r="R104" i="9"/>
  <c r="R48" i="9"/>
  <c r="AF48" i="9"/>
  <c r="AF123" i="9"/>
  <c r="R123" i="9"/>
  <c r="R59" i="9"/>
  <c r="AF59" i="9"/>
  <c r="R128" i="9"/>
  <c r="AC128" i="9"/>
  <c r="AF128" i="9"/>
  <c r="R84" i="9"/>
  <c r="AF84" i="9"/>
  <c r="U12" i="4"/>
  <c r="P157" i="4"/>
  <c r="P156" i="4"/>
  <c r="P24" i="4"/>
  <c r="AF161" i="9"/>
  <c r="R162" i="9"/>
  <c r="AF162" i="9"/>
  <c r="R78" i="9"/>
  <c r="AF78" i="9"/>
  <c r="P167" i="4"/>
  <c r="P141" i="4"/>
  <c r="P136" i="4"/>
  <c r="P177" i="4"/>
  <c r="R161" i="9"/>
  <c r="AC76" i="4"/>
  <c r="R88" i="9"/>
  <c r="AF88" i="9"/>
  <c r="AC146" i="9"/>
  <c r="R146" i="9"/>
  <c r="R26" i="9"/>
  <c r="AF26" i="9"/>
  <c r="U14" i="4"/>
  <c r="P150" i="4"/>
  <c r="P129" i="4"/>
  <c r="P124" i="4"/>
  <c r="P34" i="4"/>
  <c r="R118" i="8"/>
  <c r="AC118" i="8"/>
  <c r="AF118" i="8"/>
  <c r="R126" i="8"/>
  <c r="AC126" i="8"/>
  <c r="AF126" i="8"/>
  <c r="G51" i="3"/>
  <c r="H51" i="3"/>
  <c r="I41" i="3"/>
  <c r="J41" i="3" s="1"/>
  <c r="F38" i="3"/>
  <c r="I38" i="3"/>
  <c r="J38" i="3" s="1"/>
  <c r="R119" i="4"/>
  <c r="AF156" i="9"/>
  <c r="AF136" i="9"/>
  <c r="R136" i="9"/>
  <c r="P131" i="4"/>
  <c r="P130" i="4"/>
  <c r="P109" i="4"/>
  <c r="P104" i="4"/>
  <c r="P160" i="4"/>
  <c r="P84" i="2"/>
  <c r="R84" i="2" s="1"/>
  <c r="E14" i="2" s="1"/>
  <c r="P29" i="8"/>
  <c r="AC29" i="8" s="1"/>
  <c r="P130" i="2"/>
  <c r="R130" i="2" s="1"/>
  <c r="I31" i="3"/>
  <c r="J31" i="3" s="1"/>
  <c r="P122" i="2"/>
  <c r="R122" i="2" s="1"/>
  <c r="U8" i="6"/>
  <c r="P108" i="6"/>
  <c r="R108" i="6" s="1"/>
  <c r="P123" i="6"/>
  <c r="R123" i="6" s="1"/>
  <c r="P134" i="6"/>
  <c r="R134" i="6" s="1"/>
  <c r="P133" i="6"/>
  <c r="R133" i="6" s="1"/>
  <c r="P95" i="6"/>
  <c r="R95" i="6" s="1"/>
  <c r="U13" i="6"/>
  <c r="P56" i="6"/>
  <c r="R56" i="6" s="1"/>
  <c r="U3" i="6"/>
  <c r="P147" i="6"/>
  <c r="R147" i="6" s="1"/>
  <c r="P122" i="6"/>
  <c r="R122" i="6" s="1"/>
  <c r="U2" i="6"/>
  <c r="P52" i="6"/>
  <c r="R52" i="6" s="1"/>
  <c r="P136" i="6"/>
  <c r="R136" i="6" s="1"/>
  <c r="P146" i="6"/>
  <c r="R146" i="6" s="1"/>
  <c r="P149" i="6"/>
  <c r="R149" i="6" s="1"/>
  <c r="P111" i="6"/>
  <c r="R111" i="6" s="1"/>
  <c r="P91" i="6"/>
  <c r="R91" i="6" s="1"/>
  <c r="U6" i="6"/>
  <c r="U5" i="6"/>
  <c r="P49" i="6"/>
  <c r="R49" i="6" s="1"/>
  <c r="P143" i="6"/>
  <c r="R143" i="6" s="1"/>
  <c r="P93" i="6"/>
  <c r="R93" i="6" s="1"/>
  <c r="P158" i="6"/>
  <c r="R158" i="6" s="1"/>
  <c r="P88" i="6"/>
  <c r="R88" i="6" s="1"/>
  <c r="P110" i="6"/>
  <c r="R110" i="6" s="1"/>
  <c r="P126" i="6"/>
  <c r="R126" i="6" s="1"/>
  <c r="P148" i="6"/>
  <c r="R148" i="6" s="1"/>
  <c r="U20" i="6"/>
  <c r="U24" i="6"/>
  <c r="P129" i="6"/>
  <c r="R129" i="6" s="1"/>
  <c r="P107" i="6"/>
  <c r="R107" i="6" s="1"/>
  <c r="P98" i="6"/>
  <c r="R98" i="6" s="1"/>
  <c r="P139" i="6"/>
  <c r="R139" i="6" s="1"/>
  <c r="P117" i="6"/>
  <c r="R117" i="6" s="1"/>
  <c r="P89" i="6"/>
  <c r="R89" i="6" s="1"/>
  <c r="U23" i="6"/>
  <c r="P96" i="6"/>
  <c r="R96" i="6" s="1"/>
  <c r="P114" i="6"/>
  <c r="R114" i="6" s="1"/>
  <c r="P128" i="6"/>
  <c r="R128" i="6" s="1"/>
  <c r="P138" i="6"/>
  <c r="R138" i="6" s="1"/>
  <c r="P145" i="6"/>
  <c r="R145" i="6" s="1"/>
  <c r="P125" i="6"/>
  <c r="R125" i="6" s="1"/>
  <c r="P87" i="6"/>
  <c r="R87" i="6" s="1"/>
  <c r="P94" i="6"/>
  <c r="R94" i="6" s="1"/>
  <c r="U12" i="6"/>
  <c r="P135" i="6"/>
  <c r="R135" i="6" s="1"/>
  <c r="P113" i="6"/>
  <c r="R113" i="6" s="1"/>
  <c r="P100" i="6"/>
  <c r="R100" i="6" s="1"/>
  <c r="P116" i="6"/>
  <c r="R116" i="6" s="1"/>
  <c r="P140" i="6"/>
  <c r="R140" i="6" s="1"/>
  <c r="P152" i="6"/>
  <c r="R152" i="6" s="1"/>
  <c r="P80" i="6"/>
  <c r="P157" i="6"/>
  <c r="R157" i="6" s="1"/>
  <c r="P141" i="6"/>
  <c r="R141" i="6" s="1"/>
  <c r="P103" i="6"/>
  <c r="R103" i="6" s="1"/>
  <c r="P63" i="6"/>
  <c r="R63" i="6" s="1"/>
  <c r="U4" i="6"/>
  <c r="P131" i="6"/>
  <c r="R131" i="6" s="1"/>
  <c r="P109" i="6"/>
  <c r="R109" i="6" s="1"/>
  <c r="P83" i="6"/>
  <c r="R83" i="6" s="1"/>
  <c r="P102" i="6"/>
  <c r="R102" i="6" s="1"/>
  <c r="P118" i="6"/>
  <c r="R118" i="6" s="1"/>
  <c r="P132" i="6"/>
  <c r="R132" i="6" s="1"/>
  <c r="P142" i="6"/>
  <c r="R142" i="6" s="1"/>
  <c r="U14" i="6"/>
  <c r="U17" i="6"/>
  <c r="P137" i="6"/>
  <c r="R137" i="6" s="1"/>
  <c r="P99" i="6"/>
  <c r="R99" i="6" s="1"/>
  <c r="P51" i="6"/>
  <c r="R51" i="6" s="1"/>
  <c r="P84" i="6"/>
  <c r="R84" i="6" s="1"/>
  <c r="U16" i="6"/>
  <c r="P127" i="6"/>
  <c r="R127" i="6" s="1"/>
  <c r="P101" i="6"/>
  <c r="R101" i="6" s="1"/>
  <c r="P48" i="6"/>
  <c r="R48" i="6" s="1"/>
  <c r="U15" i="6"/>
  <c r="R153" i="8"/>
  <c r="AF153" i="8"/>
  <c r="AC98" i="8"/>
  <c r="AF98" i="8"/>
  <c r="AC82" i="4"/>
  <c r="R81" i="4"/>
  <c r="AF155" i="4"/>
  <c r="AC49" i="9"/>
  <c r="R130" i="9"/>
  <c r="R81" i="9"/>
  <c r="R75" i="4"/>
  <c r="AC147" i="9"/>
  <c r="AF34" i="9"/>
  <c r="AC71" i="9"/>
  <c r="AC37" i="4"/>
  <c r="AC121" i="8"/>
  <c r="R134" i="8"/>
  <c r="AC134" i="8"/>
  <c r="AF134" i="8"/>
  <c r="P90" i="6"/>
  <c r="R90" i="6" s="1"/>
  <c r="P115" i="6"/>
  <c r="R115" i="6" s="1"/>
  <c r="I48" i="3"/>
  <c r="J48" i="3" s="1"/>
  <c r="P121" i="6"/>
  <c r="R121" i="6" s="1"/>
  <c r="R123" i="8"/>
  <c r="AC123" i="8"/>
  <c r="AF123" i="8"/>
  <c r="R92" i="8"/>
  <c r="AC92" i="8"/>
  <c r="R35" i="8"/>
  <c r="AC35" i="8"/>
  <c r="AF35" i="8"/>
  <c r="AF94" i="4"/>
  <c r="AF95" i="4"/>
  <c r="AF88" i="4"/>
  <c r="AF143" i="9"/>
  <c r="AC144" i="4"/>
  <c r="AF160" i="9"/>
  <c r="R38" i="4"/>
  <c r="AF145" i="9"/>
  <c r="AF131" i="9"/>
  <c r="AC149" i="4"/>
  <c r="AC106" i="4"/>
  <c r="AC112" i="9"/>
  <c r="R147" i="9"/>
  <c r="AC30" i="4"/>
  <c r="AC72" i="9"/>
  <c r="AC69" i="9"/>
  <c r="R121" i="8"/>
  <c r="P55" i="6"/>
  <c r="R55" i="6" s="1"/>
  <c r="P106" i="6"/>
  <c r="R106" i="6" s="1"/>
  <c r="R148" i="8"/>
  <c r="AF148" i="8"/>
  <c r="R58" i="8"/>
  <c r="AF58" i="8"/>
  <c r="AF72" i="9"/>
  <c r="AF69" i="9"/>
  <c r="R63" i="8"/>
  <c r="AC63" i="8"/>
  <c r="R29" i="8"/>
  <c r="AF29" i="8"/>
  <c r="AC94" i="4"/>
  <c r="AF78" i="4"/>
  <c r="AC95" i="4"/>
  <c r="AC163" i="4"/>
  <c r="AC88" i="4"/>
  <c r="AC83" i="4"/>
  <c r="AC115" i="4"/>
  <c r="AC160" i="9"/>
  <c r="AC91" i="9"/>
  <c r="AC131" i="9"/>
  <c r="AF59" i="4"/>
  <c r="AC53" i="9"/>
  <c r="R129" i="8"/>
  <c r="R69" i="8"/>
  <c r="AF117" i="9"/>
  <c r="AC153" i="8"/>
  <c r="P97" i="6"/>
  <c r="R97" i="6" s="1"/>
  <c r="I49" i="3"/>
  <c r="J49" i="3" s="1"/>
  <c r="I33" i="3"/>
  <c r="J33" i="3" s="1"/>
  <c r="H31" i="3"/>
  <c r="G31" i="3"/>
  <c r="R114" i="8"/>
  <c r="AC114" i="8"/>
  <c r="AF114" i="8"/>
  <c r="R83" i="8"/>
  <c r="AC83" i="8"/>
  <c r="AF83" i="8"/>
  <c r="R56" i="8"/>
  <c r="AC56" i="8"/>
  <c r="AF56" i="8"/>
  <c r="AF163" i="4"/>
  <c r="R115" i="4"/>
  <c r="AC38" i="4"/>
  <c r="AF91" i="9"/>
  <c r="AF106" i="4"/>
  <c r="AC107" i="9"/>
  <c r="AF53" i="9"/>
  <c r="AC22" i="9"/>
  <c r="AC25" i="9"/>
  <c r="P105" i="6"/>
  <c r="R105" i="6" s="1"/>
  <c r="P42" i="6"/>
  <c r="R42" i="6" s="1"/>
  <c r="D15" i="6"/>
  <c r="C19" i="6" s="1"/>
  <c r="H23" i="3"/>
  <c r="G23" i="3"/>
  <c r="P144" i="6"/>
  <c r="R144" i="6" s="1"/>
  <c r="R140" i="8"/>
  <c r="AC140" i="8"/>
  <c r="AF140" i="8"/>
  <c r="R108" i="8"/>
  <c r="AC108" i="8"/>
  <c r="R78" i="8"/>
  <c r="AC78" i="8"/>
  <c r="R51" i="8"/>
  <c r="AC51" i="8"/>
  <c r="AF51" i="8"/>
  <c r="R23" i="8"/>
  <c r="AC23" i="8"/>
  <c r="AC78" i="4"/>
  <c r="AF75" i="4"/>
  <c r="AC112" i="4"/>
  <c r="AC106" i="9"/>
  <c r="R69" i="4"/>
  <c r="AF107" i="9"/>
  <c r="AF104" i="9"/>
  <c r="AF64" i="4"/>
  <c r="R138" i="4"/>
  <c r="AC138" i="4"/>
  <c r="AC42" i="9"/>
  <c r="AF69" i="8"/>
  <c r="U7" i="9"/>
  <c r="P27" i="9"/>
  <c r="P57" i="9"/>
  <c r="P121" i="9"/>
  <c r="P122" i="9"/>
  <c r="U5" i="9"/>
  <c r="P31" i="9"/>
  <c r="P68" i="9"/>
  <c r="AC68" i="9" s="1"/>
  <c r="P132" i="9"/>
  <c r="P63" i="9"/>
  <c r="P127" i="9"/>
  <c r="P36" i="9"/>
  <c r="AC36" i="9" s="1"/>
  <c r="U10" i="9"/>
  <c r="P163" i="9"/>
  <c r="U15" i="9"/>
  <c r="P73" i="9"/>
  <c r="P137" i="9"/>
  <c r="P74" i="9"/>
  <c r="P138" i="9"/>
  <c r="P47" i="9"/>
  <c r="P101" i="9"/>
  <c r="U2" i="9"/>
  <c r="U8" i="9"/>
  <c r="U3" i="9"/>
  <c r="P35" i="9"/>
  <c r="P100" i="9"/>
  <c r="P46" i="9"/>
  <c r="P95" i="9"/>
  <c r="R98" i="8"/>
  <c r="U11" i="6"/>
  <c r="U22" i="6"/>
  <c r="I37" i="3"/>
  <c r="J37" i="3" s="1"/>
  <c r="F37" i="3"/>
  <c r="U7" i="6"/>
  <c r="R76" i="8"/>
  <c r="AF76" i="8"/>
  <c r="AF82" i="4"/>
  <c r="U19" i="6"/>
  <c r="U21" i="6"/>
  <c r="R131" i="8"/>
  <c r="AC131" i="8"/>
  <c r="AF131" i="8"/>
  <c r="R42" i="8"/>
  <c r="AC42" i="8"/>
  <c r="U5" i="8"/>
  <c r="P128" i="2"/>
  <c r="R128" i="2" s="1"/>
  <c r="I45" i="3"/>
  <c r="J45" i="3" s="1"/>
  <c r="P157" i="8"/>
  <c r="P151" i="8"/>
  <c r="AC48" i="8"/>
  <c r="U15" i="8"/>
  <c r="P147" i="8"/>
  <c r="P139" i="8"/>
  <c r="P130" i="8"/>
  <c r="P122" i="8"/>
  <c r="R122" i="8" s="1"/>
  <c r="P115" i="8"/>
  <c r="P107" i="8"/>
  <c r="P99" i="8"/>
  <c r="P91" i="8"/>
  <c r="P84" i="8"/>
  <c r="P77" i="8"/>
  <c r="P70" i="8"/>
  <c r="P64" i="8"/>
  <c r="P57" i="8"/>
  <c r="P49" i="8"/>
  <c r="P41" i="8"/>
  <c r="P34" i="8"/>
  <c r="P28" i="8"/>
  <c r="P22" i="8"/>
  <c r="R22" i="8" s="1"/>
  <c r="U9" i="8"/>
  <c r="U3" i="8"/>
  <c r="P110" i="8"/>
  <c r="G45" i="3"/>
  <c r="G34" i="3"/>
  <c r="P50" i="8"/>
  <c r="AF27" i="8"/>
  <c r="P145" i="8"/>
  <c r="P137" i="8"/>
  <c r="P128" i="8"/>
  <c r="P113" i="8"/>
  <c r="P105" i="8"/>
  <c r="P97" i="8"/>
  <c r="P89" i="8"/>
  <c r="P62" i="8"/>
  <c r="R62" i="8" s="1"/>
  <c r="P55" i="8"/>
  <c r="P47" i="8"/>
  <c r="R47" i="8" s="1"/>
  <c r="P39" i="8"/>
  <c r="P26" i="8"/>
  <c r="U2" i="8"/>
  <c r="I21" i="3"/>
  <c r="J21" i="3" s="1"/>
  <c r="G52" i="3"/>
  <c r="F40" i="3"/>
  <c r="H40" i="3" s="1"/>
  <c r="P162" i="8"/>
  <c r="R162" i="8" s="1"/>
  <c r="P160" i="8"/>
  <c r="P156" i="8"/>
  <c r="AC156" i="8" s="1"/>
  <c r="P152" i="8"/>
  <c r="AC27" i="8"/>
  <c r="U14" i="8"/>
  <c r="P144" i="8"/>
  <c r="P136" i="8"/>
  <c r="P120" i="8"/>
  <c r="P112" i="8"/>
  <c r="P104" i="8"/>
  <c r="P96" i="8"/>
  <c r="P88" i="8"/>
  <c r="P82" i="8"/>
  <c r="P75" i="8"/>
  <c r="P68" i="8"/>
  <c r="P61" i="8"/>
  <c r="P54" i="8"/>
  <c r="P46" i="8"/>
  <c r="P38" i="8"/>
  <c r="R38" i="8" s="1"/>
  <c r="P32" i="8"/>
  <c r="P25" i="8"/>
  <c r="U13" i="8"/>
  <c r="D15" i="8"/>
  <c r="C19" i="8" s="1"/>
  <c r="P158" i="8"/>
  <c r="P154" i="8"/>
  <c r="P143" i="8"/>
  <c r="P135" i="8"/>
  <c r="P127" i="8"/>
  <c r="P103" i="8"/>
  <c r="P95" i="8"/>
  <c r="AF95" i="8" s="1"/>
  <c r="P87" i="8"/>
  <c r="P81" i="8"/>
  <c r="P74" i="8"/>
  <c r="P67" i="8"/>
  <c r="P60" i="8"/>
  <c r="P53" i="8"/>
  <c r="P45" i="8"/>
  <c r="P37" i="8"/>
  <c r="P31" i="8"/>
  <c r="U11" i="8"/>
  <c r="U10" i="8"/>
  <c r="U8" i="8"/>
  <c r="I22" i="3"/>
  <c r="J22" i="3" s="1"/>
  <c r="P88" i="2"/>
  <c r="R88" i="2" s="1"/>
  <c r="I28" i="3"/>
  <c r="J28" i="3" s="1"/>
  <c r="I27" i="3"/>
  <c r="J27" i="3" s="1"/>
  <c r="U16" i="8"/>
  <c r="P150" i="8"/>
  <c r="R150" i="8" s="1"/>
  <c r="P142" i="8"/>
  <c r="R142" i="8" s="1"/>
  <c r="P133" i="8"/>
  <c r="P125" i="8"/>
  <c r="P119" i="8"/>
  <c r="P111" i="8"/>
  <c r="P102" i="8"/>
  <c r="P94" i="8"/>
  <c r="P86" i="8"/>
  <c r="P80" i="8"/>
  <c r="R80" i="8" s="1"/>
  <c r="P73" i="8"/>
  <c r="P44" i="8"/>
  <c r="P30" i="8"/>
  <c r="R30" i="8" s="1"/>
  <c r="P24" i="8"/>
  <c r="U12" i="8"/>
  <c r="I42" i="3"/>
  <c r="J42" i="3" s="1"/>
  <c r="I26" i="3"/>
  <c r="J26" i="3" s="1"/>
  <c r="G28" i="3"/>
  <c r="P161" i="8"/>
  <c r="P159" i="8"/>
  <c r="P155" i="8"/>
  <c r="AF40" i="8"/>
  <c r="AF33" i="8"/>
  <c r="P149" i="8"/>
  <c r="P141" i="8"/>
  <c r="P132" i="8"/>
  <c r="P124" i="8"/>
  <c r="P117" i="8"/>
  <c r="P109" i="8"/>
  <c r="P101" i="8"/>
  <c r="P93" i="8"/>
  <c r="P85" i="8"/>
  <c r="P79" i="8"/>
  <c r="P72" i="8"/>
  <c r="P66" i="8"/>
  <c r="P59" i="8"/>
  <c r="P52" i="8"/>
  <c r="P43" i="8"/>
  <c r="P36" i="8"/>
  <c r="O164" i="4"/>
  <c r="O59" i="4"/>
  <c r="C15" i="4"/>
  <c r="O104" i="4"/>
  <c r="O112" i="4"/>
  <c r="O120" i="4"/>
  <c r="O128" i="4"/>
  <c r="O136" i="4"/>
  <c r="O144" i="4"/>
  <c r="O152" i="4"/>
  <c r="O165" i="4"/>
  <c r="O173" i="4"/>
  <c r="O76" i="4"/>
  <c r="O34" i="4"/>
  <c r="O161" i="4"/>
  <c r="O94" i="4"/>
  <c r="O105" i="4"/>
  <c r="O113" i="4"/>
  <c r="O121" i="4"/>
  <c r="O129" i="4"/>
  <c r="O137" i="4"/>
  <c r="O145" i="4"/>
  <c r="O153" i="4"/>
  <c r="O166" i="4"/>
  <c r="O174" i="4"/>
  <c r="O77" i="4"/>
  <c r="O183" i="4"/>
  <c r="O58" i="4"/>
  <c r="O38" i="4"/>
  <c r="O91" i="4"/>
  <c r="O107" i="4"/>
  <c r="O115" i="4"/>
  <c r="O123" i="4"/>
  <c r="O131" i="4"/>
  <c r="O139" i="4"/>
  <c r="O147" i="4"/>
  <c r="O155" i="4"/>
  <c r="O168" i="4"/>
  <c r="O176" i="4"/>
  <c r="O29" i="4"/>
  <c r="O160" i="4"/>
  <c r="O54" i="4"/>
  <c r="O92" i="4"/>
  <c r="O108" i="4"/>
  <c r="O116" i="4"/>
  <c r="O124" i="4"/>
  <c r="O132" i="4"/>
  <c r="O140" i="4"/>
  <c r="O148" i="4"/>
  <c r="O156" i="4"/>
  <c r="O169" i="4"/>
  <c r="O177" i="4"/>
  <c r="O47" i="4"/>
  <c r="O181" i="4"/>
  <c r="O62" i="4"/>
  <c r="O101" i="4"/>
  <c r="O109" i="4"/>
  <c r="O117" i="4"/>
  <c r="O125" i="4"/>
  <c r="O133" i="4"/>
  <c r="O141" i="4"/>
  <c r="O149" i="4"/>
  <c r="O157" i="4"/>
  <c r="O170" i="4"/>
  <c r="O178" i="4"/>
  <c r="O55" i="4"/>
  <c r="O35" i="4"/>
  <c r="O163" i="4"/>
  <c r="O102" i="4"/>
  <c r="O110" i="4"/>
  <c r="O118" i="4"/>
  <c r="O126" i="4"/>
  <c r="O134" i="4"/>
  <c r="O142" i="4"/>
  <c r="O150" i="4"/>
  <c r="O158" i="4"/>
  <c r="O171" i="4"/>
  <c r="O179" i="4"/>
  <c r="O51" i="4"/>
  <c r="O119" i="4"/>
  <c r="O151" i="4"/>
  <c r="O95" i="4"/>
  <c r="O130" i="4"/>
  <c r="O167" i="4"/>
  <c r="O106" i="4"/>
  <c r="O138" i="4"/>
  <c r="O175" i="4"/>
  <c r="O159" i="4"/>
  <c r="O111" i="4"/>
  <c r="O143" i="4"/>
  <c r="O180" i="4"/>
  <c r="O122" i="4"/>
  <c r="O127" i="4"/>
  <c r="O135" i="4"/>
  <c r="O50" i="4"/>
  <c r="O146" i="4"/>
  <c r="O22" i="4"/>
  <c r="O154" i="4"/>
  <c r="O182" i="4"/>
  <c r="O162" i="4"/>
  <c r="O103" i="4"/>
  <c r="O172" i="4"/>
  <c r="O114" i="4"/>
  <c r="O154" i="2"/>
  <c r="O142" i="2"/>
  <c r="O147" i="2"/>
  <c r="O150" i="2"/>
  <c r="O155" i="2"/>
  <c r="O158" i="2"/>
  <c r="O148" i="2"/>
  <c r="O143" i="2"/>
  <c r="O156" i="2"/>
  <c r="O151" i="2"/>
  <c r="O145" i="2"/>
  <c r="O141" i="2"/>
  <c r="O144" i="2"/>
  <c r="O153" i="2"/>
  <c r="O149" i="2"/>
  <c r="O152" i="2"/>
  <c r="O146" i="2"/>
  <c r="O157" i="2"/>
  <c r="C15" i="2"/>
  <c r="O63" i="9"/>
  <c r="O113" i="9"/>
  <c r="O81" i="9"/>
  <c r="O124" i="9"/>
  <c r="O111" i="9"/>
  <c r="O142" i="9"/>
  <c r="O150" i="9"/>
  <c r="O88" i="9"/>
  <c r="O152" i="9"/>
  <c r="O134" i="9"/>
  <c r="O162" i="9"/>
  <c r="O90" i="9"/>
  <c r="O94" i="9"/>
  <c r="O104" i="9"/>
  <c r="O132" i="9"/>
  <c r="O115" i="9"/>
  <c r="O143" i="9"/>
  <c r="O151" i="9"/>
  <c r="O100" i="9"/>
  <c r="O119" i="9"/>
  <c r="O153" i="9"/>
  <c r="O98" i="9"/>
  <c r="O102" i="9"/>
  <c r="O110" i="9"/>
  <c r="O91" i="9"/>
  <c r="O122" i="9"/>
  <c r="O144" i="9"/>
  <c r="O155" i="9"/>
  <c r="O107" i="9"/>
  <c r="O127" i="9"/>
  <c r="O157" i="9"/>
  <c r="O106" i="9"/>
  <c r="O64" i="9"/>
  <c r="O114" i="9"/>
  <c r="O96" i="9"/>
  <c r="O130" i="9"/>
  <c r="O145" i="9"/>
  <c r="O159" i="9"/>
  <c r="O108" i="9"/>
  <c r="O135" i="9"/>
  <c r="O161" i="9"/>
  <c r="O79" i="9"/>
  <c r="O82" i="9"/>
  <c r="O117" i="9"/>
  <c r="O103" i="9"/>
  <c r="O138" i="9"/>
  <c r="O146" i="9"/>
  <c r="O95" i="9"/>
  <c r="O112" i="9"/>
  <c r="O92" i="9"/>
  <c r="O154" i="9"/>
  <c r="O89" i="9"/>
  <c r="O93" i="9"/>
  <c r="O125" i="9"/>
  <c r="O123" i="9"/>
  <c r="O139" i="9"/>
  <c r="O147" i="9"/>
  <c r="O121" i="9"/>
  <c r="O120" i="9"/>
  <c r="O99" i="9"/>
  <c r="O156" i="9"/>
  <c r="O163" i="9"/>
  <c r="O97" i="9"/>
  <c r="O101" i="9"/>
  <c r="O133" i="9"/>
  <c r="O131" i="9"/>
  <c r="O140" i="9"/>
  <c r="O148" i="9"/>
  <c r="O129" i="9"/>
  <c r="O128" i="9"/>
  <c r="O118" i="9"/>
  <c r="O158" i="9"/>
  <c r="O137" i="9"/>
  <c r="C15" i="9"/>
  <c r="O136" i="9"/>
  <c r="O105" i="9"/>
  <c r="O126" i="9"/>
  <c r="O109" i="9"/>
  <c r="O160" i="9"/>
  <c r="O116" i="9"/>
  <c r="O78" i="9"/>
  <c r="O141" i="9"/>
  <c r="O149" i="9"/>
  <c r="C16" i="2"/>
  <c r="D18" i="2" s="1"/>
  <c r="C16" i="9"/>
  <c r="D18" i="9" s="1"/>
  <c r="C16" i="4"/>
  <c r="D18" i="4" s="1"/>
  <c r="O33" i="6"/>
  <c r="O97" i="6"/>
  <c r="O26" i="6"/>
  <c r="O90" i="6"/>
  <c r="O156" i="6"/>
  <c r="O67" i="6"/>
  <c r="O131" i="6"/>
  <c r="O68" i="6"/>
  <c r="O132" i="6"/>
  <c r="O61" i="6"/>
  <c r="O125" i="6"/>
  <c r="O46" i="6"/>
  <c r="O110" i="6"/>
  <c r="O47" i="6"/>
  <c r="O111" i="6"/>
  <c r="O159" i="6"/>
  <c r="O88" i="6"/>
  <c r="O150" i="6"/>
  <c r="O41" i="6"/>
  <c r="O105" i="6"/>
  <c r="O34" i="6"/>
  <c r="O98" i="6"/>
  <c r="O158" i="6"/>
  <c r="O75" i="6"/>
  <c r="O139" i="6"/>
  <c r="O76" i="6"/>
  <c r="O140" i="6"/>
  <c r="O69" i="6"/>
  <c r="O133" i="6"/>
  <c r="O54" i="6"/>
  <c r="O118" i="6"/>
  <c r="O55" i="6"/>
  <c r="O119" i="6"/>
  <c r="O32" i="6"/>
  <c r="O96" i="6"/>
  <c r="O162" i="6"/>
  <c r="O49" i="6"/>
  <c r="O113" i="6"/>
  <c r="O42" i="6"/>
  <c r="O106" i="6"/>
  <c r="O160" i="6"/>
  <c r="O83" i="6"/>
  <c r="O151" i="6"/>
  <c r="O84" i="6"/>
  <c r="O146" i="6"/>
  <c r="O77" i="6"/>
  <c r="O141" i="6"/>
  <c r="O62" i="6"/>
  <c r="O126" i="6"/>
  <c r="O63" i="6"/>
  <c r="O127" i="6"/>
  <c r="O40" i="6"/>
  <c r="O104" i="6"/>
  <c r="O57" i="6"/>
  <c r="O121" i="6"/>
  <c r="O50" i="6"/>
  <c r="O114" i="6"/>
  <c r="O27" i="6"/>
  <c r="O91" i="6"/>
  <c r="O28" i="6"/>
  <c r="O92" i="6"/>
  <c r="O154" i="6"/>
  <c r="O85" i="6"/>
  <c r="O149" i="6"/>
  <c r="O70" i="6"/>
  <c r="O134" i="6"/>
  <c r="O71" i="6"/>
  <c r="O135" i="6"/>
  <c r="O48" i="6"/>
  <c r="O112" i="6"/>
  <c r="O65" i="6"/>
  <c r="O129" i="6"/>
  <c r="O58" i="6"/>
  <c r="O122" i="6"/>
  <c r="O35" i="6"/>
  <c r="O99" i="6"/>
  <c r="O36" i="6"/>
  <c r="O100" i="6"/>
  <c r="O29" i="6"/>
  <c r="O93" i="6"/>
  <c r="O157" i="6"/>
  <c r="O78" i="6"/>
  <c r="O142" i="6"/>
  <c r="O79" i="6"/>
  <c r="O143" i="6"/>
  <c r="O56" i="6"/>
  <c r="O120" i="6"/>
  <c r="O73" i="6"/>
  <c r="O137" i="6"/>
  <c r="O66" i="6"/>
  <c r="O130" i="6"/>
  <c r="O43" i="6"/>
  <c r="O107" i="6"/>
  <c r="O44" i="6"/>
  <c r="O108" i="6"/>
  <c r="O37" i="6"/>
  <c r="O101" i="6"/>
  <c r="O161" i="6"/>
  <c r="O86" i="6"/>
  <c r="O152" i="6"/>
  <c r="O87" i="6"/>
  <c r="C15" i="6"/>
  <c r="O64" i="6"/>
  <c r="O128" i="6"/>
  <c r="O81" i="6"/>
  <c r="O145" i="6"/>
  <c r="O74" i="6"/>
  <c r="O138" i="6"/>
  <c r="O51" i="6"/>
  <c r="O115" i="6"/>
  <c r="O52" i="6"/>
  <c r="O116" i="6"/>
  <c r="O45" i="6"/>
  <c r="O109" i="6"/>
  <c r="O30" i="6"/>
  <c r="O94" i="6"/>
  <c r="O31" i="6"/>
  <c r="O95" i="6"/>
  <c r="O147" i="6"/>
  <c r="O72" i="6"/>
  <c r="O136" i="6"/>
  <c r="O21" i="6"/>
  <c r="O89" i="6"/>
  <c r="O153" i="6"/>
  <c r="O82" i="6"/>
  <c r="O148" i="6"/>
  <c r="O59" i="6"/>
  <c r="O123" i="6"/>
  <c r="O60" i="6"/>
  <c r="O124" i="6"/>
  <c r="O53" i="6"/>
  <c r="O117" i="6"/>
  <c r="O38" i="6"/>
  <c r="O102" i="6"/>
  <c r="O39" i="6"/>
  <c r="O103" i="6"/>
  <c r="O155" i="6"/>
  <c r="O80" i="6"/>
  <c r="O144" i="6"/>
  <c r="C16" i="6"/>
  <c r="D18" i="6" s="1"/>
  <c r="C16" i="8"/>
  <c r="D18" i="8" s="1"/>
  <c r="O63" i="8"/>
  <c r="O117" i="8"/>
  <c r="O124" i="8"/>
  <c r="O98" i="8"/>
  <c r="O141" i="8"/>
  <c r="O149" i="8"/>
  <c r="O113" i="8"/>
  <c r="O120" i="8"/>
  <c r="O127" i="8"/>
  <c r="O134" i="8"/>
  <c r="O158" i="8"/>
  <c r="O81" i="8"/>
  <c r="O125" i="8"/>
  <c r="O132" i="8"/>
  <c r="O106" i="8"/>
  <c r="O142" i="8"/>
  <c r="O150" i="8"/>
  <c r="O121" i="8"/>
  <c r="O128" i="8"/>
  <c r="O135" i="8"/>
  <c r="O153" i="8"/>
  <c r="O92" i="8"/>
  <c r="O133" i="8"/>
  <c r="O82" i="8"/>
  <c r="O114" i="8"/>
  <c r="O143" i="8"/>
  <c r="O151" i="8"/>
  <c r="O129" i="8"/>
  <c r="O136" i="8"/>
  <c r="O64" i="8"/>
  <c r="O157" i="8"/>
  <c r="O78" i="8"/>
  <c r="O79" i="8"/>
  <c r="O99" i="8"/>
  <c r="O122" i="8"/>
  <c r="O144" i="8"/>
  <c r="O155" i="8"/>
  <c r="O137" i="8"/>
  <c r="O152" i="8"/>
  <c r="O90" i="8"/>
  <c r="O161" i="8"/>
  <c r="O88" i="8"/>
  <c r="O91" i="8"/>
  <c r="O107" i="8"/>
  <c r="O130" i="8"/>
  <c r="O145" i="8"/>
  <c r="O159" i="8"/>
  <c r="O93" i="8"/>
  <c r="O95" i="8"/>
  <c r="O102" i="8"/>
  <c r="O162" i="8"/>
  <c r="O94" i="8"/>
  <c r="O100" i="8"/>
  <c r="O115" i="8"/>
  <c r="O138" i="8"/>
  <c r="O146" i="8"/>
  <c r="O89" i="8"/>
  <c r="O96" i="8"/>
  <c r="O103" i="8"/>
  <c r="O110" i="8"/>
  <c r="O156" i="8"/>
  <c r="C15" i="8"/>
  <c r="O101" i="8"/>
  <c r="O108" i="8"/>
  <c r="O123" i="8"/>
  <c r="O139" i="8"/>
  <c r="O147" i="8"/>
  <c r="O97" i="8"/>
  <c r="O104" i="8"/>
  <c r="O111" i="8"/>
  <c r="O118" i="8"/>
  <c r="O154" i="8"/>
  <c r="O109" i="8"/>
  <c r="O116" i="8"/>
  <c r="O131" i="8"/>
  <c r="O140" i="8"/>
  <c r="O148" i="8"/>
  <c r="O105" i="8"/>
  <c r="O112" i="8"/>
  <c r="O119" i="8"/>
  <c r="O126" i="8"/>
  <c r="O160" i="8"/>
  <c r="R27" i="4"/>
  <c r="AC27" i="4"/>
  <c r="AF27" i="4"/>
  <c r="R176" i="4"/>
  <c r="AC176" i="4"/>
  <c r="R62" i="9"/>
  <c r="AF62" i="9"/>
  <c r="AC62" i="9"/>
  <c r="R141" i="9"/>
  <c r="AF141" i="9"/>
  <c r="AC141" i="9"/>
  <c r="R65" i="9"/>
  <c r="AC65" i="9"/>
  <c r="AF65" i="9"/>
  <c r="AC139" i="9"/>
  <c r="R139" i="9"/>
  <c r="R75" i="9"/>
  <c r="AF75" i="9"/>
  <c r="AC75" i="9"/>
  <c r="R138" i="9"/>
  <c r="AF138" i="9"/>
  <c r="AC138" i="9"/>
  <c r="R129" i="4"/>
  <c r="AF129" i="4"/>
  <c r="AC129" i="4"/>
  <c r="AC50" i="4"/>
  <c r="AF50" i="4"/>
  <c r="R50" i="4"/>
  <c r="AC22" i="4"/>
  <c r="AF22" i="4"/>
  <c r="R22" i="4"/>
  <c r="H49" i="3"/>
  <c r="G49" i="3"/>
  <c r="H38" i="3"/>
  <c r="G38" i="3"/>
  <c r="G33" i="3"/>
  <c r="H33" i="3"/>
  <c r="H21" i="3"/>
  <c r="G21" i="3"/>
  <c r="R92" i="4"/>
  <c r="AC92" i="4"/>
  <c r="R68" i="9"/>
  <c r="AF68" i="9"/>
  <c r="AC114" i="4"/>
  <c r="R52" i="4"/>
  <c r="AC52" i="4"/>
  <c r="AF52" i="4"/>
  <c r="AF178" i="4"/>
  <c r="AC178" i="4"/>
  <c r="R178" i="4"/>
  <c r="AF164" i="4"/>
  <c r="AC164" i="4"/>
  <c r="R164" i="4"/>
  <c r="AF155" i="9"/>
  <c r="R155" i="9"/>
  <c r="AF99" i="9"/>
  <c r="AC99" i="9"/>
  <c r="R108" i="9"/>
  <c r="AC108" i="9"/>
  <c r="AF108" i="9"/>
  <c r="AF142" i="4"/>
  <c r="AC142" i="4"/>
  <c r="R142" i="4"/>
  <c r="AF148" i="4"/>
  <c r="AC148" i="4"/>
  <c r="R116" i="4"/>
  <c r="AF116" i="4"/>
  <c r="AC66" i="9"/>
  <c r="R66" i="9"/>
  <c r="R105" i="9"/>
  <c r="AF105" i="9"/>
  <c r="AC105" i="9"/>
  <c r="AC31" i="4"/>
  <c r="R31" i="4"/>
  <c r="AF31" i="4"/>
  <c r="R42" i="4"/>
  <c r="AC42" i="4"/>
  <c r="AC37" i="9"/>
  <c r="AF37" i="9"/>
  <c r="R37" i="9"/>
  <c r="AF131" i="4"/>
  <c r="R131" i="4"/>
  <c r="AC131" i="4"/>
  <c r="R56" i="9"/>
  <c r="AC56" i="9"/>
  <c r="R114" i="9"/>
  <c r="AF114" i="9"/>
  <c r="AC114" i="9"/>
  <c r="AC49" i="4"/>
  <c r="AF49" i="4"/>
  <c r="R79" i="9"/>
  <c r="AC79" i="9"/>
  <c r="AF79" i="9"/>
  <c r="R148" i="9"/>
  <c r="AF148" i="9"/>
  <c r="AC148" i="9"/>
  <c r="R53" i="4"/>
  <c r="AF53" i="4"/>
  <c r="AF101" i="4"/>
  <c r="R101" i="4"/>
  <c r="AC101" i="4"/>
  <c r="H42" i="3"/>
  <c r="G42" i="3"/>
  <c r="H47" i="3"/>
  <c r="G47" i="3"/>
  <c r="G46" i="3"/>
  <c r="H46" i="3"/>
  <c r="H30" i="3"/>
  <c r="G30" i="3"/>
  <c r="G50" i="3"/>
  <c r="H50" i="3"/>
  <c r="H39" i="3"/>
  <c r="G39" i="3"/>
  <c r="G22" i="3"/>
  <c r="H22" i="3"/>
  <c r="G48" i="3"/>
  <c r="P64" i="6"/>
  <c r="R64" i="6" s="1"/>
  <c r="AC155" i="8"/>
  <c r="R152" i="8"/>
  <c r="AF122" i="8"/>
  <c r="AF100" i="8"/>
  <c r="AF71" i="8"/>
  <c r="U6" i="2"/>
  <c r="F36" i="3"/>
  <c r="H36" i="3" s="1"/>
  <c r="U9" i="6"/>
  <c r="AC122" i="8"/>
  <c r="AC100" i="8"/>
  <c r="AC71" i="8"/>
  <c r="F44" i="3"/>
  <c r="H44" i="3" s="1"/>
  <c r="AF156" i="8"/>
  <c r="AF150" i="8"/>
  <c r="AF146" i="8"/>
  <c r="AF138" i="8"/>
  <c r="AF38" i="8"/>
  <c r="AF30" i="8"/>
  <c r="AC22" i="8"/>
  <c r="U13" i="2"/>
  <c r="I32" i="3"/>
  <c r="J32" i="3" s="1"/>
  <c r="G26" i="3"/>
  <c r="AF162" i="8"/>
  <c r="AC159" i="8"/>
  <c r="R156" i="8"/>
  <c r="AC150" i="8"/>
  <c r="AC146" i="8"/>
  <c r="AC138" i="8"/>
  <c r="AF62" i="8"/>
  <c r="AC38" i="8"/>
  <c r="AC30" i="8"/>
  <c r="U9" i="2"/>
  <c r="F24" i="3"/>
  <c r="G24" i="3" s="1"/>
  <c r="P112" i="6"/>
  <c r="R112" i="6" s="1"/>
  <c r="P104" i="6"/>
  <c r="R104" i="6" s="1"/>
  <c r="P92" i="6"/>
  <c r="R92" i="6" s="1"/>
  <c r="P47" i="6"/>
  <c r="R47" i="6" s="1"/>
  <c r="AC162" i="8"/>
  <c r="AC62" i="8"/>
  <c r="U5" i="2"/>
  <c r="I29" i="3"/>
  <c r="F32" i="3"/>
  <c r="H32" i="3" s="1"/>
  <c r="AF116" i="8"/>
  <c r="AC116" i="8"/>
  <c r="AF42" i="8"/>
  <c r="AF34" i="8"/>
  <c r="AF26" i="8"/>
  <c r="I18" i="3"/>
  <c r="F18" i="3"/>
  <c r="AF127" i="4" l="1"/>
  <c r="R127" i="4"/>
  <c r="AC127" i="4"/>
  <c r="R123" i="4"/>
  <c r="AF123" i="4"/>
  <c r="AC123" i="4"/>
  <c r="R137" i="4"/>
  <c r="AC137" i="4"/>
  <c r="AF137" i="4"/>
  <c r="AF182" i="4"/>
  <c r="R182" i="4"/>
  <c r="AC182" i="4"/>
  <c r="AF67" i="4"/>
  <c r="AC67" i="4"/>
  <c r="R67" i="4"/>
  <c r="AF51" i="4"/>
  <c r="R51" i="4"/>
  <c r="AC51" i="4"/>
  <c r="R146" i="4"/>
  <c r="AC146" i="4"/>
  <c r="AF146" i="4"/>
  <c r="R72" i="4"/>
  <c r="AC72" i="4"/>
  <c r="AF72" i="4"/>
  <c r="R79" i="4"/>
  <c r="AC79" i="4"/>
  <c r="AF79" i="4"/>
  <c r="R121" i="4"/>
  <c r="AF121" i="4"/>
  <c r="AC121" i="4"/>
  <c r="AF181" i="4"/>
  <c r="AC181" i="4"/>
  <c r="R181" i="4"/>
  <c r="AF98" i="4"/>
  <c r="AC98" i="4"/>
  <c r="R98" i="4"/>
  <c r="AF149" i="4"/>
  <c r="R149" i="4"/>
  <c r="R25" i="4"/>
  <c r="AC25" i="4"/>
  <c r="AF173" i="4"/>
  <c r="R173" i="4"/>
  <c r="AC173" i="4"/>
  <c r="AF105" i="4"/>
  <c r="R105" i="4"/>
  <c r="AC105" i="4"/>
  <c r="R44" i="4"/>
  <c r="AC44" i="4"/>
  <c r="AF44" i="4"/>
  <c r="R114" i="4"/>
  <c r="AF160" i="4"/>
  <c r="AC160" i="4"/>
  <c r="R160" i="4"/>
  <c r="AF174" i="4"/>
  <c r="R174" i="4"/>
  <c r="AC174" i="4"/>
  <c r="AC183" i="4"/>
  <c r="R183" i="4"/>
  <c r="AF183" i="4"/>
  <c r="AC103" i="4"/>
  <c r="AF103" i="4"/>
  <c r="R103" i="4"/>
  <c r="R165" i="4"/>
  <c r="AF165" i="4"/>
  <c r="AC165" i="4"/>
  <c r="R90" i="4"/>
  <c r="AC90" i="4"/>
  <c r="AF90" i="4"/>
  <c r="AC63" i="4"/>
  <c r="AF63" i="4"/>
  <c r="R28" i="4"/>
  <c r="AC28" i="4"/>
  <c r="AF28" i="4"/>
  <c r="R159" i="4"/>
  <c r="AF159" i="4"/>
  <c r="AC159" i="4"/>
  <c r="AF69" i="4"/>
  <c r="AC69" i="4"/>
  <c r="R134" i="4"/>
  <c r="AF134" i="4"/>
  <c r="AC134" i="4"/>
  <c r="AC108" i="4"/>
  <c r="R108" i="4"/>
  <c r="AF108" i="4"/>
  <c r="AC99" i="4"/>
  <c r="R99" i="4"/>
  <c r="AF99" i="4"/>
  <c r="AC162" i="4"/>
  <c r="AF162" i="4"/>
  <c r="R162" i="4"/>
  <c r="R77" i="4"/>
  <c r="AC77" i="4"/>
  <c r="R104" i="4"/>
  <c r="AF104" i="4"/>
  <c r="AC104" i="4"/>
  <c r="AF177" i="4"/>
  <c r="AC177" i="4"/>
  <c r="R177" i="4"/>
  <c r="R135" i="4"/>
  <c r="AC135" i="4"/>
  <c r="AF135" i="4"/>
  <c r="R169" i="4"/>
  <c r="AC169" i="4"/>
  <c r="AF169" i="4"/>
  <c r="AC96" i="4"/>
  <c r="R96" i="4"/>
  <c r="AF96" i="4"/>
  <c r="AC154" i="4"/>
  <c r="R154" i="4"/>
  <c r="AF154" i="4"/>
  <c r="AF128" i="4"/>
  <c r="AC128" i="4"/>
  <c r="R128" i="4"/>
  <c r="AC139" i="4"/>
  <c r="R139" i="4"/>
  <c r="AF139" i="4"/>
  <c r="AF125" i="4"/>
  <c r="R125" i="4"/>
  <c r="AC125" i="4"/>
  <c r="AF102" i="4"/>
  <c r="AC102" i="4"/>
  <c r="R102" i="4"/>
  <c r="AF56" i="4"/>
  <c r="R56" i="4"/>
  <c r="AC56" i="4"/>
  <c r="R150" i="4"/>
  <c r="AF150" i="4"/>
  <c r="AC150" i="4"/>
  <c r="AC58" i="4"/>
  <c r="R58" i="4"/>
  <c r="AF58" i="4"/>
  <c r="AC54" i="4"/>
  <c r="R54" i="4"/>
  <c r="AF54" i="4"/>
  <c r="R107" i="4"/>
  <c r="AC107" i="4"/>
  <c r="AF107" i="4"/>
  <c r="R47" i="4"/>
  <c r="AC47" i="4"/>
  <c r="AF47" i="4"/>
  <c r="R171" i="4"/>
  <c r="AF171" i="4"/>
  <c r="AC171" i="4"/>
  <c r="AF140" i="4"/>
  <c r="R140" i="4"/>
  <c r="AC140" i="4"/>
  <c r="AC117" i="4"/>
  <c r="R109" i="4"/>
  <c r="AC109" i="4"/>
  <c r="AF109" i="4"/>
  <c r="AF136" i="4"/>
  <c r="R136" i="4"/>
  <c r="AC136" i="4"/>
  <c r="AC24" i="4"/>
  <c r="R24" i="4"/>
  <c r="R158" i="4"/>
  <c r="AF158" i="4"/>
  <c r="AC158" i="4"/>
  <c r="AC132" i="4"/>
  <c r="AF132" i="4"/>
  <c r="R132" i="4"/>
  <c r="R41" i="4"/>
  <c r="AF41" i="4"/>
  <c r="AC41" i="4"/>
  <c r="AC122" i="4"/>
  <c r="AF122" i="4"/>
  <c r="R122" i="4"/>
  <c r="AC84" i="4"/>
  <c r="R84" i="4"/>
  <c r="AF84" i="4"/>
  <c r="AF111" i="4"/>
  <c r="R111" i="4"/>
  <c r="AC111" i="4"/>
  <c r="AF89" i="4"/>
  <c r="AC89" i="4"/>
  <c r="R89" i="4"/>
  <c r="R62" i="4"/>
  <c r="AF62" i="4"/>
  <c r="AC62" i="4"/>
  <c r="AF144" i="4"/>
  <c r="R144" i="4"/>
  <c r="R130" i="4"/>
  <c r="AF130" i="4"/>
  <c r="AC130" i="4"/>
  <c r="AC141" i="4"/>
  <c r="R141" i="4"/>
  <c r="AF141" i="4"/>
  <c r="AF156" i="4"/>
  <c r="R156" i="4"/>
  <c r="AC156" i="4"/>
  <c r="AC32" i="4"/>
  <c r="R32" i="4"/>
  <c r="AF32" i="4"/>
  <c r="AF126" i="4"/>
  <c r="AC126" i="4"/>
  <c r="R126" i="4"/>
  <c r="AF100" i="4"/>
  <c r="AC100" i="4"/>
  <c r="R100" i="4"/>
  <c r="R143" i="4"/>
  <c r="AF143" i="4"/>
  <c r="AC143" i="4"/>
  <c r="AF66" i="4"/>
  <c r="AC66" i="4"/>
  <c r="R66" i="4"/>
  <c r="AF39" i="4"/>
  <c r="R39" i="4"/>
  <c r="AC39" i="4"/>
  <c r="R46" i="4"/>
  <c r="AC46" i="4"/>
  <c r="AF46" i="4"/>
  <c r="R33" i="4"/>
  <c r="AC33" i="4"/>
  <c r="AF33" i="4"/>
  <c r="AF110" i="4"/>
  <c r="AC110" i="4"/>
  <c r="R110" i="4"/>
  <c r="AF68" i="4"/>
  <c r="R68" i="4"/>
  <c r="AC68" i="4"/>
  <c r="R112" i="4"/>
  <c r="AF112" i="4"/>
  <c r="R172" i="4"/>
  <c r="AC172" i="4"/>
  <c r="AF172" i="4"/>
  <c r="AF145" i="4"/>
  <c r="AC145" i="4"/>
  <c r="R145" i="4"/>
  <c r="AC26" i="4"/>
  <c r="R26" i="4"/>
  <c r="AC59" i="4"/>
  <c r="AC34" i="4"/>
  <c r="R34" i="4"/>
  <c r="AF34" i="4"/>
  <c r="R167" i="4"/>
  <c r="AF167" i="4"/>
  <c r="AC167" i="4"/>
  <c r="AC157" i="4"/>
  <c r="R157" i="4"/>
  <c r="AF157" i="4"/>
  <c r="R40" i="4"/>
  <c r="AC40" i="4"/>
  <c r="AF40" i="4"/>
  <c r="AC70" i="4"/>
  <c r="R70" i="4"/>
  <c r="AF70" i="4"/>
  <c r="AC43" i="4"/>
  <c r="AF43" i="4"/>
  <c r="R43" i="4"/>
  <c r="AC91" i="4"/>
  <c r="AF91" i="4"/>
  <c r="R91" i="4"/>
  <c r="AC166" i="4"/>
  <c r="R166" i="4"/>
  <c r="AF166" i="4"/>
  <c r="AC23" i="4"/>
  <c r="R23" i="4"/>
  <c r="AC61" i="4"/>
  <c r="R61" i="4"/>
  <c r="AF61" i="4"/>
  <c r="AF152" i="4"/>
  <c r="R152" i="4"/>
  <c r="AC152" i="4"/>
  <c r="R71" i="4"/>
  <c r="AC71" i="4"/>
  <c r="AF71" i="4"/>
  <c r="AF36" i="4"/>
  <c r="R36" i="4"/>
  <c r="AC36" i="4"/>
  <c r="R180" i="4"/>
  <c r="AC180" i="4"/>
  <c r="AF180" i="4"/>
  <c r="AC64" i="4"/>
  <c r="R64" i="4"/>
  <c r="R168" i="4"/>
  <c r="AC168" i="4"/>
  <c r="AF168" i="4"/>
  <c r="R113" i="4"/>
  <c r="AF113" i="4"/>
  <c r="AC113" i="4"/>
  <c r="R161" i="4"/>
  <c r="AC161" i="4"/>
  <c r="AF161" i="4"/>
  <c r="R36" i="9"/>
  <c r="AF36" i="9"/>
  <c r="AF37" i="4"/>
  <c r="R117" i="4"/>
  <c r="AF124" i="4"/>
  <c r="R124" i="4"/>
  <c r="AC124" i="4"/>
  <c r="G41" i="3"/>
  <c r="AC60" i="4"/>
  <c r="R60" i="4"/>
  <c r="AF60" i="4"/>
  <c r="R45" i="4"/>
  <c r="AF45" i="4"/>
  <c r="AC45" i="4"/>
  <c r="R170" i="4"/>
  <c r="AF170" i="4"/>
  <c r="AC170" i="4"/>
  <c r="AF133" i="4"/>
  <c r="R133" i="4"/>
  <c r="AC133" i="4"/>
  <c r="AF55" i="4"/>
  <c r="AC55" i="4"/>
  <c r="R55" i="4"/>
  <c r="AF175" i="4"/>
  <c r="AC175" i="4"/>
  <c r="R175" i="4"/>
  <c r="R120" i="4"/>
  <c r="AC120" i="4"/>
  <c r="AF120" i="4"/>
  <c r="R153" i="4"/>
  <c r="AF153" i="4"/>
  <c r="AC153" i="4"/>
  <c r="AC179" i="4"/>
  <c r="R179" i="4"/>
  <c r="AF179" i="4"/>
  <c r="AF74" i="4"/>
  <c r="R74" i="4"/>
  <c r="AC74" i="4"/>
  <c r="R30" i="4"/>
  <c r="AF30" i="4"/>
  <c r="AC65" i="4"/>
  <c r="AF65" i="4"/>
  <c r="R65" i="4"/>
  <c r="R35" i="4"/>
  <c r="AC35" i="4"/>
  <c r="AF35" i="4"/>
  <c r="R74" i="8"/>
  <c r="AC74" i="8"/>
  <c r="AF74" i="8"/>
  <c r="R31" i="9"/>
  <c r="AF31" i="9"/>
  <c r="AC31" i="9"/>
  <c r="AC142" i="8"/>
  <c r="R79" i="8"/>
  <c r="AC79" i="8"/>
  <c r="AF79" i="8"/>
  <c r="R141" i="8"/>
  <c r="AF141" i="8"/>
  <c r="AC141" i="8"/>
  <c r="R86" i="8"/>
  <c r="AC86" i="8"/>
  <c r="AF86" i="8"/>
  <c r="R81" i="8"/>
  <c r="AC81" i="8"/>
  <c r="AF81" i="8"/>
  <c r="R158" i="8"/>
  <c r="AF158" i="8"/>
  <c r="AC158" i="8"/>
  <c r="R61" i="8"/>
  <c r="AC61" i="8"/>
  <c r="AF61" i="8"/>
  <c r="AC120" i="8"/>
  <c r="AF120" i="8"/>
  <c r="R120" i="8"/>
  <c r="R55" i="8"/>
  <c r="AC55" i="8"/>
  <c r="AF55" i="8"/>
  <c r="R145" i="8"/>
  <c r="AC145" i="8"/>
  <c r="AF145" i="8"/>
  <c r="AF77" i="8"/>
  <c r="R77" i="8"/>
  <c r="AC77" i="8"/>
  <c r="R139" i="8"/>
  <c r="AF139" i="8"/>
  <c r="AC139" i="8"/>
  <c r="R163" i="9"/>
  <c r="AC163" i="9"/>
  <c r="G40" i="3"/>
  <c r="R72" i="8"/>
  <c r="AC72" i="8"/>
  <c r="AF72" i="8"/>
  <c r="R54" i="8"/>
  <c r="AC54" i="8"/>
  <c r="AF54" i="8"/>
  <c r="R130" i="8"/>
  <c r="AF130" i="8"/>
  <c r="AC130" i="8"/>
  <c r="R85" i="8"/>
  <c r="AC85" i="8"/>
  <c r="AF85" i="8"/>
  <c r="R149" i="8"/>
  <c r="AC149" i="8"/>
  <c r="AF149" i="8"/>
  <c r="R94" i="8"/>
  <c r="AF94" i="8"/>
  <c r="AC94" i="8"/>
  <c r="R31" i="8"/>
  <c r="AF31" i="8"/>
  <c r="AC31" i="8"/>
  <c r="R87" i="8"/>
  <c r="AC87" i="8"/>
  <c r="AF87" i="8"/>
  <c r="R68" i="8"/>
  <c r="AF68" i="8"/>
  <c r="AC68" i="8"/>
  <c r="R136" i="8"/>
  <c r="AC136" i="8"/>
  <c r="AF136" i="8"/>
  <c r="AC28" i="8"/>
  <c r="AF28" i="8"/>
  <c r="R28" i="8"/>
  <c r="AF84" i="8"/>
  <c r="AC84" i="8"/>
  <c r="R84" i="8"/>
  <c r="R147" i="8"/>
  <c r="AC147" i="8"/>
  <c r="AF147" i="8"/>
  <c r="AC101" i="9"/>
  <c r="R101" i="9"/>
  <c r="AF101" i="9"/>
  <c r="AC122" i="9"/>
  <c r="AF122" i="9"/>
  <c r="R122" i="9"/>
  <c r="R112" i="8"/>
  <c r="AC112" i="8"/>
  <c r="AF112" i="8"/>
  <c r="AC47" i="8"/>
  <c r="R36" i="8"/>
  <c r="AF36" i="8"/>
  <c r="AC36" i="8"/>
  <c r="AF93" i="8"/>
  <c r="AC93" i="8"/>
  <c r="R93" i="8"/>
  <c r="R102" i="8"/>
  <c r="AC102" i="8"/>
  <c r="AF102" i="8"/>
  <c r="R37" i="8"/>
  <c r="AC37" i="8"/>
  <c r="AF37" i="8"/>
  <c r="R95" i="8"/>
  <c r="AC95" i="8"/>
  <c r="AC75" i="8"/>
  <c r="AF75" i="8"/>
  <c r="R75" i="8"/>
  <c r="R144" i="8"/>
  <c r="AF144" i="8"/>
  <c r="AC144" i="8"/>
  <c r="AF89" i="8"/>
  <c r="R89" i="8"/>
  <c r="AC89" i="8"/>
  <c r="AC50" i="8"/>
  <c r="AF50" i="8"/>
  <c r="R34" i="8"/>
  <c r="AC34" i="8"/>
  <c r="R91" i="8"/>
  <c r="AF91" i="8"/>
  <c r="AC91" i="8"/>
  <c r="AC95" i="9"/>
  <c r="R95" i="9"/>
  <c r="AF95" i="9"/>
  <c r="R47" i="9"/>
  <c r="AF47" i="9"/>
  <c r="AC47" i="9"/>
  <c r="R121" i="9"/>
  <c r="AF121" i="9"/>
  <c r="AC121" i="9"/>
  <c r="R132" i="8"/>
  <c r="AF132" i="8"/>
  <c r="AC43" i="8"/>
  <c r="AF43" i="8"/>
  <c r="R43" i="8"/>
  <c r="R101" i="8"/>
  <c r="AC101" i="8"/>
  <c r="AF101" i="8"/>
  <c r="R24" i="8"/>
  <c r="AC24" i="8"/>
  <c r="AF111" i="8"/>
  <c r="R111" i="8"/>
  <c r="AC111" i="8"/>
  <c r="AC45" i="8"/>
  <c r="AF45" i="8"/>
  <c r="R45" i="8"/>
  <c r="R103" i="8"/>
  <c r="AC103" i="8"/>
  <c r="AF103" i="8"/>
  <c r="R25" i="8"/>
  <c r="AC25" i="8"/>
  <c r="AC82" i="8"/>
  <c r="R82" i="8"/>
  <c r="AF82" i="8"/>
  <c r="AF97" i="8"/>
  <c r="R97" i="8"/>
  <c r="AC97" i="8"/>
  <c r="R41" i="8"/>
  <c r="AC41" i="8"/>
  <c r="AF41" i="8"/>
  <c r="R99" i="8"/>
  <c r="AF99" i="8"/>
  <c r="AC99" i="8"/>
  <c r="R46" i="9"/>
  <c r="AC46" i="9"/>
  <c r="AF46" i="9"/>
  <c r="AC127" i="9"/>
  <c r="R127" i="9"/>
  <c r="AF127" i="9"/>
  <c r="AF57" i="9"/>
  <c r="AC57" i="9"/>
  <c r="R57" i="9"/>
  <c r="E14" i="4"/>
  <c r="AF80" i="8"/>
  <c r="AF52" i="8"/>
  <c r="R52" i="8"/>
  <c r="AC52" i="8"/>
  <c r="AC109" i="8"/>
  <c r="AF109" i="8"/>
  <c r="R109" i="8"/>
  <c r="AF155" i="8"/>
  <c r="R155" i="8"/>
  <c r="R119" i="8"/>
  <c r="AC119" i="8"/>
  <c r="AF119" i="8"/>
  <c r="R53" i="8"/>
  <c r="AC53" i="8"/>
  <c r="AF53" i="8"/>
  <c r="AC127" i="8"/>
  <c r="AF127" i="8"/>
  <c r="R127" i="8"/>
  <c r="AC32" i="8"/>
  <c r="AF32" i="8"/>
  <c r="R32" i="8"/>
  <c r="R88" i="8"/>
  <c r="AC88" i="8"/>
  <c r="AF88" i="8"/>
  <c r="R105" i="8"/>
  <c r="AF105" i="8"/>
  <c r="AC105" i="8"/>
  <c r="AC49" i="8"/>
  <c r="AF49" i="8"/>
  <c r="R49" i="8"/>
  <c r="R107" i="8"/>
  <c r="AC107" i="8"/>
  <c r="AF107" i="8"/>
  <c r="AC151" i="8"/>
  <c r="AF151" i="8"/>
  <c r="R151" i="8"/>
  <c r="R100" i="9"/>
  <c r="AC100" i="9"/>
  <c r="AF100" i="9"/>
  <c r="AF74" i="9"/>
  <c r="R74" i="9"/>
  <c r="AC74" i="9"/>
  <c r="AC63" i="9"/>
  <c r="R63" i="9"/>
  <c r="R27" i="9"/>
  <c r="AC27" i="9"/>
  <c r="AF27" i="9"/>
  <c r="R154" i="8"/>
  <c r="AF154" i="8"/>
  <c r="AC154" i="8"/>
  <c r="AC160" i="8"/>
  <c r="AF160" i="8"/>
  <c r="R160" i="8"/>
  <c r="R70" i="8"/>
  <c r="AC70" i="8"/>
  <c r="AF70" i="8"/>
  <c r="AC80" i="8"/>
  <c r="AF47" i="8"/>
  <c r="AC132" i="8"/>
  <c r="R59" i="8"/>
  <c r="AC59" i="8"/>
  <c r="AF59" i="8"/>
  <c r="AC117" i="8"/>
  <c r="AF117" i="8"/>
  <c r="R117" i="8"/>
  <c r="AF159" i="8"/>
  <c r="R159" i="8"/>
  <c r="R44" i="8"/>
  <c r="AF44" i="8"/>
  <c r="AC44" i="8"/>
  <c r="AF125" i="8"/>
  <c r="R125" i="8"/>
  <c r="AC125" i="8"/>
  <c r="R60" i="8"/>
  <c r="AC60" i="8"/>
  <c r="AF60" i="8"/>
  <c r="R135" i="8"/>
  <c r="AC135" i="8"/>
  <c r="AF135" i="8"/>
  <c r="R96" i="8"/>
  <c r="AC96" i="8"/>
  <c r="AF96" i="8"/>
  <c r="AC152" i="8"/>
  <c r="AF152" i="8"/>
  <c r="R26" i="8"/>
  <c r="AC26" i="8"/>
  <c r="R113" i="8"/>
  <c r="AF113" i="8"/>
  <c r="AC113" i="8"/>
  <c r="AC110" i="8"/>
  <c r="R110" i="8"/>
  <c r="AF110" i="8"/>
  <c r="R57" i="8"/>
  <c r="AC57" i="8"/>
  <c r="AF57" i="8"/>
  <c r="R115" i="8"/>
  <c r="AC115" i="8"/>
  <c r="AF115" i="8"/>
  <c r="AF157" i="8"/>
  <c r="R157" i="8"/>
  <c r="AC157" i="8"/>
  <c r="H37" i="3"/>
  <c r="G37" i="3"/>
  <c r="R35" i="9"/>
  <c r="E14" i="9" s="1"/>
  <c r="AF35" i="9"/>
  <c r="AC35" i="9"/>
  <c r="R137" i="9"/>
  <c r="AC137" i="9"/>
  <c r="AF137" i="9"/>
  <c r="AF132" i="9"/>
  <c r="R132" i="9"/>
  <c r="AC132" i="9"/>
  <c r="R137" i="8"/>
  <c r="AC137" i="8"/>
  <c r="AF137" i="8"/>
  <c r="AF142" i="8"/>
  <c r="R66" i="8"/>
  <c r="AC66" i="8"/>
  <c r="AF66" i="8"/>
  <c r="R124" i="8"/>
  <c r="AC124" i="8"/>
  <c r="AF124" i="8"/>
  <c r="R161" i="8"/>
  <c r="AF161" i="8"/>
  <c r="AC161" i="8"/>
  <c r="R73" i="8"/>
  <c r="AF73" i="8"/>
  <c r="AC73" i="8"/>
  <c r="AC133" i="8"/>
  <c r="AF133" i="8"/>
  <c r="R133" i="8"/>
  <c r="R67" i="8"/>
  <c r="AC67" i="8"/>
  <c r="AF67" i="8"/>
  <c r="R143" i="8"/>
  <c r="AC143" i="8"/>
  <c r="AF143" i="8"/>
  <c r="R46" i="8"/>
  <c r="AC46" i="8"/>
  <c r="AF46" i="8"/>
  <c r="R104" i="8"/>
  <c r="AC104" i="8"/>
  <c r="AF104" i="8"/>
  <c r="R39" i="8"/>
  <c r="AC39" i="8"/>
  <c r="AF39" i="8"/>
  <c r="R128" i="8"/>
  <c r="AC128" i="8"/>
  <c r="AF128" i="8"/>
  <c r="R64" i="8"/>
  <c r="AC64" i="8"/>
  <c r="R73" i="9"/>
  <c r="AC73" i="9"/>
  <c r="AF73" i="9"/>
  <c r="M6" i="3"/>
  <c r="F18" i="8"/>
  <c r="F19" i="8" s="1"/>
  <c r="C18" i="8"/>
  <c r="G44" i="3"/>
  <c r="E14" i="6"/>
  <c r="G36" i="3"/>
  <c r="C18" i="9"/>
  <c r="F18" i="9"/>
  <c r="F19" i="9" s="1"/>
  <c r="J29" i="3"/>
  <c r="C18" i="6"/>
  <c r="F18" i="6"/>
  <c r="F19" i="6" s="1"/>
  <c r="F18" i="4"/>
  <c r="F19" i="4" s="1"/>
  <c r="C18" i="4"/>
  <c r="F18" i="2"/>
  <c r="F19" i="2" s="1"/>
  <c r="C18" i="2"/>
  <c r="H24" i="3"/>
  <c r="G32" i="3"/>
  <c r="J18" i="3"/>
  <c r="G18" i="3"/>
  <c r="H18" i="3"/>
  <c r="E14" i="8" l="1"/>
  <c r="M5" i="3"/>
  <c r="M3" i="3"/>
  <c r="M4" i="3"/>
  <c r="M2" i="3"/>
  <c r="M1" i="3"/>
  <c r="O40" i="3" l="1"/>
  <c r="O107" i="3"/>
  <c r="O50" i="3"/>
  <c r="O109" i="3"/>
  <c r="O173" i="3"/>
  <c r="O67" i="3"/>
  <c r="O41" i="3"/>
  <c r="O69" i="3"/>
  <c r="O133" i="3"/>
  <c r="O35" i="3"/>
  <c r="O83" i="3"/>
  <c r="O26" i="3"/>
  <c r="O85" i="3"/>
  <c r="O149" i="3"/>
  <c r="O51" i="3"/>
  <c r="O114" i="3"/>
  <c r="O44" i="3"/>
  <c r="O103" i="3"/>
  <c r="O30" i="3"/>
  <c r="O24" i="3"/>
  <c r="O91" i="3"/>
  <c r="O34" i="3"/>
  <c r="O93" i="3"/>
  <c r="O157" i="3"/>
  <c r="O58" i="3"/>
  <c r="O122" i="3"/>
  <c r="O52" i="3"/>
  <c r="O111" i="3"/>
  <c r="O38" i="3"/>
  <c r="O105" i="3"/>
  <c r="O33" i="3"/>
  <c r="O125" i="3"/>
  <c r="O82" i="3"/>
  <c r="O28" i="3"/>
  <c r="O119" i="3"/>
  <c r="O65" i="3"/>
  <c r="O137" i="3"/>
  <c r="O39" i="3"/>
  <c r="O102" i="3"/>
  <c r="O64" i="3"/>
  <c r="O194" i="3"/>
  <c r="O258" i="3"/>
  <c r="O322" i="3"/>
  <c r="O163" i="3"/>
  <c r="O231" i="3"/>
  <c r="O295" i="3"/>
  <c r="O116" i="3"/>
  <c r="O204" i="3"/>
  <c r="O268" i="3"/>
  <c r="O332" i="3"/>
  <c r="O152" i="3"/>
  <c r="O233" i="3"/>
  <c r="O297" i="3"/>
  <c r="O123" i="3"/>
  <c r="O214" i="3"/>
  <c r="O278" i="3"/>
  <c r="O342" i="3"/>
  <c r="O195" i="3"/>
  <c r="O259" i="3"/>
  <c r="O323" i="3"/>
  <c r="O162" i="3"/>
  <c r="O232" i="3"/>
  <c r="O296" i="3"/>
  <c r="O166" i="3"/>
  <c r="O237" i="3"/>
  <c r="O301" i="3"/>
  <c r="O49" i="3"/>
  <c r="O141" i="3"/>
  <c r="O90" i="3"/>
  <c r="O36" i="3"/>
  <c r="O21" i="3"/>
  <c r="O73" i="3"/>
  <c r="O145" i="3"/>
  <c r="O47" i="3"/>
  <c r="O110" i="3"/>
  <c r="O92" i="3"/>
  <c r="O202" i="3"/>
  <c r="O266" i="3"/>
  <c r="O330" i="3"/>
  <c r="O174" i="3"/>
  <c r="O239" i="3"/>
  <c r="O303" i="3"/>
  <c r="O151" i="3"/>
  <c r="O212" i="3"/>
  <c r="O276" i="3"/>
  <c r="O340" i="3"/>
  <c r="O171" i="3"/>
  <c r="O241" i="3"/>
  <c r="O305" i="3"/>
  <c r="O128" i="3"/>
  <c r="O222" i="3"/>
  <c r="O286" i="3"/>
  <c r="O84" i="3"/>
  <c r="O203" i="3"/>
  <c r="O267" i="3"/>
  <c r="O331" i="3"/>
  <c r="O172" i="3"/>
  <c r="O240" i="3"/>
  <c r="O304" i="3"/>
  <c r="O176" i="3"/>
  <c r="O245" i="3"/>
  <c r="O309" i="3"/>
  <c r="O32" i="3"/>
  <c r="O42" i="3"/>
  <c r="O165" i="3"/>
  <c r="O98" i="3"/>
  <c r="O55" i="3"/>
  <c r="O29" i="3"/>
  <c r="O81" i="3"/>
  <c r="O153" i="3"/>
  <c r="O54" i="3"/>
  <c r="O118" i="3"/>
  <c r="O135" i="3"/>
  <c r="O210" i="3"/>
  <c r="O274" i="3"/>
  <c r="O338" i="3"/>
  <c r="O183" i="3"/>
  <c r="O247" i="3"/>
  <c r="O311" i="3"/>
  <c r="O156" i="3"/>
  <c r="O220" i="3"/>
  <c r="O284" i="3"/>
  <c r="O72" i="3"/>
  <c r="O185" i="3"/>
  <c r="O249" i="3"/>
  <c r="O313" i="3"/>
  <c r="O160" i="3"/>
  <c r="O230" i="3"/>
  <c r="O294" i="3"/>
  <c r="O143" i="3"/>
  <c r="O211" i="3"/>
  <c r="O275" i="3"/>
  <c r="O339" i="3"/>
  <c r="O184" i="3"/>
  <c r="O248" i="3"/>
  <c r="O312" i="3"/>
  <c r="O189" i="3"/>
  <c r="O253" i="3"/>
  <c r="O317" i="3"/>
  <c r="O48" i="3"/>
  <c r="O53" i="3"/>
  <c r="O181" i="3"/>
  <c r="O106" i="3"/>
  <c r="O63" i="3"/>
  <c r="O37" i="3"/>
  <c r="O89" i="3"/>
  <c r="O161" i="3"/>
  <c r="O62" i="3"/>
  <c r="O126" i="3"/>
  <c r="O140" i="3"/>
  <c r="O218" i="3"/>
  <c r="O282" i="3"/>
  <c r="O88" i="3"/>
  <c r="O191" i="3"/>
  <c r="O255" i="3"/>
  <c r="O319" i="3"/>
  <c r="O159" i="3"/>
  <c r="O228" i="3"/>
  <c r="O292" i="3"/>
  <c r="O100" i="3"/>
  <c r="O193" i="3"/>
  <c r="O257" i="3"/>
  <c r="O321" i="3"/>
  <c r="O164" i="3"/>
  <c r="O238" i="3"/>
  <c r="O302" i="3"/>
  <c r="O148" i="3"/>
  <c r="O219" i="3"/>
  <c r="O283" i="3"/>
  <c r="O80" i="3"/>
  <c r="O192" i="3"/>
  <c r="O256" i="3"/>
  <c r="O320" i="3"/>
  <c r="O197" i="3"/>
  <c r="O261" i="3"/>
  <c r="O325" i="3"/>
  <c r="O59" i="3"/>
  <c r="O61" i="3"/>
  <c r="O27" i="3"/>
  <c r="O130" i="3"/>
  <c r="O71" i="3"/>
  <c r="O45" i="3"/>
  <c r="O97" i="3"/>
  <c r="O169" i="3"/>
  <c r="O70" i="3"/>
  <c r="O134" i="3"/>
  <c r="O155" i="3"/>
  <c r="O226" i="3"/>
  <c r="O290" i="3"/>
  <c r="O115" i="3"/>
  <c r="O199" i="3"/>
  <c r="O263" i="3"/>
  <c r="O327" i="3"/>
  <c r="O167" i="3"/>
  <c r="O236" i="3"/>
  <c r="O300" i="3"/>
  <c r="O120" i="3"/>
  <c r="O201" i="3"/>
  <c r="O265" i="3"/>
  <c r="O329" i="3"/>
  <c r="O175" i="3"/>
  <c r="O246" i="3"/>
  <c r="O310" i="3"/>
  <c r="O168" i="3"/>
  <c r="O227" i="3"/>
  <c r="O291" i="3"/>
  <c r="O108" i="3"/>
  <c r="O200" i="3"/>
  <c r="O264" i="3"/>
  <c r="O328" i="3"/>
  <c r="O205" i="3"/>
  <c r="O269" i="3"/>
  <c r="O333" i="3"/>
  <c r="O75" i="3"/>
  <c r="O77" i="3"/>
  <c r="O43" i="3"/>
  <c r="O138" i="3"/>
  <c r="O79" i="3"/>
  <c r="O22" i="3"/>
  <c r="O113" i="3"/>
  <c r="O177" i="3"/>
  <c r="O78" i="3"/>
  <c r="O142" i="3"/>
  <c r="O170" i="3"/>
  <c r="O234" i="3"/>
  <c r="O298" i="3"/>
  <c r="O131" i="3"/>
  <c r="O207" i="3"/>
  <c r="O271" i="3"/>
  <c r="O335" i="3"/>
  <c r="O178" i="3"/>
  <c r="O244" i="3"/>
  <c r="O308" i="3"/>
  <c r="O127" i="3"/>
  <c r="O209" i="3"/>
  <c r="O273" i="3"/>
  <c r="O337" i="3"/>
  <c r="O190" i="3"/>
  <c r="O254" i="3"/>
  <c r="O318" i="3"/>
  <c r="O179" i="3"/>
  <c r="O235" i="3"/>
  <c r="O299" i="3"/>
  <c r="O124" i="3"/>
  <c r="O208" i="3"/>
  <c r="O272" i="3"/>
  <c r="O336" i="3"/>
  <c r="O213" i="3"/>
  <c r="O277" i="3"/>
  <c r="O341" i="3"/>
  <c r="O99" i="3"/>
  <c r="O101" i="3"/>
  <c r="O66" i="3"/>
  <c r="O146" i="3"/>
  <c r="O87" i="3"/>
  <c r="O46" i="3"/>
  <c r="O121" i="3"/>
  <c r="O23" i="3"/>
  <c r="O86" i="3"/>
  <c r="O150" i="3"/>
  <c r="O180" i="3"/>
  <c r="O242" i="3"/>
  <c r="O306" i="3"/>
  <c r="O136" i="3"/>
  <c r="O215" i="3"/>
  <c r="O279" i="3"/>
  <c r="O76" i="3"/>
  <c r="O188" i="3"/>
  <c r="O252" i="3"/>
  <c r="O316" i="3"/>
  <c r="O132" i="3"/>
  <c r="O217" i="3"/>
  <c r="O281" i="3"/>
  <c r="O60" i="3"/>
  <c r="O198" i="3"/>
  <c r="O262" i="3"/>
  <c r="O326" i="3"/>
  <c r="O182" i="3"/>
  <c r="O243" i="3"/>
  <c r="O307" i="3"/>
  <c r="O139" i="3"/>
  <c r="O216" i="3"/>
  <c r="O280" i="3"/>
  <c r="O68" i="3"/>
  <c r="O221" i="3"/>
  <c r="O285" i="3"/>
  <c r="O25" i="3"/>
  <c r="O117" i="3"/>
  <c r="O74" i="3"/>
  <c r="O154" i="3"/>
  <c r="O95" i="3"/>
  <c r="O57" i="3"/>
  <c r="O129" i="3"/>
  <c r="O31" i="3"/>
  <c r="O94" i="3"/>
  <c r="O56" i="3"/>
  <c r="O186" i="3"/>
  <c r="O250" i="3"/>
  <c r="O314" i="3"/>
  <c r="O158" i="3"/>
  <c r="O223" i="3"/>
  <c r="O287" i="3"/>
  <c r="O112" i="3"/>
  <c r="O196" i="3"/>
  <c r="O260" i="3"/>
  <c r="O324" i="3"/>
  <c r="O147" i="3"/>
  <c r="O225" i="3"/>
  <c r="O289" i="3"/>
  <c r="O96" i="3"/>
  <c r="O206" i="3"/>
  <c r="O270" i="3"/>
  <c r="O334" i="3"/>
  <c r="O187" i="3"/>
  <c r="O251" i="3"/>
  <c r="O315" i="3"/>
  <c r="O144" i="3"/>
  <c r="O224" i="3"/>
  <c r="O288" i="3"/>
  <c r="O104" i="3"/>
  <c r="O229" i="3"/>
  <c r="O293" i="3"/>
  <c r="M69" i="3"/>
  <c r="M41" i="3"/>
  <c r="M71" i="3"/>
  <c r="M135" i="3"/>
  <c r="M35" i="3"/>
  <c r="M100" i="3"/>
  <c r="M28" i="3"/>
  <c r="M89" i="3"/>
  <c r="M45" i="3"/>
  <c r="M75" i="3"/>
  <c r="M139" i="3"/>
  <c r="M39" i="3"/>
  <c r="M104" i="3"/>
  <c r="M70" i="3"/>
  <c r="M188" i="3"/>
  <c r="M252" i="3"/>
  <c r="M316" i="3"/>
  <c r="M153" i="3"/>
  <c r="M233" i="3"/>
  <c r="M297" i="3"/>
  <c r="M150" i="3"/>
  <c r="M230" i="3"/>
  <c r="M294" i="3"/>
  <c r="M90" i="3"/>
  <c r="M195" i="3"/>
  <c r="M259" i="3"/>
  <c r="M323" i="3"/>
  <c r="M172" i="3"/>
  <c r="M240" i="3"/>
  <c r="M304" i="3"/>
  <c r="M142" i="3"/>
  <c r="M221" i="3"/>
  <c r="M285" i="3"/>
  <c r="M86" i="3"/>
  <c r="M186" i="3"/>
  <c r="M250" i="3"/>
  <c r="M314" i="3"/>
  <c r="M177" i="3"/>
  <c r="M247" i="3"/>
  <c r="M311" i="3"/>
  <c r="M32" i="3"/>
  <c r="M93" i="3"/>
  <c r="M34" i="3"/>
  <c r="M95" i="3"/>
  <c r="M159" i="3"/>
  <c r="M60" i="3"/>
  <c r="M124" i="3"/>
  <c r="M52" i="3"/>
  <c r="M113" i="3"/>
  <c r="M30" i="3"/>
  <c r="M99" i="3"/>
  <c r="M163" i="3"/>
  <c r="M64" i="3"/>
  <c r="M128" i="3"/>
  <c r="M154" i="3"/>
  <c r="M212" i="3"/>
  <c r="M276" i="3"/>
  <c r="M340" i="3"/>
  <c r="M193" i="3"/>
  <c r="M257" i="3"/>
  <c r="M321" i="3"/>
  <c r="M190" i="3"/>
  <c r="M254" i="3"/>
  <c r="M318" i="3"/>
  <c r="M149" i="3"/>
  <c r="M219" i="3"/>
  <c r="M283" i="3"/>
  <c r="M102" i="3"/>
  <c r="M200" i="3"/>
  <c r="M264" i="3"/>
  <c r="M328" i="3"/>
  <c r="M176" i="3"/>
  <c r="M245" i="3"/>
  <c r="M309" i="3"/>
  <c r="M138" i="3"/>
  <c r="M210" i="3"/>
  <c r="M274" i="3"/>
  <c r="M338" i="3"/>
  <c r="M207" i="3"/>
  <c r="M271" i="3"/>
  <c r="M335" i="3"/>
  <c r="M48" i="3"/>
  <c r="M109" i="3"/>
  <c r="M50" i="3"/>
  <c r="M111" i="3"/>
  <c r="M175" i="3"/>
  <c r="M76" i="3"/>
  <c r="M140" i="3"/>
  <c r="M65" i="3"/>
  <c r="M21" i="3"/>
  <c r="M46" i="3"/>
  <c r="M115" i="3"/>
  <c r="M179" i="3"/>
  <c r="M80" i="3"/>
  <c r="M144" i="3"/>
  <c r="M158" i="3"/>
  <c r="M228" i="3"/>
  <c r="M292" i="3"/>
  <c r="M106" i="3"/>
  <c r="M209" i="3"/>
  <c r="M273" i="3"/>
  <c r="M337" i="3"/>
  <c r="M206" i="3"/>
  <c r="M270" i="3"/>
  <c r="M334" i="3"/>
  <c r="M168" i="3"/>
  <c r="M235" i="3"/>
  <c r="M299" i="3"/>
  <c r="M125" i="3"/>
  <c r="M216" i="3"/>
  <c r="M280" i="3"/>
  <c r="M62" i="3"/>
  <c r="M197" i="3"/>
  <c r="M261" i="3"/>
  <c r="M325" i="3"/>
  <c r="M166" i="3"/>
  <c r="M226" i="3"/>
  <c r="M290" i="3"/>
  <c r="M117" i="3"/>
  <c r="M223" i="3"/>
  <c r="M287" i="3"/>
  <c r="M53" i="3"/>
  <c r="M25" i="3"/>
  <c r="M55" i="3"/>
  <c r="M119" i="3"/>
  <c r="M183" i="3"/>
  <c r="M84" i="3"/>
  <c r="M148" i="3"/>
  <c r="M73" i="3"/>
  <c r="M29" i="3"/>
  <c r="M59" i="3"/>
  <c r="M123" i="3"/>
  <c r="M23" i="3"/>
  <c r="M88" i="3"/>
  <c r="M152" i="3"/>
  <c r="M174" i="3"/>
  <c r="M236" i="3"/>
  <c r="M300" i="3"/>
  <c r="M130" i="3"/>
  <c r="M217" i="3"/>
  <c r="M281" i="3"/>
  <c r="M66" i="3"/>
  <c r="M214" i="3"/>
  <c r="M278" i="3"/>
  <c r="M342" i="3"/>
  <c r="M182" i="3"/>
  <c r="M243" i="3"/>
  <c r="M307" i="3"/>
  <c r="M145" i="3"/>
  <c r="M224" i="3"/>
  <c r="M288" i="3"/>
  <c r="M74" i="3"/>
  <c r="M205" i="3"/>
  <c r="M269" i="3"/>
  <c r="M333" i="3"/>
  <c r="M173" i="3"/>
  <c r="M234" i="3"/>
  <c r="M298" i="3"/>
  <c r="M137" i="3"/>
  <c r="M231" i="3"/>
  <c r="M295" i="3"/>
  <c r="M49" i="3"/>
  <c r="M143" i="3"/>
  <c r="M108" i="3"/>
  <c r="M97" i="3"/>
  <c r="M83" i="3"/>
  <c r="M47" i="3"/>
  <c r="M82" i="3"/>
  <c r="M260" i="3"/>
  <c r="M178" i="3"/>
  <c r="M305" i="3"/>
  <c r="M238" i="3"/>
  <c r="M126" i="3"/>
  <c r="M267" i="3"/>
  <c r="M184" i="3"/>
  <c r="M312" i="3"/>
  <c r="M229" i="3"/>
  <c r="M98" i="3"/>
  <c r="M258" i="3"/>
  <c r="M191" i="3"/>
  <c r="M319" i="3"/>
  <c r="M24" i="3"/>
  <c r="M26" i="3"/>
  <c r="M151" i="3"/>
  <c r="M116" i="3"/>
  <c r="M105" i="3"/>
  <c r="M91" i="3"/>
  <c r="M56" i="3"/>
  <c r="M134" i="3"/>
  <c r="M268" i="3"/>
  <c r="M185" i="3"/>
  <c r="M313" i="3"/>
  <c r="M246" i="3"/>
  <c r="M146" i="3"/>
  <c r="M275" i="3"/>
  <c r="M192" i="3"/>
  <c r="M320" i="3"/>
  <c r="M237" i="3"/>
  <c r="M122" i="3"/>
  <c r="M266" i="3"/>
  <c r="M199" i="3"/>
  <c r="M327" i="3"/>
  <c r="M40" i="3"/>
  <c r="M42" i="3"/>
  <c r="M167" i="3"/>
  <c r="M132" i="3"/>
  <c r="M121" i="3"/>
  <c r="M107" i="3"/>
  <c r="M72" i="3"/>
  <c r="M157" i="3"/>
  <c r="M284" i="3"/>
  <c r="M201" i="3"/>
  <c r="M329" i="3"/>
  <c r="M262" i="3"/>
  <c r="M161" i="3"/>
  <c r="M291" i="3"/>
  <c r="M208" i="3"/>
  <c r="M336" i="3"/>
  <c r="M253" i="3"/>
  <c r="M141" i="3"/>
  <c r="M282" i="3"/>
  <c r="M215" i="3"/>
  <c r="M61" i="3"/>
  <c r="M63" i="3"/>
  <c r="M27" i="3"/>
  <c r="M156" i="3"/>
  <c r="M37" i="3"/>
  <c r="M131" i="3"/>
  <c r="M96" i="3"/>
  <c r="M181" i="3"/>
  <c r="M308" i="3"/>
  <c r="M225" i="3"/>
  <c r="M129" i="3"/>
  <c r="M286" i="3"/>
  <c r="M187" i="3"/>
  <c r="M315" i="3"/>
  <c r="M232" i="3"/>
  <c r="M118" i="3"/>
  <c r="M277" i="3"/>
  <c r="M180" i="3"/>
  <c r="M306" i="3"/>
  <c r="M239" i="3"/>
  <c r="M77" i="3"/>
  <c r="M79" i="3"/>
  <c r="M43" i="3"/>
  <c r="M36" i="3"/>
  <c r="M54" i="3"/>
  <c r="M147" i="3"/>
  <c r="M112" i="3"/>
  <c r="M196" i="3"/>
  <c r="M324" i="3"/>
  <c r="M241" i="3"/>
  <c r="M160" i="3"/>
  <c r="M302" i="3"/>
  <c r="M203" i="3"/>
  <c r="M331" i="3"/>
  <c r="M248" i="3"/>
  <c r="M162" i="3"/>
  <c r="M293" i="3"/>
  <c r="M194" i="3"/>
  <c r="M322" i="3"/>
  <c r="M255" i="3"/>
  <c r="M85" i="3"/>
  <c r="M87" i="3"/>
  <c r="M51" i="3"/>
  <c r="M44" i="3"/>
  <c r="M22" i="3"/>
  <c r="M155" i="3"/>
  <c r="M120" i="3"/>
  <c r="M204" i="3"/>
  <c r="M332" i="3"/>
  <c r="M249" i="3"/>
  <c r="M164" i="3"/>
  <c r="M310" i="3"/>
  <c r="M211" i="3"/>
  <c r="M339" i="3"/>
  <c r="M256" i="3"/>
  <c r="M169" i="3"/>
  <c r="M301" i="3"/>
  <c r="M202" i="3"/>
  <c r="M330" i="3"/>
  <c r="M263" i="3"/>
  <c r="M101" i="3"/>
  <c r="M103" i="3"/>
  <c r="M68" i="3"/>
  <c r="M57" i="3"/>
  <c r="M38" i="3"/>
  <c r="M171" i="3"/>
  <c r="M136" i="3"/>
  <c r="M220" i="3"/>
  <c r="M94" i="3"/>
  <c r="M265" i="3"/>
  <c r="M198" i="3"/>
  <c r="M326" i="3"/>
  <c r="M227" i="3"/>
  <c r="M114" i="3"/>
  <c r="M272" i="3"/>
  <c r="M189" i="3"/>
  <c r="M317" i="3"/>
  <c r="M218" i="3"/>
  <c r="M110" i="3"/>
  <c r="M279" i="3"/>
  <c r="M7" i="3"/>
  <c r="E6" i="3" s="1"/>
  <c r="E9" i="3" s="1"/>
  <c r="M33" i="3"/>
  <c r="M127" i="3"/>
  <c r="M92" i="3"/>
  <c r="M81" i="3"/>
  <c r="M67" i="3"/>
  <c r="M31" i="3"/>
  <c r="M58" i="3"/>
  <c r="M244" i="3"/>
  <c r="M133" i="3"/>
  <c r="M289" i="3"/>
  <c r="M222" i="3"/>
  <c r="M78" i="3"/>
  <c r="M251" i="3"/>
  <c r="M165" i="3"/>
  <c r="M296" i="3"/>
  <c r="M213" i="3"/>
  <c r="M341" i="3"/>
  <c r="M242" i="3"/>
  <c r="M170" i="3"/>
  <c r="M303" i="3"/>
  <c r="N32" i="3"/>
  <c r="N96" i="3"/>
  <c r="N26" i="3"/>
  <c r="N90" i="3"/>
  <c r="N154" i="3"/>
  <c r="N55" i="3"/>
  <c r="N119" i="3"/>
  <c r="N44" i="3"/>
  <c r="N108" i="3"/>
  <c r="N30" i="3"/>
  <c r="N94" i="3"/>
  <c r="N158" i="3"/>
  <c r="N67" i="3"/>
  <c r="N131" i="3"/>
  <c r="N137" i="3"/>
  <c r="N223" i="3"/>
  <c r="N287" i="3"/>
  <c r="N73" i="3"/>
  <c r="N204" i="3"/>
  <c r="N268" i="3"/>
  <c r="N332" i="3"/>
  <c r="N153" i="3"/>
  <c r="N233" i="3"/>
  <c r="N297" i="3"/>
  <c r="N129" i="3"/>
  <c r="N222" i="3"/>
  <c r="N40" i="3"/>
  <c r="N104" i="3"/>
  <c r="N34" i="3"/>
  <c r="N98" i="3"/>
  <c r="N162" i="3"/>
  <c r="N63" i="3"/>
  <c r="N127" i="3"/>
  <c r="N52" i="3"/>
  <c r="N116" i="3"/>
  <c r="N38" i="3"/>
  <c r="N102" i="3"/>
  <c r="N166" i="3"/>
  <c r="N75" i="3"/>
  <c r="N139" i="3"/>
  <c r="N163" i="3"/>
  <c r="N231" i="3"/>
  <c r="N295" i="3"/>
  <c r="N121" i="3"/>
  <c r="N212" i="3"/>
  <c r="N276" i="3"/>
  <c r="N340" i="3"/>
  <c r="N171" i="3"/>
  <c r="N241" i="3"/>
  <c r="N305" i="3"/>
  <c r="N56" i="3"/>
  <c r="N25" i="3"/>
  <c r="N50" i="3"/>
  <c r="N114" i="3"/>
  <c r="N178" i="3"/>
  <c r="N79" i="3"/>
  <c r="N143" i="3"/>
  <c r="N68" i="3"/>
  <c r="N29" i="3"/>
  <c r="N54" i="3"/>
  <c r="N118" i="3"/>
  <c r="N23" i="3"/>
  <c r="N91" i="3"/>
  <c r="N155" i="3"/>
  <c r="N183" i="3"/>
  <c r="N247" i="3"/>
  <c r="N311" i="3"/>
  <c r="N157" i="3"/>
  <c r="N228" i="3"/>
  <c r="N292" i="3"/>
  <c r="N97" i="3"/>
  <c r="N193" i="3"/>
  <c r="N257" i="3"/>
  <c r="N321" i="3"/>
  <c r="N175" i="3"/>
  <c r="N64" i="3"/>
  <c r="N33" i="3"/>
  <c r="N58" i="3"/>
  <c r="N122" i="3"/>
  <c r="N27" i="3"/>
  <c r="N87" i="3"/>
  <c r="N151" i="3"/>
  <c r="N76" i="3"/>
  <c r="N37" i="3"/>
  <c r="N62" i="3"/>
  <c r="N126" i="3"/>
  <c r="N31" i="3"/>
  <c r="N99" i="3"/>
  <c r="N101" i="3"/>
  <c r="N191" i="3"/>
  <c r="N255" i="3"/>
  <c r="N319" i="3"/>
  <c r="N167" i="3"/>
  <c r="N236" i="3"/>
  <c r="N300" i="3"/>
  <c r="N120" i="3"/>
  <c r="N201" i="3"/>
  <c r="N265" i="3"/>
  <c r="N329" i="3"/>
  <c r="N190" i="3"/>
  <c r="N254" i="3"/>
  <c r="N80" i="3"/>
  <c r="N49" i="3"/>
  <c r="N74" i="3"/>
  <c r="N138" i="3"/>
  <c r="N43" i="3"/>
  <c r="N103" i="3"/>
  <c r="N28" i="3"/>
  <c r="N92" i="3"/>
  <c r="N57" i="3"/>
  <c r="N78" i="3"/>
  <c r="N142" i="3"/>
  <c r="N47" i="3"/>
  <c r="N115" i="3"/>
  <c r="N117" i="3"/>
  <c r="N207" i="3"/>
  <c r="N271" i="3"/>
  <c r="N335" i="3"/>
  <c r="N24" i="3"/>
  <c r="N66" i="3"/>
  <c r="N71" i="3"/>
  <c r="N100" i="3"/>
  <c r="N134" i="3"/>
  <c r="N147" i="3"/>
  <c r="N279" i="3"/>
  <c r="N220" i="3"/>
  <c r="N85" i="3"/>
  <c r="N249" i="3"/>
  <c r="N160" i="3"/>
  <c r="N262" i="3"/>
  <c r="N326" i="3"/>
  <c r="N168" i="3"/>
  <c r="N227" i="3"/>
  <c r="N291" i="3"/>
  <c r="N105" i="3"/>
  <c r="N192" i="3"/>
  <c r="N256" i="3"/>
  <c r="N320" i="3"/>
  <c r="N205" i="3"/>
  <c r="N269" i="3"/>
  <c r="N333" i="3"/>
  <c r="N186" i="3"/>
  <c r="N250" i="3"/>
  <c r="N314" i="3"/>
  <c r="N88" i="3"/>
  <c r="N130" i="3"/>
  <c r="N135" i="3"/>
  <c r="N22" i="3"/>
  <c r="N39" i="3"/>
  <c r="N177" i="3"/>
  <c r="N61" i="3"/>
  <c r="N260" i="3"/>
  <c r="N152" i="3"/>
  <c r="N289" i="3"/>
  <c r="N206" i="3"/>
  <c r="N286" i="3"/>
  <c r="N69" i="3"/>
  <c r="N187" i="3"/>
  <c r="N251" i="3"/>
  <c r="N315" i="3"/>
  <c r="N144" i="3"/>
  <c r="N216" i="3"/>
  <c r="N280" i="3"/>
  <c r="N65" i="3"/>
  <c r="N229" i="3"/>
  <c r="N293" i="3"/>
  <c r="N89" i="3"/>
  <c r="N210" i="3"/>
  <c r="N274" i="3"/>
  <c r="N338" i="3"/>
  <c r="N41" i="3"/>
  <c r="N170" i="3"/>
  <c r="N36" i="3"/>
  <c r="N70" i="3"/>
  <c r="N83" i="3"/>
  <c r="N215" i="3"/>
  <c r="N181" i="3"/>
  <c r="N308" i="3"/>
  <c r="N209" i="3"/>
  <c r="N337" i="3"/>
  <c r="N230" i="3"/>
  <c r="N302" i="3"/>
  <c r="N148" i="3"/>
  <c r="N203" i="3"/>
  <c r="N267" i="3"/>
  <c r="N331" i="3"/>
  <c r="N165" i="3"/>
  <c r="N232" i="3"/>
  <c r="N296" i="3"/>
  <c r="N176" i="3"/>
  <c r="N245" i="3"/>
  <c r="N309" i="3"/>
  <c r="N141" i="3"/>
  <c r="N226" i="3"/>
  <c r="N290" i="3"/>
  <c r="N53" i="3"/>
  <c r="N35" i="3"/>
  <c r="N60" i="3"/>
  <c r="N86" i="3"/>
  <c r="N107" i="3"/>
  <c r="N239" i="3"/>
  <c r="N188" i="3"/>
  <c r="N316" i="3"/>
  <c r="N217" i="3"/>
  <c r="N109" i="3"/>
  <c r="N238" i="3"/>
  <c r="N310" i="3"/>
  <c r="N149" i="3"/>
  <c r="N211" i="3"/>
  <c r="N275" i="3"/>
  <c r="N339" i="3"/>
  <c r="N172" i="3"/>
  <c r="N240" i="3"/>
  <c r="N304" i="3"/>
  <c r="N189" i="3"/>
  <c r="N253" i="3"/>
  <c r="N317" i="3"/>
  <c r="N173" i="3"/>
  <c r="N234" i="3"/>
  <c r="N298" i="3"/>
  <c r="N72" i="3"/>
  <c r="N111" i="3"/>
  <c r="N174" i="3"/>
  <c r="N327" i="3"/>
  <c r="N133" i="3"/>
  <c r="N198" i="3"/>
  <c r="N342" i="3"/>
  <c r="N243" i="3"/>
  <c r="N125" i="3"/>
  <c r="N272" i="3"/>
  <c r="N221" i="3"/>
  <c r="N77" i="3"/>
  <c r="N266" i="3"/>
  <c r="N112" i="3"/>
  <c r="N159" i="3"/>
  <c r="N59" i="3"/>
  <c r="N156" i="3"/>
  <c r="N185" i="3"/>
  <c r="N214" i="3"/>
  <c r="N81" i="3"/>
  <c r="N259" i="3"/>
  <c r="N145" i="3"/>
  <c r="N288" i="3"/>
  <c r="N237" i="3"/>
  <c r="N140" i="3"/>
  <c r="N282" i="3"/>
  <c r="N42" i="3"/>
  <c r="N84" i="3"/>
  <c r="N123" i="3"/>
  <c r="N196" i="3"/>
  <c r="N225" i="3"/>
  <c r="N246" i="3"/>
  <c r="N161" i="3"/>
  <c r="N283" i="3"/>
  <c r="N184" i="3"/>
  <c r="N312" i="3"/>
  <c r="N261" i="3"/>
  <c r="N180" i="3"/>
  <c r="N306" i="3"/>
  <c r="N82" i="3"/>
  <c r="N21" i="3"/>
  <c r="N113" i="3"/>
  <c r="N244" i="3"/>
  <c r="N273" i="3"/>
  <c r="N270" i="3"/>
  <c r="N179" i="3"/>
  <c r="N299" i="3"/>
  <c r="N200" i="3"/>
  <c r="N328" i="3"/>
  <c r="N277" i="3"/>
  <c r="N194" i="3"/>
  <c r="N322" i="3"/>
  <c r="N106" i="3"/>
  <c r="N45" i="3"/>
  <c r="N136" i="3"/>
  <c r="N252" i="3"/>
  <c r="N281" i="3"/>
  <c r="N278" i="3"/>
  <c r="N182" i="3"/>
  <c r="N307" i="3"/>
  <c r="N208" i="3"/>
  <c r="N336" i="3"/>
  <c r="N285" i="3"/>
  <c r="N202" i="3"/>
  <c r="N330" i="3"/>
  <c r="N146" i="3"/>
  <c r="N46" i="3"/>
  <c r="N199" i="3"/>
  <c r="N284" i="3"/>
  <c r="N313" i="3"/>
  <c r="N294" i="3"/>
  <c r="N195" i="3"/>
  <c r="N323" i="3"/>
  <c r="N224" i="3"/>
  <c r="N169" i="3"/>
  <c r="N301" i="3"/>
  <c r="N218" i="3"/>
  <c r="N51" i="3"/>
  <c r="N110" i="3"/>
  <c r="N263" i="3"/>
  <c r="N324" i="3"/>
  <c r="N128" i="3"/>
  <c r="N318" i="3"/>
  <c r="N219" i="3"/>
  <c r="N93" i="3"/>
  <c r="N248" i="3"/>
  <c r="N197" i="3"/>
  <c r="N325" i="3"/>
  <c r="N242" i="3"/>
  <c r="N48" i="3"/>
  <c r="N95" i="3"/>
  <c r="N150" i="3"/>
  <c r="N303" i="3"/>
  <c r="N132" i="3"/>
  <c r="N164" i="3"/>
  <c r="N334" i="3"/>
  <c r="N235" i="3"/>
  <c r="N124" i="3"/>
  <c r="N264" i="3"/>
  <c r="N213" i="3"/>
  <c r="N341" i="3"/>
  <c r="N258" i="3"/>
  <c r="N18" i="3"/>
  <c r="M18" i="3"/>
  <c r="O18" i="3"/>
  <c r="E5" i="3" l="1"/>
  <c r="E4" i="3"/>
  <c r="K129" i="3"/>
  <c r="K138" i="3"/>
  <c r="K279" i="3"/>
  <c r="K93" i="3"/>
  <c r="K267" i="3"/>
  <c r="K282" i="3"/>
  <c r="K31" i="3"/>
  <c r="K278" i="3"/>
  <c r="K245" i="3"/>
  <c r="K268" i="3"/>
  <c r="K81" i="3"/>
  <c r="K29" i="3"/>
  <c r="K219" i="3"/>
  <c r="K189" i="3"/>
  <c r="K239" i="3"/>
  <c r="K212" i="3"/>
  <c r="K193" i="3"/>
  <c r="K134" i="3"/>
  <c r="K33" i="3"/>
  <c r="K230" i="3"/>
  <c r="K164" i="3"/>
  <c r="K100" i="3"/>
  <c r="K336" i="3"/>
  <c r="K176" i="3"/>
  <c r="K180" i="3"/>
  <c r="K155" i="3"/>
  <c r="K64" i="3"/>
  <c r="K329" i="3"/>
  <c r="K142" i="3"/>
  <c r="K53" i="3"/>
  <c r="K37" i="3"/>
  <c r="K159" i="3"/>
  <c r="K116" i="3"/>
  <c r="K235" i="3"/>
  <c r="K119" i="3"/>
  <c r="K280" i="3"/>
  <c r="K205" i="3"/>
  <c r="K333" i="3"/>
  <c r="K250" i="3"/>
  <c r="K191" i="3"/>
  <c r="K319" i="3"/>
  <c r="K228" i="3"/>
  <c r="K92" i="3"/>
  <c r="K273" i="3"/>
  <c r="K34" i="3"/>
  <c r="K78" i="3"/>
  <c r="K28" i="3"/>
  <c r="K157" i="3"/>
  <c r="K130" i="3"/>
  <c r="K254" i="3"/>
  <c r="K127" i="3"/>
  <c r="K251" i="3"/>
  <c r="K168" i="3"/>
  <c r="K296" i="3"/>
  <c r="K221" i="3"/>
  <c r="K84" i="3"/>
  <c r="K266" i="3"/>
  <c r="K207" i="3"/>
  <c r="K335" i="3"/>
  <c r="K244" i="3"/>
  <c r="K136" i="3"/>
  <c r="K289" i="3"/>
  <c r="K243" i="3"/>
  <c r="K236" i="3"/>
  <c r="K307" i="3"/>
  <c r="K300" i="3"/>
  <c r="K30" i="3"/>
  <c r="K128" i="3"/>
  <c r="K131" i="3"/>
  <c r="K137" i="3"/>
  <c r="K224" i="3"/>
  <c r="K217" i="3"/>
  <c r="K70" i="3"/>
  <c r="K288" i="3"/>
  <c r="K281" i="3"/>
  <c r="K310" i="3"/>
  <c r="K263" i="3"/>
  <c r="K69" i="3"/>
  <c r="K277" i="3"/>
  <c r="K62" i="3" l="1"/>
  <c r="K213" i="3"/>
  <c r="K246" i="3"/>
  <c r="K327" i="3"/>
  <c r="K194" i="3"/>
  <c r="K225" i="3"/>
  <c r="K330" i="3"/>
  <c r="P330" i="3" s="1"/>
  <c r="K232" i="3"/>
  <c r="P232" i="3" s="1"/>
  <c r="K190" i="3"/>
  <c r="K145" i="3"/>
  <c r="K163" i="3"/>
  <c r="K269" i="3"/>
  <c r="K175" i="3"/>
  <c r="P175" i="3" s="1"/>
  <c r="K115" i="3"/>
  <c r="K247" i="3"/>
  <c r="P247" i="3" s="1"/>
  <c r="K291" i="3"/>
  <c r="L291" i="3" s="1"/>
  <c r="K43" i="3"/>
  <c r="K298" i="3"/>
  <c r="K76" i="3"/>
  <c r="K313" i="3"/>
  <c r="K320" i="3"/>
  <c r="L320" i="3" s="1"/>
  <c r="K178" i="3"/>
  <c r="K203" i="3"/>
  <c r="K338" i="3"/>
  <c r="P338" i="3" s="1"/>
  <c r="K67" i="3"/>
  <c r="K65" i="3"/>
  <c r="K95" i="3"/>
  <c r="K166" i="3"/>
  <c r="K286" i="3"/>
  <c r="L286" i="3" s="1"/>
  <c r="K249" i="3"/>
  <c r="K256" i="3"/>
  <c r="P256" i="3" s="1"/>
  <c r="K260" i="3"/>
  <c r="P260" i="3" s="1"/>
  <c r="K146" i="3"/>
  <c r="K274" i="3"/>
  <c r="K161" i="3"/>
  <c r="K121" i="3"/>
  <c r="K96" i="3"/>
  <c r="L96" i="3" s="1"/>
  <c r="K24" i="3"/>
  <c r="K258" i="3"/>
  <c r="P258" i="3" s="1"/>
  <c r="K45" i="3"/>
  <c r="L45" i="3" s="1"/>
  <c r="K308" i="3"/>
  <c r="K202" i="3"/>
  <c r="K315" i="3"/>
  <c r="K49" i="3"/>
  <c r="K337" i="3"/>
  <c r="P337" i="3" s="1"/>
  <c r="K255" i="3"/>
  <c r="K60" i="3"/>
  <c r="P60" i="3" s="1"/>
  <c r="K302" i="3"/>
  <c r="L302" i="3" s="1"/>
  <c r="K113" i="3"/>
  <c r="K242" i="3"/>
  <c r="K294" i="3"/>
  <c r="K321" i="3"/>
  <c r="K317" i="3"/>
  <c r="L317" i="3" s="1"/>
  <c r="K151" i="3"/>
  <c r="K332" i="3"/>
  <c r="P332" i="3" s="1"/>
  <c r="K152" i="3"/>
  <c r="L152" i="3" s="1"/>
  <c r="K196" i="3"/>
  <c r="K181" i="3"/>
  <c r="K148" i="3"/>
  <c r="K42" i="3"/>
  <c r="K22" i="3"/>
  <c r="P22" i="3" s="1"/>
  <c r="K240" i="3"/>
  <c r="K87" i="3"/>
  <c r="L87" i="3" s="1"/>
  <c r="K55" i="3"/>
  <c r="P55" i="3" s="1"/>
  <c r="K174" i="3"/>
  <c r="K150" i="3"/>
  <c r="K322" i="3"/>
  <c r="K122" i="3"/>
  <c r="K341" i="3"/>
  <c r="L341" i="3" s="1"/>
  <c r="K183" i="3"/>
  <c r="K285" i="3"/>
  <c r="L285" i="3" s="1"/>
  <c r="K187" i="3"/>
  <c r="L187" i="3" s="1"/>
  <c r="K77" i="3"/>
  <c r="K209" i="3"/>
  <c r="K314" i="3"/>
  <c r="K216" i="3"/>
  <c r="K114" i="3"/>
  <c r="K265" i="3"/>
  <c r="K261" i="3"/>
  <c r="P261" i="3" s="1"/>
  <c r="K106" i="3"/>
  <c r="P106" i="3" s="1"/>
  <c r="K276" i="3"/>
  <c r="K328" i="3"/>
  <c r="K117" i="3"/>
  <c r="K135" i="3"/>
  <c r="K214" i="3"/>
  <c r="K139" i="3"/>
  <c r="K50" i="3"/>
  <c r="K179" i="3"/>
  <c r="L179" i="3" s="1"/>
  <c r="K21" i="3"/>
  <c r="K101" i="3"/>
  <c r="K200" i="3"/>
  <c r="K99" i="3"/>
  <c r="K231" i="3"/>
  <c r="K44" i="3"/>
  <c r="K301" i="3"/>
  <c r="L301" i="3" s="1"/>
  <c r="K233" i="3"/>
  <c r="L233" i="3" s="1"/>
  <c r="K326" i="3"/>
  <c r="K125" i="3"/>
  <c r="K123" i="3"/>
  <c r="K182" i="3"/>
  <c r="K199" i="3"/>
  <c r="L199" i="3" s="1"/>
  <c r="K171" i="3"/>
  <c r="K120" i="3"/>
  <c r="L120" i="3" s="1"/>
  <c r="K149" i="3"/>
  <c r="L149" i="3" s="1"/>
  <c r="K271" i="3"/>
  <c r="K143" i="3"/>
  <c r="K318" i="3"/>
  <c r="K158" i="3"/>
  <c r="K292" i="3"/>
  <c r="P292" i="3" s="1"/>
  <c r="K186" i="3"/>
  <c r="K299" i="3"/>
  <c r="K141" i="3"/>
  <c r="L141" i="3" s="1"/>
  <c r="K284" i="3"/>
  <c r="K272" i="3"/>
  <c r="K56" i="3"/>
  <c r="K303" i="3"/>
  <c r="K283" i="3"/>
  <c r="L283" i="3" s="1"/>
  <c r="K118" i="3"/>
  <c r="K108" i="3"/>
  <c r="L108" i="3" s="1"/>
  <c r="K110" i="3"/>
  <c r="L110" i="3" s="1"/>
  <c r="K184" i="3"/>
  <c r="K167" i="3"/>
  <c r="K198" i="3"/>
  <c r="K103" i="3"/>
  <c r="K59" i="3"/>
  <c r="P59" i="3" s="1"/>
  <c r="K201" i="3"/>
  <c r="K306" i="3"/>
  <c r="P306" i="3" s="1"/>
  <c r="K208" i="3"/>
  <c r="L208" i="3" s="1"/>
  <c r="K156" i="3"/>
  <c r="K97" i="3"/>
  <c r="K140" i="3"/>
  <c r="L140" i="3" s="1"/>
  <c r="K253" i="3"/>
  <c r="L253" i="3" s="1"/>
  <c r="K160" i="3"/>
  <c r="L160" i="3" s="1"/>
  <c r="K48" i="3"/>
  <c r="K185" i="3"/>
  <c r="P185" i="3" s="1"/>
  <c r="K290" i="3"/>
  <c r="P290" i="3" s="1"/>
  <c r="K192" i="3"/>
  <c r="K154" i="3"/>
  <c r="K73" i="3"/>
  <c r="L73" i="3" s="1"/>
  <c r="K104" i="3"/>
  <c r="P104" i="3" s="1"/>
  <c r="K237" i="3"/>
  <c r="L237" i="3" s="1"/>
  <c r="K147" i="3"/>
  <c r="K40" i="3"/>
  <c r="L40" i="3" s="1"/>
  <c r="K316" i="3"/>
  <c r="P316" i="3" s="1"/>
  <c r="K210" i="3"/>
  <c r="K323" i="3"/>
  <c r="K66" i="3"/>
  <c r="L66" i="3" s="1"/>
  <c r="K39" i="3"/>
  <c r="L39" i="3" s="1"/>
  <c r="K61" i="3"/>
  <c r="L61" i="3" s="1"/>
  <c r="K26" i="3"/>
  <c r="K88" i="3"/>
  <c r="L88" i="3" s="1"/>
  <c r="K102" i="3"/>
  <c r="L102" i="3" s="1"/>
  <c r="K226" i="3"/>
  <c r="K339" i="3"/>
  <c r="K82" i="3"/>
  <c r="L82" i="3" s="1"/>
  <c r="K71" i="3"/>
  <c r="L71" i="3" s="1"/>
  <c r="K287" i="3"/>
  <c r="L287" i="3" s="1"/>
  <c r="K162" i="3"/>
  <c r="K334" i="3"/>
  <c r="L334" i="3" s="1"/>
  <c r="K75" i="3"/>
  <c r="L75" i="3" s="1"/>
  <c r="K252" i="3"/>
  <c r="K124" i="3"/>
  <c r="K259" i="3"/>
  <c r="L259" i="3" s="1"/>
  <c r="K173" i="3"/>
  <c r="P173" i="3" s="1"/>
  <c r="K153" i="3"/>
  <c r="L153" i="3" s="1"/>
  <c r="K32" i="3"/>
  <c r="K63" i="3"/>
  <c r="L63" i="3" s="1"/>
  <c r="K98" i="3"/>
  <c r="L98" i="3" s="1"/>
  <c r="K47" i="3"/>
  <c r="K144" i="3"/>
  <c r="K275" i="3"/>
  <c r="L275" i="3" s="1"/>
  <c r="K25" i="3"/>
  <c r="L25" i="3" s="1"/>
  <c r="K305" i="3"/>
  <c r="L305" i="3" s="1"/>
  <c r="K223" i="3"/>
  <c r="K312" i="3"/>
  <c r="P312" i="3" s="1"/>
  <c r="K270" i="3"/>
  <c r="L270" i="3" s="1"/>
  <c r="K94" i="3"/>
  <c r="K188" i="3"/>
  <c r="K293" i="3"/>
  <c r="L293" i="3" s="1"/>
  <c r="K195" i="3"/>
  <c r="L195" i="3" s="1"/>
  <c r="K85" i="3"/>
  <c r="P85" i="3" s="1"/>
  <c r="K89" i="3"/>
  <c r="K83" i="3"/>
  <c r="L83" i="3" s="1"/>
  <c r="K54" i="3"/>
  <c r="P54" i="3" s="1"/>
  <c r="K41" i="3"/>
  <c r="K169" i="3"/>
  <c r="K238" i="3"/>
  <c r="L238" i="3" s="1"/>
  <c r="K51" i="3"/>
  <c r="L51" i="3" s="1"/>
  <c r="K220" i="3"/>
  <c r="P220" i="3" s="1"/>
  <c r="K325" i="3"/>
  <c r="K227" i="3"/>
  <c r="L227" i="3" s="1"/>
  <c r="K133" i="3"/>
  <c r="P133" i="3" s="1"/>
  <c r="K257" i="3"/>
  <c r="K170" i="3"/>
  <c r="K264" i="3"/>
  <c r="L264" i="3" s="1"/>
  <c r="K222" i="3"/>
  <c r="L222" i="3" s="1"/>
  <c r="K35" i="3"/>
  <c r="L35" i="3" s="1"/>
  <c r="K204" i="3"/>
  <c r="K309" i="3"/>
  <c r="P309" i="3" s="1"/>
  <c r="K211" i="3"/>
  <c r="L211" i="3" s="1"/>
  <c r="K109" i="3"/>
  <c r="K241" i="3"/>
  <c r="K80" i="3"/>
  <c r="P80" i="3" s="1"/>
  <c r="K248" i="3"/>
  <c r="L248" i="3" s="1"/>
  <c r="K206" i="3"/>
  <c r="P206" i="3" s="1"/>
  <c r="K177" i="3"/>
  <c r="K68" i="3"/>
  <c r="L68" i="3" s="1"/>
  <c r="K229" i="3"/>
  <c r="L229" i="3" s="1"/>
  <c r="K132" i="3"/>
  <c r="K36" i="3"/>
  <c r="K38" i="3"/>
  <c r="L38" i="3" s="1"/>
  <c r="K126" i="3"/>
  <c r="P126" i="3" s="1"/>
  <c r="K23" i="3"/>
  <c r="P23" i="3" s="1"/>
  <c r="K165" i="3"/>
  <c r="K105" i="3"/>
  <c r="L105" i="3" s="1"/>
  <c r="K46" i="3"/>
  <c r="L46" i="3" s="1"/>
  <c r="K111" i="3"/>
  <c r="K311" i="3"/>
  <c r="K197" i="3"/>
  <c r="L197" i="3" s="1"/>
  <c r="K112" i="3"/>
  <c r="L112" i="3" s="1"/>
  <c r="K107" i="3"/>
  <c r="L107" i="3" s="1"/>
  <c r="K340" i="3"/>
  <c r="K234" i="3"/>
  <c r="P234" i="3" s="1"/>
  <c r="K72" i="3"/>
  <c r="L72" i="3" s="1"/>
  <c r="K90" i="3"/>
  <c r="K79" i="3"/>
  <c r="K295" i="3"/>
  <c r="L295" i="3" s="1"/>
  <c r="K172" i="3"/>
  <c r="L172" i="3" s="1"/>
  <c r="K342" i="3"/>
  <c r="L342" i="3" s="1"/>
  <c r="K91" i="3"/>
  <c r="K324" i="3"/>
  <c r="K218" i="3"/>
  <c r="P218" i="3" s="1"/>
  <c r="K331" i="3"/>
  <c r="K74" i="3"/>
  <c r="K297" i="3"/>
  <c r="L297" i="3" s="1"/>
  <c r="K215" i="3"/>
  <c r="L215" i="3" s="1"/>
  <c r="K304" i="3"/>
  <c r="P304" i="3" s="1"/>
  <c r="K262" i="3"/>
  <c r="K86" i="3"/>
  <c r="L86" i="3" s="1"/>
  <c r="K58" i="3"/>
  <c r="L58" i="3" s="1"/>
  <c r="K27" i="3"/>
  <c r="K57" i="3"/>
  <c r="K52" i="3"/>
  <c r="P52" i="3" s="1"/>
  <c r="L330" i="3"/>
  <c r="L175" i="3"/>
  <c r="L97" i="3"/>
  <c r="P97" i="3"/>
  <c r="L192" i="3"/>
  <c r="P192" i="3"/>
  <c r="P237" i="3"/>
  <c r="P40" i="3"/>
  <c r="P210" i="3"/>
  <c r="L210" i="3"/>
  <c r="P61" i="3"/>
  <c r="L263" i="3"/>
  <c r="P263" i="3"/>
  <c r="P70" i="3"/>
  <c r="L70" i="3"/>
  <c r="P131" i="3"/>
  <c r="L131" i="3"/>
  <c r="L307" i="3"/>
  <c r="P307" i="3"/>
  <c r="L136" i="3"/>
  <c r="P136" i="3"/>
  <c r="P266" i="3"/>
  <c r="L266" i="3"/>
  <c r="L168" i="3"/>
  <c r="P168" i="3"/>
  <c r="P130" i="3"/>
  <c r="L130" i="3"/>
  <c r="L34" i="3"/>
  <c r="P34" i="3"/>
  <c r="L319" i="3"/>
  <c r="P319" i="3"/>
  <c r="L205" i="3"/>
  <c r="P205" i="3"/>
  <c r="L116" i="3"/>
  <c r="P116" i="3"/>
  <c r="P115" i="3"/>
  <c r="L115" i="3"/>
  <c r="L64" i="3"/>
  <c r="P64" i="3"/>
  <c r="P242" i="3"/>
  <c r="L242" i="3"/>
  <c r="L100" i="3"/>
  <c r="P100" i="3"/>
  <c r="L106" i="3"/>
  <c r="L95" i="3"/>
  <c r="P95" i="3"/>
  <c r="P303" i="3"/>
  <c r="L303" i="3"/>
  <c r="L189" i="3"/>
  <c r="P189" i="3"/>
  <c r="L76" i="3"/>
  <c r="P76" i="3"/>
  <c r="L99" i="3"/>
  <c r="P99" i="3"/>
  <c r="L332" i="3"/>
  <c r="P226" i="3"/>
  <c r="L226" i="3"/>
  <c r="L339" i="3"/>
  <c r="P339" i="3"/>
  <c r="L162" i="3"/>
  <c r="P162" i="3"/>
  <c r="P334" i="3"/>
  <c r="P75" i="3"/>
  <c r="P252" i="3"/>
  <c r="L252" i="3"/>
  <c r="L124" i="3"/>
  <c r="P124" i="3"/>
  <c r="P153" i="3"/>
  <c r="P32" i="3"/>
  <c r="L32" i="3"/>
  <c r="L47" i="3"/>
  <c r="P47" i="3"/>
  <c r="L232" i="3"/>
  <c r="L201" i="3"/>
  <c r="P201" i="3"/>
  <c r="P48" i="3"/>
  <c r="L48" i="3"/>
  <c r="P154" i="3"/>
  <c r="L154" i="3"/>
  <c r="L104" i="3"/>
  <c r="L147" i="3"/>
  <c r="P147" i="3"/>
  <c r="L323" i="3"/>
  <c r="P323" i="3"/>
  <c r="P39" i="3"/>
  <c r="P26" i="3"/>
  <c r="L26" i="3"/>
  <c r="P96" i="3"/>
  <c r="P24" i="3"/>
  <c r="L24" i="3"/>
  <c r="L258" i="3"/>
  <c r="P308" i="3"/>
  <c r="L308" i="3"/>
  <c r="P202" i="3"/>
  <c r="L202" i="3"/>
  <c r="L315" i="3"/>
  <c r="P315" i="3"/>
  <c r="L49" i="3"/>
  <c r="P49" i="3"/>
  <c r="L337" i="3"/>
  <c r="L255" i="3"/>
  <c r="P255" i="3"/>
  <c r="L60" i="3"/>
  <c r="L142" i="3"/>
  <c r="P142" i="3"/>
  <c r="P284" i="3"/>
  <c r="L284" i="3"/>
  <c r="L176" i="3"/>
  <c r="P176" i="3"/>
  <c r="L33" i="3"/>
  <c r="P33" i="3"/>
  <c r="L321" i="3"/>
  <c r="P321" i="3"/>
  <c r="L239" i="3"/>
  <c r="P239" i="3"/>
  <c r="L328" i="3"/>
  <c r="P328" i="3"/>
  <c r="P286" i="3"/>
  <c r="L118" i="3"/>
  <c r="P118" i="3"/>
  <c r="P268" i="3"/>
  <c r="L268" i="3"/>
  <c r="P144" i="3"/>
  <c r="L144" i="3"/>
  <c r="P305" i="3"/>
  <c r="L223" i="3"/>
  <c r="P223" i="3"/>
  <c r="L312" i="3"/>
  <c r="L94" i="3"/>
  <c r="P94" i="3"/>
  <c r="P188" i="3"/>
  <c r="L188" i="3"/>
  <c r="L85" i="3"/>
  <c r="L89" i="3"/>
  <c r="P89" i="3"/>
  <c r="P83" i="3"/>
  <c r="L41" i="3"/>
  <c r="P41" i="3"/>
  <c r="L169" i="3"/>
  <c r="P169" i="3"/>
  <c r="L246" i="3"/>
  <c r="P246" i="3"/>
  <c r="L145" i="3"/>
  <c r="P145" i="3"/>
  <c r="L53" i="3"/>
  <c r="P53" i="3"/>
  <c r="L156" i="3"/>
  <c r="P156" i="3"/>
  <c r="L310" i="3"/>
  <c r="P310" i="3"/>
  <c r="P244" i="3"/>
  <c r="L244" i="3"/>
  <c r="L157" i="3"/>
  <c r="P157" i="3"/>
  <c r="P325" i="3"/>
  <c r="L325" i="3"/>
  <c r="P170" i="3"/>
  <c r="L170" i="3"/>
  <c r="P222" i="3"/>
  <c r="P204" i="3"/>
  <c r="L204" i="3"/>
  <c r="L309" i="3"/>
  <c r="P211" i="3"/>
  <c r="L109" i="3"/>
  <c r="P109" i="3"/>
  <c r="L241" i="3"/>
  <c r="P241" i="3"/>
  <c r="L206" i="3"/>
  <c r="P177" i="3"/>
  <c r="L177" i="3"/>
  <c r="L132" i="3"/>
  <c r="P132" i="3"/>
  <c r="L36" i="3"/>
  <c r="P36" i="3"/>
  <c r="P165" i="3"/>
  <c r="L165" i="3"/>
  <c r="P105" i="3"/>
  <c r="P194" i="3"/>
  <c r="L194" i="3"/>
  <c r="P163" i="3"/>
  <c r="L163" i="3"/>
  <c r="L185" i="3"/>
  <c r="L217" i="3"/>
  <c r="P217" i="3"/>
  <c r="P236" i="3"/>
  <c r="L236" i="3"/>
  <c r="L251" i="3"/>
  <c r="P251" i="3"/>
  <c r="L273" i="3"/>
  <c r="P273" i="3"/>
  <c r="L280" i="3"/>
  <c r="P280" i="3"/>
  <c r="P174" i="3"/>
  <c r="L174" i="3"/>
  <c r="P322" i="3"/>
  <c r="L322" i="3"/>
  <c r="P183" i="3"/>
  <c r="L183" i="3"/>
  <c r="L209" i="3"/>
  <c r="P209" i="3"/>
  <c r="L159" i="3"/>
  <c r="P159" i="3"/>
  <c r="P155" i="3"/>
  <c r="L155" i="3"/>
  <c r="L56" i="3"/>
  <c r="P56" i="3"/>
  <c r="P298" i="3"/>
  <c r="L298" i="3"/>
  <c r="L151" i="3"/>
  <c r="P151" i="3"/>
  <c r="L81" i="3"/>
  <c r="P81" i="3"/>
  <c r="P135" i="3"/>
  <c r="L135" i="3"/>
  <c r="L245" i="3"/>
  <c r="P245" i="3"/>
  <c r="L44" i="3"/>
  <c r="P44" i="3"/>
  <c r="L178" i="3"/>
  <c r="P178" i="3"/>
  <c r="P282" i="3"/>
  <c r="L282" i="3"/>
  <c r="L184" i="3"/>
  <c r="P184" i="3"/>
  <c r="L146" i="3"/>
  <c r="P146" i="3"/>
  <c r="L50" i="3"/>
  <c r="P50" i="3"/>
  <c r="L279" i="3"/>
  <c r="P279" i="3"/>
  <c r="L148" i="3"/>
  <c r="P148" i="3"/>
  <c r="L326" i="3"/>
  <c r="P326" i="3"/>
  <c r="L67" i="3"/>
  <c r="P67" i="3"/>
  <c r="L62" i="3"/>
  <c r="P62" i="3"/>
  <c r="L121" i="3"/>
  <c r="P121" i="3"/>
  <c r="L101" i="3"/>
  <c r="P101" i="3"/>
  <c r="P327" i="3"/>
  <c r="L327" i="3"/>
  <c r="P269" i="3"/>
  <c r="L269" i="3"/>
  <c r="P208" i="3"/>
  <c r="P128" i="3"/>
  <c r="L128" i="3"/>
  <c r="L84" i="3"/>
  <c r="P84" i="3"/>
  <c r="L191" i="3"/>
  <c r="P191" i="3"/>
  <c r="L257" i="3"/>
  <c r="P257" i="3"/>
  <c r="L150" i="3"/>
  <c r="P150" i="3"/>
  <c r="L122" i="3"/>
  <c r="P122" i="3"/>
  <c r="L77" i="3"/>
  <c r="P77" i="3"/>
  <c r="P314" i="3"/>
  <c r="L314" i="3"/>
  <c r="L216" i="3"/>
  <c r="P216" i="3"/>
  <c r="L113" i="3"/>
  <c r="P113" i="3"/>
  <c r="L261" i="3"/>
  <c r="L164" i="3"/>
  <c r="P164" i="3"/>
  <c r="L193" i="3"/>
  <c r="P193" i="3"/>
  <c r="L200" i="3"/>
  <c r="P200" i="3"/>
  <c r="L277" i="3"/>
  <c r="P277" i="3"/>
  <c r="L281" i="3"/>
  <c r="P281" i="3"/>
  <c r="L224" i="3"/>
  <c r="P224" i="3"/>
  <c r="P30" i="3"/>
  <c r="L30" i="3"/>
  <c r="L243" i="3"/>
  <c r="P243" i="3"/>
  <c r="L335" i="3"/>
  <c r="P335" i="3"/>
  <c r="L221" i="3"/>
  <c r="P221" i="3"/>
  <c r="L127" i="3"/>
  <c r="P127" i="3"/>
  <c r="L28" i="3"/>
  <c r="P28" i="3"/>
  <c r="L92" i="3"/>
  <c r="P92" i="3"/>
  <c r="P250" i="3"/>
  <c r="L250" i="3"/>
  <c r="L119" i="3"/>
  <c r="P119" i="3"/>
  <c r="L114" i="3"/>
  <c r="P114" i="3"/>
  <c r="L111" i="3"/>
  <c r="P111" i="3"/>
  <c r="L311" i="3"/>
  <c r="P311" i="3"/>
  <c r="P197" i="3"/>
  <c r="P107" i="3"/>
  <c r="P340" i="3"/>
  <c r="L340" i="3"/>
  <c r="P90" i="3"/>
  <c r="L90" i="3"/>
  <c r="P79" i="3"/>
  <c r="L79" i="3"/>
  <c r="P295" i="3"/>
  <c r="P91" i="3"/>
  <c r="L91" i="3"/>
  <c r="P324" i="3"/>
  <c r="L324" i="3"/>
  <c r="P331" i="3"/>
  <c r="L331" i="3"/>
  <c r="L74" i="3"/>
  <c r="P74" i="3"/>
  <c r="P297" i="3"/>
  <c r="L304" i="3"/>
  <c r="L262" i="3"/>
  <c r="P262" i="3"/>
  <c r="P86" i="3"/>
  <c r="L27" i="3"/>
  <c r="P27" i="3"/>
  <c r="L57" i="3"/>
  <c r="P57" i="3"/>
  <c r="L52" i="3"/>
  <c r="P103" i="3"/>
  <c r="L103" i="3"/>
  <c r="P213" i="3"/>
  <c r="L213" i="3"/>
  <c r="L190" i="3"/>
  <c r="P190" i="3"/>
  <c r="L182" i="3"/>
  <c r="P182" i="3"/>
  <c r="L171" i="3"/>
  <c r="P171" i="3"/>
  <c r="P149" i="3"/>
  <c r="L143" i="3"/>
  <c r="P143" i="3"/>
  <c r="P158" i="3"/>
  <c r="L158" i="3"/>
  <c r="P186" i="3"/>
  <c r="L186" i="3"/>
  <c r="L299" i="3"/>
  <c r="P299" i="3"/>
  <c r="P37" i="3"/>
  <c r="L37" i="3"/>
  <c r="L329" i="3"/>
  <c r="P329" i="3"/>
  <c r="L247" i="3"/>
  <c r="L336" i="3"/>
  <c r="P336" i="3"/>
  <c r="L294" i="3"/>
  <c r="P294" i="3"/>
  <c r="P134" i="3"/>
  <c r="L134" i="3"/>
  <c r="L276" i="3"/>
  <c r="P276" i="3"/>
  <c r="P166" i="3"/>
  <c r="L166" i="3"/>
  <c r="L29" i="3"/>
  <c r="P29" i="3"/>
  <c r="L313" i="3"/>
  <c r="P313" i="3"/>
  <c r="P231" i="3"/>
  <c r="L231" i="3"/>
  <c r="P278" i="3"/>
  <c r="L278" i="3"/>
  <c r="L260" i="3"/>
  <c r="L139" i="3"/>
  <c r="P139" i="3"/>
  <c r="L267" i="3"/>
  <c r="P267" i="3"/>
  <c r="L181" i="3"/>
  <c r="P181" i="3"/>
  <c r="P233" i="3"/>
  <c r="L240" i="3"/>
  <c r="P240" i="3"/>
  <c r="L198" i="3"/>
  <c r="P198" i="3"/>
  <c r="L161" i="3"/>
  <c r="P161" i="3"/>
  <c r="P21" i="3"/>
  <c r="L21" i="3"/>
  <c r="L129" i="3"/>
  <c r="P129" i="3"/>
  <c r="L22" i="3"/>
  <c r="L123" i="3"/>
  <c r="P123" i="3"/>
  <c r="L225" i="3"/>
  <c r="P225" i="3"/>
  <c r="P120" i="3"/>
  <c r="L271" i="3"/>
  <c r="P271" i="3"/>
  <c r="L318" i="3"/>
  <c r="P318" i="3"/>
  <c r="P69" i="3"/>
  <c r="L69" i="3"/>
  <c r="L288" i="3"/>
  <c r="P288" i="3"/>
  <c r="L137" i="3"/>
  <c r="P137" i="3"/>
  <c r="P300" i="3"/>
  <c r="L300" i="3"/>
  <c r="P289" i="3"/>
  <c r="L289" i="3"/>
  <c r="P207" i="3"/>
  <c r="L207" i="3"/>
  <c r="L296" i="3"/>
  <c r="P296" i="3"/>
  <c r="L254" i="3"/>
  <c r="P254" i="3"/>
  <c r="L78" i="3"/>
  <c r="P78" i="3"/>
  <c r="P228" i="3"/>
  <c r="L228" i="3"/>
  <c r="P333" i="3"/>
  <c r="L333" i="3"/>
  <c r="P235" i="3"/>
  <c r="L235" i="3"/>
  <c r="P265" i="3"/>
  <c r="L265" i="3"/>
  <c r="L180" i="3"/>
  <c r="P180" i="3"/>
  <c r="P272" i="3"/>
  <c r="L272" i="3"/>
  <c r="L230" i="3"/>
  <c r="P230" i="3"/>
  <c r="L43" i="3"/>
  <c r="P43" i="3"/>
  <c r="P212" i="3"/>
  <c r="L212" i="3"/>
  <c r="P219" i="3"/>
  <c r="L219" i="3"/>
  <c r="L117" i="3"/>
  <c r="P117" i="3"/>
  <c r="L249" i="3"/>
  <c r="P249" i="3"/>
  <c r="L256" i="3"/>
  <c r="L214" i="3"/>
  <c r="P214" i="3"/>
  <c r="P31" i="3"/>
  <c r="L31" i="3"/>
  <c r="P196" i="3"/>
  <c r="L196" i="3"/>
  <c r="P301" i="3"/>
  <c r="P203" i="3"/>
  <c r="L203" i="3"/>
  <c r="L93" i="3"/>
  <c r="P93" i="3"/>
  <c r="L167" i="3"/>
  <c r="P167" i="3"/>
  <c r="P274" i="3"/>
  <c r="L274" i="3"/>
  <c r="P179" i="3"/>
  <c r="L138" i="3"/>
  <c r="P138" i="3"/>
  <c r="P42" i="3"/>
  <c r="L42" i="3"/>
  <c r="P125" i="3"/>
  <c r="L125" i="3"/>
  <c r="L65" i="3"/>
  <c r="P65" i="3"/>
  <c r="P58" i="3" l="1"/>
  <c r="P102" i="3"/>
  <c r="P141" i="3"/>
  <c r="P110" i="3"/>
  <c r="P152" i="3"/>
  <c r="L54" i="3"/>
  <c r="P72" i="3"/>
  <c r="L292" i="3"/>
  <c r="P342" i="3"/>
  <c r="P285" i="3"/>
  <c r="L306" i="3"/>
  <c r="P229" i="3"/>
  <c r="L133" i="3"/>
  <c r="L316" i="3"/>
  <c r="P98" i="3"/>
  <c r="P108" i="3"/>
  <c r="L234" i="3"/>
  <c r="P270" i="3"/>
  <c r="P291" i="3"/>
  <c r="P302" i="3"/>
  <c r="P45" i="3"/>
  <c r="P88" i="3"/>
  <c r="P63" i="3"/>
  <c r="P287" i="3"/>
  <c r="P160" i="3"/>
  <c r="P317" i="3"/>
  <c r="L55" i="3"/>
  <c r="L338" i="3"/>
  <c r="P320" i="3"/>
  <c r="P283" i="3"/>
  <c r="L218" i="3"/>
  <c r="P341" i="3"/>
  <c r="L220" i="3"/>
  <c r="L290" i="3"/>
  <c r="P46" i="3"/>
  <c r="P87" i="3"/>
  <c r="P187" i="3"/>
  <c r="P227" i="3"/>
  <c r="L23" i="3"/>
  <c r="P68" i="3"/>
  <c r="P35" i="3"/>
  <c r="L59" i="3"/>
  <c r="P199" i="3"/>
  <c r="P51" i="3"/>
  <c r="P248" i="3"/>
  <c r="P25" i="3"/>
  <c r="P71" i="3"/>
  <c r="P112" i="3"/>
  <c r="P172" i="3"/>
  <c r="L126" i="3"/>
  <c r="P195" i="3"/>
  <c r="L173" i="3"/>
  <c r="P215" i="3"/>
  <c r="P253" i="3"/>
  <c r="P38" i="3"/>
  <c r="L80" i="3"/>
  <c r="P264" i="3"/>
  <c r="P238" i="3"/>
  <c r="P293" i="3"/>
  <c r="P275" i="3"/>
  <c r="P140" i="3"/>
  <c r="P259" i="3"/>
  <c r="P82" i="3"/>
  <c r="P66" i="3"/>
  <c r="P73" i="3"/>
  <c r="L18" i="3"/>
  <c r="E7" i="3" l="1"/>
  <c r="F4" i="3" s="1"/>
  <c r="H4" i="3" s="1"/>
  <c r="F6" i="3"/>
  <c r="H6" i="3" s="1"/>
  <c r="F9" i="3" s="1"/>
  <c r="F5" i="3"/>
  <c r="H5" i="3" s="1"/>
  <c r="F8" i="3"/>
  <c r="G9" i="3" l="1"/>
</calcChain>
</file>

<file path=xl/sharedStrings.xml><?xml version="1.0" encoding="utf-8"?>
<sst xmlns="http://schemas.openxmlformats.org/spreadsheetml/2006/main" count="3754" uniqueCount="729">
  <si>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</si>
  <si>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</si>
  <si>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</si>
  <si>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</si>
  <si>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</si>
  <si>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</si>
  <si>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a</t>
    </r>
    <r>
      <rPr>
        <vertAlign val="subscript"/>
        <sz val="10"/>
        <color indexed="20"/>
        <rFont val="Arial"/>
        <family val="2"/>
      </rPr>
      <t>3</t>
    </r>
    <r>
      <rPr>
        <sz val="10"/>
        <color indexed="20"/>
        <rFont val="Arial"/>
        <family val="2"/>
      </rPr>
      <t xml:space="preserve"> sin i 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</si>
  <si>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</si>
  <si>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</si>
  <si>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</si>
  <si>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</si>
  <si>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</si>
  <si>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AU</t>
  </si>
  <si>
    <t>days</t>
  </si>
  <si>
    <t>years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</si>
  <si>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</si>
  <si>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</si>
  <si>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</si>
  <si>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</si>
  <si>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</si>
  <si>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</si>
  <si>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</si>
  <si>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</si>
  <si>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</si>
  <si>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</si>
  <si>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</si>
  <si>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</si>
  <si>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</si>
  <si>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</si>
  <si>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</si>
  <si>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</si>
  <si>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</si>
  <si>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</si>
  <si>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</si>
  <si>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</si>
  <si>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e sin nu_o</t>
  </si>
  <si>
    <t>dP/dt =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</si>
  <si>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</si>
  <si>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</si>
  <si>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</si>
  <si>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</si>
  <si>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</si>
  <si>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</si>
  <si>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</si>
  <si>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</si>
  <si>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t>Q.+LTE fit</t>
  </si>
  <si>
    <t>Q. resid</t>
  </si>
  <si>
    <t>Q resid</t>
  </si>
  <si>
    <t>LTE Resid</t>
  </si>
  <si>
    <t>--- Working ----</t>
  </si>
  <si>
    <t>Epoch =</t>
  </si>
  <si>
    <t>Period =</t>
  </si>
  <si>
    <t>New Period =</t>
  </si>
  <si>
    <t>Source</t>
  </si>
  <si>
    <t>Typ</t>
  </si>
  <si>
    <t>ToM</t>
  </si>
  <si>
    <t>n'</t>
  </si>
  <si>
    <t>n</t>
  </si>
  <si>
    <t>O-C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</si>
  <si>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</si>
  <si>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</si>
  <si>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</si>
  <si>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</si>
  <si>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</si>
  <si>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</si>
  <si>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</si>
  <si>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</si>
  <si>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</si>
  <si>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</si>
  <si>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</si>
  <si>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Sum diff² =</t>
  </si>
  <si>
    <t>System Type:</t>
  </si>
  <si>
    <t>S5</t>
  </si>
  <si>
    <t>Misc</t>
  </si>
  <si>
    <t>Locher K</t>
  </si>
  <si>
    <t>B</t>
  </si>
  <si>
    <t>v</t>
  </si>
  <si>
    <t>Elias D</t>
  </si>
  <si>
    <t>K</t>
  </si>
  <si>
    <t># of data points:</t>
  </si>
  <si>
    <t>Quad</t>
  </si>
  <si>
    <t>S6</t>
  </si>
  <si>
    <t>EA</t>
  </si>
  <si>
    <t>IBVS 3554 Eph.</t>
  </si>
  <si>
    <t>IBVS 3554</t>
  </si>
  <si>
    <t>IBVS 4222</t>
  </si>
  <si>
    <t>IBVS 4383</t>
  </si>
  <si>
    <t>IBVS 4472</t>
  </si>
  <si>
    <t>IBVS 4562</t>
  </si>
  <si>
    <t>I</t>
  </si>
  <si>
    <t>IBVS 4712</t>
  </si>
  <si>
    <t>IBVS 5357</t>
  </si>
  <si>
    <t>II</t>
  </si>
  <si>
    <t>IBVS 5487</t>
  </si>
  <si>
    <t>IBVS 5484</t>
  </si>
  <si>
    <t>IBVS 5676</t>
  </si>
  <si>
    <t>IBVS 5583</t>
  </si>
  <si>
    <t>IBVS 5577</t>
  </si>
  <si>
    <t>IBVS 5764</t>
  </si>
  <si>
    <t>IBVS 5761</t>
  </si>
  <si>
    <t>IBVS 5874</t>
  </si>
  <si>
    <t>IBVS 5887</t>
  </si>
  <si>
    <t>IBVS 5894</t>
  </si>
  <si>
    <t>OEJV 0074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</si>
  <si>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</si>
  <si>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</si>
  <si>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</si>
  <si>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</si>
  <si>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</si>
  <si>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</si>
  <si>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</si>
  <si>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</si>
  <si>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</si>
  <si>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</si>
  <si>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</si>
  <si>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</si>
  <si>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</si>
  <si>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</si>
  <si>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</si>
  <si>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</si>
  <si>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</si>
  <si>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</si>
  <si>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</si>
  <si>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</si>
  <si>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</si>
  <si>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</si>
  <si>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</si>
  <si>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</si>
  <si>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</si>
  <si>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</si>
  <si>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</si>
  <si>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</si>
  <si>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</si>
  <si>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</si>
  <si>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</si>
  <si>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</si>
  <si>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</si>
  <si>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</si>
  <si>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</si>
  <si>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 xml:space="preserve">Correlation = 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</si>
  <si>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</si>
  <si>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</si>
  <si>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</si>
  <si>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</si>
  <si>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</si>
  <si>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</si>
  <si>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</si>
  <si>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</si>
  <si>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</si>
  <si>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</si>
  <si>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</si>
  <si>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</si>
  <si>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Sum &gt;&gt;&gt;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</si>
  <si>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</si>
  <si>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</si>
  <si>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</si>
  <si>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</si>
  <si>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</si>
  <si>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</si>
  <si>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</si>
  <si>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</si>
  <si>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</si>
  <si>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</si>
  <si>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</si>
  <si>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</si>
  <si>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</si>
  <si>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</si>
  <si>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</si>
  <si>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</si>
  <si>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</si>
  <si>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</si>
  <si>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</si>
  <si>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</si>
  <si>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</si>
  <si>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</si>
  <si>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</si>
  <si>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</si>
  <si>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</si>
  <si>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</si>
  <si>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</si>
  <si>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</si>
  <si>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>My time zone &gt;&gt;&gt;&gt;&gt;</t>
  </si>
  <si>
    <t>(PST=8, PDT=MDT=7, MDT=CST=6, etc.)</t>
  </si>
  <si>
    <t>Start of linear fit (row #)</t>
  </si>
  <si>
    <t>Add cycle</t>
  </si>
  <si>
    <t>JD today</t>
  </si>
  <si>
    <t>Old Cycle</t>
  </si>
  <si>
    <t>New Cycle</t>
  </si>
  <si>
    <t>Next ToM</t>
  </si>
  <si>
    <t>Linear Ephemeris =</t>
  </si>
  <si>
    <t>Quad. Ephemeris =</t>
  </si>
  <si>
    <t>IBVS 5972</t>
  </si>
  <si>
    <t>IBVS 5960</t>
  </si>
  <si>
    <t>IBVS 5670</t>
  </si>
  <si>
    <t>IBVS 5992</t>
  </si>
  <si>
    <t>IBVS 6005</t>
  </si>
  <si>
    <t>IBVS 6010</t>
  </si>
  <si>
    <t>.002</t>
  </si>
  <si>
    <t>IBVS 6014</t>
  </si>
  <si>
    <t>IBVS 6042</t>
  </si>
  <si>
    <t>IBVS 6046</t>
  </si>
  <si>
    <t>IBVS 6098</t>
  </si>
  <si>
    <t>V0482 Per / GSC 03332-00314</t>
  </si>
  <si>
    <t>pe</t>
  </si>
  <si>
    <t>ccd</t>
  </si>
  <si>
    <t>Agerer &amp; Lichtenknecker (1991)</t>
  </si>
  <si>
    <t>Agerer et al. (1999)</t>
  </si>
  <si>
    <t>Paschke (1999)</t>
  </si>
  <si>
    <t>Lacy (2002)</t>
  </si>
  <si>
    <t>Lacy (2003)</t>
  </si>
  <si>
    <t>Kotkova &amp; Wolf (2006)</t>
  </si>
  <si>
    <t>Zejda (2004)</t>
  </si>
  <si>
    <t>Lacy (2004)</t>
  </si>
  <si>
    <t>Lacy (2006)</t>
  </si>
  <si>
    <t>Lacy (2007)</t>
  </si>
  <si>
    <t>Lacy (2009)</t>
  </si>
  <si>
    <t>Yılmaz et al. (2009)</t>
  </si>
  <si>
    <t>Diethelm (2009)</t>
  </si>
  <si>
    <t>Lacy (2011)</t>
  </si>
  <si>
    <t>Diethelm (2011a)</t>
  </si>
  <si>
    <t>Diethelm (2011b)</t>
  </si>
  <si>
    <t>Liakos &amp; Niarchos (2011)</t>
  </si>
  <si>
    <t>Lacy (2012)</t>
  </si>
  <si>
    <t>Lacy (2013)</t>
  </si>
  <si>
    <t>Diethelm (2013)</t>
  </si>
  <si>
    <t>Hubscher et al. (1992)</t>
  </si>
  <si>
    <t>Hubscher et al. (1993)</t>
  </si>
  <si>
    <t>Hubscher et al. (1994)</t>
  </si>
  <si>
    <t>Agerer &amp; Hubscher (1995)</t>
  </si>
  <si>
    <t>Agerer &amp; Hubscher (1996)</t>
  </si>
  <si>
    <t>Agerer &amp; Hubscher (1997)</t>
  </si>
  <si>
    <t>Agerer &amp; Hubscher (1998)</t>
  </si>
  <si>
    <t>Agerer &amp; Hubscher (2003)</t>
  </si>
  <si>
    <t>Hubscher &amp; Walter (2007)</t>
  </si>
  <si>
    <t>Hubscher et al. (2009a)</t>
  </si>
  <si>
    <t>Hubscher et al. (2009b)</t>
  </si>
  <si>
    <t>Hubscher et al. (2012)</t>
  </si>
  <si>
    <t>Brat et al. (2007)</t>
  </si>
  <si>
    <t>Hubscher et al. (1991)</t>
  </si>
  <si>
    <t>pg</t>
  </si>
  <si>
    <t>vis</t>
  </si>
  <si>
    <t>PE</t>
  </si>
  <si>
    <t>CCD</t>
  </si>
  <si>
    <t>days/year</t>
  </si>
  <si>
    <t>Hoffmeister</t>
  </si>
  <si>
    <t>Hoffmeister's 1936 point is merely "one significant plate weakening".</t>
  </si>
  <si>
    <t>Agerer &amp; Lichtenknecker 1991 IBVS 3554</t>
  </si>
  <si>
    <t>Harwig &amp; Leis</t>
  </si>
  <si>
    <t>Liakos</t>
  </si>
  <si>
    <t>Liakos 2015</t>
  </si>
  <si>
    <t>#1</t>
  </si>
  <si>
    <t>#2</t>
  </si>
  <si>
    <t>#3</t>
  </si>
  <si>
    <t>My sol'n</t>
  </si>
  <si>
    <t>#4</t>
  </si>
  <si>
    <t xml:space="preserve">IBVS </t>
  </si>
  <si>
    <t xml:space="preserve">BAVSM </t>
  </si>
  <si>
    <t>Basturk et al 20-15</t>
  </si>
  <si>
    <t>WRONG</t>
  </si>
  <si>
    <t>Using values from Ozgur's first draft</t>
  </si>
  <si>
    <t>RHN</t>
  </si>
  <si>
    <t>e</t>
  </si>
  <si>
    <r>
      <t>a</t>
    </r>
    <r>
      <rPr>
        <vertAlign val="sub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sin i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</si>
  <si>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[Mo]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</si>
  <si>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[years]</t>
    </r>
  </si>
  <si>
    <t>A [days]</t>
  </si>
  <si>
    <r>
      <t>ω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[degrees]</t>
    </r>
  </si>
  <si>
    <r>
      <t>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[Mo]</t>
    </r>
  </si>
  <si>
    <t>To [days]</t>
  </si>
  <si>
    <t xml:space="preserve">I = </t>
  </si>
  <si>
    <r>
      <t>m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[Mo]</t>
    </r>
  </si>
  <si>
    <r>
      <t>m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[Mo]</t>
    </r>
  </si>
  <si>
    <t>From Basturk et al (2015)</t>
  </si>
  <si>
    <r>
      <t>Iterate m</t>
    </r>
    <r>
      <rPr>
        <vertAlign val="subscript"/>
        <sz val="10"/>
        <rFont val="Arial"/>
        <family val="2"/>
      </rPr>
      <t>3</t>
    </r>
  </si>
  <si>
    <t>Number of data points</t>
  </si>
  <si>
    <t>IBVS 6149</t>
  </si>
  <si>
    <t>Minima from the Lichtenknecker Database of the BAV</t>
  </si>
  <si>
    <t>http://www.bav-astro.de/LkDB/index.php?lang=en&amp;sprache_dial=en</t>
  </si>
  <si>
    <t>F </t>
  </si>
  <si>
    <t>2428327.655 </t>
  </si>
  <si>
    <t> 08.06.1936 03:43 </t>
  </si>
  <si>
    <t> 0.154 </t>
  </si>
  <si>
    <t>P </t>
  </si>
  <si>
    <t> C.Hoffmeister </t>
  </si>
  <si>
    <t> AN 289.1 </t>
  </si>
  <si>
    <t>2434070.291 </t>
  </si>
  <si>
    <t> 27.02.1952 18:59 </t>
  </si>
  <si>
    <t> 0.209 </t>
  </si>
  <si>
    <t> Harwig &amp; Leis </t>
  </si>
  <si>
    <t> PTAO 48.175 </t>
  </si>
  <si>
    <t>2434149.808 </t>
  </si>
  <si>
    <t> 17.05.1952 07:23 </t>
  </si>
  <si>
    <t> 0.206 </t>
  </si>
  <si>
    <t>2435239.850 </t>
  </si>
  <si>
    <t> 12.05.1955 08:24 </t>
  </si>
  <si>
    <t> 0.210 </t>
  </si>
  <si>
    <t>2435321.826 </t>
  </si>
  <si>
    <t> 02.08.1955 07:49 </t>
  </si>
  <si>
    <t> 0.219 </t>
  </si>
  <si>
    <t>2447565.3737 </t>
  </si>
  <si>
    <t> 07.02.1989 20:58 </t>
  </si>
  <si>
    <t> 0.1043 </t>
  </si>
  <si>
    <t>E </t>
  </si>
  <si>
    <t>B;V</t>
  </si>
  <si>
    <t> F.Agerer </t>
  </si>
  <si>
    <t>BAVM 55 </t>
  </si>
  <si>
    <t>2447823.5046 </t>
  </si>
  <si>
    <t> 24.10.1989 00:06 </t>
  </si>
  <si>
    <t> 0.1004 </t>
  </si>
  <si>
    <t>2447840.6361 </t>
  </si>
  <si>
    <t> 10.11.1989 03:15 </t>
  </si>
  <si>
    <t> 0.1045 </t>
  </si>
  <si>
    <t>2447850.4208 </t>
  </si>
  <si>
    <t> 19.11.1989 22:05 </t>
  </si>
  <si>
    <t> 0.1021 </t>
  </si>
  <si>
    <t>2447943.4010 </t>
  </si>
  <si>
    <t> 20.02.1990 21:37 </t>
  </si>
  <si>
    <t> 0.1048 </t>
  </si>
  <si>
    <t>2448222.3268 </t>
  </si>
  <si>
    <t> 26.11.1990 19:50 </t>
  </si>
  <si>
    <t> 0.0983 </t>
  </si>
  <si>
    <t>2448299.4004 </t>
  </si>
  <si>
    <t> 11.02.1991 21:36 </t>
  </si>
  <si>
    <t> 0.0985 </t>
  </si>
  <si>
    <t>BAVM 59 </t>
  </si>
  <si>
    <t>2448606.4653 </t>
  </si>
  <si>
    <t> 15.12.1991 23:10 </t>
  </si>
  <si>
    <t> 0.0931 </t>
  </si>
  <si>
    <t>BAVM 60 </t>
  </si>
  <si>
    <t>2448606.4693 </t>
  </si>
  <si>
    <t> 15.12.1991 23:15 </t>
  </si>
  <si>
    <t> 0.0971 </t>
  </si>
  <si>
    <t>2448650.5039 </t>
  </si>
  <si>
    <t> 29.01.1992 00:05 </t>
  </si>
  <si>
    <t> 0.0897 </t>
  </si>
  <si>
    <t>2448650.5069 </t>
  </si>
  <si>
    <t> 29.01.1992 00:09 </t>
  </si>
  <si>
    <t> 0.0927 </t>
  </si>
  <si>
    <t>2449060.3243 </t>
  </si>
  <si>
    <t> 13.03.1993 19:46 </t>
  </si>
  <si>
    <t> 0.0753 </t>
  </si>
  <si>
    <t>BAVM 62 </t>
  </si>
  <si>
    <t>2449060.3251 </t>
  </si>
  <si>
    <t> 13.03.1993 19:48 </t>
  </si>
  <si>
    <t> 0.0761 </t>
  </si>
  <si>
    <t>2449372.2652 </t>
  </si>
  <si>
    <t> 19.01.1994 18:21 </t>
  </si>
  <si>
    <t> 0.0524 </t>
  </si>
  <si>
    <t>BAVM 68 </t>
  </si>
  <si>
    <t>2449372.2685 </t>
  </si>
  <si>
    <t> 19.01.1994 18:26 </t>
  </si>
  <si>
    <t> 0.0557 </t>
  </si>
  <si>
    <t>2449625.5029 </t>
  </si>
  <si>
    <t> 30.09.1994 00:04 </t>
  </si>
  <si>
    <t> 0.0489 </t>
  </si>
  <si>
    <t>BAVM 80 </t>
  </si>
  <si>
    <t>2449625.5034 </t>
  </si>
  <si>
    <t> 0.0494 </t>
  </si>
  <si>
    <t>2449761.3037 </t>
  </si>
  <si>
    <t> 12.02.1995 19:17 </t>
  </si>
  <si>
    <t> 0.0537 </t>
  </si>
  <si>
    <t>BAVM 91 </t>
  </si>
  <si>
    <t>2449761.3048 </t>
  </si>
  <si>
    <t> 12.02.1995 19:18 </t>
  </si>
  <si>
    <t> 0.0548 </t>
  </si>
  <si>
    <t>2450047.5745 </t>
  </si>
  <si>
    <t> 26.11.1995 01:47 </t>
  </si>
  <si>
    <t> 0.0518 </t>
  </si>
  <si>
    <t>o</t>
  </si>
  <si>
    <t> W.Moschner </t>
  </si>
  <si>
    <t>2450079.3873 </t>
  </si>
  <si>
    <t> 27.12.1995 21:17 </t>
  </si>
  <si>
    <t> 0.0566 </t>
  </si>
  <si>
    <t>2450106.2985 </t>
  </si>
  <si>
    <t> 23.01.1996 19:09 </t>
  </si>
  <si>
    <t> 0.0532 </t>
  </si>
  <si>
    <t>BAVM 99 </t>
  </si>
  <si>
    <t>2450380.3383 </t>
  </si>
  <si>
    <t> 23.10.1996 20:07 </t>
  </si>
  <si>
    <t> 0.0542 </t>
  </si>
  <si>
    <t>BAVM 102 </t>
  </si>
  <si>
    <t>2451185.3277 </t>
  </si>
  <si>
    <t> 06.01.1999 19:51 </t>
  </si>
  <si>
    <t> 0.0546 </t>
  </si>
  <si>
    <t>BAVM 118 </t>
  </si>
  <si>
    <t>2452250.9000 </t>
  </si>
  <si>
    <t> 07.12.2001 09:36 </t>
  </si>
  <si>
    <t> 0.0564 </t>
  </si>
  <si>
    <t> C.Lacy </t>
  </si>
  <si>
    <t>IBVS 5357 </t>
  </si>
  <si>
    <t>2452266.8056 </t>
  </si>
  <si>
    <t> 23.12.2001 07:20 </t>
  </si>
  <si>
    <t> 0.0580 </t>
  </si>
  <si>
    <t>2452276.5957 </t>
  </si>
  <si>
    <t> 02.01.2002 02:17 </t>
  </si>
  <si>
    <t> 0.0610 </t>
  </si>
  <si>
    <t>2452287.6027 </t>
  </si>
  <si>
    <t> 13.01.2002 02:27 </t>
  </si>
  <si>
    <t> 0.0575 </t>
  </si>
  <si>
    <t>2452288.8255 </t>
  </si>
  <si>
    <t> 14.01.2002 07:48 </t>
  </si>
  <si>
    <t> 0.0569 </t>
  </si>
  <si>
    <t>2452589.7781 </t>
  </si>
  <si>
    <t> 11.11.2002 06:40 </t>
  </si>
  <si>
    <t> 0.0562 </t>
  </si>
  <si>
    <t>2452724.3527 </t>
  </si>
  <si>
    <t> 25.03.2003 20:27 </t>
  </si>
  <si>
    <t> 0.0582 </t>
  </si>
  <si>
    <t>-I</t>
  </si>
  <si>
    <t>BAVM 158 </t>
  </si>
  <si>
    <t>2452949.4538 </t>
  </si>
  <si>
    <t> 05.11.2003 22:53 </t>
  </si>
  <si>
    <t>183</t>
  </si>
  <si>
    <t> 0.0560 </t>
  </si>
  <si>
    <t>?</t>
  </si>
  <si>
    <t> L.Kotková &amp; M.Wolf </t>
  </si>
  <si>
    <t>IBVS 5676 </t>
  </si>
  <si>
    <t>2452949.4565 </t>
  </si>
  <si>
    <t> 05.11.2003 22:57 </t>
  </si>
  <si>
    <t> 0.0587 </t>
  </si>
  <si>
    <t> M.Zejda </t>
  </si>
  <si>
    <t>IBVS 5583 </t>
  </si>
  <si>
    <t>2453032.6433 </t>
  </si>
  <si>
    <t> 28.01.2004 03:26 </t>
  </si>
  <si>
    <t>217</t>
  </si>
  <si>
    <t> 0.0551 </t>
  </si>
  <si>
    <t>IBVS 5577 </t>
  </si>
  <si>
    <t>2453317.6900 </t>
  </si>
  <si>
    <t> 08.11.2004 04:33 </t>
  </si>
  <si>
    <t>333.5</t>
  </si>
  <si>
    <t> 0.0525 </t>
  </si>
  <si>
    <t>IBVS 5670 </t>
  </si>
  <si>
    <t>2453318.9165 </t>
  </si>
  <si>
    <t> 09.11.2004 09:59 </t>
  </si>
  <si>
    <t>334</t>
  </si>
  <si>
    <t>2453656.56850 </t>
  </si>
  <si>
    <t> 13.10.2005 01:38 </t>
  </si>
  <si>
    <t>472</t>
  </si>
  <si>
    <t> 0.05270 </t>
  </si>
  <si>
    <t>C </t>
  </si>
  <si>
    <t> L.Brát </t>
  </si>
  <si>
    <t>OEJV 0074 </t>
  </si>
  <si>
    <t>2453668.8015 </t>
  </si>
  <si>
    <t> 25.10.2005 07:14 </t>
  </si>
  <si>
    <t>477</t>
  </si>
  <si>
    <t>2453685.9293 </t>
  </si>
  <si>
    <t> 11.11.2005 10:18 </t>
  </si>
  <si>
    <t>484</t>
  </si>
  <si>
    <t> 0.0522 </t>
  </si>
  <si>
    <t>2453739.7567 </t>
  </si>
  <si>
    <t> 04.01.2006 06:09 </t>
  </si>
  <si>
    <t>506</t>
  </si>
  <si>
    <t> 0.0505 </t>
  </si>
  <si>
    <t>IBVS 5764 </t>
  </si>
  <si>
    <t>2453744.6506 </t>
  </si>
  <si>
    <t> 09.01.2006 03:36 </t>
  </si>
  <si>
    <t>508</t>
  </si>
  <si>
    <t> 0.0509 </t>
  </si>
  <si>
    <t>2453766.6715 </t>
  </si>
  <si>
    <t> 31.01.2006 04:06 </t>
  </si>
  <si>
    <t>517</t>
  </si>
  <si>
    <t> 0.0508 </t>
  </si>
  <si>
    <t>2453793.5857 </t>
  </si>
  <si>
    <t> 27.02.2006 02:03 </t>
  </si>
  <si>
    <t>528</t>
  </si>
  <si>
    <t>2454055.3865 </t>
  </si>
  <si>
    <t> 15.11.2006 21:16 </t>
  </si>
  <si>
    <t>635</t>
  </si>
  <si>
    <t> 0.0464 </t>
  </si>
  <si>
    <t> H.Jungbluth </t>
  </si>
  <si>
    <t>BAVM 183 </t>
  </si>
  <si>
    <t>2454057.8341 </t>
  </si>
  <si>
    <t> 18.11.2006 08:01 </t>
  </si>
  <si>
    <t>636</t>
  </si>
  <si>
    <t> 0.0472 </t>
  </si>
  <si>
    <t>2454073.7380 </t>
  </si>
  <si>
    <t> 04.12.2006 05:42 </t>
  </si>
  <si>
    <t>642.5</t>
  </si>
  <si>
    <t> 0.0471 </t>
  </si>
  <si>
    <t>2454193.6316 </t>
  </si>
  <si>
    <t> 03.04.2007 03:09 </t>
  </si>
  <si>
    <t>691.5</t>
  </si>
  <si>
    <t> 0.0487 </t>
  </si>
  <si>
    <t>IBVS 5910 </t>
  </si>
  <si>
    <t>2454400.3747 </t>
  </si>
  <si>
    <t> 26.10.2007 20:59 </t>
  </si>
  <si>
    <t>776</t>
  </si>
  <si>
    <t> 0.0393 </t>
  </si>
  <si>
    <t> C.Tezcan &amp; N.Deniz-Ulus </t>
  </si>
  <si>
    <t>IBVS 5887 </t>
  </si>
  <si>
    <t>2454402.8237 </t>
  </si>
  <si>
    <t> 29.10.2007 07:46 </t>
  </si>
  <si>
    <t>777</t>
  </si>
  <si>
    <t> 0.0415 </t>
  </si>
  <si>
    <t>2454408.9423 </t>
  </si>
  <si>
    <t> 04.11.2007 10:36 </t>
  </si>
  <si>
    <t>779.5</t>
  </si>
  <si>
    <t> 0.0432 </t>
  </si>
  <si>
    <t>2454433.4101 </t>
  </si>
  <si>
    <t> 28.11.2007 21:50 </t>
  </si>
  <si>
    <t>789.5</t>
  </si>
  <si>
    <t> M.Yilmaz &amp; Y.Çetni </t>
  </si>
  <si>
    <t>2454515.3736 </t>
  </si>
  <si>
    <t> 18.02.2008 20:57 </t>
  </si>
  <si>
    <t>823</t>
  </si>
  <si>
    <t> 0.0398 </t>
  </si>
  <si>
    <t>BAVM 201 </t>
  </si>
  <si>
    <t>2454764.9392 </t>
  </si>
  <si>
    <t> 25.10.2008 10:32 </t>
  </si>
  <si>
    <t>925</t>
  </si>
  <si>
    <t> 0.0343 </t>
  </si>
  <si>
    <t>2454764.9399 </t>
  </si>
  <si>
    <t> 25.10.2008 10:33 </t>
  </si>
  <si>
    <t> 0.0350 </t>
  </si>
  <si>
    <t>2454774.7265 </t>
  </si>
  <si>
    <t> 04.11.2008 05:26 </t>
  </si>
  <si>
    <t>929</t>
  </si>
  <si>
    <t> 0.0345 </t>
  </si>
  <si>
    <t>2454786.9621 </t>
  </si>
  <si>
    <t> 16.11.2008 11:05 </t>
  </si>
  <si>
    <t>934</t>
  </si>
  <si>
    <t> 0.0363 </t>
  </si>
  <si>
    <t>2454801.6414 </t>
  </si>
  <si>
    <t> 01.12.2008 03:23 </t>
  </si>
  <si>
    <t>940</t>
  </si>
  <si>
    <t> 0.0349 </t>
  </si>
  <si>
    <t>2454812.6523 </t>
  </si>
  <si>
    <t> 12.12.2008 03:39 </t>
  </si>
  <si>
    <t>944.5</t>
  </si>
  <si>
    <t> 0.0353 </t>
  </si>
  <si>
    <t>2454816.3222 </t>
  </si>
  <si>
    <t> 15.12.2008 19:43 </t>
  </si>
  <si>
    <t>946</t>
  </si>
  <si>
    <t> 0.0351 </t>
  </si>
  <si>
    <t>BAVM 203 </t>
  </si>
  <si>
    <t>2454840.7874 </t>
  </si>
  <si>
    <t> 09.01.2009 06:53 </t>
  </si>
  <si>
    <t>956</t>
  </si>
  <si>
    <t> 0.0325 </t>
  </si>
  <si>
    <t>2454840.7884 </t>
  </si>
  <si>
    <t> 09.01.2009 06:55 </t>
  </si>
  <si>
    <t> 0.0335 </t>
  </si>
  <si>
    <t>2454845.6802 </t>
  </si>
  <si>
    <t> 14.01.2009 04:19 </t>
  </si>
  <si>
    <t>958</t>
  </si>
  <si>
    <t> 0.0317 </t>
  </si>
  <si>
    <t>2454845.6826 </t>
  </si>
  <si>
    <t> 14.01.2009 04:22 </t>
  </si>
  <si>
    <t> 0.0341 </t>
  </si>
  <si>
    <t> R.Diethelm </t>
  </si>
  <si>
    <t>IBVS 5894 </t>
  </si>
  <si>
    <t>2454867.7018 </t>
  </si>
  <si>
    <t> 05.02.2009 04:50 </t>
  </si>
  <si>
    <t>967</t>
  </si>
  <si>
    <t> 0.0324 </t>
  </si>
  <si>
    <t>2454867.7024 </t>
  </si>
  <si>
    <t> 05.02.2009 04:51 </t>
  </si>
  <si>
    <t> 0.0330 </t>
  </si>
  <si>
    <t>2455158.8543 </t>
  </si>
  <si>
    <t> 23.11.2009 08:30 </t>
  </si>
  <si>
    <t>1086</t>
  </si>
  <si>
    <t> 0.0186 </t>
  </si>
  <si>
    <t>IBVS 5972 </t>
  </si>
  <si>
    <t>2455169.8635 </t>
  </si>
  <si>
    <t> 04.12.2009 08:43 </t>
  </si>
  <si>
    <t>1090.5</t>
  </si>
  <si>
    <t> 0.0174 </t>
  </si>
  <si>
    <t>2455185.7682 </t>
  </si>
  <si>
    <t> 20.12.2009 06:26 </t>
  </si>
  <si>
    <t>1097</t>
  </si>
  <si>
    <t> 0.0180 </t>
  </si>
  <si>
    <t>2455201.6755 </t>
  </si>
  <si>
    <t> 05.01.2010 04:12 </t>
  </si>
  <si>
    <t>1103.5</t>
  </si>
  <si>
    <t> 0.0213 </t>
  </si>
  <si>
    <t>2455245.7097 </t>
  </si>
  <si>
    <t> 18.02.2010 05:01 </t>
  </si>
  <si>
    <t>1121.5</t>
  </si>
  <si>
    <t> 0.0135 </t>
  </si>
  <si>
    <t>2455432.8751 </t>
  </si>
  <si>
    <t> 24.08.2010 09:00 </t>
  </si>
  <si>
    <t>1198</t>
  </si>
  <si>
    <t> 0.0007 </t>
  </si>
  <si>
    <t>2455443.8859 </t>
  </si>
  <si>
    <t> 04.09.2010 09:15 </t>
  </si>
  <si>
    <t>1202.5</t>
  </si>
  <si>
    <t> 0.0010 </t>
  </si>
  <si>
    <t>2455459.7893 </t>
  </si>
  <si>
    <t> 20.09.2010 06:56 </t>
  </si>
  <si>
    <t>1209</t>
  </si>
  <si>
    <t> 0.0003 </t>
  </si>
  <si>
    <t>2455465.9052 </t>
  </si>
  <si>
    <t> 26.09.2010 09:43 </t>
  </si>
  <si>
    <t>1211.5</t>
  </si>
  <si>
    <t> -0.0007 </t>
  </si>
  <si>
    <t>2455476.9162 </t>
  </si>
  <si>
    <t> 07.10.2010 09:59 </t>
  </si>
  <si>
    <t>1216</t>
  </si>
  <si>
    <t> -0.0002 </t>
  </si>
  <si>
    <t>2455476.9168 </t>
  </si>
  <si>
    <t> 07.10.2010 10:00 </t>
  </si>
  <si>
    <t> 0.0004 </t>
  </si>
  <si>
    <t>IBVS 5960 </t>
  </si>
  <si>
    <t>2455481.8093 </t>
  </si>
  <si>
    <t> 12.10.2010 07:25 </t>
  </si>
  <si>
    <t>1218</t>
  </si>
  <si>
    <t> -0.0006 </t>
  </si>
  <si>
    <t>2455497.7146 </t>
  </si>
  <si>
    <t> 28.10.2010 05:09 </t>
  </si>
  <si>
    <t>1224.5</t>
  </si>
  <si>
    <t> 0.0006 </t>
  </si>
  <si>
    <t>2455498.9346 </t>
  </si>
  <si>
    <t> 29.10.2010 10:25 </t>
  </si>
  <si>
    <t>1225</t>
  </si>
  <si>
    <t> -0.0028 </t>
  </si>
  <si>
    <t>2455498.9364 </t>
  </si>
  <si>
    <t> 29.10.2010 10:28 </t>
  </si>
  <si>
    <t> -0.0010 </t>
  </si>
  <si>
    <t>2455503.8308 </t>
  </si>
  <si>
    <t> 03.11.2010 07:56 </t>
  </si>
  <si>
    <t>1227</t>
  </si>
  <si>
    <t> -0.0001 </t>
  </si>
  <si>
    <t>2455508.7236 </t>
  </si>
  <si>
    <t> 08.11.2010 05:21 </t>
  </si>
  <si>
    <t>1229</t>
  </si>
  <si>
    <t> -0.0009 </t>
  </si>
  <si>
    <t>2455509.9476 </t>
  </si>
  <si>
    <t> 09.11.2010 10:44 </t>
  </si>
  <si>
    <t>1229.5</t>
  </si>
  <si>
    <t> -0.0003 </t>
  </si>
  <si>
    <t>2455514.8421 </t>
  </si>
  <si>
    <t> 14.11.2010 08:12 </t>
  </si>
  <si>
    <t>1231.5</t>
  </si>
  <si>
    <t>2455519.7355 </t>
  </si>
  <si>
    <t> 19.11.2010 05:39 </t>
  </si>
  <si>
    <t>1233.5</t>
  </si>
  <si>
    <t> 0.0005 </t>
  </si>
  <si>
    <t>2455536.8653 </t>
  </si>
  <si>
    <t> 06.12.2010 08:46 </t>
  </si>
  <si>
    <t>1240.5</t>
  </si>
  <si>
    <t> 0.0029 </t>
  </si>
  <si>
    <t>2455557.6609 </t>
  </si>
  <si>
    <t> 27.12.2010 03:51 </t>
  </si>
  <si>
    <t>1249</t>
  </si>
  <si>
    <t> 0.0009 </t>
  </si>
  <si>
    <t>2455563.7761 </t>
  </si>
  <si>
    <t> 02.01.2011 06:37 </t>
  </si>
  <si>
    <t>1251.5</t>
  </si>
  <si>
    <t> -0.0008 </t>
  </si>
  <si>
    <t>2455563.7765 </t>
  </si>
  <si>
    <t> 02.01.2011 06:38 </t>
  </si>
  <si>
    <t> -0.0004 </t>
  </si>
  <si>
    <t>2455573.5628 </t>
  </si>
  <si>
    <t> 12.01.2011 01:30 </t>
  </si>
  <si>
    <t>1255.5</t>
  </si>
  <si>
    <t> -0.0012 </t>
  </si>
  <si>
    <t>2455579.6804 </t>
  </si>
  <si>
    <t> 18.01.2011 04:19 </t>
  </si>
  <si>
    <t>1258</t>
  </si>
  <si>
    <t> -0.0005 </t>
  </si>
  <si>
    <t>IBVS 5992 </t>
  </si>
  <si>
    <t>2455590.6906 </t>
  </si>
  <si>
    <t> 29.01.2011 04:34 </t>
  </si>
  <si>
    <t>1262.5</t>
  </si>
  <si>
    <t>2455599.251 </t>
  </si>
  <si>
    <t> 06.02.2011 18:01 </t>
  </si>
  <si>
    <t>1266</t>
  </si>
  <si>
    <t> -0.004 </t>
  </si>
  <si>
    <t>BAVM 220 </t>
  </si>
  <si>
    <t>2455847.6067 </t>
  </si>
  <si>
    <t> 13.10.2011 02:33 </t>
  </si>
  <si>
    <t>1367.5</t>
  </si>
  <si>
    <t> 0.0039 </t>
  </si>
  <si>
    <t>m</t>
  </si>
  <si>
    <t> A.Liakos &amp; P.Niarchos </t>
  </si>
  <si>
    <t>IBVS 6005 </t>
  </si>
  <si>
    <t>2455848.8258 </t>
  </si>
  <si>
    <t> 14.10.2011 07:49 </t>
  </si>
  <si>
    <t>1368</t>
  </si>
  <si>
    <t>IBVS 6014 </t>
  </si>
  <si>
    <t>2455848.8265 </t>
  </si>
  <si>
    <t> 14.10.2011 07:50 </t>
  </si>
  <si>
    <t>2455852.4969 </t>
  </si>
  <si>
    <t> 17.10.2011 23:55 </t>
  </si>
  <si>
    <t>1369.5</t>
  </si>
  <si>
    <t>2455865.9522 </t>
  </si>
  <si>
    <t> 31.10.2011 10:51 </t>
  </si>
  <si>
    <t>1375</t>
  </si>
  <si>
    <t> -0.0014 </t>
  </si>
  <si>
    <t>2455865.9527 </t>
  </si>
  <si>
    <t>2455868.3970 </t>
  </si>
  <si>
    <t> 02.11.2011 21:31 </t>
  </si>
  <si>
    <t>1376</t>
  </si>
  <si>
    <t> -0.0034 </t>
  </si>
  <si>
    <t>2455875.7404 </t>
  </si>
  <si>
    <t> 10.11.2011 05:46 </t>
  </si>
  <si>
    <t>1379</t>
  </si>
  <si>
    <t>2455940.5796 </t>
  </si>
  <si>
    <t> 14.01.2012 01:54 </t>
  </si>
  <si>
    <t>1405.5</t>
  </si>
  <si>
    <t>2455946.6960 </t>
  </si>
  <si>
    <t> 20.01.2012 04:42 </t>
  </si>
  <si>
    <t>1408</t>
  </si>
  <si>
    <t>2456221.9605 </t>
  </si>
  <si>
    <t> 21.10.2012 11:03 </t>
  </si>
  <si>
    <t>1520.5</t>
  </si>
  <si>
    <t> 0.0011 </t>
  </si>
  <si>
    <t>IBVS 6046 </t>
  </si>
  <si>
    <t>2456232.9677 </t>
  </si>
  <si>
    <t> 01.11.2012 11:13 </t>
  </si>
  <si>
    <t>1525</t>
  </si>
  <si>
    <t> -0.0022 </t>
  </si>
  <si>
    <t>IBVS 6042 </t>
  </si>
  <si>
    <t>2456324.7231 </t>
  </si>
  <si>
    <t> 01.02.2013 05:21 </t>
  </si>
  <si>
    <t>1562.5</t>
  </si>
  <si>
    <t>2456588.9787 </t>
  </si>
  <si>
    <t> 23.10.2013 11:29 </t>
  </si>
  <si>
    <t>1670.5</t>
  </si>
  <si>
    <t> 0.0031 </t>
  </si>
  <si>
    <t>IBVS 6098 </t>
  </si>
  <si>
    <t>2456610.9964 </t>
  </si>
  <si>
    <t> 14.11.2013 11:54 </t>
  </si>
  <si>
    <t>1679.5</t>
  </si>
  <si>
    <t>2456722.3246 </t>
  </si>
  <si>
    <t> 05.03.2014 19:47 </t>
  </si>
  <si>
    <t>1725</t>
  </si>
  <si>
    <t>BAVM 238 </t>
  </si>
  <si>
    <t>OEJV 0179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</si>
</sst>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_);\(&quot;$&quot;#,##0\)"/>
    <numFmt numFmtId="165" formatCode="0.E+00"/>
    <numFmt numFmtId="166" formatCode="0.0%"/>
    <numFmt numFmtId="167" formatCode="0.000"/>
    <numFmt numFmtId="168" formatCode="0.000E+00"/>
    <numFmt numFmtId="169" formatCode="0.0"/>
  </numFmts>
  <fonts count="5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name val="Arial Unicode MS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8"/>
      <name val="Arial"/>
      <family val="2"/>
    </font>
    <font>
      <sz val="10"/>
      <color indexed="8"/>
      <name val="Arial Unicode MS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vertAlign val="subscript"/>
      <sz val="10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sz val="1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9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48">
    <xf numFmtId="0" fontId="0" fillId="0" borderId="0">
      <alignment vertical="top"/>
    </xf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9" borderId="0" applyNumberFormat="0" applyBorder="0" applyAlignment="0" applyProtection="0"/>
    <xf numFmtId="0" fontId="37" fillId="3" borderId="0" applyNumberFormat="0" applyBorder="0" applyAlignment="0" applyProtection="0"/>
    <xf numFmtId="0" fontId="38" fillId="20" borderId="1" applyNumberFormat="0" applyAlignment="0" applyProtection="0"/>
    <xf numFmtId="0" fontId="39" fillId="21" borderId="2" applyNumberFormat="0" applyAlignment="0" applyProtection="0"/>
    <xf numFmtId="3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40" fillId="0" borderId="0" applyNumberFormat="0" applyFill="0" applyBorder="0" applyAlignment="0" applyProtection="0"/>
    <xf numFmtId="2" fontId="50" fillId="0" borderId="0" applyFont="0" applyFill="0" applyBorder="0" applyAlignment="0" applyProtection="0"/>
    <xf numFmtId="0" fontId="41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3" fillId="7" borderId="1" applyNumberFormat="0" applyAlignment="0" applyProtection="0"/>
    <xf numFmtId="0" fontId="44" fillId="0" borderId="4" applyNumberFormat="0" applyFill="0" applyAlignment="0" applyProtection="0"/>
    <xf numFmtId="0" fontId="45" fillId="22" borderId="0" applyNumberFormat="0" applyBorder="0" applyAlignment="0" applyProtection="0"/>
    <xf numFmtId="0" fontId="9" fillId="0" borderId="0"/>
    <xf numFmtId="0" fontId="35" fillId="23" borderId="5" applyNumberFormat="0" applyFont="0" applyAlignment="0" applyProtection="0"/>
    <xf numFmtId="0" fontId="46" fillId="20" borderId="6" applyNumberFormat="0" applyAlignment="0" applyProtection="0"/>
    <xf numFmtId="0" fontId="47" fillId="0" borderId="0" applyNumberFormat="0" applyFill="0" applyBorder="0" applyAlignment="0" applyProtection="0"/>
    <xf numFmtId="0" fontId="50" fillId="0" borderId="7" applyNumberFormat="0" applyFont="0" applyFill="0" applyAlignment="0" applyProtection="0"/>
    <xf numFmtId="0" fontId="48" fillId="0" borderId="0" applyNumberFormat="0" applyFill="0" applyBorder="0" applyAlignment="0" applyProtection="0"/>
  </cellStyleXfs>
  <cellXfs count="175">
    <xf numFmtId="0" fontId="0" fillId="0" borderId="0" xfId="0" applyAlignment="1"/>
    <xf numFmtId="0" fontId="3" fillId="0" borderId="0" xfId="0" applyFont="1" applyAlignment="1"/>
    <xf numFmtId="0" fontId="4" fillId="0" borderId="0" xfId="0" applyFont="1" applyAlignmen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6" fillId="0" borderId="0" xfId="0" applyFont="1" applyAlignment="1"/>
    <xf numFmtId="0" fontId="6" fillId="0" borderId="8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8" fillId="0" borderId="0" xfId="0" applyFont="1" applyAlignment="1"/>
    <xf numFmtId="0" fontId="0" fillId="0" borderId="9" xfId="0" applyBorder="1" applyAlignment="1"/>
    <xf numFmtId="0" fontId="0" fillId="0" borderId="10" xfId="0" applyBorder="1" applyAlignment="1"/>
    <xf numFmtId="0" fontId="0" fillId="0" borderId="11" xfId="0" applyBorder="1" applyAlignment="1"/>
    <xf numFmtId="0" fontId="5" fillId="0" borderId="5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/>
    <xf numFmtId="0" fontId="12" fillId="0" borderId="8" xfId="0" applyFont="1" applyBorder="1" applyAlignment="1">
      <alignment horizontal="center"/>
    </xf>
    <xf numFmtId="0" fontId="12" fillId="0" borderId="0" xfId="0" applyFont="1" applyAlignment="1"/>
    <xf numFmtId="0" fontId="0" fillId="0" borderId="0" xfId="0" applyAlignment="1">
      <alignment horizontal="left"/>
    </xf>
    <xf numFmtId="0" fontId="9" fillId="0" borderId="0" xfId="0" applyFont="1" applyAlignment="1"/>
    <xf numFmtId="0" fontId="10" fillId="0" borderId="0" xfId="0" applyFont="1" applyAlignment="1"/>
    <xf numFmtId="0" fontId="13" fillId="0" borderId="0" xfId="0" applyFont="1" applyAlignment="1"/>
    <xf numFmtId="14" fontId="9" fillId="0" borderId="0" xfId="0" applyNumberFormat="1" applyFont="1" applyAlignment="1"/>
    <xf numFmtId="0" fontId="14" fillId="0" borderId="0" xfId="0" applyFont="1" applyAlignment="1">
      <alignment horizontal="left"/>
    </xf>
    <xf numFmtId="0" fontId="8" fillId="0" borderId="0" xfId="0" applyFont="1">
      <alignment vertical="top"/>
    </xf>
    <xf numFmtId="0" fontId="9" fillId="0" borderId="12" xfId="0" applyFont="1" applyBorder="1" applyAlignment="1"/>
    <xf numFmtId="0" fontId="9" fillId="0" borderId="13" xfId="0" applyFont="1" applyBorder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16" fillId="0" borderId="0" xfId="0" applyFont="1">
      <alignment vertical="top"/>
    </xf>
    <xf numFmtId="0" fontId="0" fillId="0" borderId="0" xfId="0">
      <alignment vertical="top"/>
    </xf>
    <xf numFmtId="0" fontId="6" fillId="0" borderId="0" xfId="0" applyFont="1">
      <alignment vertical="top"/>
    </xf>
    <xf numFmtId="0" fontId="18" fillId="0" borderId="0" xfId="0" applyFont="1">
      <alignment vertical="top"/>
    </xf>
    <xf numFmtId="0" fontId="6" fillId="0" borderId="0" xfId="0" applyFont="1" applyAlignment="1">
      <alignment horizontal="center"/>
    </xf>
    <xf numFmtId="0" fontId="6" fillId="0" borderId="14" xfId="0" applyFont="1" applyBorder="1">
      <alignment vertical="top"/>
    </xf>
    <xf numFmtId="0" fontId="19" fillId="0" borderId="15" xfId="0" applyFont="1" applyBorder="1">
      <alignment vertical="top"/>
    </xf>
    <xf numFmtId="0" fontId="8" fillId="0" borderId="9" xfId="0" applyFont="1" applyBorder="1">
      <alignment vertical="top"/>
    </xf>
    <xf numFmtId="165" fontId="8" fillId="0" borderId="9" xfId="0" applyNumberFormat="1" applyFont="1" applyBorder="1" applyAlignment="1">
      <alignment horizontal="center"/>
    </xf>
    <xf numFmtId="166" fontId="6" fillId="0" borderId="0" xfId="0" applyNumberFormat="1" applyFont="1">
      <alignment vertical="top"/>
    </xf>
    <xf numFmtId="14" fontId="0" fillId="0" borderId="0" xfId="0" applyNumberFormat="1">
      <alignment vertical="top"/>
    </xf>
    <xf numFmtId="0" fontId="6" fillId="0" borderId="16" xfId="0" applyFont="1" applyBorder="1">
      <alignment vertical="top"/>
    </xf>
    <xf numFmtId="0" fontId="19" fillId="0" borderId="17" xfId="0" applyFont="1" applyBorder="1">
      <alignment vertical="top"/>
    </xf>
    <xf numFmtId="0" fontId="8" fillId="0" borderId="10" xfId="0" applyFont="1" applyBorder="1">
      <alignment vertical="top"/>
    </xf>
    <xf numFmtId="165" fontId="8" fillId="0" borderId="10" xfId="0" applyNumberFormat="1" applyFont="1" applyBorder="1" applyAlignment="1">
      <alignment horizontal="center"/>
    </xf>
    <xf numFmtId="0" fontId="6" fillId="0" borderId="18" xfId="0" applyFont="1" applyBorder="1">
      <alignment vertical="top"/>
    </xf>
    <xf numFmtId="0" fontId="19" fillId="0" borderId="19" xfId="0" applyFont="1" applyBorder="1">
      <alignment vertical="top"/>
    </xf>
    <xf numFmtId="0" fontId="8" fillId="0" borderId="11" xfId="0" applyFont="1" applyBorder="1">
      <alignment vertical="top"/>
    </xf>
    <xf numFmtId="165" fontId="8" fillId="0" borderId="11" xfId="0" applyNumberFormat="1" applyFont="1" applyBorder="1" applyAlignment="1">
      <alignment horizontal="center"/>
    </xf>
    <xf numFmtId="0" fontId="18" fillId="0" borderId="8" xfId="0" applyFont="1" applyBorder="1">
      <alignment vertical="top"/>
    </xf>
    <xf numFmtId="0" fontId="0" fillId="0" borderId="8" xfId="0" applyBorder="1">
      <alignment vertical="top"/>
    </xf>
    <xf numFmtId="0" fontId="19" fillId="0" borderId="0" xfId="0" applyFont="1">
      <alignment vertical="top"/>
    </xf>
    <xf numFmtId="165" fontId="8" fillId="0" borderId="0" xfId="0" applyNumberFormat="1" applyFont="1" applyAlignment="1">
      <alignment horizontal="center"/>
    </xf>
    <xf numFmtId="10" fontId="9" fillId="0" borderId="0" xfId="0" applyNumberFormat="1" applyFont="1">
      <alignment vertical="top"/>
    </xf>
    <xf numFmtId="0" fontId="20" fillId="0" borderId="0" xfId="0" applyFont="1">
      <alignment vertical="top"/>
    </xf>
    <xf numFmtId="166" fontId="20" fillId="0" borderId="0" xfId="0" applyNumberFormat="1" applyFont="1">
      <alignment vertical="top"/>
    </xf>
    <xf numFmtId="10" fontId="20" fillId="0" borderId="0" xfId="0" applyNumberFormat="1" applyFont="1">
      <alignment vertical="top"/>
    </xf>
    <xf numFmtId="0" fontId="14" fillId="0" borderId="0" xfId="0" applyFont="1" applyProtection="1">
      <alignment vertical="top"/>
      <protection locked="0"/>
    </xf>
    <xf numFmtId="0" fontId="14" fillId="0" borderId="0" xfId="0" applyFont="1" applyAlignment="1">
      <alignment horizontal="center"/>
    </xf>
    <xf numFmtId="0" fontId="21" fillId="0" borderId="0" xfId="0" applyFont="1">
      <alignment vertical="top"/>
    </xf>
    <xf numFmtId="0" fontId="22" fillId="0" borderId="0" xfId="0" applyFont="1" applyAlignment="1">
      <alignment horizontal="center"/>
    </xf>
    <xf numFmtId="0" fontId="9" fillId="0" borderId="0" xfId="0" applyFont="1">
      <alignment vertical="top"/>
    </xf>
    <xf numFmtId="0" fontId="14" fillId="24" borderId="5" xfId="0" applyFont="1" applyFill="1" applyBorder="1">
      <alignment vertical="top"/>
    </xf>
    <xf numFmtId="0" fontId="8" fillId="0" borderId="20" xfId="0" applyFont="1" applyBorder="1">
      <alignment vertical="top"/>
    </xf>
    <xf numFmtId="0" fontId="6" fillId="0" borderId="5" xfId="0" applyFont="1" applyBorder="1">
      <alignment vertical="top"/>
    </xf>
    <xf numFmtId="0" fontId="8" fillId="0" borderId="0" xfId="0" applyFont="1" applyAlignment="1">
      <alignment horizontal="left"/>
    </xf>
    <xf numFmtId="0" fontId="12" fillId="0" borderId="0" xfId="0" applyFont="1">
      <alignment vertical="top"/>
    </xf>
    <xf numFmtId="0" fontId="14" fillId="0" borderId="0" xfId="0" applyFont="1">
      <alignment vertical="top"/>
    </xf>
    <xf numFmtId="0" fontId="14" fillId="0" borderId="0" xfId="0" applyFont="1" applyAlignment="1"/>
    <xf numFmtId="0" fontId="11" fillId="0" borderId="0" xfId="0" applyFont="1">
      <alignment vertical="top"/>
    </xf>
    <xf numFmtId="0" fontId="10" fillId="0" borderId="0" xfId="0" applyFont="1">
      <alignment vertical="top"/>
    </xf>
    <xf numFmtId="22" fontId="8" fillId="0" borderId="0" xfId="0" applyNumberFormat="1" applyFont="1">
      <alignment vertical="top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left" vertical="center" wrapText="1"/>
    </xf>
    <xf numFmtId="0" fontId="23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5" fillId="0" borderId="0" xfId="0" applyFont="1">
      <alignment vertical="top"/>
    </xf>
    <xf numFmtId="0" fontId="5" fillId="0" borderId="0" xfId="0" applyFont="1" applyAlignment="1"/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left" wrapText="1"/>
    </xf>
    <xf numFmtId="0" fontId="6" fillId="0" borderId="21" xfId="0" applyFont="1" applyBorder="1" applyAlignment="1"/>
    <xf numFmtId="0" fontId="6" fillId="0" borderId="22" xfId="0" applyFont="1" applyBorder="1" applyAlignment="1"/>
    <xf numFmtId="0" fontId="6" fillId="0" borderId="12" xfId="0" applyFont="1" applyBorder="1" applyAlignment="1"/>
    <xf numFmtId="0" fontId="0" fillId="0" borderId="23" xfId="0" applyBorder="1" applyAlignment="1"/>
    <xf numFmtId="0" fontId="0" fillId="0" borderId="13" xfId="0" applyBorder="1" applyAlignment="1"/>
    <xf numFmtId="0" fontId="0" fillId="0" borderId="0" xfId="0" quotePrefix="1" applyAlignment="1"/>
    <xf numFmtId="0" fontId="6" fillId="0" borderId="23" xfId="0" applyFont="1" applyBorder="1" applyAlignment="1">
      <alignment horizontal="center"/>
    </xf>
    <xf numFmtId="0" fontId="6" fillId="0" borderId="23" xfId="0" applyFont="1" applyBorder="1" applyAlignment="1">
      <alignment horizontal="left"/>
    </xf>
    <xf numFmtId="0" fontId="14" fillId="0" borderId="8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27" fillId="0" borderId="8" xfId="0" applyFont="1" applyBorder="1" applyAlignment="1">
      <alignment horizontal="center"/>
    </xf>
    <xf numFmtId="0" fontId="0" fillId="0" borderId="14" xfId="0" applyBorder="1" applyAlignment="1"/>
    <xf numFmtId="0" fontId="8" fillId="0" borderId="24" xfId="0" applyFont="1" applyBorder="1" applyAlignment="1"/>
    <xf numFmtId="0" fontId="0" fillId="0" borderId="24" xfId="0" applyBorder="1" applyAlignment="1">
      <alignment horizontal="right"/>
    </xf>
    <xf numFmtId="0" fontId="0" fillId="0" borderId="15" xfId="0" applyBorder="1" applyAlignment="1"/>
    <xf numFmtId="0" fontId="0" fillId="25" borderId="14" xfId="0" applyFill="1" applyBorder="1" applyAlignment="1"/>
    <xf numFmtId="0" fontId="9" fillId="25" borderId="15" xfId="0" applyFont="1" applyFill="1" applyBorder="1" applyAlignment="1"/>
    <xf numFmtId="0" fontId="25" fillId="0" borderId="9" xfId="0" applyFont="1" applyBorder="1" applyAlignment="1"/>
    <xf numFmtId="0" fontId="0" fillId="0" borderId="17" xfId="0" applyBorder="1" applyAlignment="1"/>
    <xf numFmtId="0" fontId="0" fillId="25" borderId="16" xfId="0" applyFill="1" applyBorder="1" applyAlignment="1"/>
    <xf numFmtId="0" fontId="9" fillId="25" borderId="17" xfId="0" applyFont="1" applyFill="1" applyBorder="1" applyAlignment="1"/>
    <xf numFmtId="0" fontId="25" fillId="0" borderId="10" xfId="0" applyFont="1" applyBorder="1" applyAlignment="1"/>
    <xf numFmtId="11" fontId="0" fillId="0" borderId="0" xfId="0" applyNumberFormat="1" applyAlignment="1"/>
    <xf numFmtId="0" fontId="0" fillId="26" borderId="16" xfId="0" applyFill="1" applyBorder="1" applyAlignment="1"/>
    <xf numFmtId="0" fontId="9" fillId="27" borderId="17" xfId="0" applyFont="1" applyFill="1" applyBorder="1" applyAlignment="1"/>
    <xf numFmtId="0" fontId="9" fillId="26" borderId="16" xfId="0" applyFont="1" applyFill="1" applyBorder="1" applyAlignment="1"/>
    <xf numFmtId="0" fontId="0" fillId="25" borderId="18" xfId="0" applyFill="1" applyBorder="1" applyAlignment="1"/>
    <xf numFmtId="0" fontId="9" fillId="25" borderId="19" xfId="0" applyFont="1" applyFill="1" applyBorder="1" applyAlignment="1"/>
    <xf numFmtId="0" fontId="25" fillId="0" borderId="11" xfId="0" applyFont="1" applyBorder="1" applyAlignment="1"/>
    <xf numFmtId="0" fontId="0" fillId="0" borderId="16" xfId="0" applyBorder="1" applyAlignment="1"/>
    <xf numFmtId="0" fontId="0" fillId="0" borderId="16" xfId="0" applyBorder="1" applyAlignment="1">
      <alignment horizontal="left"/>
    </xf>
    <xf numFmtId="0" fontId="11" fillId="0" borderId="16" xfId="0" applyFont="1" applyBorder="1" applyAlignment="1"/>
    <xf numFmtId="2" fontId="8" fillId="0" borderId="0" xfId="0" applyNumberFormat="1" applyFont="1" applyAlignment="1"/>
    <xf numFmtId="1" fontId="8" fillId="0" borderId="0" xfId="0" applyNumberFormat="1" applyFont="1" applyAlignment="1"/>
    <xf numFmtId="168" fontId="8" fillId="0" borderId="0" xfId="0" applyNumberFormat="1" applyFont="1" applyAlignment="1"/>
    <xf numFmtId="0" fontId="9" fillId="0" borderId="18" xfId="0" applyFont="1" applyBorder="1" applyAlignment="1"/>
    <xf numFmtId="0" fontId="31" fillId="27" borderId="8" xfId="0" applyFont="1" applyFill="1" applyBorder="1" applyAlignment="1"/>
    <xf numFmtId="0" fontId="0" fillId="0" borderId="8" xfId="0" applyBorder="1" applyAlignment="1"/>
    <xf numFmtId="0" fontId="0" fillId="0" borderId="19" xfId="0" applyBorder="1" applyAlignment="1"/>
    <xf numFmtId="0" fontId="32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8" fillId="26" borderId="25" xfId="0" applyFont="1" applyFill="1" applyBorder="1" applyAlignment="1">
      <alignment horizontal="center"/>
    </xf>
    <xf numFmtId="0" fontId="8" fillId="26" borderId="26" xfId="0" applyFont="1" applyFill="1" applyBorder="1" applyAlignment="1">
      <alignment horizontal="center"/>
    </xf>
    <xf numFmtId="0" fontId="32" fillId="28" borderId="0" xfId="0" applyFont="1" applyFill="1" applyAlignment="1"/>
    <xf numFmtId="0" fontId="0" fillId="28" borderId="0" xfId="0" applyFill="1" applyAlignme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4" fontId="8" fillId="0" borderId="0" xfId="0" applyNumberFormat="1" applyFont="1" applyAlignment="1"/>
    <xf numFmtId="0" fontId="19" fillId="0" borderId="0" xfId="0" applyFont="1" applyAlignment="1"/>
    <xf numFmtId="0" fontId="25" fillId="0" borderId="0" xfId="0" applyFont="1" applyAlignment="1"/>
    <xf numFmtId="167" fontId="0" fillId="0" borderId="0" xfId="0" applyNumberFormat="1" applyAlignment="1"/>
    <xf numFmtId="169" fontId="0" fillId="0" borderId="0" xfId="0" applyNumberFormat="1" applyAlignment="1"/>
    <xf numFmtId="0" fontId="23" fillId="0" borderId="0" xfId="0" applyFont="1" applyAlignment="1"/>
    <xf numFmtId="2" fontId="0" fillId="0" borderId="0" xfId="0" applyNumberFormat="1" applyAlignment="1"/>
    <xf numFmtId="167" fontId="8" fillId="0" borderId="0" xfId="0" applyNumberFormat="1" applyFont="1" applyAlignment="1"/>
    <xf numFmtId="0" fontId="34" fillId="0" borderId="0" xfId="0" applyFont="1" applyAlignment="1">
      <alignment horizontal="left"/>
    </xf>
    <xf numFmtId="0" fontId="0" fillId="0" borderId="14" xfId="0" applyBorder="1" applyAlignment="1">
      <alignment horizontal="center"/>
    </xf>
    <xf numFmtId="0" fontId="0" fillId="0" borderId="15" xfId="0" applyBorder="1">
      <alignment vertical="top"/>
    </xf>
    <xf numFmtId="0" fontId="0" fillId="0" borderId="16" xfId="0" applyBorder="1" applyAlignment="1">
      <alignment horizontal="center"/>
    </xf>
    <xf numFmtId="0" fontId="0" fillId="0" borderId="17" xfId="0" applyBorder="1">
      <alignment vertical="top"/>
    </xf>
    <xf numFmtId="0" fontId="26" fillId="0" borderId="0" xfId="38" applyAlignment="1" applyProtection="1">
      <alignment horizontal="left"/>
    </xf>
    <xf numFmtId="0" fontId="0" fillId="0" borderId="18" xfId="0" applyBorder="1" applyAlignment="1">
      <alignment horizontal="center"/>
    </xf>
    <xf numFmtId="0" fontId="0" fillId="0" borderId="19" xfId="0" applyBorder="1">
      <alignment vertical="top"/>
    </xf>
    <xf numFmtId="0" fontId="0" fillId="0" borderId="0" xfId="0" quotePrefix="1">
      <alignment vertical="top"/>
    </xf>
    <xf numFmtId="0" fontId="5" fillId="29" borderId="27" xfId="0" applyFont="1" applyFill="1" applyBorder="1" applyAlignment="1">
      <alignment horizontal="left" vertical="top" wrapText="1" indent="1"/>
    </xf>
    <xf numFmtId="0" fontId="5" fillId="29" borderId="27" xfId="0" applyFont="1" applyFill="1" applyBorder="1" applyAlignment="1">
      <alignment horizontal="center" vertical="top" wrapText="1"/>
    </xf>
    <xf numFmtId="0" fontId="5" fillId="29" borderId="27" xfId="0" applyFont="1" applyFill="1" applyBorder="1" applyAlignment="1">
      <alignment horizontal="right" vertical="top" wrapText="1"/>
    </xf>
    <xf numFmtId="0" fontId="26" fillId="29" borderId="27" xfId="38" applyFill="1" applyBorder="1" applyAlignment="1" applyProtection="1">
      <alignment horizontal="right" vertical="top" wrapText="1"/>
    </xf>
    <xf numFmtId="0" fontId="18" fillId="0" borderId="0" xfId="0" applyFont="1" applyAlignment="1"/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9" fillId="0" borderId="0" xfId="42" applyFont="1"/>
    <xf numFmtId="0" fontId="49" fillId="0" borderId="0" xfId="42" applyFont="1" applyAlignment="1">
      <alignment horizontal="center"/>
    </xf>
    <xf numFmtId="0" fontId="49" fillId="0" borderId="0" xfId="42" applyFont="1" applyAlignment="1">
      <alignment horizontal="left"/>
    </xf>
    <xf numFmtId="0" fontId="5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0" fontId="5" fillId="0" borderId="0" xfId="0" applyNumberFormat="1" applyFont="1" applyAlignment="1">
      <alignment horizontal="left" vertical="center"/>
    </xf>
  </cellXfs>
  <cellStyles count="48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_1" xfId="42" xr:uid="{00000000-0005-0000-0000-00002A000000}"/>
    <cellStyle name="Note" xfId="43" builtinId="10" customBuiltin="1"/>
    <cellStyle name="Output" xfId="44" builtinId="21" customBuiltin="1"/>
    <cellStyle name="Title" xfId="45" builtinId="15" customBuiltin="1"/>
    <cellStyle name="Total" xfId="46" builtinId="25" customBuiltin="1"/>
    <cellStyle name="Warning Text" xfId="47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V482 Per - O-C Diagr.</a:t>
            </a:r>
          </a:p>
        </c:rich>
      </c:tx>
      <c:layout>
        <c:manualLayout>
          <c:xMode val="edge"/>
          <c:yMode val="edge"/>
          <c:x val="0.36423875823469087"/>
          <c:y val="3.3149171270718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03985154297808"/>
          <c:y val="0.13535911602209943"/>
          <c:w val="0.80794767302268167"/>
          <c:h val="0.662983425414364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-11249.5</c:v>
                </c:pt>
                <c:pt idx="2">
                  <c:v>-8902.5</c:v>
                </c:pt>
                <c:pt idx="3">
                  <c:v>-8870</c:v>
                </c:pt>
                <c:pt idx="4">
                  <c:v>-8424.5</c:v>
                </c:pt>
                <c:pt idx="5">
                  <c:v>-8391</c:v>
                </c:pt>
                <c:pt idx="6">
                  <c:v>-3387</c:v>
                </c:pt>
                <c:pt idx="7">
                  <c:v>-3387</c:v>
                </c:pt>
                <c:pt idx="8">
                  <c:v>-3281.5</c:v>
                </c:pt>
                <c:pt idx="9">
                  <c:v>-3281.5</c:v>
                </c:pt>
                <c:pt idx="10">
                  <c:v>-3281.5</c:v>
                </c:pt>
                <c:pt idx="11">
                  <c:v>-3274.5</c:v>
                </c:pt>
                <c:pt idx="12">
                  <c:v>-3274.5</c:v>
                </c:pt>
                <c:pt idx="13">
                  <c:v>-3274.5</c:v>
                </c:pt>
                <c:pt idx="14">
                  <c:v>-3270.5</c:v>
                </c:pt>
                <c:pt idx="15">
                  <c:v>-3270.5</c:v>
                </c:pt>
                <c:pt idx="16">
                  <c:v>-3270.5</c:v>
                </c:pt>
                <c:pt idx="17">
                  <c:v>-3232.5</c:v>
                </c:pt>
                <c:pt idx="18">
                  <c:v>-3232.5</c:v>
                </c:pt>
                <c:pt idx="19">
                  <c:v>-3232.5</c:v>
                </c:pt>
                <c:pt idx="20">
                  <c:v>-3118.5</c:v>
                </c:pt>
                <c:pt idx="21">
                  <c:v>-3118.5</c:v>
                </c:pt>
                <c:pt idx="22">
                  <c:v>-3118.5</c:v>
                </c:pt>
                <c:pt idx="23">
                  <c:v>-3118.5</c:v>
                </c:pt>
                <c:pt idx="24">
                  <c:v>-3087</c:v>
                </c:pt>
                <c:pt idx="25">
                  <c:v>-3087</c:v>
                </c:pt>
                <c:pt idx="26">
                  <c:v>-2961.5</c:v>
                </c:pt>
                <c:pt idx="27">
                  <c:v>-2961.5</c:v>
                </c:pt>
                <c:pt idx="28">
                  <c:v>-2961.5</c:v>
                </c:pt>
                <c:pt idx="29">
                  <c:v>-2961.5</c:v>
                </c:pt>
                <c:pt idx="30">
                  <c:v>-2943.5</c:v>
                </c:pt>
                <c:pt idx="31">
                  <c:v>-2943.5</c:v>
                </c:pt>
                <c:pt idx="32">
                  <c:v>-2943.5</c:v>
                </c:pt>
                <c:pt idx="33">
                  <c:v>-2943.5</c:v>
                </c:pt>
                <c:pt idx="34">
                  <c:v>-2776</c:v>
                </c:pt>
                <c:pt idx="35">
                  <c:v>-2776</c:v>
                </c:pt>
                <c:pt idx="36">
                  <c:v>-2776</c:v>
                </c:pt>
                <c:pt idx="37">
                  <c:v>-2776</c:v>
                </c:pt>
                <c:pt idx="38">
                  <c:v>-2648.5</c:v>
                </c:pt>
                <c:pt idx="39">
                  <c:v>-2648.5</c:v>
                </c:pt>
                <c:pt idx="40">
                  <c:v>-2648.5</c:v>
                </c:pt>
                <c:pt idx="41">
                  <c:v>-2648.5</c:v>
                </c:pt>
                <c:pt idx="42">
                  <c:v>-2545</c:v>
                </c:pt>
                <c:pt idx="43">
                  <c:v>-2545</c:v>
                </c:pt>
                <c:pt idx="44">
                  <c:v>-2545</c:v>
                </c:pt>
                <c:pt idx="45">
                  <c:v>-2545</c:v>
                </c:pt>
                <c:pt idx="46">
                  <c:v>-2489.5</c:v>
                </c:pt>
                <c:pt idx="47">
                  <c:v>-2489.5</c:v>
                </c:pt>
                <c:pt idx="48">
                  <c:v>-2489.5</c:v>
                </c:pt>
                <c:pt idx="49">
                  <c:v>-2489.5</c:v>
                </c:pt>
                <c:pt idx="50">
                  <c:v>-2372.5</c:v>
                </c:pt>
                <c:pt idx="51">
                  <c:v>-2359.5</c:v>
                </c:pt>
                <c:pt idx="52">
                  <c:v>-2348.5</c:v>
                </c:pt>
                <c:pt idx="53">
                  <c:v>-2236.5</c:v>
                </c:pt>
                <c:pt idx="54">
                  <c:v>-1907.5</c:v>
                </c:pt>
                <c:pt idx="55">
                  <c:v>-1830.5</c:v>
                </c:pt>
                <c:pt idx="56">
                  <c:v>-1830.5</c:v>
                </c:pt>
                <c:pt idx="57">
                  <c:v>-1472</c:v>
                </c:pt>
                <c:pt idx="58">
                  <c:v>-1465.5</c:v>
                </c:pt>
                <c:pt idx="59">
                  <c:v>-1461.5</c:v>
                </c:pt>
                <c:pt idx="60">
                  <c:v>-1457</c:v>
                </c:pt>
                <c:pt idx="61">
                  <c:v>-1456.5</c:v>
                </c:pt>
                <c:pt idx="62">
                  <c:v>-1333.5</c:v>
                </c:pt>
                <c:pt idx="63">
                  <c:v>-1311</c:v>
                </c:pt>
                <c:pt idx="64">
                  <c:v>-1278.5</c:v>
                </c:pt>
                <c:pt idx="65">
                  <c:v>-1203.5</c:v>
                </c:pt>
                <c:pt idx="66">
                  <c:v>-1186.5</c:v>
                </c:pt>
                <c:pt idx="67">
                  <c:v>-1186.5</c:v>
                </c:pt>
                <c:pt idx="68">
                  <c:v>-1186.5</c:v>
                </c:pt>
                <c:pt idx="69">
                  <c:v>-1152.5</c:v>
                </c:pt>
                <c:pt idx="70">
                  <c:v>-1036</c:v>
                </c:pt>
                <c:pt idx="71">
                  <c:v>-1035.5</c:v>
                </c:pt>
                <c:pt idx="72">
                  <c:v>-897.5</c:v>
                </c:pt>
                <c:pt idx="73">
                  <c:v>-892.5</c:v>
                </c:pt>
                <c:pt idx="74">
                  <c:v>-885.5</c:v>
                </c:pt>
                <c:pt idx="75">
                  <c:v>-863.5</c:v>
                </c:pt>
                <c:pt idx="76">
                  <c:v>-861.5</c:v>
                </c:pt>
                <c:pt idx="77">
                  <c:v>-852.5</c:v>
                </c:pt>
                <c:pt idx="78">
                  <c:v>-841.5</c:v>
                </c:pt>
                <c:pt idx="79">
                  <c:v>-734.5</c:v>
                </c:pt>
                <c:pt idx="80">
                  <c:v>-733.5</c:v>
                </c:pt>
                <c:pt idx="81">
                  <c:v>-727</c:v>
                </c:pt>
                <c:pt idx="82">
                  <c:v>-678</c:v>
                </c:pt>
                <c:pt idx="83">
                  <c:v>-678</c:v>
                </c:pt>
                <c:pt idx="84">
                  <c:v>-593.5</c:v>
                </c:pt>
                <c:pt idx="85">
                  <c:v>-592.5</c:v>
                </c:pt>
                <c:pt idx="86">
                  <c:v>-592.5</c:v>
                </c:pt>
                <c:pt idx="87">
                  <c:v>-590</c:v>
                </c:pt>
                <c:pt idx="88">
                  <c:v>-590</c:v>
                </c:pt>
                <c:pt idx="89">
                  <c:v>-580</c:v>
                </c:pt>
                <c:pt idx="90">
                  <c:v>-546.5</c:v>
                </c:pt>
                <c:pt idx="91">
                  <c:v>-444.5</c:v>
                </c:pt>
                <c:pt idx="92">
                  <c:v>-444.5</c:v>
                </c:pt>
                <c:pt idx="93">
                  <c:v>-444.5</c:v>
                </c:pt>
                <c:pt idx="94">
                  <c:v>-444.5</c:v>
                </c:pt>
                <c:pt idx="95">
                  <c:v>-440.5</c:v>
                </c:pt>
                <c:pt idx="96">
                  <c:v>-440.5</c:v>
                </c:pt>
                <c:pt idx="97">
                  <c:v>-435.5</c:v>
                </c:pt>
                <c:pt idx="98">
                  <c:v>-435.5</c:v>
                </c:pt>
                <c:pt idx="99">
                  <c:v>-429.5</c:v>
                </c:pt>
                <c:pt idx="100">
                  <c:v>-429.5</c:v>
                </c:pt>
                <c:pt idx="101">
                  <c:v>-425</c:v>
                </c:pt>
                <c:pt idx="102">
                  <c:v>-425</c:v>
                </c:pt>
                <c:pt idx="103">
                  <c:v>-423.5</c:v>
                </c:pt>
                <c:pt idx="104">
                  <c:v>-423.5</c:v>
                </c:pt>
                <c:pt idx="105">
                  <c:v>-413.5</c:v>
                </c:pt>
                <c:pt idx="106">
                  <c:v>-413.5</c:v>
                </c:pt>
                <c:pt idx="107">
                  <c:v>-413.5</c:v>
                </c:pt>
                <c:pt idx="108">
                  <c:v>-413.5</c:v>
                </c:pt>
                <c:pt idx="109">
                  <c:v>-411.5</c:v>
                </c:pt>
                <c:pt idx="110">
                  <c:v>-411.5</c:v>
                </c:pt>
                <c:pt idx="111">
                  <c:v>-411.5</c:v>
                </c:pt>
                <c:pt idx="112">
                  <c:v>-402.5</c:v>
                </c:pt>
                <c:pt idx="113">
                  <c:v>-402.5</c:v>
                </c:pt>
                <c:pt idx="114">
                  <c:v>-402.5</c:v>
                </c:pt>
                <c:pt idx="115">
                  <c:v>-402.5</c:v>
                </c:pt>
                <c:pt idx="116">
                  <c:v>-283.5</c:v>
                </c:pt>
                <c:pt idx="117">
                  <c:v>-279</c:v>
                </c:pt>
                <c:pt idx="118">
                  <c:v>-272.5</c:v>
                </c:pt>
                <c:pt idx="119">
                  <c:v>-266</c:v>
                </c:pt>
                <c:pt idx="120">
                  <c:v>-248</c:v>
                </c:pt>
                <c:pt idx="121">
                  <c:v>-171.5</c:v>
                </c:pt>
                <c:pt idx="122">
                  <c:v>-167</c:v>
                </c:pt>
                <c:pt idx="123">
                  <c:v>-160.5</c:v>
                </c:pt>
                <c:pt idx="124">
                  <c:v>-158</c:v>
                </c:pt>
                <c:pt idx="125">
                  <c:v>-153.5</c:v>
                </c:pt>
                <c:pt idx="126">
                  <c:v>-153.5</c:v>
                </c:pt>
                <c:pt idx="127">
                  <c:v>-151.5</c:v>
                </c:pt>
                <c:pt idx="128">
                  <c:v>-145</c:v>
                </c:pt>
                <c:pt idx="129">
                  <c:v>-144.5</c:v>
                </c:pt>
                <c:pt idx="130">
                  <c:v>-144.5</c:v>
                </c:pt>
                <c:pt idx="131">
                  <c:v>-142.5</c:v>
                </c:pt>
                <c:pt idx="132">
                  <c:v>-140.5</c:v>
                </c:pt>
                <c:pt idx="133">
                  <c:v>-140</c:v>
                </c:pt>
                <c:pt idx="134">
                  <c:v>-138</c:v>
                </c:pt>
                <c:pt idx="135">
                  <c:v>-136</c:v>
                </c:pt>
                <c:pt idx="136">
                  <c:v>-129</c:v>
                </c:pt>
                <c:pt idx="137">
                  <c:v>-120.5</c:v>
                </c:pt>
                <c:pt idx="138">
                  <c:v>-118</c:v>
                </c:pt>
                <c:pt idx="139">
                  <c:v>-118</c:v>
                </c:pt>
                <c:pt idx="140">
                  <c:v>-114</c:v>
                </c:pt>
                <c:pt idx="141">
                  <c:v>-111.5</c:v>
                </c:pt>
                <c:pt idx="142">
                  <c:v>-107</c:v>
                </c:pt>
                <c:pt idx="143">
                  <c:v>-103.5</c:v>
                </c:pt>
                <c:pt idx="144">
                  <c:v>-103.5</c:v>
                </c:pt>
                <c:pt idx="145">
                  <c:v>-2</c:v>
                </c:pt>
                <c:pt idx="146">
                  <c:v>-1.5</c:v>
                </c:pt>
                <c:pt idx="147">
                  <c:v>-1.5</c:v>
                </c:pt>
                <c:pt idx="148">
                  <c:v>0</c:v>
                </c:pt>
                <c:pt idx="149">
                  <c:v>5.5</c:v>
                </c:pt>
                <c:pt idx="150">
                  <c:v>5.5</c:v>
                </c:pt>
                <c:pt idx="151">
                  <c:v>6.5</c:v>
                </c:pt>
                <c:pt idx="152">
                  <c:v>9.5</c:v>
                </c:pt>
                <c:pt idx="153">
                  <c:v>36</c:v>
                </c:pt>
                <c:pt idx="154">
                  <c:v>38.5</c:v>
                </c:pt>
                <c:pt idx="155">
                  <c:v>151</c:v>
                </c:pt>
                <c:pt idx="156">
                  <c:v>155.5</c:v>
                </c:pt>
                <c:pt idx="157">
                  <c:v>193</c:v>
                </c:pt>
                <c:pt idx="158">
                  <c:v>301</c:v>
                </c:pt>
                <c:pt idx="159">
                  <c:v>310</c:v>
                </c:pt>
                <c:pt idx="160">
                  <c:v>355.5</c:v>
                </c:pt>
                <c:pt idx="161">
                  <c:v>355.5</c:v>
                </c:pt>
                <c:pt idx="162">
                  <c:v>727.5</c:v>
                </c:pt>
              </c:numCache>
            </c:numRef>
          </c:xVal>
          <c:yVal>
            <c:numRef>
              <c:f>'Active 1'!$H$21:$H$1005</c:f>
              <c:numCache>
                <c:formatCode>General</c:formatCode>
                <c:ptCount val="985"/>
                <c:pt idx="2">
                  <c:v>1.2682499997026753E-2</c:v>
                </c:pt>
                <c:pt idx="3">
                  <c:v>1.0210000000370201E-2</c:v>
                </c:pt>
                <c:pt idx="4">
                  <c:v>2.3748500003421213E-2</c:v>
                </c:pt>
                <c:pt idx="5">
                  <c:v>3.3523000005516224E-2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C7-4E53-ADF3-6993AE8FCAA4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1'!$D$21:$D$1005</c:f>
                <c:numCache>
                  <c:formatCode>General</c:formatCode>
                  <c:ptCount val="9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5.9999999999999995E-4</c:v>
                  </c:pt>
                  <c:pt idx="90">
                    <c:v>5.9999999999999995E-4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2.9999999999999997E-4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1.1000000000000001E-3</c:v>
                  </c:pt>
                  <c:pt idx="117">
                    <c:v>5.9999999999999995E-4</c:v>
                  </c:pt>
                  <c:pt idx="118">
                    <c:v>4.0000000000000002E-4</c:v>
                  </c:pt>
                  <c:pt idx="119">
                    <c:v>5.0000000000000001E-4</c:v>
                  </c:pt>
                  <c:pt idx="120">
                    <c:v>4.0000000000000002E-4</c:v>
                  </c:pt>
                  <c:pt idx="121">
                    <c:v>5.0000000000000001E-4</c:v>
                  </c:pt>
                  <c:pt idx="122">
                    <c:v>4.0000000000000002E-4</c:v>
                  </c:pt>
                  <c:pt idx="123">
                    <c:v>8.9999999999999998E-4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1.1999999999999999E-3</c:v>
                  </c:pt>
                  <c:pt idx="127">
                    <c:v>4.0000000000000002E-4</c:v>
                  </c:pt>
                  <c:pt idx="128">
                    <c:v>5.9999999999999995E-4</c:v>
                  </c:pt>
                  <c:pt idx="129">
                    <c:v>4.0000000000000002E-4</c:v>
                  </c:pt>
                  <c:pt idx="130">
                    <c:v>6.9999999999999999E-4</c:v>
                  </c:pt>
                  <c:pt idx="131">
                    <c:v>2.9999999999999997E-4</c:v>
                  </c:pt>
                  <c:pt idx="132">
                    <c:v>2.0000000000000001E-4</c:v>
                  </c:pt>
                  <c:pt idx="133">
                    <c:v>1E-3</c:v>
                  </c:pt>
                  <c:pt idx="134">
                    <c:v>2.9999999999999997E-4</c:v>
                  </c:pt>
                  <c:pt idx="135">
                    <c:v>5.0000000000000001E-4</c:v>
                  </c:pt>
                  <c:pt idx="136">
                    <c:v>5.9999999999999995E-4</c:v>
                  </c:pt>
                  <c:pt idx="137">
                    <c:v>5.0000000000000001E-4</c:v>
                  </c:pt>
                  <c:pt idx="141">
                    <c:v>4.0000000000000002E-4</c:v>
                  </c:pt>
                  <c:pt idx="144">
                    <c:v>2E-3</c:v>
                  </c:pt>
                  <c:pt idx="145">
                    <c:v>2.9999999999999997E-4</c:v>
                  </c:pt>
                  <c:pt idx="146">
                    <c:v>4.0000000000000002E-4</c:v>
                  </c:pt>
                  <c:pt idx="147">
                    <c:v>4.0000000000000002E-4</c:v>
                  </c:pt>
                  <c:pt idx="148">
                    <c:v>2.0000000000000001E-4</c:v>
                  </c:pt>
                  <c:pt idx="149">
                    <c:v>4.0000000000000002E-4</c:v>
                  </c:pt>
                  <c:pt idx="150">
                    <c:v>4.0000000000000002E-4</c:v>
                  </c:pt>
                  <c:pt idx="151">
                    <c:v>2.9999999999999997E-4</c:v>
                  </c:pt>
                  <c:pt idx="152">
                    <c:v>5.0000000000000001E-4</c:v>
                  </c:pt>
                  <c:pt idx="153">
                    <c:v>8.9999999999999998E-4</c:v>
                  </c:pt>
                  <c:pt idx="154">
                    <c:v>4.0000000000000002E-4</c:v>
                  </c:pt>
                  <c:pt idx="155">
                    <c:v>5.9999999999999995E-4</c:v>
                  </c:pt>
                  <c:pt idx="156">
                    <c:v>6.0000000000000006E-4</c:v>
                  </c:pt>
                  <c:pt idx="157">
                    <c:v>5.9999999999999995E-4</c:v>
                  </c:pt>
                  <c:pt idx="158">
                    <c:v>5.0000000000000001E-4</c:v>
                  </c:pt>
                  <c:pt idx="159">
                    <c:v>8.0000000000000004E-4</c:v>
                  </c:pt>
                  <c:pt idx="161">
                    <c:v>2.5999999999999999E-3</c:v>
                  </c:pt>
                  <c:pt idx="162">
                    <c:v>2.9999999999999997E-4</c:v>
                  </c:pt>
                </c:numCache>
              </c:numRef>
            </c:plus>
            <c:minus>
              <c:numRef>
                <c:f>'Active 1'!$D$21:$D$1005</c:f>
                <c:numCache>
                  <c:formatCode>General</c:formatCode>
                  <c:ptCount val="9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5.9999999999999995E-4</c:v>
                  </c:pt>
                  <c:pt idx="90">
                    <c:v>5.9999999999999995E-4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2.9999999999999997E-4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1.1000000000000001E-3</c:v>
                  </c:pt>
                  <c:pt idx="117">
                    <c:v>5.9999999999999995E-4</c:v>
                  </c:pt>
                  <c:pt idx="118">
                    <c:v>4.0000000000000002E-4</c:v>
                  </c:pt>
                  <c:pt idx="119">
                    <c:v>5.0000000000000001E-4</c:v>
                  </c:pt>
                  <c:pt idx="120">
                    <c:v>4.0000000000000002E-4</c:v>
                  </c:pt>
                  <c:pt idx="121">
                    <c:v>5.0000000000000001E-4</c:v>
                  </c:pt>
                  <c:pt idx="122">
                    <c:v>4.0000000000000002E-4</c:v>
                  </c:pt>
                  <c:pt idx="123">
                    <c:v>8.9999999999999998E-4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1.1999999999999999E-3</c:v>
                  </c:pt>
                  <c:pt idx="127">
                    <c:v>4.0000000000000002E-4</c:v>
                  </c:pt>
                  <c:pt idx="128">
                    <c:v>5.9999999999999995E-4</c:v>
                  </c:pt>
                  <c:pt idx="129">
                    <c:v>4.0000000000000002E-4</c:v>
                  </c:pt>
                  <c:pt idx="130">
                    <c:v>6.9999999999999999E-4</c:v>
                  </c:pt>
                  <c:pt idx="131">
                    <c:v>2.9999999999999997E-4</c:v>
                  </c:pt>
                  <c:pt idx="132">
                    <c:v>2.0000000000000001E-4</c:v>
                  </c:pt>
                  <c:pt idx="133">
                    <c:v>1E-3</c:v>
                  </c:pt>
                  <c:pt idx="134">
                    <c:v>2.9999999999999997E-4</c:v>
                  </c:pt>
                  <c:pt idx="135">
                    <c:v>5.0000000000000001E-4</c:v>
                  </c:pt>
                  <c:pt idx="136">
                    <c:v>5.9999999999999995E-4</c:v>
                  </c:pt>
                  <c:pt idx="137">
                    <c:v>5.0000000000000001E-4</c:v>
                  </c:pt>
                  <c:pt idx="141">
                    <c:v>4.0000000000000002E-4</c:v>
                  </c:pt>
                  <c:pt idx="144">
                    <c:v>2E-3</c:v>
                  </c:pt>
                  <c:pt idx="145">
                    <c:v>2.9999999999999997E-4</c:v>
                  </c:pt>
                  <c:pt idx="146">
                    <c:v>4.0000000000000002E-4</c:v>
                  </c:pt>
                  <c:pt idx="147">
                    <c:v>4.0000000000000002E-4</c:v>
                  </c:pt>
                  <c:pt idx="148">
                    <c:v>2.0000000000000001E-4</c:v>
                  </c:pt>
                  <c:pt idx="149">
                    <c:v>4.0000000000000002E-4</c:v>
                  </c:pt>
                  <c:pt idx="150">
                    <c:v>4.0000000000000002E-4</c:v>
                  </c:pt>
                  <c:pt idx="151">
                    <c:v>2.9999999999999997E-4</c:v>
                  </c:pt>
                  <c:pt idx="152">
                    <c:v>5.0000000000000001E-4</c:v>
                  </c:pt>
                  <c:pt idx="153">
                    <c:v>8.9999999999999998E-4</c:v>
                  </c:pt>
                  <c:pt idx="154">
                    <c:v>4.0000000000000002E-4</c:v>
                  </c:pt>
                  <c:pt idx="155">
                    <c:v>5.9999999999999995E-4</c:v>
                  </c:pt>
                  <c:pt idx="156">
                    <c:v>6.0000000000000006E-4</c:v>
                  </c:pt>
                  <c:pt idx="157">
                    <c:v>5.9999999999999995E-4</c:v>
                  </c:pt>
                  <c:pt idx="158">
                    <c:v>5.0000000000000001E-4</c:v>
                  </c:pt>
                  <c:pt idx="159">
                    <c:v>8.0000000000000004E-4</c:v>
                  </c:pt>
                  <c:pt idx="161">
                    <c:v>2.5999999999999999E-3</c:v>
                  </c:pt>
                  <c:pt idx="162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-11249.5</c:v>
                </c:pt>
                <c:pt idx="2">
                  <c:v>-8902.5</c:v>
                </c:pt>
                <c:pt idx="3">
                  <c:v>-8870</c:v>
                </c:pt>
                <c:pt idx="4">
                  <c:v>-8424.5</c:v>
                </c:pt>
                <c:pt idx="5">
                  <c:v>-8391</c:v>
                </c:pt>
                <c:pt idx="6">
                  <c:v>-3387</c:v>
                </c:pt>
                <c:pt idx="7">
                  <c:v>-3387</c:v>
                </c:pt>
                <c:pt idx="8">
                  <c:v>-3281.5</c:v>
                </c:pt>
                <c:pt idx="9">
                  <c:v>-3281.5</c:v>
                </c:pt>
                <c:pt idx="10">
                  <c:v>-3281.5</c:v>
                </c:pt>
                <c:pt idx="11">
                  <c:v>-3274.5</c:v>
                </c:pt>
                <c:pt idx="12">
                  <c:v>-3274.5</c:v>
                </c:pt>
                <c:pt idx="13">
                  <c:v>-3274.5</c:v>
                </c:pt>
                <c:pt idx="14">
                  <c:v>-3270.5</c:v>
                </c:pt>
                <c:pt idx="15">
                  <c:v>-3270.5</c:v>
                </c:pt>
                <c:pt idx="16">
                  <c:v>-3270.5</c:v>
                </c:pt>
                <c:pt idx="17">
                  <c:v>-3232.5</c:v>
                </c:pt>
                <c:pt idx="18">
                  <c:v>-3232.5</c:v>
                </c:pt>
                <c:pt idx="19">
                  <c:v>-3232.5</c:v>
                </c:pt>
                <c:pt idx="20">
                  <c:v>-3118.5</c:v>
                </c:pt>
                <c:pt idx="21">
                  <c:v>-3118.5</c:v>
                </c:pt>
                <c:pt idx="22">
                  <c:v>-3118.5</c:v>
                </c:pt>
                <c:pt idx="23">
                  <c:v>-3118.5</c:v>
                </c:pt>
                <c:pt idx="24">
                  <c:v>-3087</c:v>
                </c:pt>
                <c:pt idx="25">
                  <c:v>-3087</c:v>
                </c:pt>
                <c:pt idx="26">
                  <c:v>-2961.5</c:v>
                </c:pt>
                <c:pt idx="27">
                  <c:v>-2961.5</c:v>
                </c:pt>
                <c:pt idx="28">
                  <c:v>-2961.5</c:v>
                </c:pt>
                <c:pt idx="29">
                  <c:v>-2961.5</c:v>
                </c:pt>
                <c:pt idx="30">
                  <c:v>-2943.5</c:v>
                </c:pt>
                <c:pt idx="31">
                  <c:v>-2943.5</c:v>
                </c:pt>
                <c:pt idx="32">
                  <c:v>-2943.5</c:v>
                </c:pt>
                <c:pt idx="33">
                  <c:v>-2943.5</c:v>
                </c:pt>
                <c:pt idx="34">
                  <c:v>-2776</c:v>
                </c:pt>
                <c:pt idx="35">
                  <c:v>-2776</c:v>
                </c:pt>
                <c:pt idx="36">
                  <c:v>-2776</c:v>
                </c:pt>
                <c:pt idx="37">
                  <c:v>-2776</c:v>
                </c:pt>
                <c:pt idx="38">
                  <c:v>-2648.5</c:v>
                </c:pt>
                <c:pt idx="39">
                  <c:v>-2648.5</c:v>
                </c:pt>
                <c:pt idx="40">
                  <c:v>-2648.5</c:v>
                </c:pt>
                <c:pt idx="41">
                  <c:v>-2648.5</c:v>
                </c:pt>
                <c:pt idx="42">
                  <c:v>-2545</c:v>
                </c:pt>
                <c:pt idx="43">
                  <c:v>-2545</c:v>
                </c:pt>
                <c:pt idx="44">
                  <c:v>-2545</c:v>
                </c:pt>
                <c:pt idx="45">
                  <c:v>-2545</c:v>
                </c:pt>
                <c:pt idx="46">
                  <c:v>-2489.5</c:v>
                </c:pt>
                <c:pt idx="47">
                  <c:v>-2489.5</c:v>
                </c:pt>
                <c:pt idx="48">
                  <c:v>-2489.5</c:v>
                </c:pt>
                <c:pt idx="49">
                  <c:v>-2489.5</c:v>
                </c:pt>
                <c:pt idx="50">
                  <c:v>-2372.5</c:v>
                </c:pt>
                <c:pt idx="51">
                  <c:v>-2359.5</c:v>
                </c:pt>
                <c:pt idx="52">
                  <c:v>-2348.5</c:v>
                </c:pt>
                <c:pt idx="53">
                  <c:v>-2236.5</c:v>
                </c:pt>
                <c:pt idx="54">
                  <c:v>-1907.5</c:v>
                </c:pt>
                <c:pt idx="55">
                  <c:v>-1830.5</c:v>
                </c:pt>
                <c:pt idx="56">
                  <c:v>-1830.5</c:v>
                </c:pt>
                <c:pt idx="57">
                  <c:v>-1472</c:v>
                </c:pt>
                <c:pt idx="58">
                  <c:v>-1465.5</c:v>
                </c:pt>
                <c:pt idx="59">
                  <c:v>-1461.5</c:v>
                </c:pt>
                <c:pt idx="60">
                  <c:v>-1457</c:v>
                </c:pt>
                <c:pt idx="61">
                  <c:v>-1456.5</c:v>
                </c:pt>
                <c:pt idx="62">
                  <c:v>-1333.5</c:v>
                </c:pt>
                <c:pt idx="63">
                  <c:v>-1311</c:v>
                </c:pt>
                <c:pt idx="64">
                  <c:v>-1278.5</c:v>
                </c:pt>
                <c:pt idx="65">
                  <c:v>-1203.5</c:v>
                </c:pt>
                <c:pt idx="66">
                  <c:v>-1186.5</c:v>
                </c:pt>
                <c:pt idx="67">
                  <c:v>-1186.5</c:v>
                </c:pt>
                <c:pt idx="68">
                  <c:v>-1186.5</c:v>
                </c:pt>
                <c:pt idx="69">
                  <c:v>-1152.5</c:v>
                </c:pt>
                <c:pt idx="70">
                  <c:v>-1036</c:v>
                </c:pt>
                <c:pt idx="71">
                  <c:v>-1035.5</c:v>
                </c:pt>
                <c:pt idx="72">
                  <c:v>-897.5</c:v>
                </c:pt>
                <c:pt idx="73">
                  <c:v>-892.5</c:v>
                </c:pt>
                <c:pt idx="74">
                  <c:v>-885.5</c:v>
                </c:pt>
                <c:pt idx="75">
                  <c:v>-863.5</c:v>
                </c:pt>
                <c:pt idx="76">
                  <c:v>-861.5</c:v>
                </c:pt>
                <c:pt idx="77">
                  <c:v>-852.5</c:v>
                </c:pt>
                <c:pt idx="78">
                  <c:v>-841.5</c:v>
                </c:pt>
                <c:pt idx="79">
                  <c:v>-734.5</c:v>
                </c:pt>
                <c:pt idx="80">
                  <c:v>-733.5</c:v>
                </c:pt>
                <c:pt idx="81">
                  <c:v>-727</c:v>
                </c:pt>
                <c:pt idx="82">
                  <c:v>-678</c:v>
                </c:pt>
                <c:pt idx="83">
                  <c:v>-678</c:v>
                </c:pt>
                <c:pt idx="84">
                  <c:v>-593.5</c:v>
                </c:pt>
                <c:pt idx="85">
                  <c:v>-592.5</c:v>
                </c:pt>
                <c:pt idx="86">
                  <c:v>-592.5</c:v>
                </c:pt>
                <c:pt idx="87">
                  <c:v>-590</c:v>
                </c:pt>
                <c:pt idx="88">
                  <c:v>-590</c:v>
                </c:pt>
                <c:pt idx="89">
                  <c:v>-580</c:v>
                </c:pt>
                <c:pt idx="90">
                  <c:v>-546.5</c:v>
                </c:pt>
                <c:pt idx="91">
                  <c:v>-444.5</c:v>
                </c:pt>
                <c:pt idx="92">
                  <c:v>-444.5</c:v>
                </c:pt>
                <c:pt idx="93">
                  <c:v>-444.5</c:v>
                </c:pt>
                <c:pt idx="94">
                  <c:v>-444.5</c:v>
                </c:pt>
                <c:pt idx="95">
                  <c:v>-440.5</c:v>
                </c:pt>
                <c:pt idx="96">
                  <c:v>-440.5</c:v>
                </c:pt>
                <c:pt idx="97">
                  <c:v>-435.5</c:v>
                </c:pt>
                <c:pt idx="98">
                  <c:v>-435.5</c:v>
                </c:pt>
                <c:pt idx="99">
                  <c:v>-429.5</c:v>
                </c:pt>
                <c:pt idx="100">
                  <c:v>-429.5</c:v>
                </c:pt>
                <c:pt idx="101">
                  <c:v>-425</c:v>
                </c:pt>
                <c:pt idx="102">
                  <c:v>-425</c:v>
                </c:pt>
                <c:pt idx="103">
                  <c:v>-423.5</c:v>
                </c:pt>
                <c:pt idx="104">
                  <c:v>-423.5</c:v>
                </c:pt>
                <c:pt idx="105">
                  <c:v>-413.5</c:v>
                </c:pt>
                <c:pt idx="106">
                  <c:v>-413.5</c:v>
                </c:pt>
                <c:pt idx="107">
                  <c:v>-413.5</c:v>
                </c:pt>
                <c:pt idx="108">
                  <c:v>-413.5</c:v>
                </c:pt>
                <c:pt idx="109">
                  <c:v>-411.5</c:v>
                </c:pt>
                <c:pt idx="110">
                  <c:v>-411.5</c:v>
                </c:pt>
                <c:pt idx="111">
                  <c:v>-411.5</c:v>
                </c:pt>
                <c:pt idx="112">
                  <c:v>-402.5</c:v>
                </c:pt>
                <c:pt idx="113">
                  <c:v>-402.5</c:v>
                </c:pt>
                <c:pt idx="114">
                  <c:v>-402.5</c:v>
                </c:pt>
                <c:pt idx="115">
                  <c:v>-402.5</c:v>
                </c:pt>
                <c:pt idx="116">
                  <c:v>-283.5</c:v>
                </c:pt>
                <c:pt idx="117">
                  <c:v>-279</c:v>
                </c:pt>
                <c:pt idx="118">
                  <c:v>-272.5</c:v>
                </c:pt>
                <c:pt idx="119">
                  <c:v>-266</c:v>
                </c:pt>
                <c:pt idx="120">
                  <c:v>-248</c:v>
                </c:pt>
                <c:pt idx="121">
                  <c:v>-171.5</c:v>
                </c:pt>
                <c:pt idx="122">
                  <c:v>-167</c:v>
                </c:pt>
                <c:pt idx="123">
                  <c:v>-160.5</c:v>
                </c:pt>
                <c:pt idx="124">
                  <c:v>-158</c:v>
                </c:pt>
                <c:pt idx="125">
                  <c:v>-153.5</c:v>
                </c:pt>
                <c:pt idx="126">
                  <c:v>-153.5</c:v>
                </c:pt>
                <c:pt idx="127">
                  <c:v>-151.5</c:v>
                </c:pt>
                <c:pt idx="128">
                  <c:v>-145</c:v>
                </c:pt>
                <c:pt idx="129">
                  <c:v>-144.5</c:v>
                </c:pt>
                <c:pt idx="130">
                  <c:v>-144.5</c:v>
                </c:pt>
                <c:pt idx="131">
                  <c:v>-142.5</c:v>
                </c:pt>
                <c:pt idx="132">
                  <c:v>-140.5</c:v>
                </c:pt>
                <c:pt idx="133">
                  <c:v>-140</c:v>
                </c:pt>
                <c:pt idx="134">
                  <c:v>-138</c:v>
                </c:pt>
                <c:pt idx="135">
                  <c:v>-136</c:v>
                </c:pt>
                <c:pt idx="136">
                  <c:v>-129</c:v>
                </c:pt>
                <c:pt idx="137">
                  <c:v>-120.5</c:v>
                </c:pt>
                <c:pt idx="138">
                  <c:v>-118</c:v>
                </c:pt>
                <c:pt idx="139">
                  <c:v>-118</c:v>
                </c:pt>
                <c:pt idx="140">
                  <c:v>-114</c:v>
                </c:pt>
                <c:pt idx="141">
                  <c:v>-111.5</c:v>
                </c:pt>
                <c:pt idx="142">
                  <c:v>-107</c:v>
                </c:pt>
                <c:pt idx="143">
                  <c:v>-103.5</c:v>
                </c:pt>
                <c:pt idx="144">
                  <c:v>-103.5</c:v>
                </c:pt>
                <c:pt idx="145">
                  <c:v>-2</c:v>
                </c:pt>
                <c:pt idx="146">
                  <c:v>-1.5</c:v>
                </c:pt>
                <c:pt idx="147">
                  <c:v>-1.5</c:v>
                </c:pt>
                <c:pt idx="148">
                  <c:v>0</c:v>
                </c:pt>
                <c:pt idx="149">
                  <c:v>5.5</c:v>
                </c:pt>
                <c:pt idx="150">
                  <c:v>5.5</c:v>
                </c:pt>
                <c:pt idx="151">
                  <c:v>6.5</c:v>
                </c:pt>
                <c:pt idx="152">
                  <c:v>9.5</c:v>
                </c:pt>
                <c:pt idx="153">
                  <c:v>36</c:v>
                </c:pt>
                <c:pt idx="154">
                  <c:v>38.5</c:v>
                </c:pt>
                <c:pt idx="155">
                  <c:v>151</c:v>
                </c:pt>
                <c:pt idx="156">
                  <c:v>155.5</c:v>
                </c:pt>
                <c:pt idx="157">
                  <c:v>193</c:v>
                </c:pt>
                <c:pt idx="158">
                  <c:v>301</c:v>
                </c:pt>
                <c:pt idx="159">
                  <c:v>310</c:v>
                </c:pt>
                <c:pt idx="160">
                  <c:v>355.5</c:v>
                </c:pt>
                <c:pt idx="161">
                  <c:v>355.5</c:v>
                </c:pt>
                <c:pt idx="162">
                  <c:v>727.5</c:v>
                </c:pt>
              </c:numCache>
            </c:numRef>
          </c:xVal>
          <c:yVal>
            <c:numRef>
              <c:f>'Active 1'!$I$21:$I$1005</c:f>
              <c:numCache>
                <c:formatCode>General</c:formatCode>
                <c:ptCount val="985"/>
                <c:pt idx="0">
                  <c:v>-9.602650000306312E-2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C7-4E53-ADF3-6993AE8FCAA4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1'!$D$21:$D$55</c:f>
                <c:numCache>
                  <c:formatCode>General</c:formatCode>
                  <c:ptCount val="3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</c:numCache>
              </c:numRef>
            </c:plus>
            <c:minus>
              <c:numRef>
                <c:f>'Active 1'!$D$21:$D$55</c:f>
                <c:numCache>
                  <c:formatCode>General</c:formatCode>
                  <c:ptCount val="3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-11249.5</c:v>
                </c:pt>
                <c:pt idx="2">
                  <c:v>-8902.5</c:v>
                </c:pt>
                <c:pt idx="3">
                  <c:v>-8870</c:v>
                </c:pt>
                <c:pt idx="4">
                  <c:v>-8424.5</c:v>
                </c:pt>
                <c:pt idx="5">
                  <c:v>-8391</c:v>
                </c:pt>
                <c:pt idx="6">
                  <c:v>-3387</c:v>
                </c:pt>
                <c:pt idx="7">
                  <c:v>-3387</c:v>
                </c:pt>
                <c:pt idx="8">
                  <c:v>-3281.5</c:v>
                </c:pt>
                <c:pt idx="9">
                  <c:v>-3281.5</c:v>
                </c:pt>
                <c:pt idx="10">
                  <c:v>-3281.5</c:v>
                </c:pt>
                <c:pt idx="11">
                  <c:v>-3274.5</c:v>
                </c:pt>
                <c:pt idx="12">
                  <c:v>-3274.5</c:v>
                </c:pt>
                <c:pt idx="13">
                  <c:v>-3274.5</c:v>
                </c:pt>
                <c:pt idx="14">
                  <c:v>-3270.5</c:v>
                </c:pt>
                <c:pt idx="15">
                  <c:v>-3270.5</c:v>
                </c:pt>
                <c:pt idx="16">
                  <c:v>-3270.5</c:v>
                </c:pt>
                <c:pt idx="17">
                  <c:v>-3232.5</c:v>
                </c:pt>
                <c:pt idx="18">
                  <c:v>-3232.5</c:v>
                </c:pt>
                <c:pt idx="19">
                  <c:v>-3232.5</c:v>
                </c:pt>
                <c:pt idx="20">
                  <c:v>-3118.5</c:v>
                </c:pt>
                <c:pt idx="21">
                  <c:v>-3118.5</c:v>
                </c:pt>
                <c:pt idx="22">
                  <c:v>-3118.5</c:v>
                </c:pt>
                <c:pt idx="23">
                  <c:v>-3118.5</c:v>
                </c:pt>
                <c:pt idx="24">
                  <c:v>-3087</c:v>
                </c:pt>
                <c:pt idx="25">
                  <c:v>-3087</c:v>
                </c:pt>
                <c:pt idx="26">
                  <c:v>-2961.5</c:v>
                </c:pt>
                <c:pt idx="27">
                  <c:v>-2961.5</c:v>
                </c:pt>
                <c:pt idx="28">
                  <c:v>-2961.5</c:v>
                </c:pt>
                <c:pt idx="29">
                  <c:v>-2961.5</c:v>
                </c:pt>
                <c:pt idx="30">
                  <c:v>-2943.5</c:v>
                </c:pt>
                <c:pt idx="31">
                  <c:v>-2943.5</c:v>
                </c:pt>
                <c:pt idx="32">
                  <c:v>-2943.5</c:v>
                </c:pt>
                <c:pt idx="33">
                  <c:v>-2943.5</c:v>
                </c:pt>
                <c:pt idx="34">
                  <c:v>-2776</c:v>
                </c:pt>
                <c:pt idx="35">
                  <c:v>-2776</c:v>
                </c:pt>
                <c:pt idx="36">
                  <c:v>-2776</c:v>
                </c:pt>
                <c:pt idx="37">
                  <c:v>-2776</c:v>
                </c:pt>
                <c:pt idx="38">
                  <c:v>-2648.5</c:v>
                </c:pt>
                <c:pt idx="39">
                  <c:v>-2648.5</c:v>
                </c:pt>
                <c:pt idx="40">
                  <c:v>-2648.5</c:v>
                </c:pt>
                <c:pt idx="41">
                  <c:v>-2648.5</c:v>
                </c:pt>
                <c:pt idx="42">
                  <c:v>-2545</c:v>
                </c:pt>
                <c:pt idx="43">
                  <c:v>-2545</c:v>
                </c:pt>
                <c:pt idx="44">
                  <c:v>-2545</c:v>
                </c:pt>
                <c:pt idx="45">
                  <c:v>-2545</c:v>
                </c:pt>
                <c:pt idx="46">
                  <c:v>-2489.5</c:v>
                </c:pt>
                <c:pt idx="47">
                  <c:v>-2489.5</c:v>
                </c:pt>
                <c:pt idx="48">
                  <c:v>-2489.5</c:v>
                </c:pt>
                <c:pt idx="49">
                  <c:v>-2489.5</c:v>
                </c:pt>
                <c:pt idx="50">
                  <c:v>-2372.5</c:v>
                </c:pt>
                <c:pt idx="51">
                  <c:v>-2359.5</c:v>
                </c:pt>
                <c:pt idx="52">
                  <c:v>-2348.5</c:v>
                </c:pt>
                <c:pt idx="53">
                  <c:v>-2236.5</c:v>
                </c:pt>
                <c:pt idx="54">
                  <c:v>-1907.5</c:v>
                </c:pt>
                <c:pt idx="55">
                  <c:v>-1830.5</c:v>
                </c:pt>
                <c:pt idx="56">
                  <c:v>-1830.5</c:v>
                </c:pt>
                <c:pt idx="57">
                  <c:v>-1472</c:v>
                </c:pt>
                <c:pt idx="58">
                  <c:v>-1465.5</c:v>
                </c:pt>
                <c:pt idx="59">
                  <c:v>-1461.5</c:v>
                </c:pt>
                <c:pt idx="60">
                  <c:v>-1457</c:v>
                </c:pt>
                <c:pt idx="61">
                  <c:v>-1456.5</c:v>
                </c:pt>
                <c:pt idx="62">
                  <c:v>-1333.5</c:v>
                </c:pt>
                <c:pt idx="63">
                  <c:v>-1311</c:v>
                </c:pt>
                <c:pt idx="64">
                  <c:v>-1278.5</c:v>
                </c:pt>
                <c:pt idx="65">
                  <c:v>-1203.5</c:v>
                </c:pt>
                <c:pt idx="66">
                  <c:v>-1186.5</c:v>
                </c:pt>
                <c:pt idx="67">
                  <c:v>-1186.5</c:v>
                </c:pt>
                <c:pt idx="68">
                  <c:v>-1186.5</c:v>
                </c:pt>
                <c:pt idx="69">
                  <c:v>-1152.5</c:v>
                </c:pt>
                <c:pt idx="70">
                  <c:v>-1036</c:v>
                </c:pt>
                <c:pt idx="71">
                  <c:v>-1035.5</c:v>
                </c:pt>
                <c:pt idx="72">
                  <c:v>-897.5</c:v>
                </c:pt>
                <c:pt idx="73">
                  <c:v>-892.5</c:v>
                </c:pt>
                <c:pt idx="74">
                  <c:v>-885.5</c:v>
                </c:pt>
                <c:pt idx="75">
                  <c:v>-863.5</c:v>
                </c:pt>
                <c:pt idx="76">
                  <c:v>-861.5</c:v>
                </c:pt>
                <c:pt idx="77">
                  <c:v>-852.5</c:v>
                </c:pt>
                <c:pt idx="78">
                  <c:v>-841.5</c:v>
                </c:pt>
                <c:pt idx="79">
                  <c:v>-734.5</c:v>
                </c:pt>
                <c:pt idx="80">
                  <c:v>-733.5</c:v>
                </c:pt>
                <c:pt idx="81">
                  <c:v>-727</c:v>
                </c:pt>
                <c:pt idx="82">
                  <c:v>-678</c:v>
                </c:pt>
                <c:pt idx="83">
                  <c:v>-678</c:v>
                </c:pt>
                <c:pt idx="84">
                  <c:v>-593.5</c:v>
                </c:pt>
                <c:pt idx="85">
                  <c:v>-592.5</c:v>
                </c:pt>
                <c:pt idx="86">
                  <c:v>-592.5</c:v>
                </c:pt>
                <c:pt idx="87">
                  <c:v>-590</c:v>
                </c:pt>
                <c:pt idx="88">
                  <c:v>-590</c:v>
                </c:pt>
                <c:pt idx="89">
                  <c:v>-580</c:v>
                </c:pt>
                <c:pt idx="90">
                  <c:v>-546.5</c:v>
                </c:pt>
                <c:pt idx="91">
                  <c:v>-444.5</c:v>
                </c:pt>
                <c:pt idx="92">
                  <c:v>-444.5</c:v>
                </c:pt>
                <c:pt idx="93">
                  <c:v>-444.5</c:v>
                </c:pt>
                <c:pt idx="94">
                  <c:v>-444.5</c:v>
                </c:pt>
                <c:pt idx="95">
                  <c:v>-440.5</c:v>
                </c:pt>
                <c:pt idx="96">
                  <c:v>-440.5</c:v>
                </c:pt>
                <c:pt idx="97">
                  <c:v>-435.5</c:v>
                </c:pt>
                <c:pt idx="98">
                  <c:v>-435.5</c:v>
                </c:pt>
                <c:pt idx="99">
                  <c:v>-429.5</c:v>
                </c:pt>
                <c:pt idx="100">
                  <c:v>-429.5</c:v>
                </c:pt>
                <c:pt idx="101">
                  <c:v>-425</c:v>
                </c:pt>
                <c:pt idx="102">
                  <c:v>-425</c:v>
                </c:pt>
                <c:pt idx="103">
                  <c:v>-423.5</c:v>
                </c:pt>
                <c:pt idx="104">
                  <c:v>-423.5</c:v>
                </c:pt>
                <c:pt idx="105">
                  <c:v>-413.5</c:v>
                </c:pt>
                <c:pt idx="106">
                  <c:v>-413.5</c:v>
                </c:pt>
                <c:pt idx="107">
                  <c:v>-413.5</c:v>
                </c:pt>
                <c:pt idx="108">
                  <c:v>-413.5</c:v>
                </c:pt>
                <c:pt idx="109">
                  <c:v>-411.5</c:v>
                </c:pt>
                <c:pt idx="110">
                  <c:v>-411.5</c:v>
                </c:pt>
                <c:pt idx="111">
                  <c:v>-411.5</c:v>
                </c:pt>
                <c:pt idx="112">
                  <c:v>-402.5</c:v>
                </c:pt>
                <c:pt idx="113">
                  <c:v>-402.5</c:v>
                </c:pt>
                <c:pt idx="114">
                  <c:v>-402.5</c:v>
                </c:pt>
                <c:pt idx="115">
                  <c:v>-402.5</c:v>
                </c:pt>
                <c:pt idx="116">
                  <c:v>-283.5</c:v>
                </c:pt>
                <c:pt idx="117">
                  <c:v>-279</c:v>
                </c:pt>
                <c:pt idx="118">
                  <c:v>-272.5</c:v>
                </c:pt>
                <c:pt idx="119">
                  <c:v>-266</c:v>
                </c:pt>
                <c:pt idx="120">
                  <c:v>-248</c:v>
                </c:pt>
                <c:pt idx="121">
                  <c:v>-171.5</c:v>
                </c:pt>
                <c:pt idx="122">
                  <c:v>-167</c:v>
                </c:pt>
                <c:pt idx="123">
                  <c:v>-160.5</c:v>
                </c:pt>
                <c:pt idx="124">
                  <c:v>-158</c:v>
                </c:pt>
                <c:pt idx="125">
                  <c:v>-153.5</c:v>
                </c:pt>
                <c:pt idx="126">
                  <c:v>-153.5</c:v>
                </c:pt>
                <c:pt idx="127">
                  <c:v>-151.5</c:v>
                </c:pt>
                <c:pt idx="128">
                  <c:v>-145</c:v>
                </c:pt>
                <c:pt idx="129">
                  <c:v>-144.5</c:v>
                </c:pt>
                <c:pt idx="130">
                  <c:v>-144.5</c:v>
                </c:pt>
                <c:pt idx="131">
                  <c:v>-142.5</c:v>
                </c:pt>
                <c:pt idx="132">
                  <c:v>-140.5</c:v>
                </c:pt>
                <c:pt idx="133">
                  <c:v>-140</c:v>
                </c:pt>
                <c:pt idx="134">
                  <c:v>-138</c:v>
                </c:pt>
                <c:pt idx="135">
                  <c:v>-136</c:v>
                </c:pt>
                <c:pt idx="136">
                  <c:v>-129</c:v>
                </c:pt>
                <c:pt idx="137">
                  <c:v>-120.5</c:v>
                </c:pt>
                <c:pt idx="138">
                  <c:v>-118</c:v>
                </c:pt>
                <c:pt idx="139">
                  <c:v>-118</c:v>
                </c:pt>
                <c:pt idx="140">
                  <c:v>-114</c:v>
                </c:pt>
                <c:pt idx="141">
                  <c:v>-111.5</c:v>
                </c:pt>
                <c:pt idx="142">
                  <c:v>-107</c:v>
                </c:pt>
                <c:pt idx="143">
                  <c:v>-103.5</c:v>
                </c:pt>
                <c:pt idx="144">
                  <c:v>-103.5</c:v>
                </c:pt>
                <c:pt idx="145">
                  <c:v>-2</c:v>
                </c:pt>
                <c:pt idx="146">
                  <c:v>-1.5</c:v>
                </c:pt>
                <c:pt idx="147">
                  <c:v>-1.5</c:v>
                </c:pt>
                <c:pt idx="148">
                  <c:v>0</c:v>
                </c:pt>
                <c:pt idx="149">
                  <c:v>5.5</c:v>
                </c:pt>
                <c:pt idx="150">
                  <c:v>5.5</c:v>
                </c:pt>
                <c:pt idx="151">
                  <c:v>6.5</c:v>
                </c:pt>
                <c:pt idx="152">
                  <c:v>9.5</c:v>
                </c:pt>
                <c:pt idx="153">
                  <c:v>36</c:v>
                </c:pt>
                <c:pt idx="154">
                  <c:v>38.5</c:v>
                </c:pt>
                <c:pt idx="155">
                  <c:v>151</c:v>
                </c:pt>
                <c:pt idx="156">
                  <c:v>155.5</c:v>
                </c:pt>
                <c:pt idx="157">
                  <c:v>193</c:v>
                </c:pt>
                <c:pt idx="158">
                  <c:v>301</c:v>
                </c:pt>
                <c:pt idx="159">
                  <c:v>310</c:v>
                </c:pt>
                <c:pt idx="160">
                  <c:v>355.5</c:v>
                </c:pt>
                <c:pt idx="161">
                  <c:v>355.5</c:v>
                </c:pt>
                <c:pt idx="162">
                  <c:v>727.5</c:v>
                </c:pt>
              </c:numCache>
            </c:numRef>
          </c:xVal>
          <c:yVal>
            <c:numRef>
              <c:f>'Active 1'!$J$21:$J$1005</c:f>
              <c:numCache>
                <c:formatCode>General</c:formatCode>
                <c:ptCount val="985"/>
                <c:pt idx="6">
                  <c:v>2.9211000000941567E-2</c:v>
                </c:pt>
                <c:pt idx="7">
                  <c:v>2.9211000000941567E-2</c:v>
                </c:pt>
                <c:pt idx="8">
                  <c:v>2.7669499999319669E-2</c:v>
                </c:pt>
                <c:pt idx="9">
                  <c:v>2.7869500001543202E-2</c:v>
                </c:pt>
                <c:pt idx="10">
                  <c:v>2.7869500001543202E-2</c:v>
                </c:pt>
                <c:pt idx="11">
                  <c:v>3.1798500000149943E-2</c:v>
                </c:pt>
                <c:pt idx="12">
                  <c:v>3.1798500000149943E-2</c:v>
                </c:pt>
                <c:pt idx="13">
                  <c:v>3.1898500004899688E-2</c:v>
                </c:pt>
                <c:pt idx="14">
                  <c:v>2.9586500000732485E-2</c:v>
                </c:pt>
                <c:pt idx="15">
                  <c:v>2.9786500002956018E-2</c:v>
                </c:pt>
                <c:pt idx="16">
                  <c:v>2.9786500002956018E-2</c:v>
                </c:pt>
                <c:pt idx="17">
                  <c:v>3.3172499999636784E-2</c:v>
                </c:pt>
                <c:pt idx="18">
                  <c:v>3.3372500001860317E-2</c:v>
                </c:pt>
                <c:pt idx="19">
                  <c:v>3.3372500001860317E-2</c:v>
                </c:pt>
                <c:pt idx="20">
                  <c:v>2.9130500006431248E-2</c:v>
                </c:pt>
                <c:pt idx="21">
                  <c:v>2.9130500006431248E-2</c:v>
                </c:pt>
                <c:pt idx="22">
                  <c:v>2.9930500000773463E-2</c:v>
                </c:pt>
                <c:pt idx="23">
                  <c:v>2.9930500000773463E-2</c:v>
                </c:pt>
                <c:pt idx="24">
                  <c:v>3.001100000255974E-2</c:v>
                </c:pt>
                <c:pt idx="25">
                  <c:v>3.001100000255974E-2</c:v>
                </c:pt>
                <c:pt idx="26">
                  <c:v>2.7409500005887821E-2</c:v>
                </c:pt>
                <c:pt idx="27">
                  <c:v>2.900950000184821E-2</c:v>
                </c:pt>
                <c:pt idx="28">
                  <c:v>2.900950000184821E-2</c:v>
                </c:pt>
                <c:pt idx="29">
                  <c:v>3.1409499999426771E-2</c:v>
                </c:pt>
                <c:pt idx="30">
                  <c:v>2.4455500002659392E-2</c:v>
                </c:pt>
                <c:pt idx="31">
                  <c:v>2.63554999983171E-2</c:v>
                </c:pt>
                <c:pt idx="32">
                  <c:v>2.63554999983171E-2</c:v>
                </c:pt>
                <c:pt idx="33">
                  <c:v>2.7455499999632593E-2</c:v>
                </c:pt>
                <c:pt idx="34">
                  <c:v>1.3727999998081941E-2</c:v>
                </c:pt>
                <c:pt idx="35">
                  <c:v>1.4127999995253049E-2</c:v>
                </c:pt>
                <c:pt idx="36">
                  <c:v>1.4127999995253049E-2</c:v>
                </c:pt>
                <c:pt idx="37">
                  <c:v>1.4527999999700114E-2</c:v>
                </c:pt>
                <c:pt idx="38">
                  <c:v>-6.3794999950914644E-3</c:v>
                </c:pt>
                <c:pt idx="39">
                  <c:v>-5.8794999931706116E-3</c:v>
                </c:pt>
                <c:pt idx="40">
                  <c:v>-5.8794999931706116E-3</c:v>
                </c:pt>
                <c:pt idx="41">
                  <c:v>-3.0794999984209426E-3</c:v>
                </c:pt>
                <c:pt idx="42">
                  <c:v>-7.6150000022607855E-3</c:v>
                </c:pt>
                <c:pt idx="43">
                  <c:v>-7.4150000000372529E-3</c:v>
                </c:pt>
                <c:pt idx="44">
                  <c:v>-7.4150000000372529E-3</c:v>
                </c:pt>
                <c:pt idx="45">
                  <c:v>-7.1150000003399327E-3</c:v>
                </c:pt>
                <c:pt idx="46">
                  <c:v>-1.6065000017988496E-3</c:v>
                </c:pt>
                <c:pt idx="47">
                  <c:v>-7.0649999543093145E-4</c:v>
                </c:pt>
                <c:pt idx="48">
                  <c:v>-7.0649999543093145E-4</c:v>
                </c:pt>
                <c:pt idx="49">
                  <c:v>-5.0650000048335642E-4</c:v>
                </c:pt>
                <c:pt idx="50">
                  <c:v>-9.0749999799299985E-4</c:v>
                </c:pt>
                <c:pt idx="51">
                  <c:v>4.1035000031115487E-3</c:v>
                </c:pt>
                <c:pt idx="52">
                  <c:v>1.0204999998677522E-3</c:v>
                </c:pt>
                <c:pt idx="53">
                  <c:v>4.4845000011264347E-3</c:v>
                </c:pt>
                <c:pt idx="54">
                  <c:v>1.2147500005085021E-2</c:v>
                </c:pt>
                <c:pt idx="64">
                  <c:v>2.9510500004107598E-2</c:v>
                </c:pt>
                <c:pt idx="79">
                  <c:v>2.9678500002773944E-2</c:v>
                </c:pt>
                <c:pt idx="84">
                  <c:v>2.5705500003823545E-2</c:v>
                </c:pt>
                <c:pt idx="89">
                  <c:v>2.9940000000351574E-2</c:v>
                </c:pt>
                <c:pt idx="90">
                  <c:v>2.721449999808101E-2</c:v>
                </c:pt>
                <c:pt idx="144">
                  <c:v>-5.964500000118278E-3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1C7-4E53-ADF3-6993AE8FCAA4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-11249.5</c:v>
                </c:pt>
                <c:pt idx="2">
                  <c:v>-8902.5</c:v>
                </c:pt>
                <c:pt idx="3">
                  <c:v>-8870</c:v>
                </c:pt>
                <c:pt idx="4">
                  <c:v>-8424.5</c:v>
                </c:pt>
                <c:pt idx="5">
                  <c:v>-8391</c:v>
                </c:pt>
                <c:pt idx="6">
                  <c:v>-3387</c:v>
                </c:pt>
                <c:pt idx="7">
                  <c:v>-3387</c:v>
                </c:pt>
                <c:pt idx="8">
                  <c:v>-3281.5</c:v>
                </c:pt>
                <c:pt idx="9">
                  <c:v>-3281.5</c:v>
                </c:pt>
                <c:pt idx="10">
                  <c:v>-3281.5</c:v>
                </c:pt>
                <c:pt idx="11">
                  <c:v>-3274.5</c:v>
                </c:pt>
                <c:pt idx="12">
                  <c:v>-3274.5</c:v>
                </c:pt>
                <c:pt idx="13">
                  <c:v>-3274.5</c:v>
                </c:pt>
                <c:pt idx="14">
                  <c:v>-3270.5</c:v>
                </c:pt>
                <c:pt idx="15">
                  <c:v>-3270.5</c:v>
                </c:pt>
                <c:pt idx="16">
                  <c:v>-3270.5</c:v>
                </c:pt>
                <c:pt idx="17">
                  <c:v>-3232.5</c:v>
                </c:pt>
                <c:pt idx="18">
                  <c:v>-3232.5</c:v>
                </c:pt>
                <c:pt idx="19">
                  <c:v>-3232.5</c:v>
                </c:pt>
                <c:pt idx="20">
                  <c:v>-3118.5</c:v>
                </c:pt>
                <c:pt idx="21">
                  <c:v>-3118.5</c:v>
                </c:pt>
                <c:pt idx="22">
                  <c:v>-3118.5</c:v>
                </c:pt>
                <c:pt idx="23">
                  <c:v>-3118.5</c:v>
                </c:pt>
                <c:pt idx="24">
                  <c:v>-3087</c:v>
                </c:pt>
                <c:pt idx="25">
                  <c:v>-3087</c:v>
                </c:pt>
                <c:pt idx="26">
                  <c:v>-2961.5</c:v>
                </c:pt>
                <c:pt idx="27">
                  <c:v>-2961.5</c:v>
                </c:pt>
                <c:pt idx="28">
                  <c:v>-2961.5</c:v>
                </c:pt>
                <c:pt idx="29">
                  <c:v>-2961.5</c:v>
                </c:pt>
                <c:pt idx="30">
                  <c:v>-2943.5</c:v>
                </c:pt>
                <c:pt idx="31">
                  <c:v>-2943.5</c:v>
                </c:pt>
                <c:pt idx="32">
                  <c:v>-2943.5</c:v>
                </c:pt>
                <c:pt idx="33">
                  <c:v>-2943.5</c:v>
                </c:pt>
                <c:pt idx="34">
                  <c:v>-2776</c:v>
                </c:pt>
                <c:pt idx="35">
                  <c:v>-2776</c:v>
                </c:pt>
                <c:pt idx="36">
                  <c:v>-2776</c:v>
                </c:pt>
                <c:pt idx="37">
                  <c:v>-2776</c:v>
                </c:pt>
                <c:pt idx="38">
                  <c:v>-2648.5</c:v>
                </c:pt>
                <c:pt idx="39">
                  <c:v>-2648.5</c:v>
                </c:pt>
                <c:pt idx="40">
                  <c:v>-2648.5</c:v>
                </c:pt>
                <c:pt idx="41">
                  <c:v>-2648.5</c:v>
                </c:pt>
                <c:pt idx="42">
                  <c:v>-2545</c:v>
                </c:pt>
                <c:pt idx="43">
                  <c:v>-2545</c:v>
                </c:pt>
                <c:pt idx="44">
                  <c:v>-2545</c:v>
                </c:pt>
                <c:pt idx="45">
                  <c:v>-2545</c:v>
                </c:pt>
                <c:pt idx="46">
                  <c:v>-2489.5</c:v>
                </c:pt>
                <c:pt idx="47">
                  <c:v>-2489.5</c:v>
                </c:pt>
                <c:pt idx="48">
                  <c:v>-2489.5</c:v>
                </c:pt>
                <c:pt idx="49">
                  <c:v>-2489.5</c:v>
                </c:pt>
                <c:pt idx="50">
                  <c:v>-2372.5</c:v>
                </c:pt>
                <c:pt idx="51">
                  <c:v>-2359.5</c:v>
                </c:pt>
                <c:pt idx="52">
                  <c:v>-2348.5</c:v>
                </c:pt>
                <c:pt idx="53">
                  <c:v>-2236.5</c:v>
                </c:pt>
                <c:pt idx="54">
                  <c:v>-1907.5</c:v>
                </c:pt>
                <c:pt idx="55">
                  <c:v>-1830.5</c:v>
                </c:pt>
                <c:pt idx="56">
                  <c:v>-1830.5</c:v>
                </c:pt>
                <c:pt idx="57">
                  <c:v>-1472</c:v>
                </c:pt>
                <c:pt idx="58">
                  <c:v>-1465.5</c:v>
                </c:pt>
                <c:pt idx="59">
                  <c:v>-1461.5</c:v>
                </c:pt>
                <c:pt idx="60">
                  <c:v>-1457</c:v>
                </c:pt>
                <c:pt idx="61">
                  <c:v>-1456.5</c:v>
                </c:pt>
                <c:pt idx="62">
                  <c:v>-1333.5</c:v>
                </c:pt>
                <c:pt idx="63">
                  <c:v>-1311</c:v>
                </c:pt>
                <c:pt idx="64">
                  <c:v>-1278.5</c:v>
                </c:pt>
                <c:pt idx="65">
                  <c:v>-1203.5</c:v>
                </c:pt>
                <c:pt idx="66">
                  <c:v>-1186.5</c:v>
                </c:pt>
                <c:pt idx="67">
                  <c:v>-1186.5</c:v>
                </c:pt>
                <c:pt idx="68">
                  <c:v>-1186.5</c:v>
                </c:pt>
                <c:pt idx="69">
                  <c:v>-1152.5</c:v>
                </c:pt>
                <c:pt idx="70">
                  <c:v>-1036</c:v>
                </c:pt>
                <c:pt idx="71">
                  <c:v>-1035.5</c:v>
                </c:pt>
                <c:pt idx="72">
                  <c:v>-897.5</c:v>
                </c:pt>
                <c:pt idx="73">
                  <c:v>-892.5</c:v>
                </c:pt>
                <c:pt idx="74">
                  <c:v>-885.5</c:v>
                </c:pt>
                <c:pt idx="75">
                  <c:v>-863.5</c:v>
                </c:pt>
                <c:pt idx="76">
                  <c:v>-861.5</c:v>
                </c:pt>
                <c:pt idx="77">
                  <c:v>-852.5</c:v>
                </c:pt>
                <c:pt idx="78">
                  <c:v>-841.5</c:v>
                </c:pt>
                <c:pt idx="79">
                  <c:v>-734.5</c:v>
                </c:pt>
                <c:pt idx="80">
                  <c:v>-733.5</c:v>
                </c:pt>
                <c:pt idx="81">
                  <c:v>-727</c:v>
                </c:pt>
                <c:pt idx="82">
                  <c:v>-678</c:v>
                </c:pt>
                <c:pt idx="83">
                  <c:v>-678</c:v>
                </c:pt>
                <c:pt idx="84">
                  <c:v>-593.5</c:v>
                </c:pt>
                <c:pt idx="85">
                  <c:v>-592.5</c:v>
                </c:pt>
                <c:pt idx="86">
                  <c:v>-592.5</c:v>
                </c:pt>
                <c:pt idx="87">
                  <c:v>-590</c:v>
                </c:pt>
                <c:pt idx="88">
                  <c:v>-590</c:v>
                </c:pt>
                <c:pt idx="89">
                  <c:v>-580</c:v>
                </c:pt>
                <c:pt idx="90">
                  <c:v>-546.5</c:v>
                </c:pt>
                <c:pt idx="91">
                  <c:v>-444.5</c:v>
                </c:pt>
                <c:pt idx="92">
                  <c:v>-444.5</c:v>
                </c:pt>
                <c:pt idx="93">
                  <c:v>-444.5</c:v>
                </c:pt>
                <c:pt idx="94">
                  <c:v>-444.5</c:v>
                </c:pt>
                <c:pt idx="95">
                  <c:v>-440.5</c:v>
                </c:pt>
                <c:pt idx="96">
                  <c:v>-440.5</c:v>
                </c:pt>
                <c:pt idx="97">
                  <c:v>-435.5</c:v>
                </c:pt>
                <c:pt idx="98">
                  <c:v>-435.5</c:v>
                </c:pt>
                <c:pt idx="99">
                  <c:v>-429.5</c:v>
                </c:pt>
                <c:pt idx="100">
                  <c:v>-429.5</c:v>
                </c:pt>
                <c:pt idx="101">
                  <c:v>-425</c:v>
                </c:pt>
                <c:pt idx="102">
                  <c:v>-425</c:v>
                </c:pt>
                <c:pt idx="103">
                  <c:v>-423.5</c:v>
                </c:pt>
                <c:pt idx="104">
                  <c:v>-423.5</c:v>
                </c:pt>
                <c:pt idx="105">
                  <c:v>-413.5</c:v>
                </c:pt>
                <c:pt idx="106">
                  <c:v>-413.5</c:v>
                </c:pt>
                <c:pt idx="107">
                  <c:v>-413.5</c:v>
                </c:pt>
                <c:pt idx="108">
                  <c:v>-413.5</c:v>
                </c:pt>
                <c:pt idx="109">
                  <c:v>-411.5</c:v>
                </c:pt>
                <c:pt idx="110">
                  <c:v>-411.5</c:v>
                </c:pt>
                <c:pt idx="111">
                  <c:v>-411.5</c:v>
                </c:pt>
                <c:pt idx="112">
                  <c:v>-402.5</c:v>
                </c:pt>
                <c:pt idx="113">
                  <c:v>-402.5</c:v>
                </c:pt>
                <c:pt idx="114">
                  <c:v>-402.5</c:v>
                </c:pt>
                <c:pt idx="115">
                  <c:v>-402.5</c:v>
                </c:pt>
                <c:pt idx="116">
                  <c:v>-283.5</c:v>
                </c:pt>
                <c:pt idx="117">
                  <c:v>-279</c:v>
                </c:pt>
                <c:pt idx="118">
                  <c:v>-272.5</c:v>
                </c:pt>
                <c:pt idx="119">
                  <c:v>-266</c:v>
                </c:pt>
                <c:pt idx="120">
                  <c:v>-248</c:v>
                </c:pt>
                <c:pt idx="121">
                  <c:v>-171.5</c:v>
                </c:pt>
                <c:pt idx="122">
                  <c:v>-167</c:v>
                </c:pt>
                <c:pt idx="123">
                  <c:v>-160.5</c:v>
                </c:pt>
                <c:pt idx="124">
                  <c:v>-158</c:v>
                </c:pt>
                <c:pt idx="125">
                  <c:v>-153.5</c:v>
                </c:pt>
                <c:pt idx="126">
                  <c:v>-153.5</c:v>
                </c:pt>
                <c:pt idx="127">
                  <c:v>-151.5</c:v>
                </c:pt>
                <c:pt idx="128">
                  <c:v>-145</c:v>
                </c:pt>
                <c:pt idx="129">
                  <c:v>-144.5</c:v>
                </c:pt>
                <c:pt idx="130">
                  <c:v>-144.5</c:v>
                </c:pt>
                <c:pt idx="131">
                  <c:v>-142.5</c:v>
                </c:pt>
                <c:pt idx="132">
                  <c:v>-140.5</c:v>
                </c:pt>
                <c:pt idx="133">
                  <c:v>-140</c:v>
                </c:pt>
                <c:pt idx="134">
                  <c:v>-138</c:v>
                </c:pt>
                <c:pt idx="135">
                  <c:v>-136</c:v>
                </c:pt>
                <c:pt idx="136">
                  <c:v>-129</c:v>
                </c:pt>
                <c:pt idx="137">
                  <c:v>-120.5</c:v>
                </c:pt>
                <c:pt idx="138">
                  <c:v>-118</c:v>
                </c:pt>
                <c:pt idx="139">
                  <c:v>-118</c:v>
                </c:pt>
                <c:pt idx="140">
                  <c:v>-114</c:v>
                </c:pt>
                <c:pt idx="141">
                  <c:v>-111.5</c:v>
                </c:pt>
                <c:pt idx="142">
                  <c:v>-107</c:v>
                </c:pt>
                <c:pt idx="143">
                  <c:v>-103.5</c:v>
                </c:pt>
                <c:pt idx="144">
                  <c:v>-103.5</c:v>
                </c:pt>
                <c:pt idx="145">
                  <c:v>-2</c:v>
                </c:pt>
                <c:pt idx="146">
                  <c:v>-1.5</c:v>
                </c:pt>
                <c:pt idx="147">
                  <c:v>-1.5</c:v>
                </c:pt>
                <c:pt idx="148">
                  <c:v>0</c:v>
                </c:pt>
                <c:pt idx="149">
                  <c:v>5.5</c:v>
                </c:pt>
                <c:pt idx="150">
                  <c:v>5.5</c:v>
                </c:pt>
                <c:pt idx="151">
                  <c:v>6.5</c:v>
                </c:pt>
                <c:pt idx="152">
                  <c:v>9.5</c:v>
                </c:pt>
                <c:pt idx="153">
                  <c:v>36</c:v>
                </c:pt>
                <c:pt idx="154">
                  <c:v>38.5</c:v>
                </c:pt>
                <c:pt idx="155">
                  <c:v>151</c:v>
                </c:pt>
                <c:pt idx="156">
                  <c:v>155.5</c:v>
                </c:pt>
                <c:pt idx="157">
                  <c:v>193</c:v>
                </c:pt>
                <c:pt idx="158">
                  <c:v>301</c:v>
                </c:pt>
                <c:pt idx="159">
                  <c:v>310</c:v>
                </c:pt>
                <c:pt idx="160">
                  <c:v>355.5</c:v>
                </c:pt>
                <c:pt idx="161">
                  <c:v>355.5</c:v>
                </c:pt>
                <c:pt idx="162">
                  <c:v>727.5</c:v>
                </c:pt>
              </c:numCache>
            </c:numRef>
          </c:xVal>
          <c:yVal>
            <c:numRef>
              <c:f>'Active 1'!$K$21:$K$1005</c:f>
              <c:numCache>
                <c:formatCode>General</c:formatCode>
                <c:ptCount val="985"/>
                <c:pt idx="1">
                  <c:v>-9.4026500002655666E-2</c:v>
                </c:pt>
                <c:pt idx="55">
                  <c:v>2.3466500002541579E-2</c:v>
                </c:pt>
                <c:pt idx="56">
                  <c:v>2.3466500002541579E-2</c:v>
                </c:pt>
                <c:pt idx="57">
                  <c:v>2.3516000001109205E-2</c:v>
                </c:pt>
                <c:pt idx="58">
                  <c:v>2.5221500000043306E-2</c:v>
                </c:pt>
                <c:pt idx="59">
                  <c:v>2.8309499997703824E-2</c:v>
                </c:pt>
                <c:pt idx="60">
                  <c:v>2.4921000003814697E-2</c:v>
                </c:pt>
                <c:pt idx="61">
                  <c:v>2.4344500001461711E-2</c:v>
                </c:pt>
                <c:pt idx="62">
                  <c:v>2.6325500002712943E-2</c:v>
                </c:pt>
                <c:pt idx="63">
                  <c:v>2.708300000813324E-2</c:v>
                </c:pt>
                <c:pt idx="65">
                  <c:v>2.8735499996400904E-2</c:v>
                </c:pt>
                <c:pt idx="66">
                  <c:v>2.9334500002732966E-2</c:v>
                </c:pt>
                <c:pt idx="67">
                  <c:v>3.2034500000008848E-2</c:v>
                </c:pt>
                <c:pt idx="68">
                  <c:v>3.2034500000008848E-2</c:v>
                </c:pt>
                <c:pt idx="69">
                  <c:v>2.9232500004582107E-2</c:v>
                </c:pt>
                <c:pt idx="70">
                  <c:v>2.9208000007201917E-2</c:v>
                </c:pt>
                <c:pt idx="71">
                  <c:v>3.233149999869056E-2</c:v>
                </c:pt>
                <c:pt idx="72">
                  <c:v>3.2417500005976763E-2</c:v>
                </c:pt>
                <c:pt idx="73">
                  <c:v>3.1652500001655426E-2</c:v>
                </c:pt>
                <c:pt idx="74">
                  <c:v>3.2181500006117858E-2</c:v>
                </c:pt>
                <c:pt idx="75">
                  <c:v>3.101549999701092E-2</c:v>
                </c:pt>
                <c:pt idx="76">
                  <c:v>3.1409499999426771E-2</c:v>
                </c:pt>
                <c:pt idx="77">
                  <c:v>3.1532499997410923E-2</c:v>
                </c:pt>
                <c:pt idx="78">
                  <c:v>3.1449500005692244E-2</c:v>
                </c:pt>
                <c:pt idx="80">
                  <c:v>3.0525499998475425E-2</c:v>
                </c:pt>
                <c:pt idx="81">
                  <c:v>3.0530999996699393E-2</c:v>
                </c:pt>
                <c:pt idx="82">
                  <c:v>3.3234000002266839E-2</c:v>
                </c:pt>
                <c:pt idx="83">
                  <c:v>3.3234000002266839E-2</c:v>
                </c:pt>
                <c:pt idx="85">
                  <c:v>2.7952500000537839E-2</c:v>
                </c:pt>
                <c:pt idx="86">
                  <c:v>2.7952500000537839E-2</c:v>
                </c:pt>
                <c:pt idx="87">
                  <c:v>2.9670000003534369E-2</c:v>
                </c:pt>
                <c:pt idx="88">
                  <c:v>2.9670000003534369E-2</c:v>
                </c:pt>
                <c:pt idx="91">
                  <c:v>2.4008500004129019E-2</c:v>
                </c:pt>
                <c:pt idx="92">
                  <c:v>2.4008500004129019E-2</c:v>
                </c:pt>
                <c:pt idx="93">
                  <c:v>2.4708500000997446E-2</c:v>
                </c:pt>
                <c:pt idx="94">
                  <c:v>2.4708500000997446E-2</c:v>
                </c:pt>
                <c:pt idx="95">
                  <c:v>2.429649999976391E-2</c:v>
                </c:pt>
                <c:pt idx="96">
                  <c:v>2.429649999976391E-2</c:v>
                </c:pt>
                <c:pt idx="97">
                  <c:v>2.6131499995244667E-2</c:v>
                </c:pt>
                <c:pt idx="98">
                  <c:v>2.6131499995244667E-2</c:v>
                </c:pt>
                <c:pt idx="99">
                  <c:v>2.4913500004913658E-2</c:v>
                </c:pt>
                <c:pt idx="100">
                  <c:v>2.4913500004913658E-2</c:v>
                </c:pt>
                <c:pt idx="101">
                  <c:v>2.5424999999813735E-2</c:v>
                </c:pt>
                <c:pt idx="102">
                  <c:v>2.5424999999813735E-2</c:v>
                </c:pt>
                <c:pt idx="103">
                  <c:v>2.5195500005793292E-2</c:v>
                </c:pt>
                <c:pt idx="104">
                  <c:v>2.5195500005793292E-2</c:v>
                </c:pt>
                <c:pt idx="105">
                  <c:v>2.2865500002808403E-2</c:v>
                </c:pt>
                <c:pt idx="106">
                  <c:v>2.2865500002808403E-2</c:v>
                </c:pt>
                <c:pt idx="107">
                  <c:v>2.3865499999374151E-2</c:v>
                </c:pt>
                <c:pt idx="108">
                  <c:v>2.3865499999374151E-2</c:v>
                </c:pt>
                <c:pt idx="109">
                  <c:v>2.2159500003908761E-2</c:v>
                </c:pt>
                <c:pt idx="110">
                  <c:v>2.2159500003908761E-2</c:v>
                </c:pt>
                <c:pt idx="111">
                  <c:v>2.4559500001487322E-2</c:v>
                </c:pt>
                <c:pt idx="112">
                  <c:v>2.2982500006037299E-2</c:v>
                </c:pt>
                <c:pt idx="113">
                  <c:v>2.2982500006037299E-2</c:v>
                </c:pt>
                <c:pt idx="114">
                  <c:v>2.3582500005431939E-2</c:v>
                </c:pt>
                <c:pt idx="115">
                  <c:v>2.3582500005431939E-2</c:v>
                </c:pt>
                <c:pt idx="116">
                  <c:v>1.1875500000314787E-2</c:v>
                </c:pt>
                <c:pt idx="117">
                  <c:v>1.0687000001780689E-2</c:v>
                </c:pt>
                <c:pt idx="118">
                  <c:v>1.149250000162283E-2</c:v>
                </c:pt>
                <c:pt idx="119">
                  <c:v>1.4898000001267064E-2</c:v>
                </c:pt>
                <c:pt idx="120">
                  <c:v>7.5440000000526197E-3</c:v>
                </c:pt>
                <c:pt idx="121">
                  <c:v>-3.6604999986593612E-3</c:v>
                </c:pt>
                <c:pt idx="122">
                  <c:v>-3.2489999939571135E-3</c:v>
                </c:pt>
                <c:pt idx="123">
                  <c:v>-3.743500004929956E-3</c:v>
                </c:pt>
                <c:pt idx="124">
                  <c:v>-4.7259999992093071E-3</c:v>
                </c:pt>
                <c:pt idx="125">
                  <c:v>-4.1144999995594844E-3</c:v>
                </c:pt>
                <c:pt idx="126">
                  <c:v>-3.5145000001648441E-3</c:v>
                </c:pt>
                <c:pt idx="127">
                  <c:v>-4.5204999987618066E-3</c:v>
                </c:pt>
                <c:pt idx="128">
                  <c:v>-3.1149999995250255E-3</c:v>
                </c:pt>
                <c:pt idx="129">
                  <c:v>-6.491499996627681E-3</c:v>
                </c:pt>
                <c:pt idx="130">
                  <c:v>-4.69149999844376E-3</c:v>
                </c:pt>
                <c:pt idx="131">
                  <c:v>-3.7974999941070564E-3</c:v>
                </c:pt>
                <c:pt idx="132">
                  <c:v>-4.5035000002826564E-3</c:v>
                </c:pt>
                <c:pt idx="133">
                  <c:v>-3.8799999965704046E-3</c:v>
                </c:pt>
                <c:pt idx="134">
                  <c:v>-2.8859999947599135E-3</c:v>
                </c:pt>
                <c:pt idx="135">
                  <c:v>-2.9919999942649156E-3</c:v>
                </c:pt>
                <c:pt idx="136">
                  <c:v>-4.6300000394694507E-4</c:v>
                </c:pt>
                <c:pt idx="137">
                  <c:v>-2.2634999986621551E-3</c:v>
                </c:pt>
                <c:pt idx="138">
                  <c:v>-3.9459999970858917E-3</c:v>
                </c:pt>
                <c:pt idx="139">
                  <c:v>-3.545999999914784E-3</c:v>
                </c:pt>
                <c:pt idx="140">
                  <c:v>-4.2580000008456409E-3</c:v>
                </c:pt>
                <c:pt idx="141">
                  <c:v>-3.5405000016908161E-3</c:v>
                </c:pt>
                <c:pt idx="142">
                  <c:v>-3.7289999963832088E-3</c:v>
                </c:pt>
                <c:pt idx="143">
                  <c:v>-6.9645000039599836E-3</c:v>
                </c:pt>
                <c:pt idx="145">
                  <c:v>3.3059999987017363E-3</c:v>
                </c:pt>
                <c:pt idx="146">
                  <c:v>-9.7049999749287963E-4</c:v>
                </c:pt>
                <c:pt idx="147">
                  <c:v>-2.7049999334849417E-4</c:v>
                </c:pt>
                <c:pt idx="148">
                  <c:v>0</c:v>
                </c:pt>
                <c:pt idx="149">
                  <c:v>-1.8415000013192184E-3</c:v>
                </c:pt>
                <c:pt idx="150">
                  <c:v>-1.3414999993983656E-3</c:v>
                </c:pt>
                <c:pt idx="151">
                  <c:v>-3.7945000003674068E-3</c:v>
                </c:pt>
                <c:pt idx="152">
                  <c:v>-6.5349999931640923E-4</c:v>
                </c:pt>
                <c:pt idx="153">
                  <c:v>-4.0799999987939373E-4</c:v>
                </c:pt>
                <c:pt idx="154">
                  <c:v>-8.90499992237892E-4</c:v>
                </c:pt>
                <c:pt idx="155">
                  <c:v>3.8970000023255125E-3</c:v>
                </c:pt>
                <c:pt idx="156">
                  <c:v>7.0850000338396057E-4</c:v>
                </c:pt>
                <c:pt idx="157">
                  <c:v>2.8710000042337924E-3</c:v>
                </c:pt>
                <c:pt idx="158">
                  <c:v>9.1470000043045729E-3</c:v>
                </c:pt>
                <c:pt idx="159">
                  <c:v>6.0700000030919909E-3</c:v>
                </c:pt>
                <c:pt idx="160">
                  <c:v>7.0085000043036416E-3</c:v>
                </c:pt>
                <c:pt idx="161">
                  <c:v>7.1085000017774291E-3</c:v>
                </c:pt>
                <c:pt idx="162">
                  <c:v>2.0072499995876569E-2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1C7-4E53-ADF3-6993AE8FCAA4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-11249.5</c:v>
                </c:pt>
                <c:pt idx="2">
                  <c:v>-8902.5</c:v>
                </c:pt>
                <c:pt idx="3">
                  <c:v>-8870</c:v>
                </c:pt>
                <c:pt idx="4">
                  <c:v>-8424.5</c:v>
                </c:pt>
                <c:pt idx="5">
                  <c:v>-8391</c:v>
                </c:pt>
                <c:pt idx="6">
                  <c:v>-3387</c:v>
                </c:pt>
                <c:pt idx="7">
                  <c:v>-3387</c:v>
                </c:pt>
                <c:pt idx="8">
                  <c:v>-3281.5</c:v>
                </c:pt>
                <c:pt idx="9">
                  <c:v>-3281.5</c:v>
                </c:pt>
                <c:pt idx="10">
                  <c:v>-3281.5</c:v>
                </c:pt>
                <c:pt idx="11">
                  <c:v>-3274.5</c:v>
                </c:pt>
                <c:pt idx="12">
                  <c:v>-3274.5</c:v>
                </c:pt>
                <c:pt idx="13">
                  <c:v>-3274.5</c:v>
                </c:pt>
                <c:pt idx="14">
                  <c:v>-3270.5</c:v>
                </c:pt>
                <c:pt idx="15">
                  <c:v>-3270.5</c:v>
                </c:pt>
                <c:pt idx="16">
                  <c:v>-3270.5</c:v>
                </c:pt>
                <c:pt idx="17">
                  <c:v>-3232.5</c:v>
                </c:pt>
                <c:pt idx="18">
                  <c:v>-3232.5</c:v>
                </c:pt>
                <c:pt idx="19">
                  <c:v>-3232.5</c:v>
                </c:pt>
                <c:pt idx="20">
                  <c:v>-3118.5</c:v>
                </c:pt>
                <c:pt idx="21">
                  <c:v>-3118.5</c:v>
                </c:pt>
                <c:pt idx="22">
                  <c:v>-3118.5</c:v>
                </c:pt>
                <c:pt idx="23">
                  <c:v>-3118.5</c:v>
                </c:pt>
                <c:pt idx="24">
                  <c:v>-3087</c:v>
                </c:pt>
                <c:pt idx="25">
                  <c:v>-3087</c:v>
                </c:pt>
                <c:pt idx="26">
                  <c:v>-2961.5</c:v>
                </c:pt>
                <c:pt idx="27">
                  <c:v>-2961.5</c:v>
                </c:pt>
                <c:pt idx="28">
                  <c:v>-2961.5</c:v>
                </c:pt>
                <c:pt idx="29">
                  <c:v>-2961.5</c:v>
                </c:pt>
                <c:pt idx="30">
                  <c:v>-2943.5</c:v>
                </c:pt>
                <c:pt idx="31">
                  <c:v>-2943.5</c:v>
                </c:pt>
                <c:pt idx="32">
                  <c:v>-2943.5</c:v>
                </c:pt>
                <c:pt idx="33">
                  <c:v>-2943.5</c:v>
                </c:pt>
                <c:pt idx="34">
                  <c:v>-2776</c:v>
                </c:pt>
                <c:pt idx="35">
                  <c:v>-2776</c:v>
                </c:pt>
                <c:pt idx="36">
                  <c:v>-2776</c:v>
                </c:pt>
                <c:pt idx="37">
                  <c:v>-2776</c:v>
                </c:pt>
                <c:pt idx="38">
                  <c:v>-2648.5</c:v>
                </c:pt>
                <c:pt idx="39">
                  <c:v>-2648.5</c:v>
                </c:pt>
                <c:pt idx="40">
                  <c:v>-2648.5</c:v>
                </c:pt>
                <c:pt idx="41">
                  <c:v>-2648.5</c:v>
                </c:pt>
                <c:pt idx="42">
                  <c:v>-2545</c:v>
                </c:pt>
                <c:pt idx="43">
                  <c:v>-2545</c:v>
                </c:pt>
                <c:pt idx="44">
                  <c:v>-2545</c:v>
                </c:pt>
                <c:pt idx="45">
                  <c:v>-2545</c:v>
                </c:pt>
                <c:pt idx="46">
                  <c:v>-2489.5</c:v>
                </c:pt>
                <c:pt idx="47">
                  <c:v>-2489.5</c:v>
                </c:pt>
                <c:pt idx="48">
                  <c:v>-2489.5</c:v>
                </c:pt>
                <c:pt idx="49">
                  <c:v>-2489.5</c:v>
                </c:pt>
                <c:pt idx="50">
                  <c:v>-2372.5</c:v>
                </c:pt>
                <c:pt idx="51">
                  <c:v>-2359.5</c:v>
                </c:pt>
                <c:pt idx="52">
                  <c:v>-2348.5</c:v>
                </c:pt>
                <c:pt idx="53">
                  <c:v>-2236.5</c:v>
                </c:pt>
                <c:pt idx="54">
                  <c:v>-1907.5</c:v>
                </c:pt>
                <c:pt idx="55">
                  <c:v>-1830.5</c:v>
                </c:pt>
                <c:pt idx="56">
                  <c:v>-1830.5</c:v>
                </c:pt>
                <c:pt idx="57">
                  <c:v>-1472</c:v>
                </c:pt>
                <c:pt idx="58">
                  <c:v>-1465.5</c:v>
                </c:pt>
                <c:pt idx="59">
                  <c:v>-1461.5</c:v>
                </c:pt>
                <c:pt idx="60">
                  <c:v>-1457</c:v>
                </c:pt>
                <c:pt idx="61">
                  <c:v>-1456.5</c:v>
                </c:pt>
                <c:pt idx="62">
                  <c:v>-1333.5</c:v>
                </c:pt>
                <c:pt idx="63">
                  <c:v>-1311</c:v>
                </c:pt>
                <c:pt idx="64">
                  <c:v>-1278.5</c:v>
                </c:pt>
                <c:pt idx="65">
                  <c:v>-1203.5</c:v>
                </c:pt>
                <c:pt idx="66">
                  <c:v>-1186.5</c:v>
                </c:pt>
                <c:pt idx="67">
                  <c:v>-1186.5</c:v>
                </c:pt>
                <c:pt idx="68">
                  <c:v>-1186.5</c:v>
                </c:pt>
                <c:pt idx="69">
                  <c:v>-1152.5</c:v>
                </c:pt>
                <c:pt idx="70">
                  <c:v>-1036</c:v>
                </c:pt>
                <c:pt idx="71">
                  <c:v>-1035.5</c:v>
                </c:pt>
                <c:pt idx="72">
                  <c:v>-897.5</c:v>
                </c:pt>
                <c:pt idx="73">
                  <c:v>-892.5</c:v>
                </c:pt>
                <c:pt idx="74">
                  <c:v>-885.5</c:v>
                </c:pt>
                <c:pt idx="75">
                  <c:v>-863.5</c:v>
                </c:pt>
                <c:pt idx="76">
                  <c:v>-861.5</c:v>
                </c:pt>
                <c:pt idx="77">
                  <c:v>-852.5</c:v>
                </c:pt>
                <c:pt idx="78">
                  <c:v>-841.5</c:v>
                </c:pt>
                <c:pt idx="79">
                  <c:v>-734.5</c:v>
                </c:pt>
                <c:pt idx="80">
                  <c:v>-733.5</c:v>
                </c:pt>
                <c:pt idx="81">
                  <c:v>-727</c:v>
                </c:pt>
                <c:pt idx="82">
                  <c:v>-678</c:v>
                </c:pt>
                <c:pt idx="83">
                  <c:v>-678</c:v>
                </c:pt>
                <c:pt idx="84">
                  <c:v>-593.5</c:v>
                </c:pt>
                <c:pt idx="85">
                  <c:v>-592.5</c:v>
                </c:pt>
                <c:pt idx="86">
                  <c:v>-592.5</c:v>
                </c:pt>
                <c:pt idx="87">
                  <c:v>-590</c:v>
                </c:pt>
                <c:pt idx="88">
                  <c:v>-590</c:v>
                </c:pt>
                <c:pt idx="89">
                  <c:v>-580</c:v>
                </c:pt>
                <c:pt idx="90">
                  <c:v>-546.5</c:v>
                </c:pt>
                <c:pt idx="91">
                  <c:v>-444.5</c:v>
                </c:pt>
                <c:pt idx="92">
                  <c:v>-444.5</c:v>
                </c:pt>
                <c:pt idx="93">
                  <c:v>-444.5</c:v>
                </c:pt>
                <c:pt idx="94">
                  <c:v>-444.5</c:v>
                </c:pt>
                <c:pt idx="95">
                  <c:v>-440.5</c:v>
                </c:pt>
                <c:pt idx="96">
                  <c:v>-440.5</c:v>
                </c:pt>
                <c:pt idx="97">
                  <c:v>-435.5</c:v>
                </c:pt>
                <c:pt idx="98">
                  <c:v>-435.5</c:v>
                </c:pt>
                <c:pt idx="99">
                  <c:v>-429.5</c:v>
                </c:pt>
                <c:pt idx="100">
                  <c:v>-429.5</c:v>
                </c:pt>
                <c:pt idx="101">
                  <c:v>-425</c:v>
                </c:pt>
                <c:pt idx="102">
                  <c:v>-425</c:v>
                </c:pt>
                <c:pt idx="103">
                  <c:v>-423.5</c:v>
                </c:pt>
                <c:pt idx="104">
                  <c:v>-423.5</c:v>
                </c:pt>
                <c:pt idx="105">
                  <c:v>-413.5</c:v>
                </c:pt>
                <c:pt idx="106">
                  <c:v>-413.5</c:v>
                </c:pt>
                <c:pt idx="107">
                  <c:v>-413.5</c:v>
                </c:pt>
                <c:pt idx="108">
                  <c:v>-413.5</c:v>
                </c:pt>
                <c:pt idx="109">
                  <c:v>-411.5</c:v>
                </c:pt>
                <c:pt idx="110">
                  <c:v>-411.5</c:v>
                </c:pt>
                <c:pt idx="111">
                  <c:v>-411.5</c:v>
                </c:pt>
                <c:pt idx="112">
                  <c:v>-402.5</c:v>
                </c:pt>
                <c:pt idx="113">
                  <c:v>-402.5</c:v>
                </c:pt>
                <c:pt idx="114">
                  <c:v>-402.5</c:v>
                </c:pt>
                <c:pt idx="115">
                  <c:v>-402.5</c:v>
                </c:pt>
                <c:pt idx="116">
                  <c:v>-283.5</c:v>
                </c:pt>
                <c:pt idx="117">
                  <c:v>-279</c:v>
                </c:pt>
                <c:pt idx="118">
                  <c:v>-272.5</c:v>
                </c:pt>
                <c:pt idx="119">
                  <c:v>-266</c:v>
                </c:pt>
                <c:pt idx="120">
                  <c:v>-248</c:v>
                </c:pt>
                <c:pt idx="121">
                  <c:v>-171.5</c:v>
                </c:pt>
                <c:pt idx="122">
                  <c:v>-167</c:v>
                </c:pt>
                <c:pt idx="123">
                  <c:v>-160.5</c:v>
                </c:pt>
                <c:pt idx="124">
                  <c:v>-158</c:v>
                </c:pt>
                <c:pt idx="125">
                  <c:v>-153.5</c:v>
                </c:pt>
                <c:pt idx="126">
                  <c:v>-153.5</c:v>
                </c:pt>
                <c:pt idx="127">
                  <c:v>-151.5</c:v>
                </c:pt>
                <c:pt idx="128">
                  <c:v>-145</c:v>
                </c:pt>
                <c:pt idx="129">
                  <c:v>-144.5</c:v>
                </c:pt>
                <c:pt idx="130">
                  <c:v>-144.5</c:v>
                </c:pt>
                <c:pt idx="131">
                  <c:v>-142.5</c:v>
                </c:pt>
                <c:pt idx="132">
                  <c:v>-140.5</c:v>
                </c:pt>
                <c:pt idx="133">
                  <c:v>-140</c:v>
                </c:pt>
                <c:pt idx="134">
                  <c:v>-138</c:v>
                </c:pt>
                <c:pt idx="135">
                  <c:v>-136</c:v>
                </c:pt>
                <c:pt idx="136">
                  <c:v>-129</c:v>
                </c:pt>
                <c:pt idx="137">
                  <c:v>-120.5</c:v>
                </c:pt>
                <c:pt idx="138">
                  <c:v>-118</c:v>
                </c:pt>
                <c:pt idx="139">
                  <c:v>-118</c:v>
                </c:pt>
                <c:pt idx="140">
                  <c:v>-114</c:v>
                </c:pt>
                <c:pt idx="141">
                  <c:v>-111.5</c:v>
                </c:pt>
                <c:pt idx="142">
                  <c:v>-107</c:v>
                </c:pt>
                <c:pt idx="143">
                  <c:v>-103.5</c:v>
                </c:pt>
                <c:pt idx="144">
                  <c:v>-103.5</c:v>
                </c:pt>
                <c:pt idx="145">
                  <c:v>-2</c:v>
                </c:pt>
                <c:pt idx="146">
                  <c:v>-1.5</c:v>
                </c:pt>
                <c:pt idx="147">
                  <c:v>-1.5</c:v>
                </c:pt>
                <c:pt idx="148">
                  <c:v>0</c:v>
                </c:pt>
                <c:pt idx="149">
                  <c:v>5.5</c:v>
                </c:pt>
                <c:pt idx="150">
                  <c:v>5.5</c:v>
                </c:pt>
                <c:pt idx="151">
                  <c:v>6.5</c:v>
                </c:pt>
                <c:pt idx="152">
                  <c:v>9.5</c:v>
                </c:pt>
                <c:pt idx="153">
                  <c:v>36</c:v>
                </c:pt>
                <c:pt idx="154">
                  <c:v>38.5</c:v>
                </c:pt>
                <c:pt idx="155">
                  <c:v>151</c:v>
                </c:pt>
                <c:pt idx="156">
                  <c:v>155.5</c:v>
                </c:pt>
                <c:pt idx="157">
                  <c:v>193</c:v>
                </c:pt>
                <c:pt idx="158">
                  <c:v>301</c:v>
                </c:pt>
                <c:pt idx="159">
                  <c:v>310</c:v>
                </c:pt>
                <c:pt idx="160">
                  <c:v>355.5</c:v>
                </c:pt>
                <c:pt idx="161">
                  <c:v>355.5</c:v>
                </c:pt>
                <c:pt idx="162">
                  <c:v>727.5</c:v>
                </c:pt>
              </c:numCache>
            </c:numRef>
          </c:xVal>
          <c:yVal>
            <c:numRef>
              <c:f>'Active 1'!$L$21:$L$1005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1C7-4E53-ADF3-6993AE8FCAA4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-11249.5</c:v>
                </c:pt>
                <c:pt idx="2">
                  <c:v>-8902.5</c:v>
                </c:pt>
                <c:pt idx="3">
                  <c:v>-8870</c:v>
                </c:pt>
                <c:pt idx="4">
                  <c:v>-8424.5</c:v>
                </c:pt>
                <c:pt idx="5">
                  <c:v>-8391</c:v>
                </c:pt>
                <c:pt idx="6">
                  <c:v>-3387</c:v>
                </c:pt>
                <c:pt idx="7">
                  <c:v>-3387</c:v>
                </c:pt>
                <c:pt idx="8">
                  <c:v>-3281.5</c:v>
                </c:pt>
                <c:pt idx="9">
                  <c:v>-3281.5</c:v>
                </c:pt>
                <c:pt idx="10">
                  <c:v>-3281.5</c:v>
                </c:pt>
                <c:pt idx="11">
                  <c:v>-3274.5</c:v>
                </c:pt>
                <c:pt idx="12">
                  <c:v>-3274.5</c:v>
                </c:pt>
                <c:pt idx="13">
                  <c:v>-3274.5</c:v>
                </c:pt>
                <c:pt idx="14">
                  <c:v>-3270.5</c:v>
                </c:pt>
                <c:pt idx="15">
                  <c:v>-3270.5</c:v>
                </c:pt>
                <c:pt idx="16">
                  <c:v>-3270.5</c:v>
                </c:pt>
                <c:pt idx="17">
                  <c:v>-3232.5</c:v>
                </c:pt>
                <c:pt idx="18">
                  <c:v>-3232.5</c:v>
                </c:pt>
                <c:pt idx="19">
                  <c:v>-3232.5</c:v>
                </c:pt>
                <c:pt idx="20">
                  <c:v>-3118.5</c:v>
                </c:pt>
                <c:pt idx="21">
                  <c:v>-3118.5</c:v>
                </c:pt>
                <c:pt idx="22">
                  <c:v>-3118.5</c:v>
                </c:pt>
                <c:pt idx="23">
                  <c:v>-3118.5</c:v>
                </c:pt>
                <c:pt idx="24">
                  <c:v>-3087</c:v>
                </c:pt>
                <c:pt idx="25">
                  <c:v>-3087</c:v>
                </c:pt>
                <c:pt idx="26">
                  <c:v>-2961.5</c:v>
                </c:pt>
                <c:pt idx="27">
                  <c:v>-2961.5</c:v>
                </c:pt>
                <c:pt idx="28">
                  <c:v>-2961.5</c:v>
                </c:pt>
                <c:pt idx="29">
                  <c:v>-2961.5</c:v>
                </c:pt>
                <c:pt idx="30">
                  <c:v>-2943.5</c:v>
                </c:pt>
                <c:pt idx="31">
                  <c:v>-2943.5</c:v>
                </c:pt>
                <c:pt idx="32">
                  <c:v>-2943.5</c:v>
                </c:pt>
                <c:pt idx="33">
                  <c:v>-2943.5</c:v>
                </c:pt>
                <c:pt idx="34">
                  <c:v>-2776</c:v>
                </c:pt>
                <c:pt idx="35">
                  <c:v>-2776</c:v>
                </c:pt>
                <c:pt idx="36">
                  <c:v>-2776</c:v>
                </c:pt>
                <c:pt idx="37">
                  <c:v>-2776</c:v>
                </c:pt>
                <c:pt idx="38">
                  <c:v>-2648.5</c:v>
                </c:pt>
                <c:pt idx="39">
                  <c:v>-2648.5</c:v>
                </c:pt>
                <c:pt idx="40">
                  <c:v>-2648.5</c:v>
                </c:pt>
                <c:pt idx="41">
                  <c:v>-2648.5</c:v>
                </c:pt>
                <c:pt idx="42">
                  <c:v>-2545</c:v>
                </c:pt>
                <c:pt idx="43">
                  <c:v>-2545</c:v>
                </c:pt>
                <c:pt idx="44">
                  <c:v>-2545</c:v>
                </c:pt>
                <c:pt idx="45">
                  <c:v>-2545</c:v>
                </c:pt>
                <c:pt idx="46">
                  <c:v>-2489.5</c:v>
                </c:pt>
                <c:pt idx="47">
                  <c:v>-2489.5</c:v>
                </c:pt>
                <c:pt idx="48">
                  <c:v>-2489.5</c:v>
                </c:pt>
                <c:pt idx="49">
                  <c:v>-2489.5</c:v>
                </c:pt>
                <c:pt idx="50">
                  <c:v>-2372.5</c:v>
                </c:pt>
                <c:pt idx="51">
                  <c:v>-2359.5</c:v>
                </c:pt>
                <c:pt idx="52">
                  <c:v>-2348.5</c:v>
                </c:pt>
                <c:pt idx="53">
                  <c:v>-2236.5</c:v>
                </c:pt>
                <c:pt idx="54">
                  <c:v>-1907.5</c:v>
                </c:pt>
                <c:pt idx="55">
                  <c:v>-1830.5</c:v>
                </c:pt>
                <c:pt idx="56">
                  <c:v>-1830.5</c:v>
                </c:pt>
                <c:pt idx="57">
                  <c:v>-1472</c:v>
                </c:pt>
                <c:pt idx="58">
                  <c:v>-1465.5</c:v>
                </c:pt>
                <c:pt idx="59">
                  <c:v>-1461.5</c:v>
                </c:pt>
                <c:pt idx="60">
                  <c:v>-1457</c:v>
                </c:pt>
                <c:pt idx="61">
                  <c:v>-1456.5</c:v>
                </c:pt>
                <c:pt idx="62">
                  <c:v>-1333.5</c:v>
                </c:pt>
                <c:pt idx="63">
                  <c:v>-1311</c:v>
                </c:pt>
                <c:pt idx="64">
                  <c:v>-1278.5</c:v>
                </c:pt>
                <c:pt idx="65">
                  <c:v>-1203.5</c:v>
                </c:pt>
                <c:pt idx="66">
                  <c:v>-1186.5</c:v>
                </c:pt>
                <c:pt idx="67">
                  <c:v>-1186.5</c:v>
                </c:pt>
                <c:pt idx="68">
                  <c:v>-1186.5</c:v>
                </c:pt>
                <c:pt idx="69">
                  <c:v>-1152.5</c:v>
                </c:pt>
                <c:pt idx="70">
                  <c:v>-1036</c:v>
                </c:pt>
                <c:pt idx="71">
                  <c:v>-1035.5</c:v>
                </c:pt>
                <c:pt idx="72">
                  <c:v>-897.5</c:v>
                </c:pt>
                <c:pt idx="73">
                  <c:v>-892.5</c:v>
                </c:pt>
                <c:pt idx="74">
                  <c:v>-885.5</c:v>
                </c:pt>
                <c:pt idx="75">
                  <c:v>-863.5</c:v>
                </c:pt>
                <c:pt idx="76">
                  <c:v>-861.5</c:v>
                </c:pt>
                <c:pt idx="77">
                  <c:v>-852.5</c:v>
                </c:pt>
                <c:pt idx="78">
                  <c:v>-841.5</c:v>
                </c:pt>
                <c:pt idx="79">
                  <c:v>-734.5</c:v>
                </c:pt>
                <c:pt idx="80">
                  <c:v>-733.5</c:v>
                </c:pt>
                <c:pt idx="81">
                  <c:v>-727</c:v>
                </c:pt>
                <c:pt idx="82">
                  <c:v>-678</c:v>
                </c:pt>
                <c:pt idx="83">
                  <c:v>-678</c:v>
                </c:pt>
                <c:pt idx="84">
                  <c:v>-593.5</c:v>
                </c:pt>
                <c:pt idx="85">
                  <c:v>-592.5</c:v>
                </c:pt>
                <c:pt idx="86">
                  <c:v>-592.5</c:v>
                </c:pt>
                <c:pt idx="87">
                  <c:v>-590</c:v>
                </c:pt>
                <c:pt idx="88">
                  <c:v>-590</c:v>
                </c:pt>
                <c:pt idx="89">
                  <c:v>-580</c:v>
                </c:pt>
                <c:pt idx="90">
                  <c:v>-546.5</c:v>
                </c:pt>
                <c:pt idx="91">
                  <c:v>-444.5</c:v>
                </c:pt>
                <c:pt idx="92">
                  <c:v>-444.5</c:v>
                </c:pt>
                <c:pt idx="93">
                  <c:v>-444.5</c:v>
                </c:pt>
                <c:pt idx="94">
                  <c:v>-444.5</c:v>
                </c:pt>
                <c:pt idx="95">
                  <c:v>-440.5</c:v>
                </c:pt>
                <c:pt idx="96">
                  <c:v>-440.5</c:v>
                </c:pt>
                <c:pt idx="97">
                  <c:v>-435.5</c:v>
                </c:pt>
                <c:pt idx="98">
                  <c:v>-435.5</c:v>
                </c:pt>
                <c:pt idx="99">
                  <c:v>-429.5</c:v>
                </c:pt>
                <c:pt idx="100">
                  <c:v>-429.5</c:v>
                </c:pt>
                <c:pt idx="101">
                  <c:v>-425</c:v>
                </c:pt>
                <c:pt idx="102">
                  <c:v>-425</c:v>
                </c:pt>
                <c:pt idx="103">
                  <c:v>-423.5</c:v>
                </c:pt>
                <c:pt idx="104">
                  <c:v>-423.5</c:v>
                </c:pt>
                <c:pt idx="105">
                  <c:v>-413.5</c:v>
                </c:pt>
                <c:pt idx="106">
                  <c:v>-413.5</c:v>
                </c:pt>
                <c:pt idx="107">
                  <c:v>-413.5</c:v>
                </c:pt>
                <c:pt idx="108">
                  <c:v>-413.5</c:v>
                </c:pt>
                <c:pt idx="109">
                  <c:v>-411.5</c:v>
                </c:pt>
                <c:pt idx="110">
                  <c:v>-411.5</c:v>
                </c:pt>
                <c:pt idx="111">
                  <c:v>-411.5</c:v>
                </c:pt>
                <c:pt idx="112">
                  <c:v>-402.5</c:v>
                </c:pt>
                <c:pt idx="113">
                  <c:v>-402.5</c:v>
                </c:pt>
                <c:pt idx="114">
                  <c:v>-402.5</c:v>
                </c:pt>
                <c:pt idx="115">
                  <c:v>-402.5</c:v>
                </c:pt>
                <c:pt idx="116">
                  <c:v>-283.5</c:v>
                </c:pt>
                <c:pt idx="117">
                  <c:v>-279</c:v>
                </c:pt>
                <c:pt idx="118">
                  <c:v>-272.5</c:v>
                </c:pt>
                <c:pt idx="119">
                  <c:v>-266</c:v>
                </c:pt>
                <c:pt idx="120">
                  <c:v>-248</c:v>
                </c:pt>
                <c:pt idx="121">
                  <c:v>-171.5</c:v>
                </c:pt>
                <c:pt idx="122">
                  <c:v>-167</c:v>
                </c:pt>
                <c:pt idx="123">
                  <c:v>-160.5</c:v>
                </c:pt>
                <c:pt idx="124">
                  <c:v>-158</c:v>
                </c:pt>
                <c:pt idx="125">
                  <c:v>-153.5</c:v>
                </c:pt>
                <c:pt idx="126">
                  <c:v>-153.5</c:v>
                </c:pt>
                <c:pt idx="127">
                  <c:v>-151.5</c:v>
                </c:pt>
                <c:pt idx="128">
                  <c:v>-145</c:v>
                </c:pt>
                <c:pt idx="129">
                  <c:v>-144.5</c:v>
                </c:pt>
                <c:pt idx="130">
                  <c:v>-144.5</c:v>
                </c:pt>
                <c:pt idx="131">
                  <c:v>-142.5</c:v>
                </c:pt>
                <c:pt idx="132">
                  <c:v>-140.5</c:v>
                </c:pt>
                <c:pt idx="133">
                  <c:v>-140</c:v>
                </c:pt>
                <c:pt idx="134">
                  <c:v>-138</c:v>
                </c:pt>
                <c:pt idx="135">
                  <c:v>-136</c:v>
                </c:pt>
                <c:pt idx="136">
                  <c:v>-129</c:v>
                </c:pt>
                <c:pt idx="137">
                  <c:v>-120.5</c:v>
                </c:pt>
                <c:pt idx="138">
                  <c:v>-118</c:v>
                </c:pt>
                <c:pt idx="139">
                  <c:v>-118</c:v>
                </c:pt>
                <c:pt idx="140">
                  <c:v>-114</c:v>
                </c:pt>
                <c:pt idx="141">
                  <c:v>-111.5</c:v>
                </c:pt>
                <c:pt idx="142">
                  <c:v>-107</c:v>
                </c:pt>
                <c:pt idx="143">
                  <c:v>-103.5</c:v>
                </c:pt>
                <c:pt idx="144">
                  <c:v>-103.5</c:v>
                </c:pt>
                <c:pt idx="145">
                  <c:v>-2</c:v>
                </c:pt>
                <c:pt idx="146">
                  <c:v>-1.5</c:v>
                </c:pt>
                <c:pt idx="147">
                  <c:v>-1.5</c:v>
                </c:pt>
                <c:pt idx="148">
                  <c:v>0</c:v>
                </c:pt>
                <c:pt idx="149">
                  <c:v>5.5</c:v>
                </c:pt>
                <c:pt idx="150">
                  <c:v>5.5</c:v>
                </c:pt>
                <c:pt idx="151">
                  <c:v>6.5</c:v>
                </c:pt>
                <c:pt idx="152">
                  <c:v>9.5</c:v>
                </c:pt>
                <c:pt idx="153">
                  <c:v>36</c:v>
                </c:pt>
                <c:pt idx="154">
                  <c:v>38.5</c:v>
                </c:pt>
                <c:pt idx="155">
                  <c:v>151</c:v>
                </c:pt>
                <c:pt idx="156">
                  <c:v>155.5</c:v>
                </c:pt>
                <c:pt idx="157">
                  <c:v>193</c:v>
                </c:pt>
                <c:pt idx="158">
                  <c:v>301</c:v>
                </c:pt>
                <c:pt idx="159">
                  <c:v>310</c:v>
                </c:pt>
                <c:pt idx="160">
                  <c:v>355.5</c:v>
                </c:pt>
                <c:pt idx="161">
                  <c:v>355.5</c:v>
                </c:pt>
                <c:pt idx="162">
                  <c:v>727.5</c:v>
                </c:pt>
              </c:numCache>
            </c:numRef>
          </c:xVal>
          <c:yVal>
            <c:numRef>
              <c:f>'Active 1'!$M$21:$M$1005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1C7-4E53-ADF3-6993AE8FCAA4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-11249.5</c:v>
                </c:pt>
                <c:pt idx="2">
                  <c:v>-8902.5</c:v>
                </c:pt>
                <c:pt idx="3">
                  <c:v>-8870</c:v>
                </c:pt>
                <c:pt idx="4">
                  <c:v>-8424.5</c:v>
                </c:pt>
                <c:pt idx="5">
                  <c:v>-8391</c:v>
                </c:pt>
                <c:pt idx="6">
                  <c:v>-3387</c:v>
                </c:pt>
                <c:pt idx="7">
                  <c:v>-3387</c:v>
                </c:pt>
                <c:pt idx="8">
                  <c:v>-3281.5</c:v>
                </c:pt>
                <c:pt idx="9">
                  <c:v>-3281.5</c:v>
                </c:pt>
                <c:pt idx="10">
                  <c:v>-3281.5</c:v>
                </c:pt>
                <c:pt idx="11">
                  <c:v>-3274.5</c:v>
                </c:pt>
                <c:pt idx="12">
                  <c:v>-3274.5</c:v>
                </c:pt>
                <c:pt idx="13">
                  <c:v>-3274.5</c:v>
                </c:pt>
                <c:pt idx="14">
                  <c:v>-3270.5</c:v>
                </c:pt>
                <c:pt idx="15">
                  <c:v>-3270.5</c:v>
                </c:pt>
                <c:pt idx="16">
                  <c:v>-3270.5</c:v>
                </c:pt>
                <c:pt idx="17">
                  <c:v>-3232.5</c:v>
                </c:pt>
                <c:pt idx="18">
                  <c:v>-3232.5</c:v>
                </c:pt>
                <c:pt idx="19">
                  <c:v>-3232.5</c:v>
                </c:pt>
                <c:pt idx="20">
                  <c:v>-3118.5</c:v>
                </c:pt>
                <c:pt idx="21">
                  <c:v>-3118.5</c:v>
                </c:pt>
                <c:pt idx="22">
                  <c:v>-3118.5</c:v>
                </c:pt>
                <c:pt idx="23">
                  <c:v>-3118.5</c:v>
                </c:pt>
                <c:pt idx="24">
                  <c:v>-3087</c:v>
                </c:pt>
                <c:pt idx="25">
                  <c:v>-3087</c:v>
                </c:pt>
                <c:pt idx="26">
                  <c:v>-2961.5</c:v>
                </c:pt>
                <c:pt idx="27">
                  <c:v>-2961.5</c:v>
                </c:pt>
                <c:pt idx="28">
                  <c:v>-2961.5</c:v>
                </c:pt>
                <c:pt idx="29">
                  <c:v>-2961.5</c:v>
                </c:pt>
                <c:pt idx="30">
                  <c:v>-2943.5</c:v>
                </c:pt>
                <c:pt idx="31">
                  <c:v>-2943.5</c:v>
                </c:pt>
                <c:pt idx="32">
                  <c:v>-2943.5</c:v>
                </c:pt>
                <c:pt idx="33">
                  <c:v>-2943.5</c:v>
                </c:pt>
                <c:pt idx="34">
                  <c:v>-2776</c:v>
                </c:pt>
                <c:pt idx="35">
                  <c:v>-2776</c:v>
                </c:pt>
                <c:pt idx="36">
                  <c:v>-2776</c:v>
                </c:pt>
                <c:pt idx="37">
                  <c:v>-2776</c:v>
                </c:pt>
                <c:pt idx="38">
                  <c:v>-2648.5</c:v>
                </c:pt>
                <c:pt idx="39">
                  <c:v>-2648.5</c:v>
                </c:pt>
                <c:pt idx="40">
                  <c:v>-2648.5</c:v>
                </c:pt>
                <c:pt idx="41">
                  <c:v>-2648.5</c:v>
                </c:pt>
                <c:pt idx="42">
                  <c:v>-2545</c:v>
                </c:pt>
                <c:pt idx="43">
                  <c:v>-2545</c:v>
                </c:pt>
                <c:pt idx="44">
                  <c:v>-2545</c:v>
                </c:pt>
                <c:pt idx="45">
                  <c:v>-2545</c:v>
                </c:pt>
                <c:pt idx="46">
                  <c:v>-2489.5</c:v>
                </c:pt>
                <c:pt idx="47">
                  <c:v>-2489.5</c:v>
                </c:pt>
                <c:pt idx="48">
                  <c:v>-2489.5</c:v>
                </c:pt>
                <c:pt idx="49">
                  <c:v>-2489.5</c:v>
                </c:pt>
                <c:pt idx="50">
                  <c:v>-2372.5</c:v>
                </c:pt>
                <c:pt idx="51">
                  <c:v>-2359.5</c:v>
                </c:pt>
                <c:pt idx="52">
                  <c:v>-2348.5</c:v>
                </c:pt>
                <c:pt idx="53">
                  <c:v>-2236.5</c:v>
                </c:pt>
                <c:pt idx="54">
                  <c:v>-1907.5</c:v>
                </c:pt>
                <c:pt idx="55">
                  <c:v>-1830.5</c:v>
                </c:pt>
                <c:pt idx="56">
                  <c:v>-1830.5</c:v>
                </c:pt>
                <c:pt idx="57">
                  <c:v>-1472</c:v>
                </c:pt>
                <c:pt idx="58">
                  <c:v>-1465.5</c:v>
                </c:pt>
                <c:pt idx="59">
                  <c:v>-1461.5</c:v>
                </c:pt>
                <c:pt idx="60">
                  <c:v>-1457</c:v>
                </c:pt>
                <c:pt idx="61">
                  <c:v>-1456.5</c:v>
                </c:pt>
                <c:pt idx="62">
                  <c:v>-1333.5</c:v>
                </c:pt>
                <c:pt idx="63">
                  <c:v>-1311</c:v>
                </c:pt>
                <c:pt idx="64">
                  <c:v>-1278.5</c:v>
                </c:pt>
                <c:pt idx="65">
                  <c:v>-1203.5</c:v>
                </c:pt>
                <c:pt idx="66">
                  <c:v>-1186.5</c:v>
                </c:pt>
                <c:pt idx="67">
                  <c:v>-1186.5</c:v>
                </c:pt>
                <c:pt idx="68">
                  <c:v>-1186.5</c:v>
                </c:pt>
                <c:pt idx="69">
                  <c:v>-1152.5</c:v>
                </c:pt>
                <c:pt idx="70">
                  <c:v>-1036</c:v>
                </c:pt>
                <c:pt idx="71">
                  <c:v>-1035.5</c:v>
                </c:pt>
                <c:pt idx="72">
                  <c:v>-897.5</c:v>
                </c:pt>
                <c:pt idx="73">
                  <c:v>-892.5</c:v>
                </c:pt>
                <c:pt idx="74">
                  <c:v>-885.5</c:v>
                </c:pt>
                <c:pt idx="75">
                  <c:v>-863.5</c:v>
                </c:pt>
                <c:pt idx="76">
                  <c:v>-861.5</c:v>
                </c:pt>
                <c:pt idx="77">
                  <c:v>-852.5</c:v>
                </c:pt>
                <c:pt idx="78">
                  <c:v>-841.5</c:v>
                </c:pt>
                <c:pt idx="79">
                  <c:v>-734.5</c:v>
                </c:pt>
                <c:pt idx="80">
                  <c:v>-733.5</c:v>
                </c:pt>
                <c:pt idx="81">
                  <c:v>-727</c:v>
                </c:pt>
                <c:pt idx="82">
                  <c:v>-678</c:v>
                </c:pt>
                <c:pt idx="83">
                  <c:v>-678</c:v>
                </c:pt>
                <c:pt idx="84">
                  <c:v>-593.5</c:v>
                </c:pt>
                <c:pt idx="85">
                  <c:v>-592.5</c:v>
                </c:pt>
                <c:pt idx="86">
                  <c:v>-592.5</c:v>
                </c:pt>
                <c:pt idx="87">
                  <c:v>-590</c:v>
                </c:pt>
                <c:pt idx="88">
                  <c:v>-590</c:v>
                </c:pt>
                <c:pt idx="89">
                  <c:v>-580</c:v>
                </c:pt>
                <c:pt idx="90">
                  <c:v>-546.5</c:v>
                </c:pt>
                <c:pt idx="91">
                  <c:v>-444.5</c:v>
                </c:pt>
                <c:pt idx="92">
                  <c:v>-444.5</c:v>
                </c:pt>
                <c:pt idx="93">
                  <c:v>-444.5</c:v>
                </c:pt>
                <c:pt idx="94">
                  <c:v>-444.5</c:v>
                </c:pt>
                <c:pt idx="95">
                  <c:v>-440.5</c:v>
                </c:pt>
                <c:pt idx="96">
                  <c:v>-440.5</c:v>
                </c:pt>
                <c:pt idx="97">
                  <c:v>-435.5</c:v>
                </c:pt>
                <c:pt idx="98">
                  <c:v>-435.5</c:v>
                </c:pt>
                <c:pt idx="99">
                  <c:v>-429.5</c:v>
                </c:pt>
                <c:pt idx="100">
                  <c:v>-429.5</c:v>
                </c:pt>
                <c:pt idx="101">
                  <c:v>-425</c:v>
                </c:pt>
                <c:pt idx="102">
                  <c:v>-425</c:v>
                </c:pt>
                <c:pt idx="103">
                  <c:v>-423.5</c:v>
                </c:pt>
                <c:pt idx="104">
                  <c:v>-423.5</c:v>
                </c:pt>
                <c:pt idx="105">
                  <c:v>-413.5</c:v>
                </c:pt>
                <c:pt idx="106">
                  <c:v>-413.5</c:v>
                </c:pt>
                <c:pt idx="107">
                  <c:v>-413.5</c:v>
                </c:pt>
                <c:pt idx="108">
                  <c:v>-413.5</c:v>
                </c:pt>
                <c:pt idx="109">
                  <c:v>-411.5</c:v>
                </c:pt>
                <c:pt idx="110">
                  <c:v>-411.5</c:v>
                </c:pt>
                <c:pt idx="111">
                  <c:v>-411.5</c:v>
                </c:pt>
                <c:pt idx="112">
                  <c:v>-402.5</c:v>
                </c:pt>
                <c:pt idx="113">
                  <c:v>-402.5</c:v>
                </c:pt>
                <c:pt idx="114">
                  <c:v>-402.5</c:v>
                </c:pt>
                <c:pt idx="115">
                  <c:v>-402.5</c:v>
                </c:pt>
                <c:pt idx="116">
                  <c:v>-283.5</c:v>
                </c:pt>
                <c:pt idx="117">
                  <c:v>-279</c:v>
                </c:pt>
                <c:pt idx="118">
                  <c:v>-272.5</c:v>
                </c:pt>
                <c:pt idx="119">
                  <c:v>-266</c:v>
                </c:pt>
                <c:pt idx="120">
                  <c:v>-248</c:v>
                </c:pt>
                <c:pt idx="121">
                  <c:v>-171.5</c:v>
                </c:pt>
                <c:pt idx="122">
                  <c:v>-167</c:v>
                </c:pt>
                <c:pt idx="123">
                  <c:v>-160.5</c:v>
                </c:pt>
                <c:pt idx="124">
                  <c:v>-158</c:v>
                </c:pt>
                <c:pt idx="125">
                  <c:v>-153.5</c:v>
                </c:pt>
                <c:pt idx="126">
                  <c:v>-153.5</c:v>
                </c:pt>
                <c:pt idx="127">
                  <c:v>-151.5</c:v>
                </c:pt>
                <c:pt idx="128">
                  <c:v>-145</c:v>
                </c:pt>
                <c:pt idx="129">
                  <c:v>-144.5</c:v>
                </c:pt>
                <c:pt idx="130">
                  <c:v>-144.5</c:v>
                </c:pt>
                <c:pt idx="131">
                  <c:v>-142.5</c:v>
                </c:pt>
                <c:pt idx="132">
                  <c:v>-140.5</c:v>
                </c:pt>
                <c:pt idx="133">
                  <c:v>-140</c:v>
                </c:pt>
                <c:pt idx="134">
                  <c:v>-138</c:v>
                </c:pt>
                <c:pt idx="135">
                  <c:v>-136</c:v>
                </c:pt>
                <c:pt idx="136">
                  <c:v>-129</c:v>
                </c:pt>
                <c:pt idx="137">
                  <c:v>-120.5</c:v>
                </c:pt>
                <c:pt idx="138">
                  <c:v>-118</c:v>
                </c:pt>
                <c:pt idx="139">
                  <c:v>-118</c:v>
                </c:pt>
                <c:pt idx="140">
                  <c:v>-114</c:v>
                </c:pt>
                <c:pt idx="141">
                  <c:v>-111.5</c:v>
                </c:pt>
                <c:pt idx="142">
                  <c:v>-107</c:v>
                </c:pt>
                <c:pt idx="143">
                  <c:v>-103.5</c:v>
                </c:pt>
                <c:pt idx="144">
                  <c:v>-103.5</c:v>
                </c:pt>
                <c:pt idx="145">
                  <c:v>-2</c:v>
                </c:pt>
                <c:pt idx="146">
                  <c:v>-1.5</c:v>
                </c:pt>
                <c:pt idx="147">
                  <c:v>-1.5</c:v>
                </c:pt>
                <c:pt idx="148">
                  <c:v>0</c:v>
                </c:pt>
                <c:pt idx="149">
                  <c:v>5.5</c:v>
                </c:pt>
                <c:pt idx="150">
                  <c:v>5.5</c:v>
                </c:pt>
                <c:pt idx="151">
                  <c:v>6.5</c:v>
                </c:pt>
                <c:pt idx="152">
                  <c:v>9.5</c:v>
                </c:pt>
                <c:pt idx="153">
                  <c:v>36</c:v>
                </c:pt>
                <c:pt idx="154">
                  <c:v>38.5</c:v>
                </c:pt>
                <c:pt idx="155">
                  <c:v>151</c:v>
                </c:pt>
                <c:pt idx="156">
                  <c:v>155.5</c:v>
                </c:pt>
                <c:pt idx="157">
                  <c:v>193</c:v>
                </c:pt>
                <c:pt idx="158">
                  <c:v>301</c:v>
                </c:pt>
                <c:pt idx="159">
                  <c:v>310</c:v>
                </c:pt>
                <c:pt idx="160">
                  <c:v>355.5</c:v>
                </c:pt>
                <c:pt idx="161">
                  <c:v>355.5</c:v>
                </c:pt>
                <c:pt idx="162">
                  <c:v>727.5</c:v>
                </c:pt>
              </c:numCache>
            </c:numRef>
          </c:xVal>
          <c:yVal>
            <c:numRef>
              <c:f>'Active 1'!$N$21:$N$1005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1C7-4E53-ADF3-6993AE8FCAA4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-11249.5</c:v>
                </c:pt>
                <c:pt idx="2">
                  <c:v>-8902.5</c:v>
                </c:pt>
                <c:pt idx="3">
                  <c:v>-8870</c:v>
                </c:pt>
                <c:pt idx="4">
                  <c:v>-8424.5</c:v>
                </c:pt>
                <c:pt idx="5">
                  <c:v>-8391</c:v>
                </c:pt>
                <c:pt idx="6">
                  <c:v>-3387</c:v>
                </c:pt>
                <c:pt idx="7">
                  <c:v>-3387</c:v>
                </c:pt>
                <c:pt idx="8">
                  <c:v>-3281.5</c:v>
                </c:pt>
                <c:pt idx="9">
                  <c:v>-3281.5</c:v>
                </c:pt>
                <c:pt idx="10">
                  <c:v>-3281.5</c:v>
                </c:pt>
                <c:pt idx="11">
                  <c:v>-3274.5</c:v>
                </c:pt>
                <c:pt idx="12">
                  <c:v>-3274.5</c:v>
                </c:pt>
                <c:pt idx="13">
                  <c:v>-3274.5</c:v>
                </c:pt>
                <c:pt idx="14">
                  <c:v>-3270.5</c:v>
                </c:pt>
                <c:pt idx="15">
                  <c:v>-3270.5</c:v>
                </c:pt>
                <c:pt idx="16">
                  <c:v>-3270.5</c:v>
                </c:pt>
                <c:pt idx="17">
                  <c:v>-3232.5</c:v>
                </c:pt>
                <c:pt idx="18">
                  <c:v>-3232.5</c:v>
                </c:pt>
                <c:pt idx="19">
                  <c:v>-3232.5</c:v>
                </c:pt>
                <c:pt idx="20">
                  <c:v>-3118.5</c:v>
                </c:pt>
                <c:pt idx="21">
                  <c:v>-3118.5</c:v>
                </c:pt>
                <c:pt idx="22">
                  <c:v>-3118.5</c:v>
                </c:pt>
                <c:pt idx="23">
                  <c:v>-3118.5</c:v>
                </c:pt>
                <c:pt idx="24">
                  <c:v>-3087</c:v>
                </c:pt>
                <c:pt idx="25">
                  <c:v>-3087</c:v>
                </c:pt>
                <c:pt idx="26">
                  <c:v>-2961.5</c:v>
                </c:pt>
                <c:pt idx="27">
                  <c:v>-2961.5</c:v>
                </c:pt>
                <c:pt idx="28">
                  <c:v>-2961.5</c:v>
                </c:pt>
                <c:pt idx="29">
                  <c:v>-2961.5</c:v>
                </c:pt>
                <c:pt idx="30">
                  <c:v>-2943.5</c:v>
                </c:pt>
                <c:pt idx="31">
                  <c:v>-2943.5</c:v>
                </c:pt>
                <c:pt idx="32">
                  <c:v>-2943.5</c:v>
                </c:pt>
                <c:pt idx="33">
                  <c:v>-2943.5</c:v>
                </c:pt>
                <c:pt idx="34">
                  <c:v>-2776</c:v>
                </c:pt>
                <c:pt idx="35">
                  <c:v>-2776</c:v>
                </c:pt>
                <c:pt idx="36">
                  <c:v>-2776</c:v>
                </c:pt>
                <c:pt idx="37">
                  <c:v>-2776</c:v>
                </c:pt>
                <c:pt idx="38">
                  <c:v>-2648.5</c:v>
                </c:pt>
                <c:pt idx="39">
                  <c:v>-2648.5</c:v>
                </c:pt>
                <c:pt idx="40">
                  <c:v>-2648.5</c:v>
                </c:pt>
                <c:pt idx="41">
                  <c:v>-2648.5</c:v>
                </c:pt>
                <c:pt idx="42">
                  <c:v>-2545</c:v>
                </c:pt>
                <c:pt idx="43">
                  <c:v>-2545</c:v>
                </c:pt>
                <c:pt idx="44">
                  <c:v>-2545</c:v>
                </c:pt>
                <c:pt idx="45">
                  <c:v>-2545</c:v>
                </c:pt>
                <c:pt idx="46">
                  <c:v>-2489.5</c:v>
                </c:pt>
                <c:pt idx="47">
                  <c:v>-2489.5</c:v>
                </c:pt>
                <c:pt idx="48">
                  <c:v>-2489.5</c:v>
                </c:pt>
                <c:pt idx="49">
                  <c:v>-2489.5</c:v>
                </c:pt>
                <c:pt idx="50">
                  <c:v>-2372.5</c:v>
                </c:pt>
                <c:pt idx="51">
                  <c:v>-2359.5</c:v>
                </c:pt>
                <c:pt idx="52">
                  <c:v>-2348.5</c:v>
                </c:pt>
                <c:pt idx="53">
                  <c:v>-2236.5</c:v>
                </c:pt>
                <c:pt idx="54">
                  <c:v>-1907.5</c:v>
                </c:pt>
                <c:pt idx="55">
                  <c:v>-1830.5</c:v>
                </c:pt>
                <c:pt idx="56">
                  <c:v>-1830.5</c:v>
                </c:pt>
                <c:pt idx="57">
                  <c:v>-1472</c:v>
                </c:pt>
                <c:pt idx="58">
                  <c:v>-1465.5</c:v>
                </c:pt>
                <c:pt idx="59">
                  <c:v>-1461.5</c:v>
                </c:pt>
                <c:pt idx="60">
                  <c:v>-1457</c:v>
                </c:pt>
                <c:pt idx="61">
                  <c:v>-1456.5</c:v>
                </c:pt>
                <c:pt idx="62">
                  <c:v>-1333.5</c:v>
                </c:pt>
                <c:pt idx="63">
                  <c:v>-1311</c:v>
                </c:pt>
                <c:pt idx="64">
                  <c:v>-1278.5</c:v>
                </c:pt>
                <c:pt idx="65">
                  <c:v>-1203.5</c:v>
                </c:pt>
                <c:pt idx="66">
                  <c:v>-1186.5</c:v>
                </c:pt>
                <c:pt idx="67">
                  <c:v>-1186.5</c:v>
                </c:pt>
                <c:pt idx="68">
                  <c:v>-1186.5</c:v>
                </c:pt>
                <c:pt idx="69">
                  <c:v>-1152.5</c:v>
                </c:pt>
                <c:pt idx="70">
                  <c:v>-1036</c:v>
                </c:pt>
                <c:pt idx="71">
                  <c:v>-1035.5</c:v>
                </c:pt>
                <c:pt idx="72">
                  <c:v>-897.5</c:v>
                </c:pt>
                <c:pt idx="73">
                  <c:v>-892.5</c:v>
                </c:pt>
                <c:pt idx="74">
                  <c:v>-885.5</c:v>
                </c:pt>
                <c:pt idx="75">
                  <c:v>-863.5</c:v>
                </c:pt>
                <c:pt idx="76">
                  <c:v>-861.5</c:v>
                </c:pt>
                <c:pt idx="77">
                  <c:v>-852.5</c:v>
                </c:pt>
                <c:pt idx="78">
                  <c:v>-841.5</c:v>
                </c:pt>
                <c:pt idx="79">
                  <c:v>-734.5</c:v>
                </c:pt>
                <c:pt idx="80">
                  <c:v>-733.5</c:v>
                </c:pt>
                <c:pt idx="81">
                  <c:v>-727</c:v>
                </c:pt>
                <c:pt idx="82">
                  <c:v>-678</c:v>
                </c:pt>
                <c:pt idx="83">
                  <c:v>-678</c:v>
                </c:pt>
                <c:pt idx="84">
                  <c:v>-593.5</c:v>
                </c:pt>
                <c:pt idx="85">
                  <c:v>-592.5</c:v>
                </c:pt>
                <c:pt idx="86">
                  <c:v>-592.5</c:v>
                </c:pt>
                <c:pt idx="87">
                  <c:v>-590</c:v>
                </c:pt>
                <c:pt idx="88">
                  <c:v>-590</c:v>
                </c:pt>
                <c:pt idx="89">
                  <c:v>-580</c:v>
                </c:pt>
                <c:pt idx="90">
                  <c:v>-546.5</c:v>
                </c:pt>
                <c:pt idx="91">
                  <c:v>-444.5</c:v>
                </c:pt>
                <c:pt idx="92">
                  <c:v>-444.5</c:v>
                </c:pt>
                <c:pt idx="93">
                  <c:v>-444.5</c:v>
                </c:pt>
                <c:pt idx="94">
                  <c:v>-444.5</c:v>
                </c:pt>
                <c:pt idx="95">
                  <c:v>-440.5</c:v>
                </c:pt>
                <c:pt idx="96">
                  <c:v>-440.5</c:v>
                </c:pt>
                <c:pt idx="97">
                  <c:v>-435.5</c:v>
                </c:pt>
                <c:pt idx="98">
                  <c:v>-435.5</c:v>
                </c:pt>
                <c:pt idx="99">
                  <c:v>-429.5</c:v>
                </c:pt>
                <c:pt idx="100">
                  <c:v>-429.5</c:v>
                </c:pt>
                <c:pt idx="101">
                  <c:v>-425</c:v>
                </c:pt>
                <c:pt idx="102">
                  <c:v>-425</c:v>
                </c:pt>
                <c:pt idx="103">
                  <c:v>-423.5</c:v>
                </c:pt>
                <c:pt idx="104">
                  <c:v>-423.5</c:v>
                </c:pt>
                <c:pt idx="105">
                  <c:v>-413.5</c:v>
                </c:pt>
                <c:pt idx="106">
                  <c:v>-413.5</c:v>
                </c:pt>
                <c:pt idx="107">
                  <c:v>-413.5</c:v>
                </c:pt>
                <c:pt idx="108">
                  <c:v>-413.5</c:v>
                </c:pt>
                <c:pt idx="109">
                  <c:v>-411.5</c:v>
                </c:pt>
                <c:pt idx="110">
                  <c:v>-411.5</c:v>
                </c:pt>
                <c:pt idx="111">
                  <c:v>-411.5</c:v>
                </c:pt>
                <c:pt idx="112">
                  <c:v>-402.5</c:v>
                </c:pt>
                <c:pt idx="113">
                  <c:v>-402.5</c:v>
                </c:pt>
                <c:pt idx="114">
                  <c:v>-402.5</c:v>
                </c:pt>
                <c:pt idx="115">
                  <c:v>-402.5</c:v>
                </c:pt>
                <c:pt idx="116">
                  <c:v>-283.5</c:v>
                </c:pt>
                <c:pt idx="117">
                  <c:v>-279</c:v>
                </c:pt>
                <c:pt idx="118">
                  <c:v>-272.5</c:v>
                </c:pt>
                <c:pt idx="119">
                  <c:v>-266</c:v>
                </c:pt>
                <c:pt idx="120">
                  <c:v>-248</c:v>
                </c:pt>
                <c:pt idx="121">
                  <c:v>-171.5</c:v>
                </c:pt>
                <c:pt idx="122">
                  <c:v>-167</c:v>
                </c:pt>
                <c:pt idx="123">
                  <c:v>-160.5</c:v>
                </c:pt>
                <c:pt idx="124">
                  <c:v>-158</c:v>
                </c:pt>
                <c:pt idx="125">
                  <c:v>-153.5</c:v>
                </c:pt>
                <c:pt idx="126">
                  <c:v>-153.5</c:v>
                </c:pt>
                <c:pt idx="127">
                  <c:v>-151.5</c:v>
                </c:pt>
                <c:pt idx="128">
                  <c:v>-145</c:v>
                </c:pt>
                <c:pt idx="129">
                  <c:v>-144.5</c:v>
                </c:pt>
                <c:pt idx="130">
                  <c:v>-144.5</c:v>
                </c:pt>
                <c:pt idx="131">
                  <c:v>-142.5</c:v>
                </c:pt>
                <c:pt idx="132">
                  <c:v>-140.5</c:v>
                </c:pt>
                <c:pt idx="133">
                  <c:v>-140</c:v>
                </c:pt>
                <c:pt idx="134">
                  <c:v>-138</c:v>
                </c:pt>
                <c:pt idx="135">
                  <c:v>-136</c:v>
                </c:pt>
                <c:pt idx="136">
                  <c:v>-129</c:v>
                </c:pt>
                <c:pt idx="137">
                  <c:v>-120.5</c:v>
                </c:pt>
                <c:pt idx="138">
                  <c:v>-118</c:v>
                </c:pt>
                <c:pt idx="139">
                  <c:v>-118</c:v>
                </c:pt>
                <c:pt idx="140">
                  <c:v>-114</c:v>
                </c:pt>
                <c:pt idx="141">
                  <c:v>-111.5</c:v>
                </c:pt>
                <c:pt idx="142">
                  <c:v>-107</c:v>
                </c:pt>
                <c:pt idx="143">
                  <c:v>-103.5</c:v>
                </c:pt>
                <c:pt idx="144">
                  <c:v>-103.5</c:v>
                </c:pt>
                <c:pt idx="145">
                  <c:v>-2</c:v>
                </c:pt>
                <c:pt idx="146">
                  <c:v>-1.5</c:v>
                </c:pt>
                <c:pt idx="147">
                  <c:v>-1.5</c:v>
                </c:pt>
                <c:pt idx="148">
                  <c:v>0</c:v>
                </c:pt>
                <c:pt idx="149">
                  <c:v>5.5</c:v>
                </c:pt>
                <c:pt idx="150">
                  <c:v>5.5</c:v>
                </c:pt>
                <c:pt idx="151">
                  <c:v>6.5</c:v>
                </c:pt>
                <c:pt idx="152">
                  <c:v>9.5</c:v>
                </c:pt>
                <c:pt idx="153">
                  <c:v>36</c:v>
                </c:pt>
                <c:pt idx="154">
                  <c:v>38.5</c:v>
                </c:pt>
                <c:pt idx="155">
                  <c:v>151</c:v>
                </c:pt>
                <c:pt idx="156">
                  <c:v>155.5</c:v>
                </c:pt>
                <c:pt idx="157">
                  <c:v>193</c:v>
                </c:pt>
                <c:pt idx="158">
                  <c:v>301</c:v>
                </c:pt>
                <c:pt idx="159">
                  <c:v>310</c:v>
                </c:pt>
                <c:pt idx="160">
                  <c:v>355.5</c:v>
                </c:pt>
                <c:pt idx="161">
                  <c:v>355.5</c:v>
                </c:pt>
                <c:pt idx="162">
                  <c:v>727.5</c:v>
                </c:pt>
              </c:numCache>
            </c:numRef>
          </c:xVal>
          <c:yVal>
            <c:numRef>
              <c:f>'Active 1'!$O$21:$O$1005</c:f>
              <c:numCache>
                <c:formatCode>General</c:formatCode>
                <c:ptCount val="985"/>
                <c:pt idx="1">
                  <c:v>-0.31065155456878729</c:v>
                </c:pt>
                <c:pt idx="8">
                  <c:v>-9.1562440255749153E-2</c:v>
                </c:pt>
                <c:pt idx="13">
                  <c:v>-9.1369967389259288E-2</c:v>
                </c:pt>
                <c:pt idx="14">
                  <c:v>-9.1259982894122224E-2</c:v>
                </c:pt>
                <c:pt idx="17">
                  <c:v>-9.0215130190320084E-2</c:v>
                </c:pt>
                <c:pt idx="26">
                  <c:v>-8.2763680644783774E-2</c:v>
                </c:pt>
                <c:pt idx="29">
                  <c:v>-8.2763680644783774E-2</c:v>
                </c:pt>
                <c:pt idx="30">
                  <c:v>-8.2268750416666966E-2</c:v>
                </c:pt>
                <c:pt idx="33">
                  <c:v>-8.2268750416666966E-2</c:v>
                </c:pt>
                <c:pt idx="34">
                  <c:v>-7.7663149682802274E-2</c:v>
                </c:pt>
                <c:pt idx="37">
                  <c:v>-7.7663149682802274E-2</c:v>
                </c:pt>
                <c:pt idx="38">
                  <c:v>-7.4157393900308247E-2</c:v>
                </c:pt>
                <c:pt idx="41">
                  <c:v>-7.4157393900308247E-2</c:v>
                </c:pt>
                <c:pt idx="55">
                  <c:v>-5.1665564644777978E-2</c:v>
                </c:pt>
                <c:pt idx="56">
                  <c:v>-5.1665564644777978E-2</c:v>
                </c:pt>
                <c:pt idx="70">
                  <c:v>-2.9819894298177978E-2</c:v>
                </c:pt>
                <c:pt idx="71">
                  <c:v>-2.9806146236285844E-2</c:v>
                </c:pt>
                <c:pt idx="73">
                  <c:v>-2.5874200535135689E-2</c:v>
                </c:pt>
                <c:pt idx="74">
                  <c:v>-2.5681727668645821E-2</c:v>
                </c:pt>
                <c:pt idx="80">
                  <c:v>-2.1502316853437262E-2</c:v>
                </c:pt>
                <c:pt idx="81">
                  <c:v>-2.1323592048839525E-2</c:v>
                </c:pt>
                <c:pt idx="82">
                  <c:v>-1.9976281983410452E-2</c:v>
                </c:pt>
                <c:pt idx="83">
                  <c:v>-1.9976281983410452E-2</c:v>
                </c:pt>
                <c:pt idx="84">
                  <c:v>-1.7652859523639906E-2</c:v>
                </c:pt>
                <c:pt idx="85">
                  <c:v>-1.7625363399855636E-2</c:v>
                </c:pt>
                <c:pt idx="86">
                  <c:v>-1.7625363399855636E-2</c:v>
                </c:pt>
                <c:pt idx="87">
                  <c:v>-1.755662309039497E-2</c:v>
                </c:pt>
                <c:pt idx="88">
                  <c:v>-1.755662309039497E-2</c:v>
                </c:pt>
                <c:pt idx="89">
                  <c:v>-1.7281661852552303E-2</c:v>
                </c:pt>
                <c:pt idx="90">
                  <c:v>-1.6360541705779365E-2</c:v>
                </c:pt>
                <c:pt idx="91">
                  <c:v>-1.3555937079784145E-2</c:v>
                </c:pt>
                <c:pt idx="92">
                  <c:v>-1.3555937079784145E-2</c:v>
                </c:pt>
                <c:pt idx="93">
                  <c:v>-1.3555937079784145E-2</c:v>
                </c:pt>
                <c:pt idx="94">
                  <c:v>-1.3555937079784145E-2</c:v>
                </c:pt>
                <c:pt idx="95">
                  <c:v>-1.3445952584647078E-2</c:v>
                </c:pt>
                <c:pt idx="96">
                  <c:v>-1.3445952584647078E-2</c:v>
                </c:pt>
                <c:pt idx="97">
                  <c:v>-1.3308471965725745E-2</c:v>
                </c:pt>
                <c:pt idx="98">
                  <c:v>-1.3308471965725745E-2</c:v>
                </c:pt>
                <c:pt idx="99">
                  <c:v>-1.3143495223020142E-2</c:v>
                </c:pt>
                <c:pt idx="100">
                  <c:v>-1.3143495223020142E-2</c:v>
                </c:pt>
                <c:pt idx="101">
                  <c:v>-1.3019762665990942E-2</c:v>
                </c:pt>
                <c:pt idx="102">
                  <c:v>-1.3019762665990942E-2</c:v>
                </c:pt>
                <c:pt idx="103">
                  <c:v>-1.2978518480314541E-2</c:v>
                </c:pt>
                <c:pt idx="104">
                  <c:v>-1.2978518480314541E-2</c:v>
                </c:pt>
                <c:pt idx="105">
                  <c:v>-1.2703557242471873E-2</c:v>
                </c:pt>
                <c:pt idx="106">
                  <c:v>-1.2703557242471873E-2</c:v>
                </c:pt>
                <c:pt idx="107">
                  <c:v>-1.2703557242471873E-2</c:v>
                </c:pt>
                <c:pt idx="108">
                  <c:v>-1.2703557242471873E-2</c:v>
                </c:pt>
                <c:pt idx="109">
                  <c:v>-1.264856499490334E-2</c:v>
                </c:pt>
                <c:pt idx="110">
                  <c:v>-1.264856499490334E-2</c:v>
                </c:pt>
                <c:pt idx="111">
                  <c:v>-1.264856499490334E-2</c:v>
                </c:pt>
                <c:pt idx="112">
                  <c:v>-1.2401099880844939E-2</c:v>
                </c:pt>
                <c:pt idx="113">
                  <c:v>-1.2401099880844939E-2</c:v>
                </c:pt>
                <c:pt idx="114">
                  <c:v>-1.2401099880844939E-2</c:v>
                </c:pt>
                <c:pt idx="115">
                  <c:v>-1.2401099880844939E-2</c:v>
                </c:pt>
                <c:pt idx="116">
                  <c:v>-9.1290611505171846E-3</c:v>
                </c:pt>
                <c:pt idx="117">
                  <c:v>-9.0053285934879844E-3</c:v>
                </c:pt>
                <c:pt idx="118">
                  <c:v>-8.8266037888902506E-3</c:v>
                </c:pt>
                <c:pt idx="119">
                  <c:v>-8.647878984292515E-3</c:v>
                </c:pt>
                <c:pt idx="120">
                  <c:v>-8.1529487561757125E-3</c:v>
                </c:pt>
                <c:pt idx="121">
                  <c:v>-6.0494952866793003E-3</c:v>
                </c:pt>
                <c:pt idx="122">
                  <c:v>-5.9257627296500984E-3</c:v>
                </c:pt>
                <c:pt idx="123">
                  <c:v>-5.7470379250523645E-3</c:v>
                </c:pt>
                <c:pt idx="124">
                  <c:v>-5.678297615591698E-3</c:v>
                </c:pt>
                <c:pt idx="125">
                  <c:v>-5.554565058562496E-3</c:v>
                </c:pt>
                <c:pt idx="126">
                  <c:v>-5.554565058562496E-3</c:v>
                </c:pt>
                <c:pt idx="127">
                  <c:v>-5.4995728109939624E-3</c:v>
                </c:pt>
                <c:pt idx="128">
                  <c:v>-5.3208480063962286E-3</c:v>
                </c:pt>
                <c:pt idx="129">
                  <c:v>-5.3070999445040956E-3</c:v>
                </c:pt>
                <c:pt idx="130">
                  <c:v>-5.3070999445040956E-3</c:v>
                </c:pt>
                <c:pt idx="131">
                  <c:v>-5.252107696935562E-3</c:v>
                </c:pt>
                <c:pt idx="132">
                  <c:v>-5.1971154493670284E-3</c:v>
                </c:pt>
                <c:pt idx="133">
                  <c:v>-5.1833673874748945E-3</c:v>
                </c:pt>
                <c:pt idx="134">
                  <c:v>-5.1283751399063609E-3</c:v>
                </c:pt>
                <c:pt idx="135">
                  <c:v>-5.0733828923378264E-3</c:v>
                </c:pt>
                <c:pt idx="136">
                  <c:v>-4.8809100258479596E-3</c:v>
                </c:pt>
                <c:pt idx="137">
                  <c:v>-4.6471929736816913E-3</c:v>
                </c:pt>
                <c:pt idx="138">
                  <c:v>-4.5784526642210239E-3</c:v>
                </c:pt>
                <c:pt idx="139">
                  <c:v>-4.5784526642210239E-3</c:v>
                </c:pt>
                <c:pt idx="140">
                  <c:v>-4.4684681690839567E-3</c:v>
                </c:pt>
                <c:pt idx="141">
                  <c:v>-4.3997278596232901E-3</c:v>
                </c:pt>
                <c:pt idx="142">
                  <c:v>-4.275995302594089E-3</c:v>
                </c:pt>
                <c:pt idx="143">
                  <c:v>-4.1797588693491547E-3</c:v>
                </c:pt>
                <c:pt idx="144">
                  <c:v>-4.1797588693491547E-3</c:v>
                </c:pt>
                <c:pt idx="145">
                  <c:v>-1.3889023052460711E-3</c:v>
                </c:pt>
                <c:pt idx="146">
                  <c:v>-1.3751542433539377E-3</c:v>
                </c:pt>
                <c:pt idx="147">
                  <c:v>-1.3751542433539377E-3</c:v>
                </c:pt>
                <c:pt idx="148">
                  <c:v>-1.3339100576775374E-3</c:v>
                </c:pt>
                <c:pt idx="149">
                  <c:v>-1.1826813768640698E-3</c:v>
                </c:pt>
                <c:pt idx="150">
                  <c:v>-1.1826813768640698E-3</c:v>
                </c:pt>
                <c:pt idx="151">
                  <c:v>-1.155185253079803E-3</c:v>
                </c:pt>
                <c:pt idx="152">
                  <c:v>-1.0726968817270025E-3</c:v>
                </c:pt>
                <c:pt idx="153">
                  <c:v>-3.4404960144393147E-4</c:v>
                </c:pt>
                <c:pt idx="154">
                  <c:v>-2.7530929198326423E-4</c:v>
                </c:pt>
                <c:pt idx="155">
                  <c:v>2.818004633746755E-3</c:v>
                </c:pt>
                <c:pt idx="156">
                  <c:v>2.9417371907759552E-3</c:v>
                </c:pt>
                <c:pt idx="157">
                  <c:v>3.9728418326859614E-3</c:v>
                </c:pt>
                <c:pt idx="158">
                  <c:v>6.9424232013867802E-3</c:v>
                </c:pt>
                <c:pt idx="159">
                  <c:v>7.1898883154451823E-3</c:v>
                </c:pt>
                <c:pt idx="160">
                  <c:v>8.4409619476293225E-3</c:v>
                </c:pt>
                <c:pt idx="161">
                  <c:v>8.4409619476293225E-3</c:v>
                </c:pt>
                <c:pt idx="162">
                  <c:v>1.8669519995376586E-2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1C7-4E53-ADF3-6993AE8FCAA4}"/>
            </c:ext>
          </c:extLst>
        </c:ser>
        <c:ser>
          <c:idx val="8"/>
          <c:order val="8"/>
          <c:tx>
            <c:strRef>
              <c:f>'Active 1'!$AX$1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1'!$AW$2:$AW$140</c:f>
              <c:numCache>
                <c:formatCode>General</c:formatCode>
                <c:ptCount val="139"/>
                <c:pt idx="0">
                  <c:v>-9000</c:v>
                </c:pt>
                <c:pt idx="1">
                  <c:v>-8900</c:v>
                </c:pt>
                <c:pt idx="2">
                  <c:v>-8800</c:v>
                </c:pt>
                <c:pt idx="3">
                  <c:v>-8700</c:v>
                </c:pt>
                <c:pt idx="4">
                  <c:v>-8600</c:v>
                </c:pt>
                <c:pt idx="5">
                  <c:v>-8500</c:v>
                </c:pt>
                <c:pt idx="6">
                  <c:v>-8400</c:v>
                </c:pt>
                <c:pt idx="7">
                  <c:v>-8300</c:v>
                </c:pt>
                <c:pt idx="8">
                  <c:v>-8200</c:v>
                </c:pt>
                <c:pt idx="9">
                  <c:v>-8100</c:v>
                </c:pt>
                <c:pt idx="10">
                  <c:v>-8000</c:v>
                </c:pt>
                <c:pt idx="11">
                  <c:v>-7900</c:v>
                </c:pt>
                <c:pt idx="12">
                  <c:v>-7800</c:v>
                </c:pt>
                <c:pt idx="13">
                  <c:v>-7700</c:v>
                </c:pt>
                <c:pt idx="14">
                  <c:v>-7600</c:v>
                </c:pt>
                <c:pt idx="15">
                  <c:v>-7500</c:v>
                </c:pt>
                <c:pt idx="16">
                  <c:v>-7400</c:v>
                </c:pt>
                <c:pt idx="17">
                  <c:v>-7300</c:v>
                </c:pt>
                <c:pt idx="18">
                  <c:v>-7200</c:v>
                </c:pt>
                <c:pt idx="19">
                  <c:v>-7100</c:v>
                </c:pt>
                <c:pt idx="20">
                  <c:v>-7000</c:v>
                </c:pt>
                <c:pt idx="21">
                  <c:v>-6900</c:v>
                </c:pt>
                <c:pt idx="22">
                  <c:v>-6800</c:v>
                </c:pt>
                <c:pt idx="23">
                  <c:v>-6700</c:v>
                </c:pt>
                <c:pt idx="24">
                  <c:v>-6600</c:v>
                </c:pt>
                <c:pt idx="25">
                  <c:v>-6500</c:v>
                </c:pt>
                <c:pt idx="26">
                  <c:v>-6400</c:v>
                </c:pt>
                <c:pt idx="27">
                  <c:v>-6300</c:v>
                </c:pt>
                <c:pt idx="28">
                  <c:v>-6200</c:v>
                </c:pt>
                <c:pt idx="29">
                  <c:v>-6100</c:v>
                </c:pt>
                <c:pt idx="30">
                  <c:v>-6000</c:v>
                </c:pt>
                <c:pt idx="31">
                  <c:v>-5900</c:v>
                </c:pt>
                <c:pt idx="32">
                  <c:v>-5800</c:v>
                </c:pt>
                <c:pt idx="33">
                  <c:v>-5700</c:v>
                </c:pt>
                <c:pt idx="34">
                  <c:v>-5600</c:v>
                </c:pt>
                <c:pt idx="35">
                  <c:v>-5500</c:v>
                </c:pt>
                <c:pt idx="36">
                  <c:v>-5400</c:v>
                </c:pt>
                <c:pt idx="37">
                  <c:v>-5300</c:v>
                </c:pt>
                <c:pt idx="38">
                  <c:v>-5200</c:v>
                </c:pt>
                <c:pt idx="39">
                  <c:v>-5100</c:v>
                </c:pt>
                <c:pt idx="40">
                  <c:v>-5000</c:v>
                </c:pt>
                <c:pt idx="41">
                  <c:v>-4900</c:v>
                </c:pt>
                <c:pt idx="42">
                  <c:v>-4800</c:v>
                </c:pt>
                <c:pt idx="43">
                  <c:v>-4700</c:v>
                </c:pt>
                <c:pt idx="44">
                  <c:v>-4600</c:v>
                </c:pt>
                <c:pt idx="45">
                  <c:v>-4500</c:v>
                </c:pt>
                <c:pt idx="46">
                  <c:v>-4400</c:v>
                </c:pt>
                <c:pt idx="47">
                  <c:v>-4300</c:v>
                </c:pt>
                <c:pt idx="48">
                  <c:v>-4200</c:v>
                </c:pt>
                <c:pt idx="49">
                  <c:v>-4100</c:v>
                </c:pt>
                <c:pt idx="50">
                  <c:v>-4000</c:v>
                </c:pt>
                <c:pt idx="51">
                  <c:v>-3900</c:v>
                </c:pt>
                <c:pt idx="52">
                  <c:v>-3800</c:v>
                </c:pt>
                <c:pt idx="53">
                  <c:v>-3700</c:v>
                </c:pt>
                <c:pt idx="54">
                  <c:v>-3600</c:v>
                </c:pt>
                <c:pt idx="55">
                  <c:v>-3500</c:v>
                </c:pt>
                <c:pt idx="56">
                  <c:v>-3400</c:v>
                </c:pt>
                <c:pt idx="57">
                  <c:v>-3300</c:v>
                </c:pt>
                <c:pt idx="58">
                  <c:v>-3200</c:v>
                </c:pt>
                <c:pt idx="59">
                  <c:v>-3100</c:v>
                </c:pt>
                <c:pt idx="60">
                  <c:v>-3000</c:v>
                </c:pt>
                <c:pt idx="61">
                  <c:v>-2900</c:v>
                </c:pt>
                <c:pt idx="62">
                  <c:v>-2800</c:v>
                </c:pt>
                <c:pt idx="63">
                  <c:v>-2700</c:v>
                </c:pt>
                <c:pt idx="64">
                  <c:v>-2600</c:v>
                </c:pt>
                <c:pt idx="65">
                  <c:v>-2500</c:v>
                </c:pt>
                <c:pt idx="66">
                  <c:v>-2400</c:v>
                </c:pt>
                <c:pt idx="67">
                  <c:v>-2300</c:v>
                </c:pt>
                <c:pt idx="68">
                  <c:v>-2200</c:v>
                </c:pt>
                <c:pt idx="69">
                  <c:v>-2100</c:v>
                </c:pt>
                <c:pt idx="70">
                  <c:v>-2000</c:v>
                </c:pt>
                <c:pt idx="71">
                  <c:v>-1900</c:v>
                </c:pt>
                <c:pt idx="72">
                  <c:v>-1800</c:v>
                </c:pt>
                <c:pt idx="73">
                  <c:v>-1700</c:v>
                </c:pt>
                <c:pt idx="74">
                  <c:v>-1600</c:v>
                </c:pt>
                <c:pt idx="75">
                  <c:v>-1500</c:v>
                </c:pt>
                <c:pt idx="76">
                  <c:v>-1400</c:v>
                </c:pt>
                <c:pt idx="77">
                  <c:v>-1300</c:v>
                </c:pt>
                <c:pt idx="78">
                  <c:v>-1200</c:v>
                </c:pt>
                <c:pt idx="79">
                  <c:v>-1100</c:v>
                </c:pt>
                <c:pt idx="80">
                  <c:v>-1000</c:v>
                </c:pt>
                <c:pt idx="81">
                  <c:v>-900</c:v>
                </c:pt>
                <c:pt idx="82">
                  <c:v>-800</c:v>
                </c:pt>
                <c:pt idx="83">
                  <c:v>-700</c:v>
                </c:pt>
                <c:pt idx="84">
                  <c:v>-600</c:v>
                </c:pt>
                <c:pt idx="85">
                  <c:v>-500</c:v>
                </c:pt>
                <c:pt idx="86">
                  <c:v>-400</c:v>
                </c:pt>
                <c:pt idx="87">
                  <c:v>-300</c:v>
                </c:pt>
                <c:pt idx="88">
                  <c:v>-200</c:v>
                </c:pt>
                <c:pt idx="89">
                  <c:v>-100</c:v>
                </c:pt>
                <c:pt idx="90">
                  <c:v>0</c:v>
                </c:pt>
                <c:pt idx="91">
                  <c:v>100</c:v>
                </c:pt>
                <c:pt idx="92">
                  <c:v>200</c:v>
                </c:pt>
                <c:pt idx="93">
                  <c:v>300</c:v>
                </c:pt>
                <c:pt idx="94">
                  <c:v>400</c:v>
                </c:pt>
                <c:pt idx="95">
                  <c:v>500</c:v>
                </c:pt>
                <c:pt idx="96">
                  <c:v>600</c:v>
                </c:pt>
                <c:pt idx="97">
                  <c:v>700</c:v>
                </c:pt>
                <c:pt idx="98">
                  <c:v>800</c:v>
                </c:pt>
                <c:pt idx="99">
                  <c:v>900</c:v>
                </c:pt>
                <c:pt idx="100">
                  <c:v>1000</c:v>
                </c:pt>
                <c:pt idx="101">
                  <c:v>1100</c:v>
                </c:pt>
                <c:pt idx="102">
                  <c:v>1200</c:v>
                </c:pt>
                <c:pt idx="103">
                  <c:v>1300</c:v>
                </c:pt>
                <c:pt idx="104">
                  <c:v>1400</c:v>
                </c:pt>
                <c:pt idx="105">
                  <c:v>1500</c:v>
                </c:pt>
                <c:pt idx="106">
                  <c:v>1600</c:v>
                </c:pt>
                <c:pt idx="107">
                  <c:v>1700</c:v>
                </c:pt>
                <c:pt idx="108">
                  <c:v>1800</c:v>
                </c:pt>
                <c:pt idx="109">
                  <c:v>1900</c:v>
                </c:pt>
                <c:pt idx="110">
                  <c:v>2000</c:v>
                </c:pt>
                <c:pt idx="111">
                  <c:v>2100</c:v>
                </c:pt>
                <c:pt idx="112">
                  <c:v>2200</c:v>
                </c:pt>
                <c:pt idx="113">
                  <c:v>2300</c:v>
                </c:pt>
                <c:pt idx="114">
                  <c:v>2400</c:v>
                </c:pt>
                <c:pt idx="115">
                  <c:v>2500</c:v>
                </c:pt>
                <c:pt idx="116">
                  <c:v>2600</c:v>
                </c:pt>
                <c:pt idx="117">
                  <c:v>2700</c:v>
                </c:pt>
                <c:pt idx="118">
                  <c:v>2800</c:v>
                </c:pt>
                <c:pt idx="119">
                  <c:v>2900</c:v>
                </c:pt>
                <c:pt idx="120">
                  <c:v>3000</c:v>
                </c:pt>
                <c:pt idx="121">
                  <c:v>3100</c:v>
                </c:pt>
                <c:pt idx="122">
                  <c:v>3200</c:v>
                </c:pt>
                <c:pt idx="123">
                  <c:v>3300</c:v>
                </c:pt>
                <c:pt idx="124">
                  <c:v>3400</c:v>
                </c:pt>
                <c:pt idx="125">
                  <c:v>3500</c:v>
                </c:pt>
                <c:pt idx="126">
                  <c:v>3600</c:v>
                </c:pt>
                <c:pt idx="127">
                  <c:v>3700</c:v>
                </c:pt>
                <c:pt idx="128">
                  <c:v>3800</c:v>
                </c:pt>
                <c:pt idx="129">
                  <c:v>3900</c:v>
                </c:pt>
                <c:pt idx="130">
                  <c:v>4000</c:v>
                </c:pt>
                <c:pt idx="131">
                  <c:v>4100</c:v>
                </c:pt>
                <c:pt idx="132">
                  <c:v>4200</c:v>
                </c:pt>
                <c:pt idx="133">
                  <c:v>4300</c:v>
                </c:pt>
                <c:pt idx="134">
                  <c:v>4400</c:v>
                </c:pt>
                <c:pt idx="135">
                  <c:v>4500</c:v>
                </c:pt>
                <c:pt idx="136">
                  <c:v>4600</c:v>
                </c:pt>
                <c:pt idx="137">
                  <c:v>4700</c:v>
                </c:pt>
                <c:pt idx="138">
                  <c:v>4800</c:v>
                </c:pt>
              </c:numCache>
            </c:numRef>
          </c:xVal>
          <c:yVal>
            <c:numRef>
              <c:f>'Active 1'!$AX$2:$AX$140</c:f>
              <c:numCache>
                <c:formatCode>General</c:formatCode>
                <c:ptCount val="139"/>
                <c:pt idx="0">
                  <c:v>2.0007102615771908E-2</c:v>
                </c:pt>
                <c:pt idx="1">
                  <c:v>2.1629947453953614E-2</c:v>
                </c:pt>
                <c:pt idx="2">
                  <c:v>2.3042171293615608E-2</c:v>
                </c:pt>
                <c:pt idx="3">
                  <c:v>2.443752708752811E-2</c:v>
                </c:pt>
                <c:pt idx="4">
                  <c:v>2.5835882626144252E-2</c:v>
                </c:pt>
                <c:pt idx="5">
                  <c:v>2.7074396282081539E-2</c:v>
                </c:pt>
                <c:pt idx="6">
                  <c:v>2.7941066840068134E-2</c:v>
                </c:pt>
                <c:pt idx="7">
                  <c:v>2.8307192544067664E-2</c:v>
                </c:pt>
                <c:pt idx="8">
                  <c:v>2.8131696262098875E-2</c:v>
                </c:pt>
                <c:pt idx="9">
                  <c:v>2.7356241606121774E-2</c:v>
                </c:pt>
                <c:pt idx="10">
                  <c:v>2.5813605671209564E-2</c:v>
                </c:pt>
                <c:pt idx="11">
                  <c:v>2.3180379462825022E-2</c:v>
                </c:pt>
                <c:pt idx="12">
                  <c:v>1.8770121369427302E-2</c:v>
                </c:pt>
                <c:pt idx="13">
                  <c:v>9.8353574505729811E-3</c:v>
                </c:pt>
                <c:pt idx="14">
                  <c:v>-5.8809892211835278E-3</c:v>
                </c:pt>
                <c:pt idx="15">
                  <c:v>-7.2505918113147903E-3</c:v>
                </c:pt>
                <c:pt idx="16">
                  <c:v>-4.6467323276176749E-3</c:v>
                </c:pt>
                <c:pt idx="17">
                  <c:v>-1.5097856918864089E-3</c:v>
                </c:pt>
                <c:pt idx="18">
                  <c:v>1.7291119047064384E-3</c:v>
                </c:pt>
                <c:pt idx="19">
                  <c:v>4.9354511969121242E-3</c:v>
                </c:pt>
                <c:pt idx="20">
                  <c:v>8.1063847527228575E-3</c:v>
                </c:pt>
                <c:pt idx="21">
                  <c:v>1.1279530707151464E-2</c:v>
                </c:pt>
                <c:pt idx="22">
                  <c:v>1.4394091774207942E-2</c:v>
                </c:pt>
                <c:pt idx="23">
                  <c:v>1.7260866570693627E-2</c:v>
                </c:pt>
                <c:pt idx="24">
                  <c:v>1.9681552647805647E-2</c:v>
                </c:pt>
                <c:pt idx="25">
                  <c:v>2.1597566477563911E-2</c:v>
                </c:pt>
                <c:pt idx="26">
                  <c:v>2.3139375360675785E-2</c:v>
                </c:pt>
                <c:pt idx="27">
                  <c:v>2.4536149248385951E-2</c:v>
                </c:pt>
                <c:pt idx="28">
                  <c:v>2.5943185967937217E-2</c:v>
                </c:pt>
                <c:pt idx="29">
                  <c:v>2.7321439141744418E-2</c:v>
                </c:pt>
                <c:pt idx="30">
                  <c:v>2.8477236165083537E-2</c:v>
                </c:pt>
                <c:pt idx="31">
                  <c:v>2.9213009428150808E-2</c:v>
                </c:pt>
                <c:pt idx="32">
                  <c:v>2.9431072682245589E-2</c:v>
                </c:pt>
                <c:pt idx="33">
                  <c:v>2.9097960874150279E-2</c:v>
                </c:pt>
                <c:pt idx="34">
                  <c:v>2.8130469322100962E-2</c:v>
                </c:pt>
                <c:pt idx="35">
                  <c:v>2.6322924483390662E-2</c:v>
                </c:pt>
                <c:pt idx="36">
                  <c:v>2.3285778640807726E-2</c:v>
                </c:pt>
                <c:pt idx="37">
                  <c:v>1.8091466455671484E-2</c:v>
                </c:pt>
                <c:pt idx="38">
                  <c:v>6.4390871227178337E-3</c:v>
                </c:pt>
                <c:pt idx="39">
                  <c:v>-6.3330007604220605E-3</c:v>
                </c:pt>
                <c:pt idx="40">
                  <c:v>-5.4735092336711377E-3</c:v>
                </c:pt>
                <c:pt idx="41">
                  <c:v>-2.630939950590671E-3</c:v>
                </c:pt>
                <c:pt idx="42">
                  <c:v>5.6274220661973323E-4</c:v>
                </c:pt>
                <c:pt idx="43">
                  <c:v>3.80291507494839E-3</c:v>
                </c:pt>
                <c:pt idx="44">
                  <c:v>6.9986266459853138E-3</c:v>
                </c:pt>
                <c:pt idx="45">
                  <c:v>1.0171862481085064E-2</c:v>
                </c:pt>
                <c:pt idx="46">
                  <c:v>1.3344565473208041E-2</c:v>
                </c:pt>
                <c:pt idx="47">
                  <c:v>1.6414855473064136E-2</c:v>
                </c:pt>
                <c:pt idx="48">
                  <c:v>1.9174574779536675E-2</c:v>
                </c:pt>
                <c:pt idx="49">
                  <c:v>2.1452556383203009E-2</c:v>
                </c:pt>
                <c:pt idx="50">
                  <c:v>2.3245206693399523E-2</c:v>
                </c:pt>
                <c:pt idx="51">
                  <c:v>2.4725729680193161E-2</c:v>
                </c:pt>
                <c:pt idx="52">
                  <c:v>2.6120489749410496E-2</c:v>
                </c:pt>
                <c:pt idx="53">
                  <c:v>2.7535750039555107E-2</c:v>
                </c:pt>
                <c:pt idx="54">
                  <c:v>2.8877126319661731E-2</c:v>
                </c:pt>
                <c:pt idx="55">
                  <c:v>2.99334761298546E-2</c:v>
                </c:pt>
                <c:pt idx="56">
                  <c:v>3.0530726081165329E-2</c:v>
                </c:pt>
                <c:pt idx="57">
                  <c:v>3.059885367336564E-2</c:v>
                </c:pt>
                <c:pt idx="58">
                  <c:v>3.0101831033741665E-2</c:v>
                </c:pt>
                <c:pt idx="59">
                  <c:v>2.8925796657671022E-2</c:v>
                </c:pt>
                <c:pt idx="60">
                  <c:v>2.6823326582658368E-2</c:v>
                </c:pt>
                <c:pt idx="61">
                  <c:v>2.3316876661291355E-2</c:v>
                </c:pt>
                <c:pt idx="62">
                  <c:v>1.7053042165525722E-2</c:v>
                </c:pt>
                <c:pt idx="63">
                  <c:v>2.4775931147711875E-3</c:v>
                </c:pt>
                <c:pt idx="64">
                  <c:v>-5.4228897760511732E-3</c:v>
                </c:pt>
                <c:pt idx="65">
                  <c:v>-3.503654955976895E-3</c:v>
                </c:pt>
                <c:pt idx="66">
                  <c:v>-5.0213450978089935E-4</c:v>
                </c:pt>
                <c:pt idx="67">
                  <c:v>2.7262018190522489E-3</c:v>
                </c:pt>
                <c:pt idx="68">
                  <c:v>5.9604931172729924E-3</c:v>
                </c:pt>
                <c:pt idx="69">
                  <c:v>9.1481291292476209E-3</c:v>
                </c:pt>
                <c:pt idx="70">
                  <c:v>1.2326381706390917E-2</c:v>
                </c:pt>
                <c:pt idx="71">
                  <c:v>1.5490255162535528E-2</c:v>
                </c:pt>
                <c:pt idx="72">
                  <c:v>1.8498393000039411E-2</c:v>
                </c:pt>
                <c:pt idx="73">
                  <c:v>2.1136290746337133E-2</c:v>
                </c:pt>
                <c:pt idx="74">
                  <c:v>2.3271213164163279E-2</c:v>
                </c:pt>
                <c:pt idx="75">
                  <c:v>2.4955359941897674E-2</c:v>
                </c:pt>
                <c:pt idx="76">
                  <c:v>2.6394138094507733E-2</c:v>
                </c:pt>
                <c:pt idx="77">
                  <c:v>2.7796066023661074E-2</c:v>
                </c:pt>
                <c:pt idx="78">
                  <c:v>2.9211290913926321E-2</c:v>
                </c:pt>
                <c:pt idx="79">
                  <c:v>3.0497584758285488E-2</c:v>
                </c:pt>
                <c:pt idx="80">
                  <c:v>3.143992904775697E-2</c:v>
                </c:pt>
                <c:pt idx="81">
                  <c:v>3.1893517927120855E-2</c:v>
                </c:pt>
                <c:pt idx="82">
                  <c:v>3.1809599598989435E-2</c:v>
                </c:pt>
                <c:pt idx="83">
                  <c:v>3.1139709655482663E-2</c:v>
                </c:pt>
                <c:pt idx="84">
                  <c:v>2.9735447315459008E-2</c:v>
                </c:pt>
                <c:pt idx="85">
                  <c:v>2.7301675033603472E-2</c:v>
                </c:pt>
                <c:pt idx="86">
                  <c:v>2.3237373675876319E-2</c:v>
                </c:pt>
                <c:pt idx="87">
                  <c:v>1.5404394732552873E-2</c:v>
                </c:pt>
                <c:pt idx="88">
                  <c:v>-6.4192092602327264E-4</c:v>
                </c:pt>
                <c:pt idx="89">
                  <c:v>-3.821388083702474E-3</c:v>
                </c:pt>
                <c:pt idx="90">
                  <c:v>-1.3780619015883264E-3</c:v>
                </c:pt>
                <c:pt idx="91">
                  <c:v>1.7307767905656059E-3</c:v>
                </c:pt>
                <c:pt idx="92">
                  <c:v>4.9774536083959705E-3</c:v>
                </c:pt>
                <c:pt idx="93">
                  <c:v>8.2017836243991928E-3</c:v>
                </c:pt>
                <c:pt idx="94">
                  <c:v>1.1385343075830013E-2</c:v>
                </c:pt>
                <c:pt idx="95">
                  <c:v>1.4568910967044411E-2</c:v>
                </c:pt>
                <c:pt idx="96">
                  <c:v>1.7712041298841855E-2</c:v>
                </c:pt>
                <c:pt idx="97">
                  <c:v>2.0639558810913908E-2</c:v>
                </c:pt>
                <c:pt idx="98">
                  <c:v>2.3144176912170224E-2</c:v>
                </c:pt>
                <c:pt idx="99">
                  <c:v>2.5140479013354939E-2</c:v>
                </c:pt>
                <c:pt idx="100">
                  <c:v>2.6733776605789707E-2</c:v>
                </c:pt>
                <c:pt idx="101">
                  <c:v>2.8148835348253555E-2</c:v>
                </c:pt>
                <c:pt idx="102">
                  <c:v>2.9562232606945273E-2</c:v>
                </c:pt>
                <c:pt idx="103">
                  <c:v>3.0965032065703821E-2</c:v>
                </c:pt>
                <c:pt idx="104">
                  <c:v>3.2177808416963737E-2</c:v>
                </c:pt>
                <c:pt idx="105">
                  <c:v>3.2994259000192164E-2</c:v>
                </c:pt>
                <c:pt idx="106">
                  <c:v>3.3300954706741812E-2</c:v>
                </c:pt>
                <c:pt idx="107">
                  <c:v>3.3061766062546641E-2</c:v>
                </c:pt>
                <c:pt idx="108">
                  <c:v>3.2207126782116027E-2</c:v>
                </c:pt>
                <c:pt idx="109">
                  <c:v>3.0551451088724473E-2</c:v>
                </c:pt>
                <c:pt idx="110">
                  <c:v>2.7741335060802425E-2</c:v>
                </c:pt>
                <c:pt idx="111">
                  <c:v>2.2988646223428753E-2</c:v>
                </c:pt>
                <c:pt idx="112">
                  <c:v>1.2834564129386127E-2</c:v>
                </c:pt>
                <c:pt idx="113">
                  <c:v>-1.7843013385072867E-3</c:v>
                </c:pt>
                <c:pt idx="114">
                  <c:v>-1.863447372317523E-3</c:v>
                </c:pt>
                <c:pt idx="115">
                  <c:v>8.8139168376986585E-4</c:v>
                </c:pt>
                <c:pt idx="116">
                  <c:v>4.0613710166141886E-3</c:v>
                </c:pt>
                <c:pt idx="117">
                  <c:v>7.3142331045578657E-3</c:v>
                </c:pt>
                <c:pt idx="118">
                  <c:v>1.0527471979312747E-2</c:v>
                </c:pt>
                <c:pt idx="119">
                  <c:v>1.3711325262890978E-2</c:v>
                </c:pt>
                <c:pt idx="120">
                  <c:v>1.6897324782983697E-2</c:v>
                </c:pt>
                <c:pt idx="121">
                  <c:v>2.0004780600500677E-2</c:v>
                </c:pt>
                <c:pt idx="122">
                  <c:v>2.2833810455878616E-2</c:v>
                </c:pt>
                <c:pt idx="123">
                  <c:v>2.5197761733152392E-2</c:v>
                </c:pt>
                <c:pt idx="124">
                  <c:v>2.7064448998792845E-2</c:v>
                </c:pt>
                <c:pt idx="125">
                  <c:v>2.8586250217844944E-2</c:v>
                </c:pt>
                <c:pt idx="126">
                  <c:v>2.9992866127430323E-2</c:v>
                </c:pt>
                <c:pt idx="127">
                  <c:v>3.1416893278739547E-2</c:v>
                </c:pt>
                <c:pt idx="128">
                  <c:v>3.279169524193519E-2</c:v>
                </c:pt>
                <c:pt idx="129">
                  <c:v>3.3913398322608021E-2</c:v>
                </c:pt>
                <c:pt idx="130">
                  <c:v>3.4594908822750181E-2</c:v>
                </c:pt>
                <c:pt idx="131">
                  <c:v>3.47526038029672E-2</c:v>
                </c:pt>
                <c:pt idx="132">
                  <c:v>3.4353048763384242E-2</c:v>
                </c:pt>
                <c:pt idx="133">
                  <c:v>3.3298740257499938E-2</c:v>
                </c:pt>
                <c:pt idx="134">
                  <c:v>3.1364251439723823E-2</c:v>
                </c:pt>
                <c:pt idx="135">
                  <c:v>2.8120661484561472E-2</c:v>
                </c:pt>
                <c:pt idx="136">
                  <c:v>2.2465398221681716E-2</c:v>
                </c:pt>
                <c:pt idx="137">
                  <c:v>9.3474170065944856E-3</c:v>
                </c:pt>
                <c:pt idx="138">
                  <c:v>-1.166053597939979E-3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1C7-4E53-ADF3-6993AE8FC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913872"/>
        <c:axId val="1"/>
      </c:scatterChart>
      <c:valAx>
        <c:axId val="752913872"/>
        <c:scaling>
          <c:orientation val="minMax"/>
          <c:max val="1000"/>
          <c:min val="-9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649041386382989"/>
              <c:y val="0.8508287292817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324503311258277E-2"/>
              <c:y val="0.383977900552486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29138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4072865064052423"/>
          <c:y val="0.92817679558011046"/>
          <c:w val="0.82781526481375256"/>
          <c:h val="5.52486187845303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V482 Per - O-C Diagr.</a:t>
            </a:r>
          </a:p>
        </c:rich>
      </c:tx>
      <c:layout>
        <c:manualLayout>
          <c:xMode val="edge"/>
          <c:yMode val="edge"/>
          <c:x val="0.36423875823469087"/>
          <c:y val="3.36391437308868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10606867794511"/>
          <c:y val="0.14678942920199375"/>
          <c:w val="0.81291456445519816"/>
          <c:h val="0.6299713003252231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-842</c:v>
                </c:pt>
                <c:pt idx="2">
                  <c:v>-842</c:v>
                </c:pt>
                <c:pt idx="3">
                  <c:v>-736.5</c:v>
                </c:pt>
                <c:pt idx="4">
                  <c:v>-736.5</c:v>
                </c:pt>
                <c:pt idx="5">
                  <c:v>-729.5</c:v>
                </c:pt>
                <c:pt idx="6">
                  <c:v>-729.5</c:v>
                </c:pt>
                <c:pt idx="7">
                  <c:v>-725.5</c:v>
                </c:pt>
                <c:pt idx="8">
                  <c:v>-725.5</c:v>
                </c:pt>
                <c:pt idx="9">
                  <c:v>-687.5</c:v>
                </c:pt>
                <c:pt idx="10">
                  <c:v>-687.5</c:v>
                </c:pt>
                <c:pt idx="11">
                  <c:v>-573.5</c:v>
                </c:pt>
                <c:pt idx="12">
                  <c:v>-573.5</c:v>
                </c:pt>
                <c:pt idx="13">
                  <c:v>-573.5</c:v>
                </c:pt>
                <c:pt idx="14">
                  <c:v>-573.5</c:v>
                </c:pt>
                <c:pt idx="15">
                  <c:v>-542</c:v>
                </c:pt>
                <c:pt idx="16">
                  <c:v>-542</c:v>
                </c:pt>
                <c:pt idx="17">
                  <c:v>-416.5</c:v>
                </c:pt>
                <c:pt idx="18">
                  <c:v>-416.5</c:v>
                </c:pt>
                <c:pt idx="19">
                  <c:v>-398.5</c:v>
                </c:pt>
                <c:pt idx="20">
                  <c:v>-398.5</c:v>
                </c:pt>
                <c:pt idx="21">
                  <c:v>-231</c:v>
                </c:pt>
                <c:pt idx="22">
                  <c:v>-231</c:v>
                </c:pt>
                <c:pt idx="23">
                  <c:v>-103.5</c:v>
                </c:pt>
                <c:pt idx="24">
                  <c:v>-103.5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55.5</c:v>
                </c:pt>
                <c:pt idx="30">
                  <c:v>55.5</c:v>
                </c:pt>
                <c:pt idx="31">
                  <c:v>55.5</c:v>
                </c:pt>
                <c:pt idx="32">
                  <c:v>55.5</c:v>
                </c:pt>
                <c:pt idx="33">
                  <c:v>172.5</c:v>
                </c:pt>
                <c:pt idx="34">
                  <c:v>185.5</c:v>
                </c:pt>
                <c:pt idx="35">
                  <c:v>196.5</c:v>
                </c:pt>
                <c:pt idx="36">
                  <c:v>308.5</c:v>
                </c:pt>
                <c:pt idx="37">
                  <c:v>637.5</c:v>
                </c:pt>
                <c:pt idx="38">
                  <c:v>714.5</c:v>
                </c:pt>
                <c:pt idx="39">
                  <c:v>714.5</c:v>
                </c:pt>
                <c:pt idx="40">
                  <c:v>1073</c:v>
                </c:pt>
                <c:pt idx="41">
                  <c:v>1079.5</c:v>
                </c:pt>
                <c:pt idx="42">
                  <c:v>1083.5</c:v>
                </c:pt>
                <c:pt idx="43">
                  <c:v>1088</c:v>
                </c:pt>
                <c:pt idx="44">
                  <c:v>1088.5</c:v>
                </c:pt>
                <c:pt idx="45">
                  <c:v>1211.5</c:v>
                </c:pt>
                <c:pt idx="46">
                  <c:v>1234</c:v>
                </c:pt>
                <c:pt idx="47">
                  <c:v>1266.5</c:v>
                </c:pt>
                <c:pt idx="48">
                  <c:v>1341.5</c:v>
                </c:pt>
                <c:pt idx="49">
                  <c:v>1358.5</c:v>
                </c:pt>
                <c:pt idx="50">
                  <c:v>1358.5</c:v>
                </c:pt>
                <c:pt idx="51">
                  <c:v>1358.5</c:v>
                </c:pt>
                <c:pt idx="52">
                  <c:v>1392.5</c:v>
                </c:pt>
                <c:pt idx="53">
                  <c:v>1509</c:v>
                </c:pt>
                <c:pt idx="54">
                  <c:v>1509.5</c:v>
                </c:pt>
                <c:pt idx="55">
                  <c:v>1647.5</c:v>
                </c:pt>
                <c:pt idx="56">
                  <c:v>1652.5</c:v>
                </c:pt>
                <c:pt idx="57">
                  <c:v>1659.5</c:v>
                </c:pt>
                <c:pt idx="58">
                  <c:v>1681.5</c:v>
                </c:pt>
                <c:pt idx="59">
                  <c:v>1683.5</c:v>
                </c:pt>
                <c:pt idx="60">
                  <c:v>1692.5</c:v>
                </c:pt>
                <c:pt idx="61">
                  <c:v>1703.5</c:v>
                </c:pt>
                <c:pt idx="62">
                  <c:v>1810.5</c:v>
                </c:pt>
                <c:pt idx="63">
                  <c:v>1811.5</c:v>
                </c:pt>
                <c:pt idx="64">
                  <c:v>1818</c:v>
                </c:pt>
                <c:pt idx="65">
                  <c:v>1867</c:v>
                </c:pt>
                <c:pt idx="66">
                  <c:v>1867</c:v>
                </c:pt>
                <c:pt idx="67">
                  <c:v>1951.5</c:v>
                </c:pt>
                <c:pt idx="68">
                  <c:v>1952.5</c:v>
                </c:pt>
                <c:pt idx="69">
                  <c:v>1952.5</c:v>
                </c:pt>
                <c:pt idx="70">
                  <c:v>1955</c:v>
                </c:pt>
                <c:pt idx="71">
                  <c:v>1955</c:v>
                </c:pt>
                <c:pt idx="72">
                  <c:v>1965</c:v>
                </c:pt>
                <c:pt idx="73">
                  <c:v>1998.5</c:v>
                </c:pt>
                <c:pt idx="74">
                  <c:v>2100.5</c:v>
                </c:pt>
                <c:pt idx="75">
                  <c:v>2100.5</c:v>
                </c:pt>
                <c:pt idx="76">
                  <c:v>2100.5</c:v>
                </c:pt>
                <c:pt idx="77">
                  <c:v>2100.5</c:v>
                </c:pt>
                <c:pt idx="78">
                  <c:v>2104.5</c:v>
                </c:pt>
                <c:pt idx="79">
                  <c:v>2104.5</c:v>
                </c:pt>
                <c:pt idx="80">
                  <c:v>2109.5</c:v>
                </c:pt>
                <c:pt idx="81">
                  <c:v>2109.5</c:v>
                </c:pt>
                <c:pt idx="82">
                  <c:v>2115.5</c:v>
                </c:pt>
                <c:pt idx="83">
                  <c:v>2115.5</c:v>
                </c:pt>
                <c:pt idx="84">
                  <c:v>2120</c:v>
                </c:pt>
                <c:pt idx="85">
                  <c:v>2120</c:v>
                </c:pt>
                <c:pt idx="86">
                  <c:v>2121.5</c:v>
                </c:pt>
                <c:pt idx="87">
                  <c:v>2121.5</c:v>
                </c:pt>
                <c:pt idx="88">
                  <c:v>2131.5</c:v>
                </c:pt>
                <c:pt idx="89">
                  <c:v>2131.5</c:v>
                </c:pt>
                <c:pt idx="90">
                  <c:v>2131.5</c:v>
                </c:pt>
                <c:pt idx="91">
                  <c:v>2131.5</c:v>
                </c:pt>
                <c:pt idx="92">
                  <c:v>2133.5</c:v>
                </c:pt>
                <c:pt idx="93">
                  <c:v>2133.5</c:v>
                </c:pt>
                <c:pt idx="94">
                  <c:v>2133.5</c:v>
                </c:pt>
                <c:pt idx="95">
                  <c:v>2142.5</c:v>
                </c:pt>
                <c:pt idx="96">
                  <c:v>2142.5</c:v>
                </c:pt>
                <c:pt idx="97">
                  <c:v>2142.5</c:v>
                </c:pt>
                <c:pt idx="98">
                  <c:v>2142.5</c:v>
                </c:pt>
                <c:pt idx="99">
                  <c:v>2261.5</c:v>
                </c:pt>
                <c:pt idx="100">
                  <c:v>2266</c:v>
                </c:pt>
                <c:pt idx="101">
                  <c:v>2272.5</c:v>
                </c:pt>
                <c:pt idx="102">
                  <c:v>2279</c:v>
                </c:pt>
                <c:pt idx="103">
                  <c:v>2297</c:v>
                </c:pt>
                <c:pt idx="104">
                  <c:v>2373.5</c:v>
                </c:pt>
                <c:pt idx="105">
                  <c:v>2378</c:v>
                </c:pt>
                <c:pt idx="106">
                  <c:v>2384.5</c:v>
                </c:pt>
                <c:pt idx="107">
                  <c:v>2387</c:v>
                </c:pt>
                <c:pt idx="108">
                  <c:v>2391.5</c:v>
                </c:pt>
                <c:pt idx="109">
                  <c:v>2391.5</c:v>
                </c:pt>
                <c:pt idx="110">
                  <c:v>2393.5</c:v>
                </c:pt>
                <c:pt idx="111">
                  <c:v>2400</c:v>
                </c:pt>
                <c:pt idx="112">
                  <c:v>2400.5</c:v>
                </c:pt>
                <c:pt idx="113">
                  <c:v>2400.5</c:v>
                </c:pt>
                <c:pt idx="114">
                  <c:v>2402.5</c:v>
                </c:pt>
                <c:pt idx="115">
                  <c:v>2404.5</c:v>
                </c:pt>
                <c:pt idx="116">
                  <c:v>2405</c:v>
                </c:pt>
                <c:pt idx="117">
                  <c:v>2407</c:v>
                </c:pt>
                <c:pt idx="118">
                  <c:v>2409</c:v>
                </c:pt>
                <c:pt idx="119">
                  <c:v>2416</c:v>
                </c:pt>
                <c:pt idx="120">
                  <c:v>2424.5</c:v>
                </c:pt>
                <c:pt idx="121">
                  <c:v>2433.5</c:v>
                </c:pt>
                <c:pt idx="122">
                  <c:v>2441.5</c:v>
                </c:pt>
                <c:pt idx="123">
                  <c:v>2543</c:v>
                </c:pt>
                <c:pt idx="124">
                  <c:v>2543.5</c:v>
                </c:pt>
                <c:pt idx="125">
                  <c:v>2543.5</c:v>
                </c:pt>
                <c:pt idx="126">
                  <c:v>2545</c:v>
                </c:pt>
                <c:pt idx="127">
                  <c:v>2550.5</c:v>
                </c:pt>
                <c:pt idx="128">
                  <c:v>2550.5</c:v>
                </c:pt>
                <c:pt idx="129">
                  <c:v>2551.5</c:v>
                </c:pt>
                <c:pt idx="130">
                  <c:v>2554.5</c:v>
                </c:pt>
                <c:pt idx="131">
                  <c:v>2581</c:v>
                </c:pt>
                <c:pt idx="132">
                  <c:v>2583.5</c:v>
                </c:pt>
                <c:pt idx="133">
                  <c:v>2696</c:v>
                </c:pt>
                <c:pt idx="134">
                  <c:v>2700.5</c:v>
                </c:pt>
                <c:pt idx="135">
                  <c:v>2738</c:v>
                </c:pt>
                <c:pt idx="136">
                  <c:v>2846</c:v>
                </c:pt>
                <c:pt idx="137">
                  <c:v>2855</c:v>
                </c:pt>
              </c:numCache>
            </c:numRef>
          </c:xVal>
          <c:yVal>
            <c:numRef>
              <c:f>'A (old)'!$H$21:$H$1005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E4-475A-AA72-2DC0D601DB69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(old)'!$D$21:$D$1005</c:f>
                <c:numCache>
                  <c:formatCode>General</c:formatCode>
                  <c:ptCount val="98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6.9999999999999999E-4</c:v>
                  </c:pt>
                  <c:pt idx="37">
                    <c:v>1.1000000000000001E-3</c:v>
                  </c:pt>
                  <c:pt idx="38">
                    <c:v>0</c:v>
                  </c:pt>
                  <c:pt idx="39">
                    <c:v>0</c:v>
                  </c:pt>
                  <c:pt idx="40">
                    <c:v>4.0000000000000002E-4</c:v>
                  </c:pt>
                  <c:pt idx="41">
                    <c:v>2.9999999999999997E-4</c:v>
                  </c:pt>
                  <c:pt idx="42">
                    <c:v>2.9999999999999997E-4</c:v>
                  </c:pt>
                  <c:pt idx="43">
                    <c:v>4.0000000000000002E-4</c:v>
                  </c:pt>
                  <c:pt idx="44">
                    <c:v>5.9999999999999995E-4</c:v>
                  </c:pt>
                  <c:pt idx="45">
                    <c:v>5.0000000000000001E-4</c:v>
                  </c:pt>
                  <c:pt idx="46">
                    <c:v>1.1000000000000001E-3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2.9999999999999997E-4</c:v>
                  </c:pt>
                  <c:pt idx="50">
                    <c:v>5.3E-3</c:v>
                  </c:pt>
                  <c:pt idx="51">
                    <c:v>5.3E-3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6.9999999999999999E-4</c:v>
                  </c:pt>
                  <c:pt idx="56">
                    <c:v>2.9999999999999997E-4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2.0000000000000001E-4</c:v>
                  </c:pt>
                  <c:pt idx="61">
                    <c:v>2.9999999999999997E-4</c:v>
                  </c:pt>
                  <c:pt idx="62">
                    <c:v>2.2000000000000001E-3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0</c:v>
                  </c:pt>
                  <c:pt idx="66">
                    <c:v>0</c:v>
                  </c:pt>
                  <c:pt idx="67">
                    <c:v>5.9999999999999995E-4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5.9999999999999995E-4</c:v>
                  </c:pt>
                  <c:pt idx="73">
                    <c:v>5.9999999999999995E-4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2.9999999999999997E-4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1.1000000000000001E-3</c:v>
                  </c:pt>
                  <c:pt idx="100">
                    <c:v>5.9999999999999995E-4</c:v>
                  </c:pt>
                  <c:pt idx="101">
                    <c:v>4.0000000000000002E-4</c:v>
                  </c:pt>
                  <c:pt idx="102">
                    <c:v>5.0000000000000001E-4</c:v>
                  </c:pt>
                  <c:pt idx="103">
                    <c:v>4.0000000000000002E-4</c:v>
                  </c:pt>
                  <c:pt idx="104">
                    <c:v>5.0000000000000001E-4</c:v>
                  </c:pt>
                  <c:pt idx="105">
                    <c:v>4.0000000000000002E-4</c:v>
                  </c:pt>
                  <c:pt idx="106">
                    <c:v>8.9999999999999998E-4</c:v>
                  </c:pt>
                  <c:pt idx="107">
                    <c:v>5.0000000000000001E-4</c:v>
                  </c:pt>
                  <c:pt idx="108">
                    <c:v>4.0000000000000002E-4</c:v>
                  </c:pt>
                  <c:pt idx="109">
                    <c:v>1.1999999999999999E-3</c:v>
                  </c:pt>
                  <c:pt idx="110">
                    <c:v>4.0000000000000002E-4</c:v>
                  </c:pt>
                  <c:pt idx="111">
                    <c:v>5.9999999999999995E-4</c:v>
                  </c:pt>
                  <c:pt idx="112">
                    <c:v>4.0000000000000002E-4</c:v>
                  </c:pt>
                  <c:pt idx="113">
                    <c:v>6.9999999999999999E-4</c:v>
                  </c:pt>
                  <c:pt idx="114">
                    <c:v>2.9999999999999997E-4</c:v>
                  </c:pt>
                  <c:pt idx="115">
                    <c:v>2.0000000000000001E-4</c:v>
                  </c:pt>
                  <c:pt idx="116">
                    <c:v>1E-3</c:v>
                  </c:pt>
                  <c:pt idx="117">
                    <c:v>2.9999999999999997E-4</c:v>
                  </c:pt>
                  <c:pt idx="118">
                    <c:v>5.0000000000000001E-4</c:v>
                  </c:pt>
                  <c:pt idx="119">
                    <c:v>5.9999999999999995E-4</c:v>
                  </c:pt>
                  <c:pt idx="120">
                    <c:v>5.0000000000000001E-4</c:v>
                  </c:pt>
                  <c:pt idx="121">
                    <c:v>4.0000000000000002E-4</c:v>
                  </c:pt>
                  <c:pt idx="122">
                    <c:v>0</c:v>
                  </c:pt>
                  <c:pt idx="123">
                    <c:v>2.9999999999999997E-4</c:v>
                  </c:pt>
                  <c:pt idx="124">
                    <c:v>4.0000000000000002E-4</c:v>
                  </c:pt>
                  <c:pt idx="125">
                    <c:v>4.0000000000000002E-4</c:v>
                  </c:pt>
                  <c:pt idx="126">
                    <c:v>2.0000000000000001E-4</c:v>
                  </c:pt>
                  <c:pt idx="127">
                    <c:v>4.0000000000000002E-4</c:v>
                  </c:pt>
                  <c:pt idx="128">
                    <c:v>4.0000000000000002E-4</c:v>
                  </c:pt>
                  <c:pt idx="129">
                    <c:v>2.9999999999999997E-4</c:v>
                  </c:pt>
                  <c:pt idx="130">
                    <c:v>5.0000000000000001E-4</c:v>
                  </c:pt>
                  <c:pt idx="131">
                    <c:v>8.9999999999999998E-4</c:v>
                  </c:pt>
                  <c:pt idx="132">
                    <c:v>4.0000000000000002E-4</c:v>
                  </c:pt>
                  <c:pt idx="133">
                    <c:v>5.9999999999999995E-4</c:v>
                  </c:pt>
                  <c:pt idx="134">
                    <c:v>6.0000000000000006E-4</c:v>
                  </c:pt>
                  <c:pt idx="135">
                    <c:v>5.9999999999999995E-4</c:v>
                  </c:pt>
                  <c:pt idx="136">
                    <c:v>5.0000000000000001E-4</c:v>
                  </c:pt>
                  <c:pt idx="137">
                    <c:v>8.0000000000000004E-4</c:v>
                  </c:pt>
                </c:numCache>
              </c:numRef>
            </c:plus>
            <c:minus>
              <c:numRef>
                <c:f>'A (old)'!$D$21:$D$1005</c:f>
                <c:numCache>
                  <c:formatCode>General</c:formatCode>
                  <c:ptCount val="98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6.9999999999999999E-4</c:v>
                  </c:pt>
                  <c:pt idx="37">
                    <c:v>1.1000000000000001E-3</c:v>
                  </c:pt>
                  <c:pt idx="38">
                    <c:v>0</c:v>
                  </c:pt>
                  <c:pt idx="39">
                    <c:v>0</c:v>
                  </c:pt>
                  <c:pt idx="40">
                    <c:v>4.0000000000000002E-4</c:v>
                  </c:pt>
                  <c:pt idx="41">
                    <c:v>2.9999999999999997E-4</c:v>
                  </c:pt>
                  <c:pt idx="42">
                    <c:v>2.9999999999999997E-4</c:v>
                  </c:pt>
                  <c:pt idx="43">
                    <c:v>4.0000000000000002E-4</c:v>
                  </c:pt>
                  <c:pt idx="44">
                    <c:v>5.9999999999999995E-4</c:v>
                  </c:pt>
                  <c:pt idx="45">
                    <c:v>5.0000000000000001E-4</c:v>
                  </c:pt>
                  <c:pt idx="46">
                    <c:v>1.1000000000000001E-3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2.9999999999999997E-4</c:v>
                  </c:pt>
                  <c:pt idx="50">
                    <c:v>5.3E-3</c:v>
                  </c:pt>
                  <c:pt idx="51">
                    <c:v>5.3E-3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6.9999999999999999E-4</c:v>
                  </c:pt>
                  <c:pt idx="56">
                    <c:v>2.9999999999999997E-4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2.0000000000000001E-4</c:v>
                  </c:pt>
                  <c:pt idx="61">
                    <c:v>2.9999999999999997E-4</c:v>
                  </c:pt>
                  <c:pt idx="62">
                    <c:v>2.2000000000000001E-3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0</c:v>
                  </c:pt>
                  <c:pt idx="66">
                    <c:v>0</c:v>
                  </c:pt>
                  <c:pt idx="67">
                    <c:v>5.9999999999999995E-4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5.9999999999999995E-4</c:v>
                  </c:pt>
                  <c:pt idx="73">
                    <c:v>5.9999999999999995E-4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2.9999999999999997E-4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1.1000000000000001E-3</c:v>
                  </c:pt>
                  <c:pt idx="100">
                    <c:v>5.9999999999999995E-4</c:v>
                  </c:pt>
                  <c:pt idx="101">
                    <c:v>4.0000000000000002E-4</c:v>
                  </c:pt>
                  <c:pt idx="102">
                    <c:v>5.0000000000000001E-4</c:v>
                  </c:pt>
                  <c:pt idx="103">
                    <c:v>4.0000000000000002E-4</c:v>
                  </c:pt>
                  <c:pt idx="104">
                    <c:v>5.0000000000000001E-4</c:v>
                  </c:pt>
                  <c:pt idx="105">
                    <c:v>4.0000000000000002E-4</c:v>
                  </c:pt>
                  <c:pt idx="106">
                    <c:v>8.9999999999999998E-4</c:v>
                  </c:pt>
                  <c:pt idx="107">
                    <c:v>5.0000000000000001E-4</c:v>
                  </c:pt>
                  <c:pt idx="108">
                    <c:v>4.0000000000000002E-4</c:v>
                  </c:pt>
                  <c:pt idx="109">
                    <c:v>1.1999999999999999E-3</c:v>
                  </c:pt>
                  <c:pt idx="110">
                    <c:v>4.0000000000000002E-4</c:v>
                  </c:pt>
                  <c:pt idx="111">
                    <c:v>5.9999999999999995E-4</c:v>
                  </c:pt>
                  <c:pt idx="112">
                    <c:v>4.0000000000000002E-4</c:v>
                  </c:pt>
                  <c:pt idx="113">
                    <c:v>6.9999999999999999E-4</c:v>
                  </c:pt>
                  <c:pt idx="114">
                    <c:v>2.9999999999999997E-4</c:v>
                  </c:pt>
                  <c:pt idx="115">
                    <c:v>2.0000000000000001E-4</c:v>
                  </c:pt>
                  <c:pt idx="116">
                    <c:v>1E-3</c:v>
                  </c:pt>
                  <c:pt idx="117">
                    <c:v>2.9999999999999997E-4</c:v>
                  </c:pt>
                  <c:pt idx="118">
                    <c:v>5.0000000000000001E-4</c:v>
                  </c:pt>
                  <c:pt idx="119">
                    <c:v>5.9999999999999995E-4</c:v>
                  </c:pt>
                  <c:pt idx="120">
                    <c:v>5.0000000000000001E-4</c:v>
                  </c:pt>
                  <c:pt idx="121">
                    <c:v>4.0000000000000002E-4</c:v>
                  </c:pt>
                  <c:pt idx="122">
                    <c:v>0</c:v>
                  </c:pt>
                  <c:pt idx="123">
                    <c:v>2.9999999999999997E-4</c:v>
                  </c:pt>
                  <c:pt idx="124">
                    <c:v>4.0000000000000002E-4</c:v>
                  </c:pt>
                  <c:pt idx="125">
                    <c:v>4.0000000000000002E-4</c:v>
                  </c:pt>
                  <c:pt idx="126">
                    <c:v>2.0000000000000001E-4</c:v>
                  </c:pt>
                  <c:pt idx="127">
                    <c:v>4.0000000000000002E-4</c:v>
                  </c:pt>
                  <c:pt idx="128">
                    <c:v>4.0000000000000002E-4</c:v>
                  </c:pt>
                  <c:pt idx="129">
                    <c:v>2.9999999999999997E-4</c:v>
                  </c:pt>
                  <c:pt idx="130">
                    <c:v>5.0000000000000001E-4</c:v>
                  </c:pt>
                  <c:pt idx="131">
                    <c:v>8.9999999999999998E-4</c:v>
                  </c:pt>
                  <c:pt idx="132">
                    <c:v>4.0000000000000002E-4</c:v>
                  </c:pt>
                  <c:pt idx="133">
                    <c:v>5.9999999999999995E-4</c:v>
                  </c:pt>
                  <c:pt idx="134">
                    <c:v>6.0000000000000006E-4</c:v>
                  </c:pt>
                  <c:pt idx="135">
                    <c:v>5.9999999999999995E-4</c:v>
                  </c:pt>
                  <c:pt idx="136">
                    <c:v>5.0000000000000001E-4</c:v>
                  </c:pt>
                  <c:pt idx="137">
                    <c:v>8.0000000000000004E-4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-842</c:v>
                </c:pt>
                <c:pt idx="2">
                  <c:v>-842</c:v>
                </c:pt>
                <c:pt idx="3">
                  <c:v>-736.5</c:v>
                </c:pt>
                <c:pt idx="4">
                  <c:v>-736.5</c:v>
                </c:pt>
                <c:pt idx="5">
                  <c:v>-729.5</c:v>
                </c:pt>
                <c:pt idx="6">
                  <c:v>-729.5</c:v>
                </c:pt>
                <c:pt idx="7">
                  <c:v>-725.5</c:v>
                </c:pt>
                <c:pt idx="8">
                  <c:v>-725.5</c:v>
                </c:pt>
                <c:pt idx="9">
                  <c:v>-687.5</c:v>
                </c:pt>
                <c:pt idx="10">
                  <c:v>-687.5</c:v>
                </c:pt>
                <c:pt idx="11">
                  <c:v>-573.5</c:v>
                </c:pt>
                <c:pt idx="12">
                  <c:v>-573.5</c:v>
                </c:pt>
                <c:pt idx="13">
                  <c:v>-573.5</c:v>
                </c:pt>
                <c:pt idx="14">
                  <c:v>-573.5</c:v>
                </c:pt>
                <c:pt idx="15">
                  <c:v>-542</c:v>
                </c:pt>
                <c:pt idx="16">
                  <c:v>-542</c:v>
                </c:pt>
                <c:pt idx="17">
                  <c:v>-416.5</c:v>
                </c:pt>
                <c:pt idx="18">
                  <c:v>-416.5</c:v>
                </c:pt>
                <c:pt idx="19">
                  <c:v>-398.5</c:v>
                </c:pt>
                <c:pt idx="20">
                  <c:v>-398.5</c:v>
                </c:pt>
                <c:pt idx="21">
                  <c:v>-231</c:v>
                </c:pt>
                <c:pt idx="22">
                  <c:v>-231</c:v>
                </c:pt>
                <c:pt idx="23">
                  <c:v>-103.5</c:v>
                </c:pt>
                <c:pt idx="24">
                  <c:v>-103.5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55.5</c:v>
                </c:pt>
                <c:pt idx="30">
                  <c:v>55.5</c:v>
                </c:pt>
                <c:pt idx="31">
                  <c:v>55.5</c:v>
                </c:pt>
                <c:pt idx="32">
                  <c:v>55.5</c:v>
                </c:pt>
                <c:pt idx="33">
                  <c:v>172.5</c:v>
                </c:pt>
                <c:pt idx="34">
                  <c:v>185.5</c:v>
                </c:pt>
                <c:pt idx="35">
                  <c:v>196.5</c:v>
                </c:pt>
                <c:pt idx="36">
                  <c:v>308.5</c:v>
                </c:pt>
                <c:pt idx="37">
                  <c:v>637.5</c:v>
                </c:pt>
                <c:pt idx="38">
                  <c:v>714.5</c:v>
                </c:pt>
                <c:pt idx="39">
                  <c:v>714.5</c:v>
                </c:pt>
                <c:pt idx="40">
                  <c:v>1073</c:v>
                </c:pt>
                <c:pt idx="41">
                  <c:v>1079.5</c:v>
                </c:pt>
                <c:pt idx="42">
                  <c:v>1083.5</c:v>
                </c:pt>
                <c:pt idx="43">
                  <c:v>1088</c:v>
                </c:pt>
                <c:pt idx="44">
                  <c:v>1088.5</c:v>
                </c:pt>
                <c:pt idx="45">
                  <c:v>1211.5</c:v>
                </c:pt>
                <c:pt idx="46">
                  <c:v>1234</c:v>
                </c:pt>
                <c:pt idx="47">
                  <c:v>1266.5</c:v>
                </c:pt>
                <c:pt idx="48">
                  <c:v>1341.5</c:v>
                </c:pt>
                <c:pt idx="49">
                  <c:v>1358.5</c:v>
                </c:pt>
                <c:pt idx="50">
                  <c:v>1358.5</c:v>
                </c:pt>
                <c:pt idx="51">
                  <c:v>1358.5</c:v>
                </c:pt>
                <c:pt idx="52">
                  <c:v>1392.5</c:v>
                </c:pt>
                <c:pt idx="53">
                  <c:v>1509</c:v>
                </c:pt>
                <c:pt idx="54">
                  <c:v>1509.5</c:v>
                </c:pt>
                <c:pt idx="55">
                  <c:v>1647.5</c:v>
                </c:pt>
                <c:pt idx="56">
                  <c:v>1652.5</c:v>
                </c:pt>
                <c:pt idx="57">
                  <c:v>1659.5</c:v>
                </c:pt>
                <c:pt idx="58">
                  <c:v>1681.5</c:v>
                </c:pt>
                <c:pt idx="59">
                  <c:v>1683.5</c:v>
                </c:pt>
                <c:pt idx="60">
                  <c:v>1692.5</c:v>
                </c:pt>
                <c:pt idx="61">
                  <c:v>1703.5</c:v>
                </c:pt>
                <c:pt idx="62">
                  <c:v>1810.5</c:v>
                </c:pt>
                <c:pt idx="63">
                  <c:v>1811.5</c:v>
                </c:pt>
                <c:pt idx="64">
                  <c:v>1818</c:v>
                </c:pt>
                <c:pt idx="65">
                  <c:v>1867</c:v>
                </c:pt>
                <c:pt idx="66">
                  <c:v>1867</c:v>
                </c:pt>
                <c:pt idx="67">
                  <c:v>1951.5</c:v>
                </c:pt>
                <c:pt idx="68">
                  <c:v>1952.5</c:v>
                </c:pt>
                <c:pt idx="69">
                  <c:v>1952.5</c:v>
                </c:pt>
                <c:pt idx="70">
                  <c:v>1955</c:v>
                </c:pt>
                <c:pt idx="71">
                  <c:v>1955</c:v>
                </c:pt>
                <c:pt idx="72">
                  <c:v>1965</c:v>
                </c:pt>
                <c:pt idx="73">
                  <c:v>1998.5</c:v>
                </c:pt>
                <c:pt idx="74">
                  <c:v>2100.5</c:v>
                </c:pt>
                <c:pt idx="75">
                  <c:v>2100.5</c:v>
                </c:pt>
                <c:pt idx="76">
                  <c:v>2100.5</c:v>
                </c:pt>
                <c:pt idx="77">
                  <c:v>2100.5</c:v>
                </c:pt>
                <c:pt idx="78">
                  <c:v>2104.5</c:v>
                </c:pt>
                <c:pt idx="79">
                  <c:v>2104.5</c:v>
                </c:pt>
                <c:pt idx="80">
                  <c:v>2109.5</c:v>
                </c:pt>
                <c:pt idx="81">
                  <c:v>2109.5</c:v>
                </c:pt>
                <c:pt idx="82">
                  <c:v>2115.5</c:v>
                </c:pt>
                <c:pt idx="83">
                  <c:v>2115.5</c:v>
                </c:pt>
                <c:pt idx="84">
                  <c:v>2120</c:v>
                </c:pt>
                <c:pt idx="85">
                  <c:v>2120</c:v>
                </c:pt>
                <c:pt idx="86">
                  <c:v>2121.5</c:v>
                </c:pt>
                <c:pt idx="87">
                  <c:v>2121.5</c:v>
                </c:pt>
                <c:pt idx="88">
                  <c:v>2131.5</c:v>
                </c:pt>
                <c:pt idx="89">
                  <c:v>2131.5</c:v>
                </c:pt>
                <c:pt idx="90">
                  <c:v>2131.5</c:v>
                </c:pt>
                <c:pt idx="91">
                  <c:v>2131.5</c:v>
                </c:pt>
                <c:pt idx="92">
                  <c:v>2133.5</c:v>
                </c:pt>
                <c:pt idx="93">
                  <c:v>2133.5</c:v>
                </c:pt>
                <c:pt idx="94">
                  <c:v>2133.5</c:v>
                </c:pt>
                <c:pt idx="95">
                  <c:v>2142.5</c:v>
                </c:pt>
                <c:pt idx="96">
                  <c:v>2142.5</c:v>
                </c:pt>
                <c:pt idx="97">
                  <c:v>2142.5</c:v>
                </c:pt>
                <c:pt idx="98">
                  <c:v>2142.5</c:v>
                </c:pt>
                <c:pt idx="99">
                  <c:v>2261.5</c:v>
                </c:pt>
                <c:pt idx="100">
                  <c:v>2266</c:v>
                </c:pt>
                <c:pt idx="101">
                  <c:v>2272.5</c:v>
                </c:pt>
                <c:pt idx="102">
                  <c:v>2279</c:v>
                </c:pt>
                <c:pt idx="103">
                  <c:v>2297</c:v>
                </c:pt>
                <c:pt idx="104">
                  <c:v>2373.5</c:v>
                </c:pt>
                <c:pt idx="105">
                  <c:v>2378</c:v>
                </c:pt>
                <c:pt idx="106">
                  <c:v>2384.5</c:v>
                </c:pt>
                <c:pt idx="107">
                  <c:v>2387</c:v>
                </c:pt>
                <c:pt idx="108">
                  <c:v>2391.5</c:v>
                </c:pt>
                <c:pt idx="109">
                  <c:v>2391.5</c:v>
                </c:pt>
                <c:pt idx="110">
                  <c:v>2393.5</c:v>
                </c:pt>
                <c:pt idx="111">
                  <c:v>2400</c:v>
                </c:pt>
                <c:pt idx="112">
                  <c:v>2400.5</c:v>
                </c:pt>
                <c:pt idx="113">
                  <c:v>2400.5</c:v>
                </c:pt>
                <c:pt idx="114">
                  <c:v>2402.5</c:v>
                </c:pt>
                <c:pt idx="115">
                  <c:v>2404.5</c:v>
                </c:pt>
                <c:pt idx="116">
                  <c:v>2405</c:v>
                </c:pt>
                <c:pt idx="117">
                  <c:v>2407</c:v>
                </c:pt>
                <c:pt idx="118">
                  <c:v>2409</c:v>
                </c:pt>
                <c:pt idx="119">
                  <c:v>2416</c:v>
                </c:pt>
                <c:pt idx="120">
                  <c:v>2424.5</c:v>
                </c:pt>
                <c:pt idx="121">
                  <c:v>2433.5</c:v>
                </c:pt>
                <c:pt idx="122">
                  <c:v>2441.5</c:v>
                </c:pt>
                <c:pt idx="123">
                  <c:v>2543</c:v>
                </c:pt>
                <c:pt idx="124">
                  <c:v>2543.5</c:v>
                </c:pt>
                <c:pt idx="125">
                  <c:v>2543.5</c:v>
                </c:pt>
                <c:pt idx="126">
                  <c:v>2545</c:v>
                </c:pt>
                <c:pt idx="127">
                  <c:v>2550.5</c:v>
                </c:pt>
                <c:pt idx="128">
                  <c:v>2550.5</c:v>
                </c:pt>
                <c:pt idx="129">
                  <c:v>2551.5</c:v>
                </c:pt>
                <c:pt idx="130">
                  <c:v>2554.5</c:v>
                </c:pt>
                <c:pt idx="131">
                  <c:v>2581</c:v>
                </c:pt>
                <c:pt idx="132">
                  <c:v>2583.5</c:v>
                </c:pt>
                <c:pt idx="133">
                  <c:v>2696</c:v>
                </c:pt>
                <c:pt idx="134">
                  <c:v>2700.5</c:v>
                </c:pt>
                <c:pt idx="135">
                  <c:v>2738</c:v>
                </c:pt>
                <c:pt idx="136">
                  <c:v>2846</c:v>
                </c:pt>
                <c:pt idx="137">
                  <c:v>2855</c:v>
                </c:pt>
              </c:numCache>
            </c:numRef>
          </c:xVal>
          <c:yVal>
            <c:numRef>
              <c:f>'A (old)'!$I$21:$I$1005</c:f>
              <c:numCache>
                <c:formatCode>General</c:formatCode>
                <c:ptCount val="985"/>
                <c:pt idx="0">
                  <c:v>0.30329099999653408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E4-475A-AA72-2DC0D601DB69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(old)'!$D$21:$D$55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</c:numCache>
              </c:numRef>
            </c:plus>
            <c:minus>
              <c:numRef>
                <c:f>'A (old)'!$D$21:$D$55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-842</c:v>
                </c:pt>
                <c:pt idx="2">
                  <c:v>-842</c:v>
                </c:pt>
                <c:pt idx="3">
                  <c:v>-736.5</c:v>
                </c:pt>
                <c:pt idx="4">
                  <c:v>-736.5</c:v>
                </c:pt>
                <c:pt idx="5">
                  <c:v>-729.5</c:v>
                </c:pt>
                <c:pt idx="6">
                  <c:v>-729.5</c:v>
                </c:pt>
                <c:pt idx="7">
                  <c:v>-725.5</c:v>
                </c:pt>
                <c:pt idx="8">
                  <c:v>-725.5</c:v>
                </c:pt>
                <c:pt idx="9">
                  <c:v>-687.5</c:v>
                </c:pt>
                <c:pt idx="10">
                  <c:v>-687.5</c:v>
                </c:pt>
                <c:pt idx="11">
                  <c:v>-573.5</c:v>
                </c:pt>
                <c:pt idx="12">
                  <c:v>-573.5</c:v>
                </c:pt>
                <c:pt idx="13">
                  <c:v>-573.5</c:v>
                </c:pt>
                <c:pt idx="14">
                  <c:v>-573.5</c:v>
                </c:pt>
                <c:pt idx="15">
                  <c:v>-542</c:v>
                </c:pt>
                <c:pt idx="16">
                  <c:v>-542</c:v>
                </c:pt>
                <c:pt idx="17">
                  <c:v>-416.5</c:v>
                </c:pt>
                <c:pt idx="18">
                  <c:v>-416.5</c:v>
                </c:pt>
                <c:pt idx="19">
                  <c:v>-398.5</c:v>
                </c:pt>
                <c:pt idx="20">
                  <c:v>-398.5</c:v>
                </c:pt>
                <c:pt idx="21">
                  <c:v>-231</c:v>
                </c:pt>
                <c:pt idx="22">
                  <c:v>-231</c:v>
                </c:pt>
                <c:pt idx="23">
                  <c:v>-103.5</c:v>
                </c:pt>
                <c:pt idx="24">
                  <c:v>-103.5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55.5</c:v>
                </c:pt>
                <c:pt idx="30">
                  <c:v>55.5</c:v>
                </c:pt>
                <c:pt idx="31">
                  <c:v>55.5</c:v>
                </c:pt>
                <c:pt idx="32">
                  <c:v>55.5</c:v>
                </c:pt>
                <c:pt idx="33">
                  <c:v>172.5</c:v>
                </c:pt>
                <c:pt idx="34">
                  <c:v>185.5</c:v>
                </c:pt>
                <c:pt idx="35">
                  <c:v>196.5</c:v>
                </c:pt>
                <c:pt idx="36">
                  <c:v>308.5</c:v>
                </c:pt>
                <c:pt idx="37">
                  <c:v>637.5</c:v>
                </c:pt>
                <c:pt idx="38">
                  <c:v>714.5</c:v>
                </c:pt>
                <c:pt idx="39">
                  <c:v>714.5</c:v>
                </c:pt>
                <c:pt idx="40">
                  <c:v>1073</c:v>
                </c:pt>
                <c:pt idx="41">
                  <c:v>1079.5</c:v>
                </c:pt>
                <c:pt idx="42">
                  <c:v>1083.5</c:v>
                </c:pt>
                <c:pt idx="43">
                  <c:v>1088</c:v>
                </c:pt>
                <c:pt idx="44">
                  <c:v>1088.5</c:v>
                </c:pt>
                <c:pt idx="45">
                  <c:v>1211.5</c:v>
                </c:pt>
                <c:pt idx="46">
                  <c:v>1234</c:v>
                </c:pt>
                <c:pt idx="47">
                  <c:v>1266.5</c:v>
                </c:pt>
                <c:pt idx="48">
                  <c:v>1341.5</c:v>
                </c:pt>
                <c:pt idx="49">
                  <c:v>1358.5</c:v>
                </c:pt>
                <c:pt idx="50">
                  <c:v>1358.5</c:v>
                </c:pt>
                <c:pt idx="51">
                  <c:v>1358.5</c:v>
                </c:pt>
                <c:pt idx="52">
                  <c:v>1392.5</c:v>
                </c:pt>
                <c:pt idx="53">
                  <c:v>1509</c:v>
                </c:pt>
                <c:pt idx="54">
                  <c:v>1509.5</c:v>
                </c:pt>
                <c:pt idx="55">
                  <c:v>1647.5</c:v>
                </c:pt>
                <c:pt idx="56">
                  <c:v>1652.5</c:v>
                </c:pt>
                <c:pt idx="57">
                  <c:v>1659.5</c:v>
                </c:pt>
                <c:pt idx="58">
                  <c:v>1681.5</c:v>
                </c:pt>
                <c:pt idx="59">
                  <c:v>1683.5</c:v>
                </c:pt>
                <c:pt idx="60">
                  <c:v>1692.5</c:v>
                </c:pt>
                <c:pt idx="61">
                  <c:v>1703.5</c:v>
                </c:pt>
                <c:pt idx="62">
                  <c:v>1810.5</c:v>
                </c:pt>
                <c:pt idx="63">
                  <c:v>1811.5</c:v>
                </c:pt>
                <c:pt idx="64">
                  <c:v>1818</c:v>
                </c:pt>
                <c:pt idx="65">
                  <c:v>1867</c:v>
                </c:pt>
                <c:pt idx="66">
                  <c:v>1867</c:v>
                </c:pt>
                <c:pt idx="67">
                  <c:v>1951.5</c:v>
                </c:pt>
                <c:pt idx="68">
                  <c:v>1952.5</c:v>
                </c:pt>
                <c:pt idx="69">
                  <c:v>1952.5</c:v>
                </c:pt>
                <c:pt idx="70">
                  <c:v>1955</c:v>
                </c:pt>
                <c:pt idx="71">
                  <c:v>1955</c:v>
                </c:pt>
                <c:pt idx="72">
                  <c:v>1965</c:v>
                </c:pt>
                <c:pt idx="73">
                  <c:v>1998.5</c:v>
                </c:pt>
                <c:pt idx="74">
                  <c:v>2100.5</c:v>
                </c:pt>
                <c:pt idx="75">
                  <c:v>2100.5</c:v>
                </c:pt>
                <c:pt idx="76">
                  <c:v>2100.5</c:v>
                </c:pt>
                <c:pt idx="77">
                  <c:v>2100.5</c:v>
                </c:pt>
                <c:pt idx="78">
                  <c:v>2104.5</c:v>
                </c:pt>
                <c:pt idx="79">
                  <c:v>2104.5</c:v>
                </c:pt>
                <c:pt idx="80">
                  <c:v>2109.5</c:v>
                </c:pt>
                <c:pt idx="81">
                  <c:v>2109.5</c:v>
                </c:pt>
                <c:pt idx="82">
                  <c:v>2115.5</c:v>
                </c:pt>
                <c:pt idx="83">
                  <c:v>2115.5</c:v>
                </c:pt>
                <c:pt idx="84">
                  <c:v>2120</c:v>
                </c:pt>
                <c:pt idx="85">
                  <c:v>2120</c:v>
                </c:pt>
                <c:pt idx="86">
                  <c:v>2121.5</c:v>
                </c:pt>
                <c:pt idx="87">
                  <c:v>2121.5</c:v>
                </c:pt>
                <c:pt idx="88">
                  <c:v>2131.5</c:v>
                </c:pt>
                <c:pt idx="89">
                  <c:v>2131.5</c:v>
                </c:pt>
                <c:pt idx="90">
                  <c:v>2131.5</c:v>
                </c:pt>
                <c:pt idx="91">
                  <c:v>2131.5</c:v>
                </c:pt>
                <c:pt idx="92">
                  <c:v>2133.5</c:v>
                </c:pt>
                <c:pt idx="93">
                  <c:v>2133.5</c:v>
                </c:pt>
                <c:pt idx="94">
                  <c:v>2133.5</c:v>
                </c:pt>
                <c:pt idx="95">
                  <c:v>2142.5</c:v>
                </c:pt>
                <c:pt idx="96">
                  <c:v>2142.5</c:v>
                </c:pt>
                <c:pt idx="97">
                  <c:v>2142.5</c:v>
                </c:pt>
                <c:pt idx="98">
                  <c:v>2142.5</c:v>
                </c:pt>
                <c:pt idx="99">
                  <c:v>2261.5</c:v>
                </c:pt>
                <c:pt idx="100">
                  <c:v>2266</c:v>
                </c:pt>
                <c:pt idx="101">
                  <c:v>2272.5</c:v>
                </c:pt>
                <c:pt idx="102">
                  <c:v>2279</c:v>
                </c:pt>
                <c:pt idx="103">
                  <c:v>2297</c:v>
                </c:pt>
                <c:pt idx="104">
                  <c:v>2373.5</c:v>
                </c:pt>
                <c:pt idx="105">
                  <c:v>2378</c:v>
                </c:pt>
                <c:pt idx="106">
                  <c:v>2384.5</c:v>
                </c:pt>
                <c:pt idx="107">
                  <c:v>2387</c:v>
                </c:pt>
                <c:pt idx="108">
                  <c:v>2391.5</c:v>
                </c:pt>
                <c:pt idx="109">
                  <c:v>2391.5</c:v>
                </c:pt>
                <c:pt idx="110">
                  <c:v>2393.5</c:v>
                </c:pt>
                <c:pt idx="111">
                  <c:v>2400</c:v>
                </c:pt>
                <c:pt idx="112">
                  <c:v>2400.5</c:v>
                </c:pt>
                <c:pt idx="113">
                  <c:v>2400.5</c:v>
                </c:pt>
                <c:pt idx="114">
                  <c:v>2402.5</c:v>
                </c:pt>
                <c:pt idx="115">
                  <c:v>2404.5</c:v>
                </c:pt>
                <c:pt idx="116">
                  <c:v>2405</c:v>
                </c:pt>
                <c:pt idx="117">
                  <c:v>2407</c:v>
                </c:pt>
                <c:pt idx="118">
                  <c:v>2409</c:v>
                </c:pt>
                <c:pt idx="119">
                  <c:v>2416</c:v>
                </c:pt>
                <c:pt idx="120">
                  <c:v>2424.5</c:v>
                </c:pt>
                <c:pt idx="121">
                  <c:v>2433.5</c:v>
                </c:pt>
                <c:pt idx="122">
                  <c:v>2441.5</c:v>
                </c:pt>
                <c:pt idx="123">
                  <c:v>2543</c:v>
                </c:pt>
                <c:pt idx="124">
                  <c:v>2543.5</c:v>
                </c:pt>
                <c:pt idx="125">
                  <c:v>2543.5</c:v>
                </c:pt>
                <c:pt idx="126">
                  <c:v>2545</c:v>
                </c:pt>
                <c:pt idx="127">
                  <c:v>2550.5</c:v>
                </c:pt>
                <c:pt idx="128">
                  <c:v>2550.5</c:v>
                </c:pt>
                <c:pt idx="129">
                  <c:v>2551.5</c:v>
                </c:pt>
                <c:pt idx="130">
                  <c:v>2554.5</c:v>
                </c:pt>
                <c:pt idx="131">
                  <c:v>2581</c:v>
                </c:pt>
                <c:pt idx="132">
                  <c:v>2583.5</c:v>
                </c:pt>
                <c:pt idx="133">
                  <c:v>2696</c:v>
                </c:pt>
                <c:pt idx="134">
                  <c:v>2700.5</c:v>
                </c:pt>
                <c:pt idx="135">
                  <c:v>2738</c:v>
                </c:pt>
                <c:pt idx="136">
                  <c:v>2846</c:v>
                </c:pt>
                <c:pt idx="137">
                  <c:v>2855</c:v>
                </c:pt>
              </c:numCache>
            </c:numRef>
          </c:xVal>
          <c:yVal>
            <c:numRef>
              <c:f>'A (old)'!$J$21:$J$1005</c:f>
              <c:numCache>
                <c:formatCode>General</c:formatCode>
                <c:ptCount val="985"/>
                <c:pt idx="1">
                  <c:v>7.4715999995532911E-2</c:v>
                </c:pt>
                <c:pt idx="2">
                  <c:v>7.4715999995532911E-2</c:v>
                </c:pt>
                <c:pt idx="3">
                  <c:v>6.8627000000560656E-2</c:v>
                </c:pt>
                <c:pt idx="4">
                  <c:v>6.8627000000560656E-2</c:v>
                </c:pt>
                <c:pt idx="5">
                  <c:v>7.2241000001667999E-2</c:v>
                </c:pt>
                <c:pt idx="6">
                  <c:v>7.2241000001667999E-2</c:v>
                </c:pt>
                <c:pt idx="7">
                  <c:v>7.0049000001745299E-2</c:v>
                </c:pt>
                <c:pt idx="8">
                  <c:v>7.0049000001745299E-2</c:v>
                </c:pt>
                <c:pt idx="9">
                  <c:v>7.1925000003830064E-2</c:v>
                </c:pt>
                <c:pt idx="10">
                  <c:v>7.1925000003830064E-2</c:v>
                </c:pt>
                <c:pt idx="11">
                  <c:v>6.255300000339048E-2</c:v>
                </c:pt>
                <c:pt idx="12">
                  <c:v>6.255300000339048E-2</c:v>
                </c:pt>
                <c:pt idx="13">
                  <c:v>6.3352999997732695E-2</c:v>
                </c:pt>
                <c:pt idx="14">
                  <c:v>6.3352999997732695E-2</c:v>
                </c:pt>
                <c:pt idx="15">
                  <c:v>6.2015999996219762E-2</c:v>
                </c:pt>
                <c:pt idx="16">
                  <c:v>6.2015999996219762E-2</c:v>
                </c:pt>
                <c:pt idx="17">
                  <c:v>5.5367000000842381E-2</c:v>
                </c:pt>
                <c:pt idx="18">
                  <c:v>5.5367000000842381E-2</c:v>
                </c:pt>
                <c:pt idx="19">
                  <c:v>5.1902999999583699E-2</c:v>
                </c:pt>
                <c:pt idx="20">
                  <c:v>5.1902999999583699E-2</c:v>
                </c:pt>
                <c:pt idx="21">
                  <c:v>3.2137999995029531E-2</c:v>
                </c:pt>
                <c:pt idx="22">
                  <c:v>3.2137999995029531E-2</c:v>
                </c:pt>
                <c:pt idx="23">
                  <c:v>6.3930000032996759E-3</c:v>
                </c:pt>
                <c:pt idx="24">
                  <c:v>6.3930000032996759E-3</c:v>
                </c:pt>
                <c:pt idx="25">
                  <c:v>0</c:v>
                </c:pt>
                <c:pt idx="26">
                  <c:v>2.0000000222353265E-4</c:v>
                </c:pt>
                <c:pt idx="27">
                  <c:v>2.0000000222353265E-4</c:v>
                </c:pt>
                <c:pt idx="28">
                  <c:v>5.0000000192085281E-4</c:v>
                </c:pt>
                <c:pt idx="29">
                  <c:v>3.5109999953419901E-3</c:v>
                </c:pt>
                <c:pt idx="30">
                  <c:v>4.4110000017099082E-3</c:v>
                </c:pt>
                <c:pt idx="31">
                  <c:v>4.4110000017099082E-3</c:v>
                </c:pt>
                <c:pt idx="32">
                  <c:v>4.6109999966574833E-3</c:v>
                </c:pt>
                <c:pt idx="33">
                  <c:v>-1.0550000006332994E-3</c:v>
                </c:pt>
                <c:pt idx="34">
                  <c:v>3.3710000061546452E-3</c:v>
                </c:pt>
                <c:pt idx="35">
                  <c:v>-2.0700000459328294E-4</c:v>
                </c:pt>
                <c:pt idx="36">
                  <c:v>-1.7829999997047707E-3</c:v>
                </c:pt>
                <c:pt idx="37">
                  <c:v>-8.9249999946332537E-3</c:v>
                </c:pt>
                <c:pt idx="47">
                  <c:v>-1.9866999995429069E-2</c:v>
                </c:pt>
                <c:pt idx="62">
                  <c:v>-4.4178999996802304E-2</c:v>
                </c:pt>
                <c:pt idx="67">
                  <c:v>-5.4496999997354578E-2</c:v>
                </c:pt>
                <c:pt idx="72">
                  <c:v>-5.0869999999122228E-2</c:v>
                </c:pt>
                <c:pt idx="73">
                  <c:v>-5.5102999998780433E-2</c:v>
                </c:pt>
                <c:pt idx="122">
                  <c:v>-0.10821700000087731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E4-475A-AA72-2DC0D601DB69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6.9999999999999999E-4</c:v>
                  </c:pt>
                  <c:pt idx="37">
                    <c:v>1.1000000000000001E-3</c:v>
                  </c:pt>
                  <c:pt idx="38">
                    <c:v>0</c:v>
                  </c:pt>
                  <c:pt idx="39">
                    <c:v>0</c:v>
                  </c:pt>
                  <c:pt idx="40">
                    <c:v>4.0000000000000002E-4</c:v>
                  </c:pt>
                  <c:pt idx="41">
                    <c:v>2.9999999999999997E-4</c:v>
                  </c:pt>
                  <c:pt idx="42">
                    <c:v>2.9999999999999997E-4</c:v>
                  </c:pt>
                  <c:pt idx="43">
                    <c:v>4.0000000000000002E-4</c:v>
                  </c:pt>
                  <c:pt idx="44">
                    <c:v>5.9999999999999995E-4</c:v>
                  </c:pt>
                  <c:pt idx="45">
                    <c:v>5.0000000000000001E-4</c:v>
                  </c:pt>
                  <c:pt idx="46">
                    <c:v>1.1000000000000001E-3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2.9999999999999997E-4</c:v>
                  </c:pt>
                  <c:pt idx="50">
                    <c:v>5.3E-3</c:v>
                  </c:pt>
                  <c:pt idx="51">
                    <c:v>5.3E-3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6.9999999999999999E-4</c:v>
                  </c:pt>
                  <c:pt idx="56">
                    <c:v>2.9999999999999997E-4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2.0000000000000001E-4</c:v>
                  </c:pt>
                  <c:pt idx="61">
                    <c:v>2.9999999999999997E-4</c:v>
                  </c:pt>
                  <c:pt idx="62">
                    <c:v>2.2000000000000001E-3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0</c:v>
                  </c:pt>
                  <c:pt idx="66">
                    <c:v>0</c:v>
                  </c:pt>
                  <c:pt idx="67">
                    <c:v>5.9999999999999995E-4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5.9999999999999995E-4</c:v>
                  </c:pt>
                  <c:pt idx="73">
                    <c:v>5.9999999999999995E-4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'A (old)'!$D$21:$D$105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6.9999999999999999E-4</c:v>
                  </c:pt>
                  <c:pt idx="37">
                    <c:v>1.1000000000000001E-3</c:v>
                  </c:pt>
                  <c:pt idx="38">
                    <c:v>0</c:v>
                  </c:pt>
                  <c:pt idx="39">
                    <c:v>0</c:v>
                  </c:pt>
                  <c:pt idx="40">
                    <c:v>4.0000000000000002E-4</c:v>
                  </c:pt>
                  <c:pt idx="41">
                    <c:v>2.9999999999999997E-4</c:v>
                  </c:pt>
                  <c:pt idx="42">
                    <c:v>2.9999999999999997E-4</c:v>
                  </c:pt>
                  <c:pt idx="43">
                    <c:v>4.0000000000000002E-4</c:v>
                  </c:pt>
                  <c:pt idx="44">
                    <c:v>5.9999999999999995E-4</c:v>
                  </c:pt>
                  <c:pt idx="45">
                    <c:v>5.0000000000000001E-4</c:v>
                  </c:pt>
                  <c:pt idx="46">
                    <c:v>1.1000000000000001E-3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2.9999999999999997E-4</c:v>
                  </c:pt>
                  <c:pt idx="50">
                    <c:v>5.3E-3</c:v>
                  </c:pt>
                  <c:pt idx="51">
                    <c:v>5.3E-3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6.9999999999999999E-4</c:v>
                  </c:pt>
                  <c:pt idx="56">
                    <c:v>2.9999999999999997E-4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2.0000000000000001E-4</c:v>
                  </c:pt>
                  <c:pt idx="61">
                    <c:v>2.9999999999999997E-4</c:v>
                  </c:pt>
                  <c:pt idx="62">
                    <c:v>2.2000000000000001E-3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0</c:v>
                  </c:pt>
                  <c:pt idx="66">
                    <c:v>0</c:v>
                  </c:pt>
                  <c:pt idx="67">
                    <c:v>5.9999999999999995E-4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5.9999999999999995E-4</c:v>
                  </c:pt>
                  <c:pt idx="73">
                    <c:v>5.9999999999999995E-4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-842</c:v>
                </c:pt>
                <c:pt idx="2">
                  <c:v>-842</c:v>
                </c:pt>
                <c:pt idx="3">
                  <c:v>-736.5</c:v>
                </c:pt>
                <c:pt idx="4">
                  <c:v>-736.5</c:v>
                </c:pt>
                <c:pt idx="5">
                  <c:v>-729.5</c:v>
                </c:pt>
                <c:pt idx="6">
                  <c:v>-729.5</c:v>
                </c:pt>
                <c:pt idx="7">
                  <c:v>-725.5</c:v>
                </c:pt>
                <c:pt idx="8">
                  <c:v>-725.5</c:v>
                </c:pt>
                <c:pt idx="9">
                  <c:v>-687.5</c:v>
                </c:pt>
                <c:pt idx="10">
                  <c:v>-687.5</c:v>
                </c:pt>
                <c:pt idx="11">
                  <c:v>-573.5</c:v>
                </c:pt>
                <c:pt idx="12">
                  <c:v>-573.5</c:v>
                </c:pt>
                <c:pt idx="13">
                  <c:v>-573.5</c:v>
                </c:pt>
                <c:pt idx="14">
                  <c:v>-573.5</c:v>
                </c:pt>
                <c:pt idx="15">
                  <c:v>-542</c:v>
                </c:pt>
                <c:pt idx="16">
                  <c:v>-542</c:v>
                </c:pt>
                <c:pt idx="17">
                  <c:v>-416.5</c:v>
                </c:pt>
                <c:pt idx="18">
                  <c:v>-416.5</c:v>
                </c:pt>
                <c:pt idx="19">
                  <c:v>-398.5</c:v>
                </c:pt>
                <c:pt idx="20">
                  <c:v>-398.5</c:v>
                </c:pt>
                <c:pt idx="21">
                  <c:v>-231</c:v>
                </c:pt>
                <c:pt idx="22">
                  <c:v>-231</c:v>
                </c:pt>
                <c:pt idx="23">
                  <c:v>-103.5</c:v>
                </c:pt>
                <c:pt idx="24">
                  <c:v>-103.5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55.5</c:v>
                </c:pt>
                <c:pt idx="30">
                  <c:v>55.5</c:v>
                </c:pt>
                <c:pt idx="31">
                  <c:v>55.5</c:v>
                </c:pt>
                <c:pt idx="32">
                  <c:v>55.5</c:v>
                </c:pt>
                <c:pt idx="33">
                  <c:v>172.5</c:v>
                </c:pt>
                <c:pt idx="34">
                  <c:v>185.5</c:v>
                </c:pt>
                <c:pt idx="35">
                  <c:v>196.5</c:v>
                </c:pt>
                <c:pt idx="36">
                  <c:v>308.5</c:v>
                </c:pt>
                <c:pt idx="37">
                  <c:v>637.5</c:v>
                </c:pt>
                <c:pt idx="38">
                  <c:v>714.5</c:v>
                </c:pt>
                <c:pt idx="39">
                  <c:v>714.5</c:v>
                </c:pt>
                <c:pt idx="40">
                  <c:v>1073</c:v>
                </c:pt>
                <c:pt idx="41">
                  <c:v>1079.5</c:v>
                </c:pt>
                <c:pt idx="42">
                  <c:v>1083.5</c:v>
                </c:pt>
                <c:pt idx="43">
                  <c:v>1088</c:v>
                </c:pt>
                <c:pt idx="44">
                  <c:v>1088.5</c:v>
                </c:pt>
                <c:pt idx="45">
                  <c:v>1211.5</c:v>
                </c:pt>
                <c:pt idx="46">
                  <c:v>1234</c:v>
                </c:pt>
                <c:pt idx="47">
                  <c:v>1266.5</c:v>
                </c:pt>
                <c:pt idx="48">
                  <c:v>1341.5</c:v>
                </c:pt>
                <c:pt idx="49">
                  <c:v>1358.5</c:v>
                </c:pt>
                <c:pt idx="50">
                  <c:v>1358.5</c:v>
                </c:pt>
                <c:pt idx="51">
                  <c:v>1358.5</c:v>
                </c:pt>
                <c:pt idx="52">
                  <c:v>1392.5</c:v>
                </c:pt>
                <c:pt idx="53">
                  <c:v>1509</c:v>
                </c:pt>
                <c:pt idx="54">
                  <c:v>1509.5</c:v>
                </c:pt>
                <c:pt idx="55">
                  <c:v>1647.5</c:v>
                </c:pt>
                <c:pt idx="56">
                  <c:v>1652.5</c:v>
                </c:pt>
                <c:pt idx="57">
                  <c:v>1659.5</c:v>
                </c:pt>
                <c:pt idx="58">
                  <c:v>1681.5</c:v>
                </c:pt>
                <c:pt idx="59">
                  <c:v>1683.5</c:v>
                </c:pt>
                <c:pt idx="60">
                  <c:v>1692.5</c:v>
                </c:pt>
                <c:pt idx="61">
                  <c:v>1703.5</c:v>
                </c:pt>
                <c:pt idx="62">
                  <c:v>1810.5</c:v>
                </c:pt>
                <c:pt idx="63">
                  <c:v>1811.5</c:v>
                </c:pt>
                <c:pt idx="64">
                  <c:v>1818</c:v>
                </c:pt>
                <c:pt idx="65">
                  <c:v>1867</c:v>
                </c:pt>
                <c:pt idx="66">
                  <c:v>1867</c:v>
                </c:pt>
                <c:pt idx="67">
                  <c:v>1951.5</c:v>
                </c:pt>
                <c:pt idx="68">
                  <c:v>1952.5</c:v>
                </c:pt>
                <c:pt idx="69">
                  <c:v>1952.5</c:v>
                </c:pt>
                <c:pt idx="70">
                  <c:v>1955</c:v>
                </c:pt>
                <c:pt idx="71">
                  <c:v>1955</c:v>
                </c:pt>
                <c:pt idx="72">
                  <c:v>1965</c:v>
                </c:pt>
                <c:pt idx="73">
                  <c:v>1998.5</c:v>
                </c:pt>
                <c:pt idx="74">
                  <c:v>2100.5</c:v>
                </c:pt>
                <c:pt idx="75">
                  <c:v>2100.5</c:v>
                </c:pt>
                <c:pt idx="76">
                  <c:v>2100.5</c:v>
                </c:pt>
                <c:pt idx="77">
                  <c:v>2100.5</c:v>
                </c:pt>
                <c:pt idx="78">
                  <c:v>2104.5</c:v>
                </c:pt>
                <c:pt idx="79">
                  <c:v>2104.5</c:v>
                </c:pt>
                <c:pt idx="80">
                  <c:v>2109.5</c:v>
                </c:pt>
                <c:pt idx="81">
                  <c:v>2109.5</c:v>
                </c:pt>
                <c:pt idx="82">
                  <c:v>2115.5</c:v>
                </c:pt>
                <c:pt idx="83">
                  <c:v>2115.5</c:v>
                </c:pt>
                <c:pt idx="84">
                  <c:v>2120</c:v>
                </c:pt>
                <c:pt idx="85">
                  <c:v>2120</c:v>
                </c:pt>
                <c:pt idx="86">
                  <c:v>2121.5</c:v>
                </c:pt>
                <c:pt idx="87">
                  <c:v>2121.5</c:v>
                </c:pt>
                <c:pt idx="88">
                  <c:v>2131.5</c:v>
                </c:pt>
                <c:pt idx="89">
                  <c:v>2131.5</c:v>
                </c:pt>
                <c:pt idx="90">
                  <c:v>2131.5</c:v>
                </c:pt>
                <c:pt idx="91">
                  <c:v>2131.5</c:v>
                </c:pt>
                <c:pt idx="92">
                  <c:v>2133.5</c:v>
                </c:pt>
                <c:pt idx="93">
                  <c:v>2133.5</c:v>
                </c:pt>
                <c:pt idx="94">
                  <c:v>2133.5</c:v>
                </c:pt>
                <c:pt idx="95">
                  <c:v>2142.5</c:v>
                </c:pt>
                <c:pt idx="96">
                  <c:v>2142.5</c:v>
                </c:pt>
                <c:pt idx="97">
                  <c:v>2142.5</c:v>
                </c:pt>
                <c:pt idx="98">
                  <c:v>2142.5</c:v>
                </c:pt>
                <c:pt idx="99">
                  <c:v>2261.5</c:v>
                </c:pt>
                <c:pt idx="100">
                  <c:v>2266</c:v>
                </c:pt>
                <c:pt idx="101">
                  <c:v>2272.5</c:v>
                </c:pt>
                <c:pt idx="102">
                  <c:v>2279</c:v>
                </c:pt>
                <c:pt idx="103">
                  <c:v>2297</c:v>
                </c:pt>
                <c:pt idx="104">
                  <c:v>2373.5</c:v>
                </c:pt>
                <c:pt idx="105">
                  <c:v>2378</c:v>
                </c:pt>
                <c:pt idx="106">
                  <c:v>2384.5</c:v>
                </c:pt>
                <c:pt idx="107">
                  <c:v>2387</c:v>
                </c:pt>
                <c:pt idx="108">
                  <c:v>2391.5</c:v>
                </c:pt>
                <c:pt idx="109">
                  <c:v>2391.5</c:v>
                </c:pt>
                <c:pt idx="110">
                  <c:v>2393.5</c:v>
                </c:pt>
                <c:pt idx="111">
                  <c:v>2400</c:v>
                </c:pt>
                <c:pt idx="112">
                  <c:v>2400.5</c:v>
                </c:pt>
                <c:pt idx="113">
                  <c:v>2400.5</c:v>
                </c:pt>
                <c:pt idx="114">
                  <c:v>2402.5</c:v>
                </c:pt>
                <c:pt idx="115">
                  <c:v>2404.5</c:v>
                </c:pt>
                <c:pt idx="116">
                  <c:v>2405</c:v>
                </c:pt>
                <c:pt idx="117">
                  <c:v>2407</c:v>
                </c:pt>
                <c:pt idx="118">
                  <c:v>2409</c:v>
                </c:pt>
                <c:pt idx="119">
                  <c:v>2416</c:v>
                </c:pt>
                <c:pt idx="120">
                  <c:v>2424.5</c:v>
                </c:pt>
                <c:pt idx="121">
                  <c:v>2433.5</c:v>
                </c:pt>
                <c:pt idx="122">
                  <c:v>2441.5</c:v>
                </c:pt>
                <c:pt idx="123">
                  <c:v>2543</c:v>
                </c:pt>
                <c:pt idx="124">
                  <c:v>2543.5</c:v>
                </c:pt>
                <c:pt idx="125">
                  <c:v>2543.5</c:v>
                </c:pt>
                <c:pt idx="126">
                  <c:v>2545</c:v>
                </c:pt>
                <c:pt idx="127">
                  <c:v>2550.5</c:v>
                </c:pt>
                <c:pt idx="128">
                  <c:v>2550.5</c:v>
                </c:pt>
                <c:pt idx="129">
                  <c:v>2551.5</c:v>
                </c:pt>
                <c:pt idx="130">
                  <c:v>2554.5</c:v>
                </c:pt>
                <c:pt idx="131">
                  <c:v>2581</c:v>
                </c:pt>
                <c:pt idx="132">
                  <c:v>2583.5</c:v>
                </c:pt>
                <c:pt idx="133">
                  <c:v>2696</c:v>
                </c:pt>
                <c:pt idx="134">
                  <c:v>2700.5</c:v>
                </c:pt>
                <c:pt idx="135">
                  <c:v>2738</c:v>
                </c:pt>
                <c:pt idx="136">
                  <c:v>2846</c:v>
                </c:pt>
                <c:pt idx="137">
                  <c:v>2855</c:v>
                </c:pt>
              </c:numCache>
            </c:numRef>
          </c:xVal>
          <c:yVal>
            <c:numRef>
              <c:f>'A (old)'!$K$21:$K$1005</c:f>
              <c:numCache>
                <c:formatCode>General</c:formatCode>
                <c:ptCount val="985"/>
                <c:pt idx="38">
                  <c:v>-1.0709999987739138E-3</c:v>
                </c:pt>
                <c:pt idx="39">
                  <c:v>-1.0709999987739138E-3</c:v>
                </c:pt>
                <c:pt idx="40">
                  <c:v>-1.715400000102818E-2</c:v>
                </c:pt>
                <c:pt idx="41">
                  <c:v>-1.574100000289036E-2</c:v>
                </c:pt>
                <c:pt idx="42">
                  <c:v>-1.2833000000682659E-2</c:v>
                </c:pt>
                <c:pt idx="43">
                  <c:v>-1.642399999400368E-2</c:v>
                </c:pt>
                <c:pt idx="44">
                  <c:v>-1.7023000000335742E-2</c:v>
                </c:pt>
                <c:pt idx="45">
                  <c:v>-2.0576999995682854E-2</c:v>
                </c:pt>
                <c:pt idx="46">
                  <c:v>-2.0831999994697981E-2</c:v>
                </c:pt>
                <c:pt idx="48">
                  <c:v>-2.4017000003368594E-2</c:v>
                </c:pt>
                <c:pt idx="49">
                  <c:v>-2.4182999994081911E-2</c:v>
                </c:pt>
                <c:pt idx="50">
                  <c:v>-2.1482999996806029E-2</c:v>
                </c:pt>
                <c:pt idx="51">
                  <c:v>-2.1482999996806029E-2</c:v>
                </c:pt>
                <c:pt idx="52">
                  <c:v>-2.5814999993599486E-2</c:v>
                </c:pt>
                <c:pt idx="53">
                  <c:v>-3.1081999994057696E-2</c:v>
                </c:pt>
                <c:pt idx="54">
                  <c:v>-2.7980999999272171E-2</c:v>
                </c:pt>
                <c:pt idx="55">
                  <c:v>-3.410499999881722E-2</c:v>
                </c:pt>
                <c:pt idx="56">
                  <c:v>-3.5094999999273568E-2</c:v>
                </c:pt>
                <c:pt idx="57">
                  <c:v>-3.4880999999586493E-2</c:v>
                </c:pt>
                <c:pt idx="58">
                  <c:v>-3.7037000001873821E-2</c:v>
                </c:pt>
                <c:pt idx="59">
                  <c:v>-3.6733000000822358E-2</c:v>
                </c:pt>
                <c:pt idx="60">
                  <c:v>-3.7015000001701992E-2</c:v>
                </c:pt>
                <c:pt idx="61">
                  <c:v>-3.7592999993648846E-2</c:v>
                </c:pt>
                <c:pt idx="63">
                  <c:v>-4.3377000001783017E-2</c:v>
                </c:pt>
                <c:pt idx="64">
                  <c:v>-4.366400000435533E-2</c:v>
                </c:pt>
                <c:pt idx="65">
                  <c:v>-4.3165999995835591E-2</c:v>
                </c:pt>
                <c:pt idx="66">
                  <c:v>-4.3165999995835591E-2</c:v>
                </c:pt>
                <c:pt idx="68">
                  <c:v>-5.2295000001322478E-2</c:v>
                </c:pt>
                <c:pt idx="69">
                  <c:v>-5.2295000001322478E-2</c:v>
                </c:pt>
                <c:pt idx="70">
                  <c:v>-5.0689999996393453E-2</c:v>
                </c:pt>
                <c:pt idx="71">
                  <c:v>-5.0689999996393453E-2</c:v>
                </c:pt>
                <c:pt idx="74">
                  <c:v>-6.2898999996832572E-2</c:v>
                </c:pt>
                <c:pt idx="75">
                  <c:v>-6.2898999996832572E-2</c:v>
                </c:pt>
                <c:pt idx="76">
                  <c:v>-6.2198999999964144E-2</c:v>
                </c:pt>
                <c:pt idx="77">
                  <c:v>-6.2198999999964144E-2</c:v>
                </c:pt>
                <c:pt idx="78">
                  <c:v>-6.2791000003926456E-2</c:v>
                </c:pt>
                <c:pt idx="79">
                  <c:v>-6.2791000003926456E-2</c:v>
                </c:pt>
                <c:pt idx="80">
                  <c:v>-6.118100000458071E-2</c:v>
                </c:pt>
                <c:pt idx="81">
                  <c:v>-6.118100000458071E-2</c:v>
                </c:pt>
                <c:pt idx="82">
                  <c:v>-6.2668999999004882E-2</c:v>
                </c:pt>
                <c:pt idx="83">
                  <c:v>-6.2668999999004882E-2</c:v>
                </c:pt>
                <c:pt idx="84">
                  <c:v>-6.235999999626074E-2</c:v>
                </c:pt>
                <c:pt idx="85">
                  <c:v>-6.235999999626074E-2</c:v>
                </c:pt>
                <c:pt idx="86">
                  <c:v>-6.2656999994942453E-2</c:v>
                </c:pt>
                <c:pt idx="87">
                  <c:v>-6.2656999994942453E-2</c:v>
                </c:pt>
                <c:pt idx="88">
                  <c:v>-6.5436999997473322E-2</c:v>
                </c:pt>
                <c:pt idx="89">
                  <c:v>-6.5436999997473322E-2</c:v>
                </c:pt>
                <c:pt idx="90">
                  <c:v>-6.4437000000907574E-2</c:v>
                </c:pt>
                <c:pt idx="91">
                  <c:v>-6.4437000000907574E-2</c:v>
                </c:pt>
                <c:pt idx="92">
                  <c:v>-6.6232999997737352E-2</c:v>
                </c:pt>
                <c:pt idx="93">
                  <c:v>-6.6232999997737352E-2</c:v>
                </c:pt>
                <c:pt idx="94">
                  <c:v>-6.383300000015879E-2</c:v>
                </c:pt>
                <c:pt idx="95">
                  <c:v>-6.5814999994472601E-2</c:v>
                </c:pt>
                <c:pt idx="96">
                  <c:v>-6.5814999994472601E-2</c:v>
                </c:pt>
                <c:pt idx="97">
                  <c:v>-6.521499999507796E-2</c:v>
                </c:pt>
                <c:pt idx="98">
                  <c:v>-6.521499999507796E-2</c:v>
                </c:pt>
                <c:pt idx="99">
                  <c:v>-8.2277000001340639E-2</c:v>
                </c:pt>
                <c:pt idx="100">
                  <c:v>-8.366799999930663E-2</c:v>
                </c:pt>
                <c:pt idx="101">
                  <c:v>-8.315500000026077E-2</c:v>
                </c:pt>
                <c:pt idx="102">
                  <c:v>-8.0042000001412816E-2</c:v>
                </c:pt>
                <c:pt idx="103">
                  <c:v>-8.8206000000354834E-2</c:v>
                </c:pt>
                <c:pt idx="104">
                  <c:v>-0.10285300000396091</c:v>
                </c:pt>
                <c:pt idx="105">
                  <c:v>-0.10264399999869056</c:v>
                </c:pt>
                <c:pt idx="106">
                  <c:v>-0.10343100000318373</c:v>
                </c:pt>
                <c:pt idx="107">
                  <c:v>-0.10452599999553058</c:v>
                </c:pt>
                <c:pt idx="108">
                  <c:v>-0.10411700000258861</c:v>
                </c:pt>
                <c:pt idx="109">
                  <c:v>-0.10351700000319397</c:v>
                </c:pt>
                <c:pt idx="110">
                  <c:v>-0.10461299999587936</c:v>
                </c:pt>
                <c:pt idx="111">
                  <c:v>-0.10349999999743886</c:v>
                </c:pt>
                <c:pt idx="112">
                  <c:v>-0.10689899999852059</c:v>
                </c:pt>
                <c:pt idx="113">
                  <c:v>-0.10509900000033667</c:v>
                </c:pt>
                <c:pt idx="114">
                  <c:v>-0.10429499999736436</c:v>
                </c:pt>
                <c:pt idx="115">
                  <c:v>-0.10509100000490434</c:v>
                </c:pt>
                <c:pt idx="116">
                  <c:v>-0.10448999999789521</c:v>
                </c:pt>
                <c:pt idx="117">
                  <c:v>-0.10358599999744911</c:v>
                </c:pt>
                <c:pt idx="118">
                  <c:v>-0.1037819999983185</c:v>
                </c:pt>
                <c:pt idx="119">
                  <c:v>-0.10156799999822397</c:v>
                </c:pt>
                <c:pt idx="120">
                  <c:v>-0.10375099999509985</c:v>
                </c:pt>
                <c:pt idx="121">
                  <c:v>-0.10543300000426825</c:v>
                </c:pt>
                <c:pt idx="123">
                  <c:v>-0.10351400000217836</c:v>
                </c:pt>
                <c:pt idx="124">
                  <c:v>-0.10781300000235206</c:v>
                </c:pt>
                <c:pt idx="125">
                  <c:v>-0.10711299999820767</c:v>
                </c:pt>
                <c:pt idx="126">
                  <c:v>-0.10691000000224449</c:v>
                </c:pt>
                <c:pt idx="127">
                  <c:v>-0.10899899999640184</c:v>
                </c:pt>
                <c:pt idx="128">
                  <c:v>-0.10849899999448098</c:v>
                </c:pt>
                <c:pt idx="129">
                  <c:v>-0.11099700000340817</c:v>
                </c:pt>
                <c:pt idx="130">
                  <c:v>-0.1079909999971278</c:v>
                </c:pt>
                <c:pt idx="131">
                  <c:v>-0.10893800000485498</c:v>
                </c:pt>
                <c:pt idx="132">
                  <c:v>-0.10953299999528099</c:v>
                </c:pt>
                <c:pt idx="133">
                  <c:v>-0.10980800000106683</c:v>
                </c:pt>
                <c:pt idx="134">
                  <c:v>-0.11319899999944028</c:v>
                </c:pt>
                <c:pt idx="135">
                  <c:v>-0.11272399999870686</c:v>
                </c:pt>
                <c:pt idx="136">
                  <c:v>-0.11130799999955343</c:v>
                </c:pt>
                <c:pt idx="137">
                  <c:v>-0.11478999999235384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9E4-475A-AA72-2DC0D601DB69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6.9999999999999999E-4</c:v>
                  </c:pt>
                  <c:pt idx="37">
                    <c:v>1.1000000000000001E-3</c:v>
                  </c:pt>
                  <c:pt idx="38">
                    <c:v>0</c:v>
                  </c:pt>
                  <c:pt idx="39">
                    <c:v>0</c:v>
                  </c:pt>
                  <c:pt idx="40">
                    <c:v>4.0000000000000002E-4</c:v>
                  </c:pt>
                  <c:pt idx="41">
                    <c:v>2.9999999999999997E-4</c:v>
                  </c:pt>
                  <c:pt idx="42">
                    <c:v>2.9999999999999997E-4</c:v>
                  </c:pt>
                  <c:pt idx="43">
                    <c:v>4.0000000000000002E-4</c:v>
                  </c:pt>
                  <c:pt idx="44">
                    <c:v>5.9999999999999995E-4</c:v>
                  </c:pt>
                  <c:pt idx="45">
                    <c:v>5.0000000000000001E-4</c:v>
                  </c:pt>
                  <c:pt idx="46">
                    <c:v>1.1000000000000001E-3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2.9999999999999997E-4</c:v>
                  </c:pt>
                  <c:pt idx="50">
                    <c:v>5.3E-3</c:v>
                  </c:pt>
                  <c:pt idx="51">
                    <c:v>5.3E-3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6.9999999999999999E-4</c:v>
                  </c:pt>
                  <c:pt idx="56">
                    <c:v>2.9999999999999997E-4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2.0000000000000001E-4</c:v>
                  </c:pt>
                  <c:pt idx="61">
                    <c:v>2.9999999999999997E-4</c:v>
                  </c:pt>
                  <c:pt idx="62">
                    <c:v>2.2000000000000001E-3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0</c:v>
                  </c:pt>
                  <c:pt idx="66">
                    <c:v>0</c:v>
                  </c:pt>
                  <c:pt idx="67">
                    <c:v>5.9999999999999995E-4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5.9999999999999995E-4</c:v>
                  </c:pt>
                  <c:pt idx="73">
                    <c:v>5.9999999999999995E-4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'A (old)'!$D$21:$D$105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6.9999999999999999E-4</c:v>
                  </c:pt>
                  <c:pt idx="37">
                    <c:v>1.1000000000000001E-3</c:v>
                  </c:pt>
                  <c:pt idx="38">
                    <c:v>0</c:v>
                  </c:pt>
                  <c:pt idx="39">
                    <c:v>0</c:v>
                  </c:pt>
                  <c:pt idx="40">
                    <c:v>4.0000000000000002E-4</c:v>
                  </c:pt>
                  <c:pt idx="41">
                    <c:v>2.9999999999999997E-4</c:v>
                  </c:pt>
                  <c:pt idx="42">
                    <c:v>2.9999999999999997E-4</c:v>
                  </c:pt>
                  <c:pt idx="43">
                    <c:v>4.0000000000000002E-4</c:v>
                  </c:pt>
                  <c:pt idx="44">
                    <c:v>5.9999999999999995E-4</c:v>
                  </c:pt>
                  <c:pt idx="45">
                    <c:v>5.0000000000000001E-4</c:v>
                  </c:pt>
                  <c:pt idx="46">
                    <c:v>1.1000000000000001E-3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2.9999999999999997E-4</c:v>
                  </c:pt>
                  <c:pt idx="50">
                    <c:v>5.3E-3</c:v>
                  </c:pt>
                  <c:pt idx="51">
                    <c:v>5.3E-3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6.9999999999999999E-4</c:v>
                  </c:pt>
                  <c:pt idx="56">
                    <c:v>2.9999999999999997E-4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2.0000000000000001E-4</c:v>
                  </c:pt>
                  <c:pt idx="61">
                    <c:v>2.9999999999999997E-4</c:v>
                  </c:pt>
                  <c:pt idx="62">
                    <c:v>2.2000000000000001E-3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0</c:v>
                  </c:pt>
                  <c:pt idx="66">
                    <c:v>0</c:v>
                  </c:pt>
                  <c:pt idx="67">
                    <c:v>5.9999999999999995E-4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5.9999999999999995E-4</c:v>
                  </c:pt>
                  <c:pt idx="73">
                    <c:v>5.9999999999999995E-4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-842</c:v>
                </c:pt>
                <c:pt idx="2">
                  <c:v>-842</c:v>
                </c:pt>
                <c:pt idx="3">
                  <c:v>-736.5</c:v>
                </c:pt>
                <c:pt idx="4">
                  <c:v>-736.5</c:v>
                </c:pt>
                <c:pt idx="5">
                  <c:v>-729.5</c:v>
                </c:pt>
                <c:pt idx="6">
                  <c:v>-729.5</c:v>
                </c:pt>
                <c:pt idx="7">
                  <c:v>-725.5</c:v>
                </c:pt>
                <c:pt idx="8">
                  <c:v>-725.5</c:v>
                </c:pt>
                <c:pt idx="9">
                  <c:v>-687.5</c:v>
                </c:pt>
                <c:pt idx="10">
                  <c:v>-687.5</c:v>
                </c:pt>
                <c:pt idx="11">
                  <c:v>-573.5</c:v>
                </c:pt>
                <c:pt idx="12">
                  <c:v>-573.5</c:v>
                </c:pt>
                <c:pt idx="13">
                  <c:v>-573.5</c:v>
                </c:pt>
                <c:pt idx="14">
                  <c:v>-573.5</c:v>
                </c:pt>
                <c:pt idx="15">
                  <c:v>-542</c:v>
                </c:pt>
                <c:pt idx="16">
                  <c:v>-542</c:v>
                </c:pt>
                <c:pt idx="17">
                  <c:v>-416.5</c:v>
                </c:pt>
                <c:pt idx="18">
                  <c:v>-416.5</c:v>
                </c:pt>
                <c:pt idx="19">
                  <c:v>-398.5</c:v>
                </c:pt>
                <c:pt idx="20">
                  <c:v>-398.5</c:v>
                </c:pt>
                <c:pt idx="21">
                  <c:v>-231</c:v>
                </c:pt>
                <c:pt idx="22">
                  <c:v>-231</c:v>
                </c:pt>
                <c:pt idx="23">
                  <c:v>-103.5</c:v>
                </c:pt>
                <c:pt idx="24">
                  <c:v>-103.5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55.5</c:v>
                </c:pt>
                <c:pt idx="30">
                  <c:v>55.5</c:v>
                </c:pt>
                <c:pt idx="31">
                  <c:v>55.5</c:v>
                </c:pt>
                <c:pt idx="32">
                  <c:v>55.5</c:v>
                </c:pt>
                <c:pt idx="33">
                  <c:v>172.5</c:v>
                </c:pt>
                <c:pt idx="34">
                  <c:v>185.5</c:v>
                </c:pt>
                <c:pt idx="35">
                  <c:v>196.5</c:v>
                </c:pt>
                <c:pt idx="36">
                  <c:v>308.5</c:v>
                </c:pt>
                <c:pt idx="37">
                  <c:v>637.5</c:v>
                </c:pt>
                <c:pt idx="38">
                  <c:v>714.5</c:v>
                </c:pt>
                <c:pt idx="39">
                  <c:v>714.5</c:v>
                </c:pt>
                <c:pt idx="40">
                  <c:v>1073</c:v>
                </c:pt>
                <c:pt idx="41">
                  <c:v>1079.5</c:v>
                </c:pt>
                <c:pt idx="42">
                  <c:v>1083.5</c:v>
                </c:pt>
                <c:pt idx="43">
                  <c:v>1088</c:v>
                </c:pt>
                <c:pt idx="44">
                  <c:v>1088.5</c:v>
                </c:pt>
                <c:pt idx="45">
                  <c:v>1211.5</c:v>
                </c:pt>
                <c:pt idx="46">
                  <c:v>1234</c:v>
                </c:pt>
                <c:pt idx="47">
                  <c:v>1266.5</c:v>
                </c:pt>
                <c:pt idx="48">
                  <c:v>1341.5</c:v>
                </c:pt>
                <c:pt idx="49">
                  <c:v>1358.5</c:v>
                </c:pt>
                <c:pt idx="50">
                  <c:v>1358.5</c:v>
                </c:pt>
                <c:pt idx="51">
                  <c:v>1358.5</c:v>
                </c:pt>
                <c:pt idx="52">
                  <c:v>1392.5</c:v>
                </c:pt>
                <c:pt idx="53">
                  <c:v>1509</c:v>
                </c:pt>
                <c:pt idx="54">
                  <c:v>1509.5</c:v>
                </c:pt>
                <c:pt idx="55">
                  <c:v>1647.5</c:v>
                </c:pt>
                <c:pt idx="56">
                  <c:v>1652.5</c:v>
                </c:pt>
                <c:pt idx="57">
                  <c:v>1659.5</c:v>
                </c:pt>
                <c:pt idx="58">
                  <c:v>1681.5</c:v>
                </c:pt>
                <c:pt idx="59">
                  <c:v>1683.5</c:v>
                </c:pt>
                <c:pt idx="60">
                  <c:v>1692.5</c:v>
                </c:pt>
                <c:pt idx="61">
                  <c:v>1703.5</c:v>
                </c:pt>
                <c:pt idx="62">
                  <c:v>1810.5</c:v>
                </c:pt>
                <c:pt idx="63">
                  <c:v>1811.5</c:v>
                </c:pt>
                <c:pt idx="64">
                  <c:v>1818</c:v>
                </c:pt>
                <c:pt idx="65">
                  <c:v>1867</c:v>
                </c:pt>
                <c:pt idx="66">
                  <c:v>1867</c:v>
                </c:pt>
                <c:pt idx="67">
                  <c:v>1951.5</c:v>
                </c:pt>
                <c:pt idx="68">
                  <c:v>1952.5</c:v>
                </c:pt>
                <c:pt idx="69">
                  <c:v>1952.5</c:v>
                </c:pt>
                <c:pt idx="70">
                  <c:v>1955</c:v>
                </c:pt>
                <c:pt idx="71">
                  <c:v>1955</c:v>
                </c:pt>
                <c:pt idx="72">
                  <c:v>1965</c:v>
                </c:pt>
                <c:pt idx="73">
                  <c:v>1998.5</c:v>
                </c:pt>
                <c:pt idx="74">
                  <c:v>2100.5</c:v>
                </c:pt>
                <c:pt idx="75">
                  <c:v>2100.5</c:v>
                </c:pt>
                <c:pt idx="76">
                  <c:v>2100.5</c:v>
                </c:pt>
                <c:pt idx="77">
                  <c:v>2100.5</c:v>
                </c:pt>
                <c:pt idx="78">
                  <c:v>2104.5</c:v>
                </c:pt>
                <c:pt idx="79">
                  <c:v>2104.5</c:v>
                </c:pt>
                <c:pt idx="80">
                  <c:v>2109.5</c:v>
                </c:pt>
                <c:pt idx="81">
                  <c:v>2109.5</c:v>
                </c:pt>
                <c:pt idx="82">
                  <c:v>2115.5</c:v>
                </c:pt>
                <c:pt idx="83">
                  <c:v>2115.5</c:v>
                </c:pt>
                <c:pt idx="84">
                  <c:v>2120</c:v>
                </c:pt>
                <c:pt idx="85">
                  <c:v>2120</c:v>
                </c:pt>
                <c:pt idx="86">
                  <c:v>2121.5</c:v>
                </c:pt>
                <c:pt idx="87">
                  <c:v>2121.5</c:v>
                </c:pt>
                <c:pt idx="88">
                  <c:v>2131.5</c:v>
                </c:pt>
                <c:pt idx="89">
                  <c:v>2131.5</c:v>
                </c:pt>
                <c:pt idx="90">
                  <c:v>2131.5</c:v>
                </c:pt>
                <c:pt idx="91">
                  <c:v>2131.5</c:v>
                </c:pt>
                <c:pt idx="92">
                  <c:v>2133.5</c:v>
                </c:pt>
                <c:pt idx="93">
                  <c:v>2133.5</c:v>
                </c:pt>
                <c:pt idx="94">
                  <c:v>2133.5</c:v>
                </c:pt>
                <c:pt idx="95">
                  <c:v>2142.5</c:v>
                </c:pt>
                <c:pt idx="96">
                  <c:v>2142.5</c:v>
                </c:pt>
                <c:pt idx="97">
                  <c:v>2142.5</c:v>
                </c:pt>
                <c:pt idx="98">
                  <c:v>2142.5</c:v>
                </c:pt>
                <c:pt idx="99">
                  <c:v>2261.5</c:v>
                </c:pt>
                <c:pt idx="100">
                  <c:v>2266</c:v>
                </c:pt>
                <c:pt idx="101">
                  <c:v>2272.5</c:v>
                </c:pt>
                <c:pt idx="102">
                  <c:v>2279</c:v>
                </c:pt>
                <c:pt idx="103">
                  <c:v>2297</c:v>
                </c:pt>
                <c:pt idx="104">
                  <c:v>2373.5</c:v>
                </c:pt>
                <c:pt idx="105">
                  <c:v>2378</c:v>
                </c:pt>
                <c:pt idx="106">
                  <c:v>2384.5</c:v>
                </c:pt>
                <c:pt idx="107">
                  <c:v>2387</c:v>
                </c:pt>
                <c:pt idx="108">
                  <c:v>2391.5</c:v>
                </c:pt>
                <c:pt idx="109">
                  <c:v>2391.5</c:v>
                </c:pt>
                <c:pt idx="110">
                  <c:v>2393.5</c:v>
                </c:pt>
                <c:pt idx="111">
                  <c:v>2400</c:v>
                </c:pt>
                <c:pt idx="112">
                  <c:v>2400.5</c:v>
                </c:pt>
                <c:pt idx="113">
                  <c:v>2400.5</c:v>
                </c:pt>
                <c:pt idx="114">
                  <c:v>2402.5</c:v>
                </c:pt>
                <c:pt idx="115">
                  <c:v>2404.5</c:v>
                </c:pt>
                <c:pt idx="116">
                  <c:v>2405</c:v>
                </c:pt>
                <c:pt idx="117">
                  <c:v>2407</c:v>
                </c:pt>
                <c:pt idx="118">
                  <c:v>2409</c:v>
                </c:pt>
                <c:pt idx="119">
                  <c:v>2416</c:v>
                </c:pt>
                <c:pt idx="120">
                  <c:v>2424.5</c:v>
                </c:pt>
                <c:pt idx="121">
                  <c:v>2433.5</c:v>
                </c:pt>
                <c:pt idx="122">
                  <c:v>2441.5</c:v>
                </c:pt>
                <c:pt idx="123">
                  <c:v>2543</c:v>
                </c:pt>
                <c:pt idx="124">
                  <c:v>2543.5</c:v>
                </c:pt>
                <c:pt idx="125">
                  <c:v>2543.5</c:v>
                </c:pt>
                <c:pt idx="126">
                  <c:v>2545</c:v>
                </c:pt>
                <c:pt idx="127">
                  <c:v>2550.5</c:v>
                </c:pt>
                <c:pt idx="128">
                  <c:v>2550.5</c:v>
                </c:pt>
                <c:pt idx="129">
                  <c:v>2551.5</c:v>
                </c:pt>
                <c:pt idx="130">
                  <c:v>2554.5</c:v>
                </c:pt>
                <c:pt idx="131">
                  <c:v>2581</c:v>
                </c:pt>
                <c:pt idx="132">
                  <c:v>2583.5</c:v>
                </c:pt>
                <c:pt idx="133">
                  <c:v>2696</c:v>
                </c:pt>
                <c:pt idx="134">
                  <c:v>2700.5</c:v>
                </c:pt>
                <c:pt idx="135">
                  <c:v>2738</c:v>
                </c:pt>
                <c:pt idx="136">
                  <c:v>2846</c:v>
                </c:pt>
                <c:pt idx="137">
                  <c:v>2855</c:v>
                </c:pt>
              </c:numCache>
            </c:numRef>
          </c:xVal>
          <c:yVal>
            <c:numRef>
              <c:f>'A (old)'!$L$21:$L$1005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9E4-475A-AA72-2DC0D601DB69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6.9999999999999999E-4</c:v>
                  </c:pt>
                  <c:pt idx="37">
                    <c:v>1.1000000000000001E-3</c:v>
                  </c:pt>
                  <c:pt idx="38">
                    <c:v>0</c:v>
                  </c:pt>
                  <c:pt idx="39">
                    <c:v>0</c:v>
                  </c:pt>
                  <c:pt idx="40">
                    <c:v>4.0000000000000002E-4</c:v>
                  </c:pt>
                  <c:pt idx="41">
                    <c:v>2.9999999999999997E-4</c:v>
                  </c:pt>
                  <c:pt idx="42">
                    <c:v>2.9999999999999997E-4</c:v>
                  </c:pt>
                  <c:pt idx="43">
                    <c:v>4.0000000000000002E-4</c:v>
                  </c:pt>
                  <c:pt idx="44">
                    <c:v>5.9999999999999995E-4</c:v>
                  </c:pt>
                  <c:pt idx="45">
                    <c:v>5.0000000000000001E-4</c:v>
                  </c:pt>
                  <c:pt idx="46">
                    <c:v>1.1000000000000001E-3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2.9999999999999997E-4</c:v>
                  </c:pt>
                  <c:pt idx="50">
                    <c:v>5.3E-3</c:v>
                  </c:pt>
                  <c:pt idx="51">
                    <c:v>5.3E-3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6.9999999999999999E-4</c:v>
                  </c:pt>
                  <c:pt idx="56">
                    <c:v>2.9999999999999997E-4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2.0000000000000001E-4</c:v>
                  </c:pt>
                  <c:pt idx="61">
                    <c:v>2.9999999999999997E-4</c:v>
                  </c:pt>
                  <c:pt idx="62">
                    <c:v>2.2000000000000001E-3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0</c:v>
                  </c:pt>
                  <c:pt idx="66">
                    <c:v>0</c:v>
                  </c:pt>
                  <c:pt idx="67">
                    <c:v>5.9999999999999995E-4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5.9999999999999995E-4</c:v>
                  </c:pt>
                  <c:pt idx="73">
                    <c:v>5.9999999999999995E-4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'A (old)'!$D$21:$D$105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6.9999999999999999E-4</c:v>
                  </c:pt>
                  <c:pt idx="37">
                    <c:v>1.1000000000000001E-3</c:v>
                  </c:pt>
                  <c:pt idx="38">
                    <c:v>0</c:v>
                  </c:pt>
                  <c:pt idx="39">
                    <c:v>0</c:v>
                  </c:pt>
                  <c:pt idx="40">
                    <c:v>4.0000000000000002E-4</c:v>
                  </c:pt>
                  <c:pt idx="41">
                    <c:v>2.9999999999999997E-4</c:v>
                  </c:pt>
                  <c:pt idx="42">
                    <c:v>2.9999999999999997E-4</c:v>
                  </c:pt>
                  <c:pt idx="43">
                    <c:v>4.0000000000000002E-4</c:v>
                  </c:pt>
                  <c:pt idx="44">
                    <c:v>5.9999999999999995E-4</c:v>
                  </c:pt>
                  <c:pt idx="45">
                    <c:v>5.0000000000000001E-4</c:v>
                  </c:pt>
                  <c:pt idx="46">
                    <c:v>1.1000000000000001E-3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2.9999999999999997E-4</c:v>
                  </c:pt>
                  <c:pt idx="50">
                    <c:v>5.3E-3</c:v>
                  </c:pt>
                  <c:pt idx="51">
                    <c:v>5.3E-3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6.9999999999999999E-4</c:v>
                  </c:pt>
                  <c:pt idx="56">
                    <c:v>2.9999999999999997E-4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2.0000000000000001E-4</c:v>
                  </c:pt>
                  <c:pt idx="61">
                    <c:v>2.9999999999999997E-4</c:v>
                  </c:pt>
                  <c:pt idx="62">
                    <c:v>2.2000000000000001E-3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0</c:v>
                  </c:pt>
                  <c:pt idx="66">
                    <c:v>0</c:v>
                  </c:pt>
                  <c:pt idx="67">
                    <c:v>5.9999999999999995E-4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5.9999999999999995E-4</c:v>
                  </c:pt>
                  <c:pt idx="73">
                    <c:v>5.9999999999999995E-4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-842</c:v>
                </c:pt>
                <c:pt idx="2">
                  <c:v>-842</c:v>
                </c:pt>
                <c:pt idx="3">
                  <c:v>-736.5</c:v>
                </c:pt>
                <c:pt idx="4">
                  <c:v>-736.5</c:v>
                </c:pt>
                <c:pt idx="5">
                  <c:v>-729.5</c:v>
                </c:pt>
                <c:pt idx="6">
                  <c:v>-729.5</c:v>
                </c:pt>
                <c:pt idx="7">
                  <c:v>-725.5</c:v>
                </c:pt>
                <c:pt idx="8">
                  <c:v>-725.5</c:v>
                </c:pt>
                <c:pt idx="9">
                  <c:v>-687.5</c:v>
                </c:pt>
                <c:pt idx="10">
                  <c:v>-687.5</c:v>
                </c:pt>
                <c:pt idx="11">
                  <c:v>-573.5</c:v>
                </c:pt>
                <c:pt idx="12">
                  <c:v>-573.5</c:v>
                </c:pt>
                <c:pt idx="13">
                  <c:v>-573.5</c:v>
                </c:pt>
                <c:pt idx="14">
                  <c:v>-573.5</c:v>
                </c:pt>
                <c:pt idx="15">
                  <c:v>-542</c:v>
                </c:pt>
                <c:pt idx="16">
                  <c:v>-542</c:v>
                </c:pt>
                <c:pt idx="17">
                  <c:v>-416.5</c:v>
                </c:pt>
                <c:pt idx="18">
                  <c:v>-416.5</c:v>
                </c:pt>
                <c:pt idx="19">
                  <c:v>-398.5</c:v>
                </c:pt>
                <c:pt idx="20">
                  <c:v>-398.5</c:v>
                </c:pt>
                <c:pt idx="21">
                  <c:v>-231</c:v>
                </c:pt>
                <c:pt idx="22">
                  <c:v>-231</c:v>
                </c:pt>
                <c:pt idx="23">
                  <c:v>-103.5</c:v>
                </c:pt>
                <c:pt idx="24">
                  <c:v>-103.5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55.5</c:v>
                </c:pt>
                <c:pt idx="30">
                  <c:v>55.5</c:v>
                </c:pt>
                <c:pt idx="31">
                  <c:v>55.5</c:v>
                </c:pt>
                <c:pt idx="32">
                  <c:v>55.5</c:v>
                </c:pt>
                <c:pt idx="33">
                  <c:v>172.5</c:v>
                </c:pt>
                <c:pt idx="34">
                  <c:v>185.5</c:v>
                </c:pt>
                <c:pt idx="35">
                  <c:v>196.5</c:v>
                </c:pt>
                <c:pt idx="36">
                  <c:v>308.5</c:v>
                </c:pt>
                <c:pt idx="37">
                  <c:v>637.5</c:v>
                </c:pt>
                <c:pt idx="38">
                  <c:v>714.5</c:v>
                </c:pt>
                <c:pt idx="39">
                  <c:v>714.5</c:v>
                </c:pt>
                <c:pt idx="40">
                  <c:v>1073</c:v>
                </c:pt>
                <c:pt idx="41">
                  <c:v>1079.5</c:v>
                </c:pt>
                <c:pt idx="42">
                  <c:v>1083.5</c:v>
                </c:pt>
                <c:pt idx="43">
                  <c:v>1088</c:v>
                </c:pt>
                <c:pt idx="44">
                  <c:v>1088.5</c:v>
                </c:pt>
                <c:pt idx="45">
                  <c:v>1211.5</c:v>
                </c:pt>
                <c:pt idx="46">
                  <c:v>1234</c:v>
                </c:pt>
                <c:pt idx="47">
                  <c:v>1266.5</c:v>
                </c:pt>
                <c:pt idx="48">
                  <c:v>1341.5</c:v>
                </c:pt>
                <c:pt idx="49">
                  <c:v>1358.5</c:v>
                </c:pt>
                <c:pt idx="50">
                  <c:v>1358.5</c:v>
                </c:pt>
                <c:pt idx="51">
                  <c:v>1358.5</c:v>
                </c:pt>
                <c:pt idx="52">
                  <c:v>1392.5</c:v>
                </c:pt>
                <c:pt idx="53">
                  <c:v>1509</c:v>
                </c:pt>
                <c:pt idx="54">
                  <c:v>1509.5</c:v>
                </c:pt>
                <c:pt idx="55">
                  <c:v>1647.5</c:v>
                </c:pt>
                <c:pt idx="56">
                  <c:v>1652.5</c:v>
                </c:pt>
                <c:pt idx="57">
                  <c:v>1659.5</c:v>
                </c:pt>
                <c:pt idx="58">
                  <c:v>1681.5</c:v>
                </c:pt>
                <c:pt idx="59">
                  <c:v>1683.5</c:v>
                </c:pt>
                <c:pt idx="60">
                  <c:v>1692.5</c:v>
                </c:pt>
                <c:pt idx="61">
                  <c:v>1703.5</c:v>
                </c:pt>
                <c:pt idx="62">
                  <c:v>1810.5</c:v>
                </c:pt>
                <c:pt idx="63">
                  <c:v>1811.5</c:v>
                </c:pt>
                <c:pt idx="64">
                  <c:v>1818</c:v>
                </c:pt>
                <c:pt idx="65">
                  <c:v>1867</c:v>
                </c:pt>
                <c:pt idx="66">
                  <c:v>1867</c:v>
                </c:pt>
                <c:pt idx="67">
                  <c:v>1951.5</c:v>
                </c:pt>
                <c:pt idx="68">
                  <c:v>1952.5</c:v>
                </c:pt>
                <c:pt idx="69">
                  <c:v>1952.5</c:v>
                </c:pt>
                <c:pt idx="70">
                  <c:v>1955</c:v>
                </c:pt>
                <c:pt idx="71">
                  <c:v>1955</c:v>
                </c:pt>
                <c:pt idx="72">
                  <c:v>1965</c:v>
                </c:pt>
                <c:pt idx="73">
                  <c:v>1998.5</c:v>
                </c:pt>
                <c:pt idx="74">
                  <c:v>2100.5</c:v>
                </c:pt>
                <c:pt idx="75">
                  <c:v>2100.5</c:v>
                </c:pt>
                <c:pt idx="76">
                  <c:v>2100.5</c:v>
                </c:pt>
                <c:pt idx="77">
                  <c:v>2100.5</c:v>
                </c:pt>
                <c:pt idx="78">
                  <c:v>2104.5</c:v>
                </c:pt>
                <c:pt idx="79">
                  <c:v>2104.5</c:v>
                </c:pt>
                <c:pt idx="80">
                  <c:v>2109.5</c:v>
                </c:pt>
                <c:pt idx="81">
                  <c:v>2109.5</c:v>
                </c:pt>
                <c:pt idx="82">
                  <c:v>2115.5</c:v>
                </c:pt>
                <c:pt idx="83">
                  <c:v>2115.5</c:v>
                </c:pt>
                <c:pt idx="84">
                  <c:v>2120</c:v>
                </c:pt>
                <c:pt idx="85">
                  <c:v>2120</c:v>
                </c:pt>
                <c:pt idx="86">
                  <c:v>2121.5</c:v>
                </c:pt>
                <c:pt idx="87">
                  <c:v>2121.5</c:v>
                </c:pt>
                <c:pt idx="88">
                  <c:v>2131.5</c:v>
                </c:pt>
                <c:pt idx="89">
                  <c:v>2131.5</c:v>
                </c:pt>
                <c:pt idx="90">
                  <c:v>2131.5</c:v>
                </c:pt>
                <c:pt idx="91">
                  <c:v>2131.5</c:v>
                </c:pt>
                <c:pt idx="92">
                  <c:v>2133.5</c:v>
                </c:pt>
                <c:pt idx="93">
                  <c:v>2133.5</c:v>
                </c:pt>
                <c:pt idx="94">
                  <c:v>2133.5</c:v>
                </c:pt>
                <c:pt idx="95">
                  <c:v>2142.5</c:v>
                </c:pt>
                <c:pt idx="96">
                  <c:v>2142.5</c:v>
                </c:pt>
                <c:pt idx="97">
                  <c:v>2142.5</c:v>
                </c:pt>
                <c:pt idx="98">
                  <c:v>2142.5</c:v>
                </c:pt>
                <c:pt idx="99">
                  <c:v>2261.5</c:v>
                </c:pt>
                <c:pt idx="100">
                  <c:v>2266</c:v>
                </c:pt>
                <c:pt idx="101">
                  <c:v>2272.5</c:v>
                </c:pt>
                <c:pt idx="102">
                  <c:v>2279</c:v>
                </c:pt>
                <c:pt idx="103">
                  <c:v>2297</c:v>
                </c:pt>
                <c:pt idx="104">
                  <c:v>2373.5</c:v>
                </c:pt>
                <c:pt idx="105">
                  <c:v>2378</c:v>
                </c:pt>
                <c:pt idx="106">
                  <c:v>2384.5</c:v>
                </c:pt>
                <c:pt idx="107">
                  <c:v>2387</c:v>
                </c:pt>
                <c:pt idx="108">
                  <c:v>2391.5</c:v>
                </c:pt>
                <c:pt idx="109">
                  <c:v>2391.5</c:v>
                </c:pt>
                <c:pt idx="110">
                  <c:v>2393.5</c:v>
                </c:pt>
                <c:pt idx="111">
                  <c:v>2400</c:v>
                </c:pt>
                <c:pt idx="112">
                  <c:v>2400.5</c:v>
                </c:pt>
                <c:pt idx="113">
                  <c:v>2400.5</c:v>
                </c:pt>
                <c:pt idx="114">
                  <c:v>2402.5</c:v>
                </c:pt>
                <c:pt idx="115">
                  <c:v>2404.5</c:v>
                </c:pt>
                <c:pt idx="116">
                  <c:v>2405</c:v>
                </c:pt>
                <c:pt idx="117">
                  <c:v>2407</c:v>
                </c:pt>
                <c:pt idx="118">
                  <c:v>2409</c:v>
                </c:pt>
                <c:pt idx="119">
                  <c:v>2416</c:v>
                </c:pt>
                <c:pt idx="120">
                  <c:v>2424.5</c:v>
                </c:pt>
                <c:pt idx="121">
                  <c:v>2433.5</c:v>
                </c:pt>
                <c:pt idx="122">
                  <c:v>2441.5</c:v>
                </c:pt>
                <c:pt idx="123">
                  <c:v>2543</c:v>
                </c:pt>
                <c:pt idx="124">
                  <c:v>2543.5</c:v>
                </c:pt>
                <c:pt idx="125">
                  <c:v>2543.5</c:v>
                </c:pt>
                <c:pt idx="126">
                  <c:v>2545</c:v>
                </c:pt>
                <c:pt idx="127">
                  <c:v>2550.5</c:v>
                </c:pt>
                <c:pt idx="128">
                  <c:v>2550.5</c:v>
                </c:pt>
                <c:pt idx="129">
                  <c:v>2551.5</c:v>
                </c:pt>
                <c:pt idx="130">
                  <c:v>2554.5</c:v>
                </c:pt>
                <c:pt idx="131">
                  <c:v>2581</c:v>
                </c:pt>
                <c:pt idx="132">
                  <c:v>2583.5</c:v>
                </c:pt>
                <c:pt idx="133">
                  <c:v>2696</c:v>
                </c:pt>
                <c:pt idx="134">
                  <c:v>2700.5</c:v>
                </c:pt>
                <c:pt idx="135">
                  <c:v>2738</c:v>
                </c:pt>
                <c:pt idx="136">
                  <c:v>2846</c:v>
                </c:pt>
                <c:pt idx="137">
                  <c:v>2855</c:v>
                </c:pt>
              </c:numCache>
            </c:numRef>
          </c:xVal>
          <c:yVal>
            <c:numRef>
              <c:f>'A (old)'!$M$21:$M$1005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9E4-475A-AA72-2DC0D601DB69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6.9999999999999999E-4</c:v>
                  </c:pt>
                  <c:pt idx="37">
                    <c:v>1.1000000000000001E-3</c:v>
                  </c:pt>
                  <c:pt idx="38">
                    <c:v>0</c:v>
                  </c:pt>
                  <c:pt idx="39">
                    <c:v>0</c:v>
                  </c:pt>
                  <c:pt idx="40">
                    <c:v>4.0000000000000002E-4</c:v>
                  </c:pt>
                  <c:pt idx="41">
                    <c:v>2.9999999999999997E-4</c:v>
                  </c:pt>
                  <c:pt idx="42">
                    <c:v>2.9999999999999997E-4</c:v>
                  </c:pt>
                  <c:pt idx="43">
                    <c:v>4.0000000000000002E-4</c:v>
                  </c:pt>
                  <c:pt idx="44">
                    <c:v>5.9999999999999995E-4</c:v>
                  </c:pt>
                  <c:pt idx="45">
                    <c:v>5.0000000000000001E-4</c:v>
                  </c:pt>
                  <c:pt idx="46">
                    <c:v>1.1000000000000001E-3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2.9999999999999997E-4</c:v>
                  </c:pt>
                  <c:pt idx="50">
                    <c:v>5.3E-3</c:v>
                  </c:pt>
                  <c:pt idx="51">
                    <c:v>5.3E-3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6.9999999999999999E-4</c:v>
                  </c:pt>
                  <c:pt idx="56">
                    <c:v>2.9999999999999997E-4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2.0000000000000001E-4</c:v>
                  </c:pt>
                  <c:pt idx="61">
                    <c:v>2.9999999999999997E-4</c:v>
                  </c:pt>
                  <c:pt idx="62">
                    <c:v>2.2000000000000001E-3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0</c:v>
                  </c:pt>
                  <c:pt idx="66">
                    <c:v>0</c:v>
                  </c:pt>
                  <c:pt idx="67">
                    <c:v>5.9999999999999995E-4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5.9999999999999995E-4</c:v>
                  </c:pt>
                  <c:pt idx="73">
                    <c:v>5.9999999999999995E-4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'A (old)'!$D$21:$D$105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6.9999999999999999E-4</c:v>
                  </c:pt>
                  <c:pt idx="37">
                    <c:v>1.1000000000000001E-3</c:v>
                  </c:pt>
                  <c:pt idx="38">
                    <c:v>0</c:v>
                  </c:pt>
                  <c:pt idx="39">
                    <c:v>0</c:v>
                  </c:pt>
                  <c:pt idx="40">
                    <c:v>4.0000000000000002E-4</c:v>
                  </c:pt>
                  <c:pt idx="41">
                    <c:v>2.9999999999999997E-4</c:v>
                  </c:pt>
                  <c:pt idx="42">
                    <c:v>2.9999999999999997E-4</c:v>
                  </c:pt>
                  <c:pt idx="43">
                    <c:v>4.0000000000000002E-4</c:v>
                  </c:pt>
                  <c:pt idx="44">
                    <c:v>5.9999999999999995E-4</c:v>
                  </c:pt>
                  <c:pt idx="45">
                    <c:v>5.0000000000000001E-4</c:v>
                  </c:pt>
                  <c:pt idx="46">
                    <c:v>1.1000000000000001E-3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2.9999999999999997E-4</c:v>
                  </c:pt>
                  <c:pt idx="50">
                    <c:v>5.3E-3</c:v>
                  </c:pt>
                  <c:pt idx="51">
                    <c:v>5.3E-3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6.9999999999999999E-4</c:v>
                  </c:pt>
                  <c:pt idx="56">
                    <c:v>2.9999999999999997E-4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2.0000000000000001E-4</c:v>
                  </c:pt>
                  <c:pt idx="61">
                    <c:v>2.9999999999999997E-4</c:v>
                  </c:pt>
                  <c:pt idx="62">
                    <c:v>2.2000000000000001E-3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0</c:v>
                  </c:pt>
                  <c:pt idx="66">
                    <c:v>0</c:v>
                  </c:pt>
                  <c:pt idx="67">
                    <c:v>5.9999999999999995E-4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5.9999999999999995E-4</c:v>
                  </c:pt>
                  <c:pt idx="73">
                    <c:v>5.9999999999999995E-4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-842</c:v>
                </c:pt>
                <c:pt idx="2">
                  <c:v>-842</c:v>
                </c:pt>
                <c:pt idx="3">
                  <c:v>-736.5</c:v>
                </c:pt>
                <c:pt idx="4">
                  <c:v>-736.5</c:v>
                </c:pt>
                <c:pt idx="5">
                  <c:v>-729.5</c:v>
                </c:pt>
                <c:pt idx="6">
                  <c:v>-729.5</c:v>
                </c:pt>
                <c:pt idx="7">
                  <c:v>-725.5</c:v>
                </c:pt>
                <c:pt idx="8">
                  <c:v>-725.5</c:v>
                </c:pt>
                <c:pt idx="9">
                  <c:v>-687.5</c:v>
                </c:pt>
                <c:pt idx="10">
                  <c:v>-687.5</c:v>
                </c:pt>
                <c:pt idx="11">
                  <c:v>-573.5</c:v>
                </c:pt>
                <c:pt idx="12">
                  <c:v>-573.5</c:v>
                </c:pt>
                <c:pt idx="13">
                  <c:v>-573.5</c:v>
                </c:pt>
                <c:pt idx="14">
                  <c:v>-573.5</c:v>
                </c:pt>
                <c:pt idx="15">
                  <c:v>-542</c:v>
                </c:pt>
                <c:pt idx="16">
                  <c:v>-542</c:v>
                </c:pt>
                <c:pt idx="17">
                  <c:v>-416.5</c:v>
                </c:pt>
                <c:pt idx="18">
                  <c:v>-416.5</c:v>
                </c:pt>
                <c:pt idx="19">
                  <c:v>-398.5</c:v>
                </c:pt>
                <c:pt idx="20">
                  <c:v>-398.5</c:v>
                </c:pt>
                <c:pt idx="21">
                  <c:v>-231</c:v>
                </c:pt>
                <c:pt idx="22">
                  <c:v>-231</c:v>
                </c:pt>
                <c:pt idx="23">
                  <c:v>-103.5</c:v>
                </c:pt>
                <c:pt idx="24">
                  <c:v>-103.5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55.5</c:v>
                </c:pt>
                <c:pt idx="30">
                  <c:v>55.5</c:v>
                </c:pt>
                <c:pt idx="31">
                  <c:v>55.5</c:v>
                </c:pt>
                <c:pt idx="32">
                  <c:v>55.5</c:v>
                </c:pt>
                <c:pt idx="33">
                  <c:v>172.5</c:v>
                </c:pt>
                <c:pt idx="34">
                  <c:v>185.5</c:v>
                </c:pt>
                <c:pt idx="35">
                  <c:v>196.5</c:v>
                </c:pt>
                <c:pt idx="36">
                  <c:v>308.5</c:v>
                </c:pt>
                <c:pt idx="37">
                  <c:v>637.5</c:v>
                </c:pt>
                <c:pt idx="38">
                  <c:v>714.5</c:v>
                </c:pt>
                <c:pt idx="39">
                  <c:v>714.5</c:v>
                </c:pt>
                <c:pt idx="40">
                  <c:v>1073</c:v>
                </c:pt>
                <c:pt idx="41">
                  <c:v>1079.5</c:v>
                </c:pt>
                <c:pt idx="42">
                  <c:v>1083.5</c:v>
                </c:pt>
                <c:pt idx="43">
                  <c:v>1088</c:v>
                </c:pt>
                <c:pt idx="44">
                  <c:v>1088.5</c:v>
                </c:pt>
                <c:pt idx="45">
                  <c:v>1211.5</c:v>
                </c:pt>
                <c:pt idx="46">
                  <c:v>1234</c:v>
                </c:pt>
                <c:pt idx="47">
                  <c:v>1266.5</c:v>
                </c:pt>
                <c:pt idx="48">
                  <c:v>1341.5</c:v>
                </c:pt>
                <c:pt idx="49">
                  <c:v>1358.5</c:v>
                </c:pt>
                <c:pt idx="50">
                  <c:v>1358.5</c:v>
                </c:pt>
                <c:pt idx="51">
                  <c:v>1358.5</c:v>
                </c:pt>
                <c:pt idx="52">
                  <c:v>1392.5</c:v>
                </c:pt>
                <c:pt idx="53">
                  <c:v>1509</c:v>
                </c:pt>
                <c:pt idx="54">
                  <c:v>1509.5</c:v>
                </c:pt>
                <c:pt idx="55">
                  <c:v>1647.5</c:v>
                </c:pt>
                <c:pt idx="56">
                  <c:v>1652.5</c:v>
                </c:pt>
                <c:pt idx="57">
                  <c:v>1659.5</c:v>
                </c:pt>
                <c:pt idx="58">
                  <c:v>1681.5</c:v>
                </c:pt>
                <c:pt idx="59">
                  <c:v>1683.5</c:v>
                </c:pt>
                <c:pt idx="60">
                  <c:v>1692.5</c:v>
                </c:pt>
                <c:pt idx="61">
                  <c:v>1703.5</c:v>
                </c:pt>
                <c:pt idx="62">
                  <c:v>1810.5</c:v>
                </c:pt>
                <c:pt idx="63">
                  <c:v>1811.5</c:v>
                </c:pt>
                <c:pt idx="64">
                  <c:v>1818</c:v>
                </c:pt>
                <c:pt idx="65">
                  <c:v>1867</c:v>
                </c:pt>
                <c:pt idx="66">
                  <c:v>1867</c:v>
                </c:pt>
                <c:pt idx="67">
                  <c:v>1951.5</c:v>
                </c:pt>
                <c:pt idx="68">
                  <c:v>1952.5</c:v>
                </c:pt>
                <c:pt idx="69">
                  <c:v>1952.5</c:v>
                </c:pt>
                <c:pt idx="70">
                  <c:v>1955</c:v>
                </c:pt>
                <c:pt idx="71">
                  <c:v>1955</c:v>
                </c:pt>
                <c:pt idx="72">
                  <c:v>1965</c:v>
                </c:pt>
                <c:pt idx="73">
                  <c:v>1998.5</c:v>
                </c:pt>
                <c:pt idx="74">
                  <c:v>2100.5</c:v>
                </c:pt>
                <c:pt idx="75">
                  <c:v>2100.5</c:v>
                </c:pt>
                <c:pt idx="76">
                  <c:v>2100.5</c:v>
                </c:pt>
                <c:pt idx="77">
                  <c:v>2100.5</c:v>
                </c:pt>
                <c:pt idx="78">
                  <c:v>2104.5</c:v>
                </c:pt>
                <c:pt idx="79">
                  <c:v>2104.5</c:v>
                </c:pt>
                <c:pt idx="80">
                  <c:v>2109.5</c:v>
                </c:pt>
                <c:pt idx="81">
                  <c:v>2109.5</c:v>
                </c:pt>
                <c:pt idx="82">
                  <c:v>2115.5</c:v>
                </c:pt>
                <c:pt idx="83">
                  <c:v>2115.5</c:v>
                </c:pt>
                <c:pt idx="84">
                  <c:v>2120</c:v>
                </c:pt>
                <c:pt idx="85">
                  <c:v>2120</c:v>
                </c:pt>
                <c:pt idx="86">
                  <c:v>2121.5</c:v>
                </c:pt>
                <c:pt idx="87">
                  <c:v>2121.5</c:v>
                </c:pt>
                <c:pt idx="88">
                  <c:v>2131.5</c:v>
                </c:pt>
                <c:pt idx="89">
                  <c:v>2131.5</c:v>
                </c:pt>
                <c:pt idx="90">
                  <c:v>2131.5</c:v>
                </c:pt>
                <c:pt idx="91">
                  <c:v>2131.5</c:v>
                </c:pt>
                <c:pt idx="92">
                  <c:v>2133.5</c:v>
                </c:pt>
                <c:pt idx="93">
                  <c:v>2133.5</c:v>
                </c:pt>
                <c:pt idx="94">
                  <c:v>2133.5</c:v>
                </c:pt>
                <c:pt idx="95">
                  <c:v>2142.5</c:v>
                </c:pt>
                <c:pt idx="96">
                  <c:v>2142.5</c:v>
                </c:pt>
                <c:pt idx="97">
                  <c:v>2142.5</c:v>
                </c:pt>
                <c:pt idx="98">
                  <c:v>2142.5</c:v>
                </c:pt>
                <c:pt idx="99">
                  <c:v>2261.5</c:v>
                </c:pt>
                <c:pt idx="100">
                  <c:v>2266</c:v>
                </c:pt>
                <c:pt idx="101">
                  <c:v>2272.5</c:v>
                </c:pt>
                <c:pt idx="102">
                  <c:v>2279</c:v>
                </c:pt>
                <c:pt idx="103">
                  <c:v>2297</c:v>
                </c:pt>
                <c:pt idx="104">
                  <c:v>2373.5</c:v>
                </c:pt>
                <c:pt idx="105">
                  <c:v>2378</c:v>
                </c:pt>
                <c:pt idx="106">
                  <c:v>2384.5</c:v>
                </c:pt>
                <c:pt idx="107">
                  <c:v>2387</c:v>
                </c:pt>
                <c:pt idx="108">
                  <c:v>2391.5</c:v>
                </c:pt>
                <c:pt idx="109">
                  <c:v>2391.5</c:v>
                </c:pt>
                <c:pt idx="110">
                  <c:v>2393.5</c:v>
                </c:pt>
                <c:pt idx="111">
                  <c:v>2400</c:v>
                </c:pt>
                <c:pt idx="112">
                  <c:v>2400.5</c:v>
                </c:pt>
                <c:pt idx="113">
                  <c:v>2400.5</c:v>
                </c:pt>
                <c:pt idx="114">
                  <c:v>2402.5</c:v>
                </c:pt>
                <c:pt idx="115">
                  <c:v>2404.5</c:v>
                </c:pt>
                <c:pt idx="116">
                  <c:v>2405</c:v>
                </c:pt>
                <c:pt idx="117">
                  <c:v>2407</c:v>
                </c:pt>
                <c:pt idx="118">
                  <c:v>2409</c:v>
                </c:pt>
                <c:pt idx="119">
                  <c:v>2416</c:v>
                </c:pt>
                <c:pt idx="120">
                  <c:v>2424.5</c:v>
                </c:pt>
                <c:pt idx="121">
                  <c:v>2433.5</c:v>
                </c:pt>
                <c:pt idx="122">
                  <c:v>2441.5</c:v>
                </c:pt>
                <c:pt idx="123">
                  <c:v>2543</c:v>
                </c:pt>
                <c:pt idx="124">
                  <c:v>2543.5</c:v>
                </c:pt>
                <c:pt idx="125">
                  <c:v>2543.5</c:v>
                </c:pt>
                <c:pt idx="126">
                  <c:v>2545</c:v>
                </c:pt>
                <c:pt idx="127">
                  <c:v>2550.5</c:v>
                </c:pt>
                <c:pt idx="128">
                  <c:v>2550.5</c:v>
                </c:pt>
                <c:pt idx="129">
                  <c:v>2551.5</c:v>
                </c:pt>
                <c:pt idx="130">
                  <c:v>2554.5</c:v>
                </c:pt>
                <c:pt idx="131">
                  <c:v>2581</c:v>
                </c:pt>
                <c:pt idx="132">
                  <c:v>2583.5</c:v>
                </c:pt>
                <c:pt idx="133">
                  <c:v>2696</c:v>
                </c:pt>
                <c:pt idx="134">
                  <c:v>2700.5</c:v>
                </c:pt>
                <c:pt idx="135">
                  <c:v>2738</c:v>
                </c:pt>
                <c:pt idx="136">
                  <c:v>2846</c:v>
                </c:pt>
                <c:pt idx="137">
                  <c:v>2855</c:v>
                </c:pt>
              </c:numCache>
            </c:numRef>
          </c:xVal>
          <c:yVal>
            <c:numRef>
              <c:f>'A (old)'!$N$21:$N$1005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9E4-475A-AA72-2DC0D601DB69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-842</c:v>
                </c:pt>
                <c:pt idx="2">
                  <c:v>-842</c:v>
                </c:pt>
                <c:pt idx="3">
                  <c:v>-736.5</c:v>
                </c:pt>
                <c:pt idx="4">
                  <c:v>-736.5</c:v>
                </c:pt>
                <c:pt idx="5">
                  <c:v>-729.5</c:v>
                </c:pt>
                <c:pt idx="6">
                  <c:v>-729.5</c:v>
                </c:pt>
                <c:pt idx="7">
                  <c:v>-725.5</c:v>
                </c:pt>
                <c:pt idx="8">
                  <c:v>-725.5</c:v>
                </c:pt>
                <c:pt idx="9">
                  <c:v>-687.5</c:v>
                </c:pt>
                <c:pt idx="10">
                  <c:v>-687.5</c:v>
                </c:pt>
                <c:pt idx="11">
                  <c:v>-573.5</c:v>
                </c:pt>
                <c:pt idx="12">
                  <c:v>-573.5</c:v>
                </c:pt>
                <c:pt idx="13">
                  <c:v>-573.5</c:v>
                </c:pt>
                <c:pt idx="14">
                  <c:v>-573.5</c:v>
                </c:pt>
                <c:pt idx="15">
                  <c:v>-542</c:v>
                </c:pt>
                <c:pt idx="16">
                  <c:v>-542</c:v>
                </c:pt>
                <c:pt idx="17">
                  <c:v>-416.5</c:v>
                </c:pt>
                <c:pt idx="18">
                  <c:v>-416.5</c:v>
                </c:pt>
                <c:pt idx="19">
                  <c:v>-398.5</c:v>
                </c:pt>
                <c:pt idx="20">
                  <c:v>-398.5</c:v>
                </c:pt>
                <c:pt idx="21">
                  <c:v>-231</c:v>
                </c:pt>
                <c:pt idx="22">
                  <c:v>-231</c:v>
                </c:pt>
                <c:pt idx="23">
                  <c:v>-103.5</c:v>
                </c:pt>
                <c:pt idx="24">
                  <c:v>-103.5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55.5</c:v>
                </c:pt>
                <c:pt idx="30">
                  <c:v>55.5</c:v>
                </c:pt>
                <c:pt idx="31">
                  <c:v>55.5</c:v>
                </c:pt>
                <c:pt idx="32">
                  <c:v>55.5</c:v>
                </c:pt>
                <c:pt idx="33">
                  <c:v>172.5</c:v>
                </c:pt>
                <c:pt idx="34">
                  <c:v>185.5</c:v>
                </c:pt>
                <c:pt idx="35">
                  <c:v>196.5</c:v>
                </c:pt>
                <c:pt idx="36">
                  <c:v>308.5</c:v>
                </c:pt>
                <c:pt idx="37">
                  <c:v>637.5</c:v>
                </c:pt>
                <c:pt idx="38">
                  <c:v>714.5</c:v>
                </c:pt>
                <c:pt idx="39">
                  <c:v>714.5</c:v>
                </c:pt>
                <c:pt idx="40">
                  <c:v>1073</c:v>
                </c:pt>
                <c:pt idx="41">
                  <c:v>1079.5</c:v>
                </c:pt>
                <c:pt idx="42">
                  <c:v>1083.5</c:v>
                </c:pt>
                <c:pt idx="43">
                  <c:v>1088</c:v>
                </c:pt>
                <c:pt idx="44">
                  <c:v>1088.5</c:v>
                </c:pt>
                <c:pt idx="45">
                  <c:v>1211.5</c:v>
                </c:pt>
                <c:pt idx="46">
                  <c:v>1234</c:v>
                </c:pt>
                <c:pt idx="47">
                  <c:v>1266.5</c:v>
                </c:pt>
                <c:pt idx="48">
                  <c:v>1341.5</c:v>
                </c:pt>
                <c:pt idx="49">
                  <c:v>1358.5</c:v>
                </c:pt>
                <c:pt idx="50">
                  <c:v>1358.5</c:v>
                </c:pt>
                <c:pt idx="51">
                  <c:v>1358.5</c:v>
                </c:pt>
                <c:pt idx="52">
                  <c:v>1392.5</c:v>
                </c:pt>
                <c:pt idx="53">
                  <c:v>1509</c:v>
                </c:pt>
                <c:pt idx="54">
                  <c:v>1509.5</c:v>
                </c:pt>
                <c:pt idx="55">
                  <c:v>1647.5</c:v>
                </c:pt>
                <c:pt idx="56">
                  <c:v>1652.5</c:v>
                </c:pt>
                <c:pt idx="57">
                  <c:v>1659.5</c:v>
                </c:pt>
                <c:pt idx="58">
                  <c:v>1681.5</c:v>
                </c:pt>
                <c:pt idx="59">
                  <c:v>1683.5</c:v>
                </c:pt>
                <c:pt idx="60">
                  <c:v>1692.5</c:v>
                </c:pt>
                <c:pt idx="61">
                  <c:v>1703.5</c:v>
                </c:pt>
                <c:pt idx="62">
                  <c:v>1810.5</c:v>
                </c:pt>
                <c:pt idx="63">
                  <c:v>1811.5</c:v>
                </c:pt>
                <c:pt idx="64">
                  <c:v>1818</c:v>
                </c:pt>
                <c:pt idx="65">
                  <c:v>1867</c:v>
                </c:pt>
                <c:pt idx="66">
                  <c:v>1867</c:v>
                </c:pt>
                <c:pt idx="67">
                  <c:v>1951.5</c:v>
                </c:pt>
                <c:pt idx="68">
                  <c:v>1952.5</c:v>
                </c:pt>
                <c:pt idx="69">
                  <c:v>1952.5</c:v>
                </c:pt>
                <c:pt idx="70">
                  <c:v>1955</c:v>
                </c:pt>
                <c:pt idx="71">
                  <c:v>1955</c:v>
                </c:pt>
                <c:pt idx="72">
                  <c:v>1965</c:v>
                </c:pt>
                <c:pt idx="73">
                  <c:v>1998.5</c:v>
                </c:pt>
                <c:pt idx="74">
                  <c:v>2100.5</c:v>
                </c:pt>
                <c:pt idx="75">
                  <c:v>2100.5</c:v>
                </c:pt>
                <c:pt idx="76">
                  <c:v>2100.5</c:v>
                </c:pt>
                <c:pt idx="77">
                  <c:v>2100.5</c:v>
                </c:pt>
                <c:pt idx="78">
                  <c:v>2104.5</c:v>
                </c:pt>
                <c:pt idx="79">
                  <c:v>2104.5</c:v>
                </c:pt>
                <c:pt idx="80">
                  <c:v>2109.5</c:v>
                </c:pt>
                <c:pt idx="81">
                  <c:v>2109.5</c:v>
                </c:pt>
                <c:pt idx="82">
                  <c:v>2115.5</c:v>
                </c:pt>
                <c:pt idx="83">
                  <c:v>2115.5</c:v>
                </c:pt>
                <c:pt idx="84">
                  <c:v>2120</c:v>
                </c:pt>
                <c:pt idx="85">
                  <c:v>2120</c:v>
                </c:pt>
                <c:pt idx="86">
                  <c:v>2121.5</c:v>
                </c:pt>
                <c:pt idx="87">
                  <c:v>2121.5</c:v>
                </c:pt>
                <c:pt idx="88">
                  <c:v>2131.5</c:v>
                </c:pt>
                <c:pt idx="89">
                  <c:v>2131.5</c:v>
                </c:pt>
                <c:pt idx="90">
                  <c:v>2131.5</c:v>
                </c:pt>
                <c:pt idx="91">
                  <c:v>2131.5</c:v>
                </c:pt>
                <c:pt idx="92">
                  <c:v>2133.5</c:v>
                </c:pt>
                <c:pt idx="93">
                  <c:v>2133.5</c:v>
                </c:pt>
                <c:pt idx="94">
                  <c:v>2133.5</c:v>
                </c:pt>
                <c:pt idx="95">
                  <c:v>2142.5</c:v>
                </c:pt>
                <c:pt idx="96">
                  <c:v>2142.5</c:v>
                </c:pt>
                <c:pt idx="97">
                  <c:v>2142.5</c:v>
                </c:pt>
                <c:pt idx="98">
                  <c:v>2142.5</c:v>
                </c:pt>
                <c:pt idx="99">
                  <c:v>2261.5</c:v>
                </c:pt>
                <c:pt idx="100">
                  <c:v>2266</c:v>
                </c:pt>
                <c:pt idx="101">
                  <c:v>2272.5</c:v>
                </c:pt>
                <c:pt idx="102">
                  <c:v>2279</c:v>
                </c:pt>
                <c:pt idx="103">
                  <c:v>2297</c:v>
                </c:pt>
                <c:pt idx="104">
                  <c:v>2373.5</c:v>
                </c:pt>
                <c:pt idx="105">
                  <c:v>2378</c:v>
                </c:pt>
                <c:pt idx="106">
                  <c:v>2384.5</c:v>
                </c:pt>
                <c:pt idx="107">
                  <c:v>2387</c:v>
                </c:pt>
                <c:pt idx="108">
                  <c:v>2391.5</c:v>
                </c:pt>
                <c:pt idx="109">
                  <c:v>2391.5</c:v>
                </c:pt>
                <c:pt idx="110">
                  <c:v>2393.5</c:v>
                </c:pt>
                <c:pt idx="111">
                  <c:v>2400</c:v>
                </c:pt>
                <c:pt idx="112">
                  <c:v>2400.5</c:v>
                </c:pt>
                <c:pt idx="113">
                  <c:v>2400.5</c:v>
                </c:pt>
                <c:pt idx="114">
                  <c:v>2402.5</c:v>
                </c:pt>
                <c:pt idx="115">
                  <c:v>2404.5</c:v>
                </c:pt>
                <c:pt idx="116">
                  <c:v>2405</c:v>
                </c:pt>
                <c:pt idx="117">
                  <c:v>2407</c:v>
                </c:pt>
                <c:pt idx="118">
                  <c:v>2409</c:v>
                </c:pt>
                <c:pt idx="119">
                  <c:v>2416</c:v>
                </c:pt>
                <c:pt idx="120">
                  <c:v>2424.5</c:v>
                </c:pt>
                <c:pt idx="121">
                  <c:v>2433.5</c:v>
                </c:pt>
                <c:pt idx="122">
                  <c:v>2441.5</c:v>
                </c:pt>
                <c:pt idx="123">
                  <c:v>2543</c:v>
                </c:pt>
                <c:pt idx="124">
                  <c:v>2543.5</c:v>
                </c:pt>
                <c:pt idx="125">
                  <c:v>2543.5</c:v>
                </c:pt>
                <c:pt idx="126">
                  <c:v>2545</c:v>
                </c:pt>
                <c:pt idx="127">
                  <c:v>2550.5</c:v>
                </c:pt>
                <c:pt idx="128">
                  <c:v>2550.5</c:v>
                </c:pt>
                <c:pt idx="129">
                  <c:v>2551.5</c:v>
                </c:pt>
                <c:pt idx="130">
                  <c:v>2554.5</c:v>
                </c:pt>
                <c:pt idx="131">
                  <c:v>2581</c:v>
                </c:pt>
                <c:pt idx="132">
                  <c:v>2583.5</c:v>
                </c:pt>
                <c:pt idx="133">
                  <c:v>2696</c:v>
                </c:pt>
                <c:pt idx="134">
                  <c:v>2700.5</c:v>
                </c:pt>
                <c:pt idx="135">
                  <c:v>2738</c:v>
                </c:pt>
                <c:pt idx="136">
                  <c:v>2846</c:v>
                </c:pt>
                <c:pt idx="137">
                  <c:v>2855</c:v>
                </c:pt>
              </c:numCache>
            </c:numRef>
          </c:xVal>
          <c:yVal>
            <c:numRef>
              <c:f>'A (old)'!$O$21:$O$1005</c:f>
              <c:numCache>
                <c:formatCode>General</c:formatCode>
                <c:ptCount val="985"/>
                <c:pt idx="120">
                  <c:v>-0.10557218141451397</c:v>
                </c:pt>
                <c:pt idx="121">
                  <c:v>-0.10574752744665995</c:v>
                </c:pt>
                <c:pt idx="122">
                  <c:v>-0.10590339058634526</c:v>
                </c:pt>
                <c:pt idx="123">
                  <c:v>-0.1078809041711028</c:v>
                </c:pt>
                <c:pt idx="124">
                  <c:v>-0.10789064561733312</c:v>
                </c:pt>
                <c:pt idx="125">
                  <c:v>-0.10789064561733312</c:v>
                </c:pt>
                <c:pt idx="126">
                  <c:v>-0.10791986995602412</c:v>
                </c:pt>
                <c:pt idx="127">
                  <c:v>-0.10802702586455779</c:v>
                </c:pt>
                <c:pt idx="128">
                  <c:v>-0.10802702586455779</c:v>
                </c:pt>
                <c:pt idx="129">
                  <c:v>-0.10804650875701845</c:v>
                </c:pt>
                <c:pt idx="130">
                  <c:v>-0.10810495743440043</c:v>
                </c:pt>
                <c:pt idx="131">
                  <c:v>-0.10862125408460807</c:v>
                </c:pt>
                <c:pt idx="132">
                  <c:v>-0.10866996131575973</c:v>
                </c:pt>
                <c:pt idx="133">
                  <c:v>-0.11086178671758457</c:v>
                </c:pt>
                <c:pt idx="134">
                  <c:v>-0.11094945973365755</c:v>
                </c:pt>
                <c:pt idx="135">
                  <c:v>-0.11168006820093251</c:v>
                </c:pt>
                <c:pt idx="136">
                  <c:v>-0.11378422058668435</c:v>
                </c:pt>
                <c:pt idx="137">
                  <c:v>-0.11395956661883033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9E4-475A-AA72-2DC0D601DB69}"/>
            </c:ext>
          </c:extLst>
        </c:ser>
        <c:ser>
          <c:idx val="8"/>
          <c:order val="8"/>
          <c:tx>
            <c:strRef>
              <c:f>'A (old)'!$U$1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(old)'!$T$2:$T$1005</c:f>
              <c:numCache>
                <c:formatCode>General</c:formatCode>
                <c:ptCount val="1004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1200</c:v>
                </c:pt>
                <c:pt idx="7">
                  <c:v>1400</c:v>
                </c:pt>
                <c:pt idx="8">
                  <c:v>1600</c:v>
                </c:pt>
                <c:pt idx="9">
                  <c:v>1800</c:v>
                </c:pt>
                <c:pt idx="10">
                  <c:v>2000</c:v>
                </c:pt>
                <c:pt idx="11">
                  <c:v>2200</c:v>
                </c:pt>
                <c:pt idx="12">
                  <c:v>2400</c:v>
                </c:pt>
                <c:pt idx="13">
                  <c:v>2600</c:v>
                </c:pt>
                <c:pt idx="14">
                  <c:v>2800</c:v>
                </c:pt>
                <c:pt idx="15">
                  <c:v>3000</c:v>
                </c:pt>
                <c:pt idx="16">
                  <c:v>3200</c:v>
                </c:pt>
                <c:pt idx="17">
                  <c:v>3400</c:v>
                </c:pt>
                <c:pt idx="18">
                  <c:v>3600</c:v>
                </c:pt>
                <c:pt idx="19">
                  <c:v>3800</c:v>
                </c:pt>
                <c:pt idx="20">
                  <c:v>4000</c:v>
                </c:pt>
                <c:pt idx="21">
                  <c:v>4200</c:v>
                </c:pt>
                <c:pt idx="22">
                  <c:v>4400</c:v>
                </c:pt>
              </c:numCache>
            </c:numRef>
          </c:xVal>
          <c:yVal>
            <c:numRef>
              <c:f>'A (old)'!$U$2:$U$1005</c:f>
              <c:numCache>
                <c:formatCode>General</c:formatCode>
                <c:ptCount val="1004"/>
                <c:pt idx="0">
                  <c:v>1.5868990160939447E-6</c:v>
                </c:pt>
                <c:pt idx="1">
                  <c:v>1.5248017520484041E-3</c:v>
                </c:pt>
                <c:pt idx="2">
                  <c:v>1.3114207599760693E-3</c:v>
                </c:pt>
                <c:pt idx="3">
                  <c:v>-6.3855607720090992E-4</c:v>
                </c:pt>
                <c:pt idx="4">
                  <c:v>-4.3251287594825352E-3</c:v>
                </c:pt>
                <c:pt idx="5">
                  <c:v>-9.7482972868688025E-3</c:v>
                </c:pt>
                <c:pt idx="6">
                  <c:v>-1.6908061659359718E-2</c:v>
                </c:pt>
                <c:pt idx="7">
                  <c:v>-2.5804421876955273E-2</c:v>
                </c:pt>
                <c:pt idx="8">
                  <c:v>-3.6437377939655485E-2</c:v>
                </c:pt>
                <c:pt idx="9">
                  <c:v>-4.880692984746033E-2</c:v>
                </c:pt>
                <c:pt idx="10">
                  <c:v>-6.2913077600369821E-2</c:v>
                </c:pt>
                <c:pt idx="11">
                  <c:v>-7.8755821198383966E-2</c:v>
                </c:pt>
                <c:pt idx="12">
                  <c:v>-9.6335160641502743E-2</c:v>
                </c:pt>
                <c:pt idx="13">
                  <c:v>-0.11565109592972617</c:v>
                </c:pt>
                <c:pt idx="14">
                  <c:v>-0.13670362706305422</c:v>
                </c:pt>
                <c:pt idx="15">
                  <c:v>-0.15949275404148694</c:v>
                </c:pt>
                <c:pt idx="16">
                  <c:v>-0.18401847686502434</c:v>
                </c:pt>
                <c:pt idx="17">
                  <c:v>-0.21028079553366635</c:v>
                </c:pt>
                <c:pt idx="18">
                  <c:v>-0.238279710047413</c:v>
                </c:pt>
                <c:pt idx="19">
                  <c:v>-0.2680152204062643</c:v>
                </c:pt>
                <c:pt idx="20">
                  <c:v>-0.29948732661022021</c:v>
                </c:pt>
                <c:pt idx="21">
                  <c:v>-0.33269602865928083</c:v>
                </c:pt>
                <c:pt idx="22">
                  <c:v>-0.36764132655344606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9E4-475A-AA72-2DC0D601D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2806744"/>
        <c:axId val="1"/>
      </c:scatterChart>
      <c:valAx>
        <c:axId val="6928067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21226816846566"/>
              <c:y val="0.837923057782914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324503311258277E-2"/>
              <c:y val="0.37003154422210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28067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5066242547496131"/>
          <c:y val="0.9204921861831491"/>
          <c:w val="0.94205384922911128"/>
          <c:h val="0.9816545867546373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V482 Per - O-C Diagr.</a:t>
            </a:r>
          </a:p>
        </c:rich>
      </c:tx>
      <c:layout>
        <c:manualLayout>
          <c:xMode val="edge"/>
          <c:yMode val="edge"/>
          <c:x val="0.36423875823469087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03985154297808"/>
          <c:y val="0.13368983957219252"/>
          <c:w val="0.80794767302268167"/>
          <c:h val="0.671122994652406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5'!$H$20:$H$20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5'!$F$21:$F$1005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-8902.5</c:v>
                </c:pt>
                <c:pt idx="2">
                  <c:v>-8870</c:v>
                </c:pt>
                <c:pt idx="3">
                  <c:v>-8424.5</c:v>
                </c:pt>
                <c:pt idx="4">
                  <c:v>-8391</c:v>
                </c:pt>
                <c:pt idx="5">
                  <c:v>-3387</c:v>
                </c:pt>
                <c:pt idx="6">
                  <c:v>-3387</c:v>
                </c:pt>
                <c:pt idx="7">
                  <c:v>-3281.5</c:v>
                </c:pt>
                <c:pt idx="8">
                  <c:v>-3281.5</c:v>
                </c:pt>
                <c:pt idx="9">
                  <c:v>-3274.5</c:v>
                </c:pt>
                <c:pt idx="10">
                  <c:v>-3274.5</c:v>
                </c:pt>
                <c:pt idx="11">
                  <c:v>-3270.5</c:v>
                </c:pt>
                <c:pt idx="12">
                  <c:v>-3270.5</c:v>
                </c:pt>
                <c:pt idx="13">
                  <c:v>-3232.5</c:v>
                </c:pt>
                <c:pt idx="14">
                  <c:v>-3232.5</c:v>
                </c:pt>
                <c:pt idx="15">
                  <c:v>-3118.5</c:v>
                </c:pt>
                <c:pt idx="16">
                  <c:v>-3118.5</c:v>
                </c:pt>
                <c:pt idx="17">
                  <c:v>-3118.5</c:v>
                </c:pt>
                <c:pt idx="18">
                  <c:v>-3118.5</c:v>
                </c:pt>
                <c:pt idx="19">
                  <c:v>-3087</c:v>
                </c:pt>
                <c:pt idx="20">
                  <c:v>-3087</c:v>
                </c:pt>
                <c:pt idx="21">
                  <c:v>-2961.5</c:v>
                </c:pt>
                <c:pt idx="22">
                  <c:v>-2961.5</c:v>
                </c:pt>
                <c:pt idx="23">
                  <c:v>-2943.5</c:v>
                </c:pt>
                <c:pt idx="24">
                  <c:v>-2943.5</c:v>
                </c:pt>
                <c:pt idx="25">
                  <c:v>-2776</c:v>
                </c:pt>
                <c:pt idx="26">
                  <c:v>-2776</c:v>
                </c:pt>
                <c:pt idx="27">
                  <c:v>-2648.5</c:v>
                </c:pt>
                <c:pt idx="28">
                  <c:v>-2648.5</c:v>
                </c:pt>
                <c:pt idx="29">
                  <c:v>-2545</c:v>
                </c:pt>
                <c:pt idx="30">
                  <c:v>-2545</c:v>
                </c:pt>
                <c:pt idx="31">
                  <c:v>-2545</c:v>
                </c:pt>
                <c:pt idx="32">
                  <c:v>-2545</c:v>
                </c:pt>
                <c:pt idx="33">
                  <c:v>-2489.5</c:v>
                </c:pt>
                <c:pt idx="34">
                  <c:v>-2489.5</c:v>
                </c:pt>
                <c:pt idx="35">
                  <c:v>-2489.5</c:v>
                </c:pt>
                <c:pt idx="36">
                  <c:v>-2489.5</c:v>
                </c:pt>
                <c:pt idx="37">
                  <c:v>-2372.5</c:v>
                </c:pt>
                <c:pt idx="38">
                  <c:v>-2359.5</c:v>
                </c:pt>
                <c:pt idx="39">
                  <c:v>-2348.5</c:v>
                </c:pt>
                <c:pt idx="40">
                  <c:v>-2236.5</c:v>
                </c:pt>
                <c:pt idx="41">
                  <c:v>-1907.5</c:v>
                </c:pt>
                <c:pt idx="42">
                  <c:v>-1830.5</c:v>
                </c:pt>
                <c:pt idx="43">
                  <c:v>-1830.5</c:v>
                </c:pt>
                <c:pt idx="44">
                  <c:v>-1472</c:v>
                </c:pt>
                <c:pt idx="45">
                  <c:v>-1465.5</c:v>
                </c:pt>
                <c:pt idx="46">
                  <c:v>-1461.5</c:v>
                </c:pt>
                <c:pt idx="47">
                  <c:v>-1457</c:v>
                </c:pt>
                <c:pt idx="48">
                  <c:v>-1456.5</c:v>
                </c:pt>
                <c:pt idx="49">
                  <c:v>-1333.5</c:v>
                </c:pt>
                <c:pt idx="50">
                  <c:v>-1311</c:v>
                </c:pt>
                <c:pt idx="51">
                  <c:v>-1278.5</c:v>
                </c:pt>
                <c:pt idx="52">
                  <c:v>-1203.5</c:v>
                </c:pt>
                <c:pt idx="53">
                  <c:v>-1186.5</c:v>
                </c:pt>
                <c:pt idx="54">
                  <c:v>-1186.5</c:v>
                </c:pt>
                <c:pt idx="55">
                  <c:v>-1186.5</c:v>
                </c:pt>
                <c:pt idx="56">
                  <c:v>-1152.5</c:v>
                </c:pt>
                <c:pt idx="57">
                  <c:v>-1036</c:v>
                </c:pt>
                <c:pt idx="58">
                  <c:v>-1035.5</c:v>
                </c:pt>
                <c:pt idx="59">
                  <c:v>-897.5</c:v>
                </c:pt>
                <c:pt idx="60">
                  <c:v>-892.5</c:v>
                </c:pt>
                <c:pt idx="61">
                  <c:v>-885.5</c:v>
                </c:pt>
                <c:pt idx="62">
                  <c:v>-863.5</c:v>
                </c:pt>
                <c:pt idx="63">
                  <c:v>-861.5</c:v>
                </c:pt>
                <c:pt idx="64">
                  <c:v>-852.5</c:v>
                </c:pt>
                <c:pt idx="65">
                  <c:v>-841.5</c:v>
                </c:pt>
                <c:pt idx="66">
                  <c:v>-734.5</c:v>
                </c:pt>
                <c:pt idx="67">
                  <c:v>-733.5</c:v>
                </c:pt>
                <c:pt idx="68">
                  <c:v>-727</c:v>
                </c:pt>
                <c:pt idx="69">
                  <c:v>-678</c:v>
                </c:pt>
                <c:pt idx="70">
                  <c:v>-678</c:v>
                </c:pt>
                <c:pt idx="71">
                  <c:v>-593.5</c:v>
                </c:pt>
                <c:pt idx="72">
                  <c:v>-592.5</c:v>
                </c:pt>
                <c:pt idx="73">
                  <c:v>-592.5</c:v>
                </c:pt>
                <c:pt idx="74">
                  <c:v>-590</c:v>
                </c:pt>
                <c:pt idx="75">
                  <c:v>-590</c:v>
                </c:pt>
                <c:pt idx="76">
                  <c:v>-580</c:v>
                </c:pt>
                <c:pt idx="77">
                  <c:v>-546.5</c:v>
                </c:pt>
                <c:pt idx="78">
                  <c:v>-444.5</c:v>
                </c:pt>
                <c:pt idx="79">
                  <c:v>-444.5</c:v>
                </c:pt>
                <c:pt idx="80">
                  <c:v>-444.5</c:v>
                </c:pt>
                <c:pt idx="81">
                  <c:v>-444.5</c:v>
                </c:pt>
                <c:pt idx="82">
                  <c:v>-440.5</c:v>
                </c:pt>
                <c:pt idx="83">
                  <c:v>-440.5</c:v>
                </c:pt>
                <c:pt idx="84">
                  <c:v>-435.5</c:v>
                </c:pt>
                <c:pt idx="85">
                  <c:v>-435.5</c:v>
                </c:pt>
                <c:pt idx="86">
                  <c:v>-429.5</c:v>
                </c:pt>
                <c:pt idx="87">
                  <c:v>-429.5</c:v>
                </c:pt>
                <c:pt idx="88">
                  <c:v>-425</c:v>
                </c:pt>
                <c:pt idx="89">
                  <c:v>-425</c:v>
                </c:pt>
                <c:pt idx="90">
                  <c:v>-423.5</c:v>
                </c:pt>
                <c:pt idx="91">
                  <c:v>-423.5</c:v>
                </c:pt>
                <c:pt idx="92">
                  <c:v>-413.5</c:v>
                </c:pt>
                <c:pt idx="93">
                  <c:v>-413.5</c:v>
                </c:pt>
                <c:pt idx="94">
                  <c:v>-413.5</c:v>
                </c:pt>
                <c:pt idx="95">
                  <c:v>-413.5</c:v>
                </c:pt>
                <c:pt idx="96">
                  <c:v>-411.5</c:v>
                </c:pt>
                <c:pt idx="97">
                  <c:v>-411.5</c:v>
                </c:pt>
                <c:pt idx="98">
                  <c:v>-411.5</c:v>
                </c:pt>
                <c:pt idx="99">
                  <c:v>-402.5</c:v>
                </c:pt>
                <c:pt idx="100">
                  <c:v>-402.5</c:v>
                </c:pt>
                <c:pt idx="101">
                  <c:v>-402.5</c:v>
                </c:pt>
                <c:pt idx="102">
                  <c:v>-402.5</c:v>
                </c:pt>
                <c:pt idx="103">
                  <c:v>-283.5</c:v>
                </c:pt>
                <c:pt idx="104">
                  <c:v>-279</c:v>
                </c:pt>
                <c:pt idx="105">
                  <c:v>-272.5</c:v>
                </c:pt>
                <c:pt idx="106">
                  <c:v>-266</c:v>
                </c:pt>
                <c:pt idx="107">
                  <c:v>-248</c:v>
                </c:pt>
                <c:pt idx="108">
                  <c:v>-171.5</c:v>
                </c:pt>
                <c:pt idx="109">
                  <c:v>-167</c:v>
                </c:pt>
                <c:pt idx="110">
                  <c:v>-160.5</c:v>
                </c:pt>
                <c:pt idx="111">
                  <c:v>-158</c:v>
                </c:pt>
                <c:pt idx="112">
                  <c:v>-153.5</c:v>
                </c:pt>
                <c:pt idx="113">
                  <c:v>-153.5</c:v>
                </c:pt>
                <c:pt idx="114">
                  <c:v>-151.5</c:v>
                </c:pt>
                <c:pt idx="115">
                  <c:v>-145</c:v>
                </c:pt>
                <c:pt idx="116">
                  <c:v>-144.5</c:v>
                </c:pt>
                <c:pt idx="117">
                  <c:v>-144.5</c:v>
                </c:pt>
                <c:pt idx="118">
                  <c:v>-142.5</c:v>
                </c:pt>
                <c:pt idx="119">
                  <c:v>-140.5</c:v>
                </c:pt>
                <c:pt idx="120">
                  <c:v>-140</c:v>
                </c:pt>
                <c:pt idx="121">
                  <c:v>-138</c:v>
                </c:pt>
                <c:pt idx="122">
                  <c:v>-136</c:v>
                </c:pt>
                <c:pt idx="123">
                  <c:v>-129</c:v>
                </c:pt>
                <c:pt idx="124">
                  <c:v>-120.5</c:v>
                </c:pt>
                <c:pt idx="125">
                  <c:v>-111.5</c:v>
                </c:pt>
                <c:pt idx="126">
                  <c:v>-103.5</c:v>
                </c:pt>
                <c:pt idx="127">
                  <c:v>-2</c:v>
                </c:pt>
                <c:pt idx="128">
                  <c:v>-1.5</c:v>
                </c:pt>
                <c:pt idx="129">
                  <c:v>-1.5</c:v>
                </c:pt>
                <c:pt idx="130">
                  <c:v>0</c:v>
                </c:pt>
                <c:pt idx="131">
                  <c:v>5.5</c:v>
                </c:pt>
                <c:pt idx="132">
                  <c:v>5.5</c:v>
                </c:pt>
                <c:pt idx="133">
                  <c:v>6.5</c:v>
                </c:pt>
                <c:pt idx="134">
                  <c:v>9.5</c:v>
                </c:pt>
                <c:pt idx="135">
                  <c:v>36</c:v>
                </c:pt>
                <c:pt idx="136">
                  <c:v>38.5</c:v>
                </c:pt>
                <c:pt idx="137">
                  <c:v>151</c:v>
                </c:pt>
                <c:pt idx="138">
                  <c:v>155.5</c:v>
                </c:pt>
                <c:pt idx="139">
                  <c:v>193</c:v>
                </c:pt>
                <c:pt idx="140">
                  <c:v>301</c:v>
                </c:pt>
                <c:pt idx="141">
                  <c:v>310</c:v>
                </c:pt>
                <c:pt idx="142">
                  <c:v>355.5</c:v>
                </c:pt>
              </c:numCache>
            </c:numRef>
          </c:xVal>
          <c:yVal>
            <c:numRef>
              <c:f>'Inactive 5'!$H$21:$H$1005</c:f>
              <c:numCache>
                <c:formatCode>General</c:formatCode>
                <c:ptCount val="985"/>
                <c:pt idx="1">
                  <c:v>6.4849999907892197E-3</c:v>
                </c:pt>
                <c:pt idx="2">
                  <c:v>3.9799999940441921E-3</c:v>
                </c:pt>
                <c:pt idx="3">
                  <c:v>1.7072999995434657E-2</c:v>
                </c:pt>
                <c:pt idx="4">
                  <c:v>2.6813999997102655E-2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8F-4C66-87CB-AB8A04EBD646}"/>
            </c:ext>
          </c:extLst>
        </c:ser>
        <c:ser>
          <c:idx val="1"/>
          <c:order val="1"/>
          <c:tx>
            <c:strRef>
              <c:f>'Inactive 5'!$I$20:$I$20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5'!$D$21:$D$1005</c:f>
                <c:numCache>
                  <c:formatCode>General</c:formatCode>
                  <c:ptCount val="9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2.9999999999999997E-4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4.0000000000000002E-4</c:v>
                  </c:pt>
                  <c:pt idx="106">
                    <c:v>5.0000000000000001E-4</c:v>
                  </c:pt>
                  <c:pt idx="107">
                    <c:v>4.0000000000000002E-4</c:v>
                  </c:pt>
                  <c:pt idx="108">
                    <c:v>5.0000000000000001E-4</c:v>
                  </c:pt>
                  <c:pt idx="109">
                    <c:v>4.0000000000000002E-4</c:v>
                  </c:pt>
                  <c:pt idx="110">
                    <c:v>8.9999999999999998E-4</c:v>
                  </c:pt>
                  <c:pt idx="111">
                    <c:v>5.0000000000000001E-4</c:v>
                  </c:pt>
                  <c:pt idx="112">
                    <c:v>4.0000000000000002E-4</c:v>
                  </c:pt>
                  <c:pt idx="113">
                    <c:v>1.1999999999999999E-3</c:v>
                  </c:pt>
                  <c:pt idx="114">
                    <c:v>4.0000000000000002E-4</c:v>
                  </c:pt>
                  <c:pt idx="115">
                    <c:v>5.9999999999999995E-4</c:v>
                  </c:pt>
                  <c:pt idx="116">
                    <c:v>4.0000000000000002E-4</c:v>
                  </c:pt>
                  <c:pt idx="117">
                    <c:v>6.9999999999999999E-4</c:v>
                  </c:pt>
                  <c:pt idx="118">
                    <c:v>2.9999999999999997E-4</c:v>
                  </c:pt>
                  <c:pt idx="119">
                    <c:v>2.0000000000000001E-4</c:v>
                  </c:pt>
                  <c:pt idx="120">
                    <c:v>1E-3</c:v>
                  </c:pt>
                  <c:pt idx="121">
                    <c:v>2.9999999999999997E-4</c:v>
                  </c:pt>
                  <c:pt idx="122">
                    <c:v>5.0000000000000001E-4</c:v>
                  </c:pt>
                  <c:pt idx="123">
                    <c:v>5.9999999999999995E-4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0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4.0000000000000002E-4</c:v>
                  </c:pt>
                  <c:pt idx="130">
                    <c:v>2.0000000000000001E-4</c:v>
                  </c:pt>
                  <c:pt idx="131">
                    <c:v>4.0000000000000002E-4</c:v>
                  </c:pt>
                  <c:pt idx="132">
                    <c:v>4.0000000000000002E-4</c:v>
                  </c:pt>
                  <c:pt idx="133">
                    <c:v>2.9999999999999997E-4</c:v>
                  </c:pt>
                  <c:pt idx="134">
                    <c:v>5.0000000000000001E-4</c:v>
                  </c:pt>
                  <c:pt idx="135">
                    <c:v>8.9999999999999998E-4</c:v>
                  </c:pt>
                  <c:pt idx="136">
                    <c:v>4.0000000000000002E-4</c:v>
                  </c:pt>
                  <c:pt idx="137">
                    <c:v>5.9999999999999995E-4</c:v>
                  </c:pt>
                  <c:pt idx="138">
                    <c:v>6.0000000000000006E-4</c:v>
                  </c:pt>
                  <c:pt idx="139">
                    <c:v>5.9999999999999995E-4</c:v>
                  </c:pt>
                  <c:pt idx="140">
                    <c:v>5.0000000000000001E-4</c:v>
                  </c:pt>
                  <c:pt idx="141">
                    <c:v>8.0000000000000004E-4</c:v>
                  </c:pt>
                  <c:pt idx="142">
                    <c:v>2.5999999999999999E-3</c:v>
                  </c:pt>
                </c:numCache>
              </c:numRef>
            </c:plus>
            <c:minus>
              <c:numRef>
                <c:f>'Inactive 5'!$D$21:$D$1005</c:f>
                <c:numCache>
                  <c:formatCode>General</c:formatCode>
                  <c:ptCount val="9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2.9999999999999997E-4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4.0000000000000002E-4</c:v>
                  </c:pt>
                  <c:pt idx="106">
                    <c:v>5.0000000000000001E-4</c:v>
                  </c:pt>
                  <c:pt idx="107">
                    <c:v>4.0000000000000002E-4</c:v>
                  </c:pt>
                  <c:pt idx="108">
                    <c:v>5.0000000000000001E-4</c:v>
                  </c:pt>
                  <c:pt idx="109">
                    <c:v>4.0000000000000002E-4</c:v>
                  </c:pt>
                  <c:pt idx="110">
                    <c:v>8.9999999999999998E-4</c:v>
                  </c:pt>
                  <c:pt idx="111">
                    <c:v>5.0000000000000001E-4</c:v>
                  </c:pt>
                  <c:pt idx="112">
                    <c:v>4.0000000000000002E-4</c:v>
                  </c:pt>
                  <c:pt idx="113">
                    <c:v>1.1999999999999999E-3</c:v>
                  </c:pt>
                  <c:pt idx="114">
                    <c:v>4.0000000000000002E-4</c:v>
                  </c:pt>
                  <c:pt idx="115">
                    <c:v>5.9999999999999995E-4</c:v>
                  </c:pt>
                  <c:pt idx="116">
                    <c:v>4.0000000000000002E-4</c:v>
                  </c:pt>
                  <c:pt idx="117">
                    <c:v>6.9999999999999999E-4</c:v>
                  </c:pt>
                  <c:pt idx="118">
                    <c:v>2.9999999999999997E-4</c:v>
                  </c:pt>
                  <c:pt idx="119">
                    <c:v>2.0000000000000001E-4</c:v>
                  </c:pt>
                  <c:pt idx="120">
                    <c:v>1E-3</c:v>
                  </c:pt>
                  <c:pt idx="121">
                    <c:v>2.9999999999999997E-4</c:v>
                  </c:pt>
                  <c:pt idx="122">
                    <c:v>5.0000000000000001E-4</c:v>
                  </c:pt>
                  <c:pt idx="123">
                    <c:v>5.9999999999999995E-4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0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4.0000000000000002E-4</c:v>
                  </c:pt>
                  <c:pt idx="130">
                    <c:v>2.0000000000000001E-4</c:v>
                  </c:pt>
                  <c:pt idx="131">
                    <c:v>4.0000000000000002E-4</c:v>
                  </c:pt>
                  <c:pt idx="132">
                    <c:v>4.0000000000000002E-4</c:v>
                  </c:pt>
                  <c:pt idx="133">
                    <c:v>2.9999999999999997E-4</c:v>
                  </c:pt>
                  <c:pt idx="134">
                    <c:v>5.0000000000000001E-4</c:v>
                  </c:pt>
                  <c:pt idx="135">
                    <c:v>8.9999999999999998E-4</c:v>
                  </c:pt>
                  <c:pt idx="136">
                    <c:v>4.0000000000000002E-4</c:v>
                  </c:pt>
                  <c:pt idx="137">
                    <c:v>5.9999999999999995E-4</c:v>
                  </c:pt>
                  <c:pt idx="138">
                    <c:v>6.0000000000000006E-4</c:v>
                  </c:pt>
                  <c:pt idx="139">
                    <c:v>5.9999999999999995E-4</c:v>
                  </c:pt>
                  <c:pt idx="140">
                    <c:v>5.0000000000000001E-4</c:v>
                  </c:pt>
                  <c:pt idx="141">
                    <c:v>8.0000000000000004E-4</c:v>
                  </c:pt>
                  <c:pt idx="142">
                    <c:v>2.5999999999999999E-3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5'!$F$21:$F$1005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-8902.5</c:v>
                </c:pt>
                <c:pt idx="2">
                  <c:v>-8870</c:v>
                </c:pt>
                <c:pt idx="3">
                  <c:v>-8424.5</c:v>
                </c:pt>
                <c:pt idx="4">
                  <c:v>-8391</c:v>
                </c:pt>
                <c:pt idx="5">
                  <c:v>-3387</c:v>
                </c:pt>
                <c:pt idx="6">
                  <c:v>-3387</c:v>
                </c:pt>
                <c:pt idx="7">
                  <c:v>-3281.5</c:v>
                </c:pt>
                <c:pt idx="8">
                  <c:v>-3281.5</c:v>
                </c:pt>
                <c:pt idx="9">
                  <c:v>-3274.5</c:v>
                </c:pt>
                <c:pt idx="10">
                  <c:v>-3274.5</c:v>
                </c:pt>
                <c:pt idx="11">
                  <c:v>-3270.5</c:v>
                </c:pt>
                <c:pt idx="12">
                  <c:v>-3270.5</c:v>
                </c:pt>
                <c:pt idx="13">
                  <c:v>-3232.5</c:v>
                </c:pt>
                <c:pt idx="14">
                  <c:v>-3232.5</c:v>
                </c:pt>
                <c:pt idx="15">
                  <c:v>-3118.5</c:v>
                </c:pt>
                <c:pt idx="16">
                  <c:v>-3118.5</c:v>
                </c:pt>
                <c:pt idx="17">
                  <c:v>-3118.5</c:v>
                </c:pt>
                <c:pt idx="18">
                  <c:v>-3118.5</c:v>
                </c:pt>
                <c:pt idx="19">
                  <c:v>-3087</c:v>
                </c:pt>
                <c:pt idx="20">
                  <c:v>-3087</c:v>
                </c:pt>
                <c:pt idx="21">
                  <c:v>-2961.5</c:v>
                </c:pt>
                <c:pt idx="22">
                  <c:v>-2961.5</c:v>
                </c:pt>
                <c:pt idx="23">
                  <c:v>-2943.5</c:v>
                </c:pt>
                <c:pt idx="24">
                  <c:v>-2943.5</c:v>
                </c:pt>
                <c:pt idx="25">
                  <c:v>-2776</c:v>
                </c:pt>
                <c:pt idx="26">
                  <c:v>-2776</c:v>
                </c:pt>
                <c:pt idx="27">
                  <c:v>-2648.5</c:v>
                </c:pt>
                <c:pt idx="28">
                  <c:v>-2648.5</c:v>
                </c:pt>
                <c:pt idx="29">
                  <c:v>-2545</c:v>
                </c:pt>
                <c:pt idx="30">
                  <c:v>-2545</c:v>
                </c:pt>
                <c:pt idx="31">
                  <c:v>-2545</c:v>
                </c:pt>
                <c:pt idx="32">
                  <c:v>-2545</c:v>
                </c:pt>
                <c:pt idx="33">
                  <c:v>-2489.5</c:v>
                </c:pt>
                <c:pt idx="34">
                  <c:v>-2489.5</c:v>
                </c:pt>
                <c:pt idx="35">
                  <c:v>-2489.5</c:v>
                </c:pt>
                <c:pt idx="36">
                  <c:v>-2489.5</c:v>
                </c:pt>
                <c:pt idx="37">
                  <c:v>-2372.5</c:v>
                </c:pt>
                <c:pt idx="38">
                  <c:v>-2359.5</c:v>
                </c:pt>
                <c:pt idx="39">
                  <c:v>-2348.5</c:v>
                </c:pt>
                <c:pt idx="40">
                  <c:v>-2236.5</c:v>
                </c:pt>
                <c:pt idx="41">
                  <c:v>-1907.5</c:v>
                </c:pt>
                <c:pt idx="42">
                  <c:v>-1830.5</c:v>
                </c:pt>
                <c:pt idx="43">
                  <c:v>-1830.5</c:v>
                </c:pt>
                <c:pt idx="44">
                  <c:v>-1472</c:v>
                </c:pt>
                <c:pt idx="45">
                  <c:v>-1465.5</c:v>
                </c:pt>
                <c:pt idx="46">
                  <c:v>-1461.5</c:v>
                </c:pt>
                <c:pt idx="47">
                  <c:v>-1457</c:v>
                </c:pt>
                <c:pt idx="48">
                  <c:v>-1456.5</c:v>
                </c:pt>
                <c:pt idx="49">
                  <c:v>-1333.5</c:v>
                </c:pt>
                <c:pt idx="50">
                  <c:v>-1311</c:v>
                </c:pt>
                <c:pt idx="51">
                  <c:v>-1278.5</c:v>
                </c:pt>
                <c:pt idx="52">
                  <c:v>-1203.5</c:v>
                </c:pt>
                <c:pt idx="53">
                  <c:v>-1186.5</c:v>
                </c:pt>
                <c:pt idx="54">
                  <c:v>-1186.5</c:v>
                </c:pt>
                <c:pt idx="55">
                  <c:v>-1186.5</c:v>
                </c:pt>
                <c:pt idx="56">
                  <c:v>-1152.5</c:v>
                </c:pt>
                <c:pt idx="57">
                  <c:v>-1036</c:v>
                </c:pt>
                <c:pt idx="58">
                  <c:v>-1035.5</c:v>
                </c:pt>
                <c:pt idx="59">
                  <c:v>-897.5</c:v>
                </c:pt>
                <c:pt idx="60">
                  <c:v>-892.5</c:v>
                </c:pt>
                <c:pt idx="61">
                  <c:v>-885.5</c:v>
                </c:pt>
                <c:pt idx="62">
                  <c:v>-863.5</c:v>
                </c:pt>
                <c:pt idx="63">
                  <c:v>-861.5</c:v>
                </c:pt>
                <c:pt idx="64">
                  <c:v>-852.5</c:v>
                </c:pt>
                <c:pt idx="65">
                  <c:v>-841.5</c:v>
                </c:pt>
                <c:pt idx="66">
                  <c:v>-734.5</c:v>
                </c:pt>
                <c:pt idx="67">
                  <c:v>-733.5</c:v>
                </c:pt>
                <c:pt idx="68">
                  <c:v>-727</c:v>
                </c:pt>
                <c:pt idx="69">
                  <c:v>-678</c:v>
                </c:pt>
                <c:pt idx="70">
                  <c:v>-678</c:v>
                </c:pt>
                <c:pt idx="71">
                  <c:v>-593.5</c:v>
                </c:pt>
                <c:pt idx="72">
                  <c:v>-592.5</c:v>
                </c:pt>
                <c:pt idx="73">
                  <c:v>-592.5</c:v>
                </c:pt>
                <c:pt idx="74">
                  <c:v>-590</c:v>
                </c:pt>
                <c:pt idx="75">
                  <c:v>-590</c:v>
                </c:pt>
                <c:pt idx="76">
                  <c:v>-580</c:v>
                </c:pt>
                <c:pt idx="77">
                  <c:v>-546.5</c:v>
                </c:pt>
                <c:pt idx="78">
                  <c:v>-444.5</c:v>
                </c:pt>
                <c:pt idx="79">
                  <c:v>-444.5</c:v>
                </c:pt>
                <c:pt idx="80">
                  <c:v>-444.5</c:v>
                </c:pt>
                <c:pt idx="81">
                  <c:v>-444.5</c:v>
                </c:pt>
                <c:pt idx="82">
                  <c:v>-440.5</c:v>
                </c:pt>
                <c:pt idx="83">
                  <c:v>-440.5</c:v>
                </c:pt>
                <c:pt idx="84">
                  <c:v>-435.5</c:v>
                </c:pt>
                <c:pt idx="85">
                  <c:v>-435.5</c:v>
                </c:pt>
                <c:pt idx="86">
                  <c:v>-429.5</c:v>
                </c:pt>
                <c:pt idx="87">
                  <c:v>-429.5</c:v>
                </c:pt>
                <c:pt idx="88">
                  <c:v>-425</c:v>
                </c:pt>
                <c:pt idx="89">
                  <c:v>-425</c:v>
                </c:pt>
                <c:pt idx="90">
                  <c:v>-423.5</c:v>
                </c:pt>
                <c:pt idx="91">
                  <c:v>-423.5</c:v>
                </c:pt>
                <c:pt idx="92">
                  <c:v>-413.5</c:v>
                </c:pt>
                <c:pt idx="93">
                  <c:v>-413.5</c:v>
                </c:pt>
                <c:pt idx="94">
                  <c:v>-413.5</c:v>
                </c:pt>
                <c:pt idx="95">
                  <c:v>-413.5</c:v>
                </c:pt>
                <c:pt idx="96">
                  <c:v>-411.5</c:v>
                </c:pt>
                <c:pt idx="97">
                  <c:v>-411.5</c:v>
                </c:pt>
                <c:pt idx="98">
                  <c:v>-411.5</c:v>
                </c:pt>
                <c:pt idx="99">
                  <c:v>-402.5</c:v>
                </c:pt>
                <c:pt idx="100">
                  <c:v>-402.5</c:v>
                </c:pt>
                <c:pt idx="101">
                  <c:v>-402.5</c:v>
                </c:pt>
                <c:pt idx="102">
                  <c:v>-402.5</c:v>
                </c:pt>
                <c:pt idx="103">
                  <c:v>-283.5</c:v>
                </c:pt>
                <c:pt idx="104">
                  <c:v>-279</c:v>
                </c:pt>
                <c:pt idx="105">
                  <c:v>-272.5</c:v>
                </c:pt>
                <c:pt idx="106">
                  <c:v>-266</c:v>
                </c:pt>
                <c:pt idx="107">
                  <c:v>-248</c:v>
                </c:pt>
                <c:pt idx="108">
                  <c:v>-171.5</c:v>
                </c:pt>
                <c:pt idx="109">
                  <c:v>-167</c:v>
                </c:pt>
                <c:pt idx="110">
                  <c:v>-160.5</c:v>
                </c:pt>
                <c:pt idx="111">
                  <c:v>-158</c:v>
                </c:pt>
                <c:pt idx="112">
                  <c:v>-153.5</c:v>
                </c:pt>
                <c:pt idx="113">
                  <c:v>-153.5</c:v>
                </c:pt>
                <c:pt idx="114">
                  <c:v>-151.5</c:v>
                </c:pt>
                <c:pt idx="115">
                  <c:v>-145</c:v>
                </c:pt>
                <c:pt idx="116">
                  <c:v>-144.5</c:v>
                </c:pt>
                <c:pt idx="117">
                  <c:v>-144.5</c:v>
                </c:pt>
                <c:pt idx="118">
                  <c:v>-142.5</c:v>
                </c:pt>
                <c:pt idx="119">
                  <c:v>-140.5</c:v>
                </c:pt>
                <c:pt idx="120">
                  <c:v>-140</c:v>
                </c:pt>
                <c:pt idx="121">
                  <c:v>-138</c:v>
                </c:pt>
                <c:pt idx="122">
                  <c:v>-136</c:v>
                </c:pt>
                <c:pt idx="123">
                  <c:v>-129</c:v>
                </c:pt>
                <c:pt idx="124">
                  <c:v>-120.5</c:v>
                </c:pt>
                <c:pt idx="125">
                  <c:v>-111.5</c:v>
                </c:pt>
                <c:pt idx="126">
                  <c:v>-103.5</c:v>
                </c:pt>
                <c:pt idx="127">
                  <c:v>-2</c:v>
                </c:pt>
                <c:pt idx="128">
                  <c:v>-1.5</c:v>
                </c:pt>
                <c:pt idx="129">
                  <c:v>-1.5</c:v>
                </c:pt>
                <c:pt idx="130">
                  <c:v>0</c:v>
                </c:pt>
                <c:pt idx="131">
                  <c:v>5.5</c:v>
                </c:pt>
                <c:pt idx="132">
                  <c:v>5.5</c:v>
                </c:pt>
                <c:pt idx="133">
                  <c:v>6.5</c:v>
                </c:pt>
                <c:pt idx="134">
                  <c:v>9.5</c:v>
                </c:pt>
                <c:pt idx="135">
                  <c:v>36</c:v>
                </c:pt>
                <c:pt idx="136">
                  <c:v>38.5</c:v>
                </c:pt>
                <c:pt idx="137">
                  <c:v>151</c:v>
                </c:pt>
                <c:pt idx="138">
                  <c:v>155.5</c:v>
                </c:pt>
                <c:pt idx="139">
                  <c:v>193</c:v>
                </c:pt>
                <c:pt idx="140">
                  <c:v>301</c:v>
                </c:pt>
                <c:pt idx="141">
                  <c:v>310</c:v>
                </c:pt>
                <c:pt idx="142">
                  <c:v>355.5</c:v>
                </c:pt>
              </c:numCache>
            </c:numRef>
          </c:xVal>
          <c:yVal>
            <c:numRef>
              <c:f>'Inactive 5'!$I$21:$I$1005</c:f>
              <c:numCache>
                <c:formatCode>General</c:formatCode>
                <c:ptCount val="985"/>
                <c:pt idx="0">
                  <c:v>-9.9877000004198635E-2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8F-4C66-87CB-AB8A04EBD646}"/>
            </c:ext>
          </c:extLst>
        </c:ser>
        <c:ser>
          <c:idx val="3"/>
          <c:order val="2"/>
          <c:tx>
            <c:strRef>
              <c:f>'Inactive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5'!$D$21:$D$55</c:f>
                <c:numCache>
                  <c:formatCode>General</c:formatCode>
                  <c:ptCount val="3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</c:numCache>
              </c:numRef>
            </c:plus>
            <c:minus>
              <c:numRef>
                <c:f>'Inactive 5'!$D$21:$D$55</c:f>
                <c:numCache>
                  <c:formatCode>General</c:formatCode>
                  <c:ptCount val="3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5'!$F$21:$F$1005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-8902.5</c:v>
                </c:pt>
                <c:pt idx="2">
                  <c:v>-8870</c:v>
                </c:pt>
                <c:pt idx="3">
                  <c:v>-8424.5</c:v>
                </c:pt>
                <c:pt idx="4">
                  <c:v>-8391</c:v>
                </c:pt>
                <c:pt idx="5">
                  <c:v>-3387</c:v>
                </c:pt>
                <c:pt idx="6">
                  <c:v>-3387</c:v>
                </c:pt>
                <c:pt idx="7">
                  <c:v>-3281.5</c:v>
                </c:pt>
                <c:pt idx="8">
                  <c:v>-3281.5</c:v>
                </c:pt>
                <c:pt idx="9">
                  <c:v>-3274.5</c:v>
                </c:pt>
                <c:pt idx="10">
                  <c:v>-3274.5</c:v>
                </c:pt>
                <c:pt idx="11">
                  <c:v>-3270.5</c:v>
                </c:pt>
                <c:pt idx="12">
                  <c:v>-3270.5</c:v>
                </c:pt>
                <c:pt idx="13">
                  <c:v>-3232.5</c:v>
                </c:pt>
                <c:pt idx="14">
                  <c:v>-3232.5</c:v>
                </c:pt>
                <c:pt idx="15">
                  <c:v>-3118.5</c:v>
                </c:pt>
                <c:pt idx="16">
                  <c:v>-3118.5</c:v>
                </c:pt>
                <c:pt idx="17">
                  <c:v>-3118.5</c:v>
                </c:pt>
                <c:pt idx="18">
                  <c:v>-3118.5</c:v>
                </c:pt>
                <c:pt idx="19">
                  <c:v>-3087</c:v>
                </c:pt>
                <c:pt idx="20">
                  <c:v>-3087</c:v>
                </c:pt>
                <c:pt idx="21">
                  <c:v>-2961.5</c:v>
                </c:pt>
                <c:pt idx="22">
                  <c:v>-2961.5</c:v>
                </c:pt>
                <c:pt idx="23">
                  <c:v>-2943.5</c:v>
                </c:pt>
                <c:pt idx="24">
                  <c:v>-2943.5</c:v>
                </c:pt>
                <c:pt idx="25">
                  <c:v>-2776</c:v>
                </c:pt>
                <c:pt idx="26">
                  <c:v>-2776</c:v>
                </c:pt>
                <c:pt idx="27">
                  <c:v>-2648.5</c:v>
                </c:pt>
                <c:pt idx="28">
                  <c:v>-2648.5</c:v>
                </c:pt>
                <c:pt idx="29">
                  <c:v>-2545</c:v>
                </c:pt>
                <c:pt idx="30">
                  <c:v>-2545</c:v>
                </c:pt>
                <c:pt idx="31">
                  <c:v>-2545</c:v>
                </c:pt>
                <c:pt idx="32">
                  <c:v>-2545</c:v>
                </c:pt>
                <c:pt idx="33">
                  <c:v>-2489.5</c:v>
                </c:pt>
                <c:pt idx="34">
                  <c:v>-2489.5</c:v>
                </c:pt>
                <c:pt idx="35">
                  <c:v>-2489.5</c:v>
                </c:pt>
                <c:pt idx="36">
                  <c:v>-2489.5</c:v>
                </c:pt>
                <c:pt idx="37">
                  <c:v>-2372.5</c:v>
                </c:pt>
                <c:pt idx="38">
                  <c:v>-2359.5</c:v>
                </c:pt>
                <c:pt idx="39">
                  <c:v>-2348.5</c:v>
                </c:pt>
                <c:pt idx="40">
                  <c:v>-2236.5</c:v>
                </c:pt>
                <c:pt idx="41">
                  <c:v>-1907.5</c:v>
                </c:pt>
                <c:pt idx="42">
                  <c:v>-1830.5</c:v>
                </c:pt>
                <c:pt idx="43">
                  <c:v>-1830.5</c:v>
                </c:pt>
                <c:pt idx="44">
                  <c:v>-1472</c:v>
                </c:pt>
                <c:pt idx="45">
                  <c:v>-1465.5</c:v>
                </c:pt>
                <c:pt idx="46">
                  <c:v>-1461.5</c:v>
                </c:pt>
                <c:pt idx="47">
                  <c:v>-1457</c:v>
                </c:pt>
                <c:pt idx="48">
                  <c:v>-1456.5</c:v>
                </c:pt>
                <c:pt idx="49">
                  <c:v>-1333.5</c:v>
                </c:pt>
                <c:pt idx="50">
                  <c:v>-1311</c:v>
                </c:pt>
                <c:pt idx="51">
                  <c:v>-1278.5</c:v>
                </c:pt>
                <c:pt idx="52">
                  <c:v>-1203.5</c:v>
                </c:pt>
                <c:pt idx="53">
                  <c:v>-1186.5</c:v>
                </c:pt>
                <c:pt idx="54">
                  <c:v>-1186.5</c:v>
                </c:pt>
                <c:pt idx="55">
                  <c:v>-1186.5</c:v>
                </c:pt>
                <c:pt idx="56">
                  <c:v>-1152.5</c:v>
                </c:pt>
                <c:pt idx="57">
                  <c:v>-1036</c:v>
                </c:pt>
                <c:pt idx="58">
                  <c:v>-1035.5</c:v>
                </c:pt>
                <c:pt idx="59">
                  <c:v>-897.5</c:v>
                </c:pt>
                <c:pt idx="60">
                  <c:v>-892.5</c:v>
                </c:pt>
                <c:pt idx="61">
                  <c:v>-885.5</c:v>
                </c:pt>
                <c:pt idx="62">
                  <c:v>-863.5</c:v>
                </c:pt>
                <c:pt idx="63">
                  <c:v>-861.5</c:v>
                </c:pt>
                <c:pt idx="64">
                  <c:v>-852.5</c:v>
                </c:pt>
                <c:pt idx="65">
                  <c:v>-841.5</c:v>
                </c:pt>
                <c:pt idx="66">
                  <c:v>-734.5</c:v>
                </c:pt>
                <c:pt idx="67">
                  <c:v>-733.5</c:v>
                </c:pt>
                <c:pt idx="68">
                  <c:v>-727</c:v>
                </c:pt>
                <c:pt idx="69">
                  <c:v>-678</c:v>
                </c:pt>
                <c:pt idx="70">
                  <c:v>-678</c:v>
                </c:pt>
                <c:pt idx="71">
                  <c:v>-593.5</c:v>
                </c:pt>
                <c:pt idx="72">
                  <c:v>-592.5</c:v>
                </c:pt>
                <c:pt idx="73">
                  <c:v>-592.5</c:v>
                </c:pt>
                <c:pt idx="74">
                  <c:v>-590</c:v>
                </c:pt>
                <c:pt idx="75">
                  <c:v>-590</c:v>
                </c:pt>
                <c:pt idx="76">
                  <c:v>-580</c:v>
                </c:pt>
                <c:pt idx="77">
                  <c:v>-546.5</c:v>
                </c:pt>
                <c:pt idx="78">
                  <c:v>-444.5</c:v>
                </c:pt>
                <c:pt idx="79">
                  <c:v>-444.5</c:v>
                </c:pt>
                <c:pt idx="80">
                  <c:v>-444.5</c:v>
                </c:pt>
                <c:pt idx="81">
                  <c:v>-444.5</c:v>
                </c:pt>
                <c:pt idx="82">
                  <c:v>-440.5</c:v>
                </c:pt>
                <c:pt idx="83">
                  <c:v>-440.5</c:v>
                </c:pt>
                <c:pt idx="84">
                  <c:v>-435.5</c:v>
                </c:pt>
                <c:pt idx="85">
                  <c:v>-435.5</c:v>
                </c:pt>
                <c:pt idx="86">
                  <c:v>-429.5</c:v>
                </c:pt>
                <c:pt idx="87">
                  <c:v>-429.5</c:v>
                </c:pt>
                <c:pt idx="88">
                  <c:v>-425</c:v>
                </c:pt>
                <c:pt idx="89">
                  <c:v>-425</c:v>
                </c:pt>
                <c:pt idx="90">
                  <c:v>-423.5</c:v>
                </c:pt>
                <c:pt idx="91">
                  <c:v>-423.5</c:v>
                </c:pt>
                <c:pt idx="92">
                  <c:v>-413.5</c:v>
                </c:pt>
                <c:pt idx="93">
                  <c:v>-413.5</c:v>
                </c:pt>
                <c:pt idx="94">
                  <c:v>-413.5</c:v>
                </c:pt>
                <c:pt idx="95">
                  <c:v>-413.5</c:v>
                </c:pt>
                <c:pt idx="96">
                  <c:v>-411.5</c:v>
                </c:pt>
                <c:pt idx="97">
                  <c:v>-411.5</c:v>
                </c:pt>
                <c:pt idx="98">
                  <c:v>-411.5</c:v>
                </c:pt>
                <c:pt idx="99">
                  <c:v>-402.5</c:v>
                </c:pt>
                <c:pt idx="100">
                  <c:v>-402.5</c:v>
                </c:pt>
                <c:pt idx="101">
                  <c:v>-402.5</c:v>
                </c:pt>
                <c:pt idx="102">
                  <c:v>-402.5</c:v>
                </c:pt>
                <c:pt idx="103">
                  <c:v>-283.5</c:v>
                </c:pt>
                <c:pt idx="104">
                  <c:v>-279</c:v>
                </c:pt>
                <c:pt idx="105">
                  <c:v>-272.5</c:v>
                </c:pt>
                <c:pt idx="106">
                  <c:v>-266</c:v>
                </c:pt>
                <c:pt idx="107">
                  <c:v>-248</c:v>
                </c:pt>
                <c:pt idx="108">
                  <c:v>-171.5</c:v>
                </c:pt>
                <c:pt idx="109">
                  <c:v>-167</c:v>
                </c:pt>
                <c:pt idx="110">
                  <c:v>-160.5</c:v>
                </c:pt>
                <c:pt idx="111">
                  <c:v>-158</c:v>
                </c:pt>
                <c:pt idx="112">
                  <c:v>-153.5</c:v>
                </c:pt>
                <c:pt idx="113">
                  <c:v>-153.5</c:v>
                </c:pt>
                <c:pt idx="114">
                  <c:v>-151.5</c:v>
                </c:pt>
                <c:pt idx="115">
                  <c:v>-145</c:v>
                </c:pt>
                <c:pt idx="116">
                  <c:v>-144.5</c:v>
                </c:pt>
                <c:pt idx="117">
                  <c:v>-144.5</c:v>
                </c:pt>
                <c:pt idx="118">
                  <c:v>-142.5</c:v>
                </c:pt>
                <c:pt idx="119">
                  <c:v>-140.5</c:v>
                </c:pt>
                <c:pt idx="120">
                  <c:v>-140</c:v>
                </c:pt>
                <c:pt idx="121">
                  <c:v>-138</c:v>
                </c:pt>
                <c:pt idx="122">
                  <c:v>-136</c:v>
                </c:pt>
                <c:pt idx="123">
                  <c:v>-129</c:v>
                </c:pt>
                <c:pt idx="124">
                  <c:v>-120.5</c:v>
                </c:pt>
                <c:pt idx="125">
                  <c:v>-111.5</c:v>
                </c:pt>
                <c:pt idx="126">
                  <c:v>-103.5</c:v>
                </c:pt>
                <c:pt idx="127">
                  <c:v>-2</c:v>
                </c:pt>
                <c:pt idx="128">
                  <c:v>-1.5</c:v>
                </c:pt>
                <c:pt idx="129">
                  <c:v>-1.5</c:v>
                </c:pt>
                <c:pt idx="130">
                  <c:v>0</c:v>
                </c:pt>
                <c:pt idx="131">
                  <c:v>5.5</c:v>
                </c:pt>
                <c:pt idx="132">
                  <c:v>5.5</c:v>
                </c:pt>
                <c:pt idx="133">
                  <c:v>6.5</c:v>
                </c:pt>
                <c:pt idx="134">
                  <c:v>9.5</c:v>
                </c:pt>
                <c:pt idx="135">
                  <c:v>36</c:v>
                </c:pt>
                <c:pt idx="136">
                  <c:v>38.5</c:v>
                </c:pt>
                <c:pt idx="137">
                  <c:v>151</c:v>
                </c:pt>
                <c:pt idx="138">
                  <c:v>155.5</c:v>
                </c:pt>
                <c:pt idx="139">
                  <c:v>193</c:v>
                </c:pt>
                <c:pt idx="140">
                  <c:v>301</c:v>
                </c:pt>
                <c:pt idx="141">
                  <c:v>310</c:v>
                </c:pt>
                <c:pt idx="142">
                  <c:v>355.5</c:v>
                </c:pt>
              </c:numCache>
            </c:numRef>
          </c:xVal>
          <c:yVal>
            <c:numRef>
              <c:f>'Inactive 5'!$J$21:$J$1005</c:f>
              <c:numCache>
                <c:formatCode>General</c:formatCode>
                <c:ptCount val="985"/>
                <c:pt idx="5">
                  <c:v>1.7497999993793201E-2</c:v>
                </c:pt>
                <c:pt idx="6">
                  <c:v>1.7497999993793201E-2</c:v>
                </c:pt>
                <c:pt idx="7">
                  <c:v>1.605099999869708E-2</c:v>
                </c:pt>
                <c:pt idx="8">
                  <c:v>1.605099999869708E-2</c:v>
                </c:pt>
                <c:pt idx="9">
                  <c:v>1.9972999994934071E-2</c:v>
                </c:pt>
                <c:pt idx="10">
                  <c:v>1.9972999994934071E-2</c:v>
                </c:pt>
                <c:pt idx="11">
                  <c:v>1.7956999996386003E-2</c:v>
                </c:pt>
                <c:pt idx="12">
                  <c:v>1.7956999996386003E-2</c:v>
                </c:pt>
                <c:pt idx="13">
                  <c:v>2.1504999996977858E-2</c:v>
                </c:pt>
                <c:pt idx="14">
                  <c:v>2.1504999996977858E-2</c:v>
                </c:pt>
                <c:pt idx="15">
                  <c:v>1.7148999999335501E-2</c:v>
                </c:pt>
                <c:pt idx="16">
                  <c:v>1.7148999999335501E-2</c:v>
                </c:pt>
                <c:pt idx="17">
                  <c:v>1.7948999993677717E-2</c:v>
                </c:pt>
                <c:pt idx="18">
                  <c:v>1.7948999993677717E-2</c:v>
                </c:pt>
                <c:pt idx="19">
                  <c:v>1.7997999995714054E-2</c:v>
                </c:pt>
                <c:pt idx="20">
                  <c:v>1.7997999995714054E-2</c:v>
                </c:pt>
                <c:pt idx="21">
                  <c:v>1.687099999981001E-2</c:v>
                </c:pt>
                <c:pt idx="22">
                  <c:v>1.687099999981001E-2</c:v>
                </c:pt>
                <c:pt idx="23">
                  <c:v>1.4198999997461215E-2</c:v>
                </c:pt>
                <c:pt idx="24">
                  <c:v>1.4198999997461215E-2</c:v>
                </c:pt>
                <c:pt idx="25">
                  <c:v>1.8039999922621064E-3</c:v>
                </c:pt>
                <c:pt idx="26">
                  <c:v>1.8039999922621064E-3</c:v>
                </c:pt>
                <c:pt idx="27">
                  <c:v>-1.8330999999307096E-2</c:v>
                </c:pt>
                <c:pt idx="28">
                  <c:v>-1.8330999999307096E-2</c:v>
                </c:pt>
                <c:pt idx="29">
                  <c:v>-2.0170000003417954E-2</c:v>
                </c:pt>
                <c:pt idx="30">
                  <c:v>-1.9970000001194421E-2</c:v>
                </c:pt>
                <c:pt idx="31">
                  <c:v>-1.9970000001194421E-2</c:v>
                </c:pt>
                <c:pt idx="32">
                  <c:v>-1.9670000001497101E-2</c:v>
                </c:pt>
                <c:pt idx="33">
                  <c:v>-1.4217000003554858E-2</c:v>
                </c:pt>
                <c:pt idx="34">
                  <c:v>-1.331699999718694E-2</c:v>
                </c:pt>
                <c:pt idx="35">
                  <c:v>-1.331699999718694E-2</c:v>
                </c:pt>
                <c:pt idx="36">
                  <c:v>-1.3117000002239365E-2</c:v>
                </c:pt>
                <c:pt idx="37">
                  <c:v>-1.3635000002977904E-2</c:v>
                </c:pt>
                <c:pt idx="38">
                  <c:v>-8.6369999989983626E-3</c:v>
                </c:pt>
                <c:pt idx="39">
                  <c:v>-1.1731000005966052E-2</c:v>
                </c:pt>
                <c:pt idx="40">
                  <c:v>-8.3789999989676289E-3</c:v>
                </c:pt>
                <c:pt idx="41">
                  <c:v>-1.0450000045238994E-3</c:v>
                </c:pt>
                <c:pt idx="51">
                  <c:v>1.5688999999838416E-2</c:v>
                </c:pt>
                <c:pt idx="66">
                  <c:v>1.5312999996240251E-2</c:v>
                </c:pt>
                <c:pt idx="71">
                  <c:v>1.1199000000488013E-2</c:v>
                </c:pt>
                <c:pt idx="76">
                  <c:v>1.5419999996083789E-2</c:v>
                </c:pt>
                <c:pt idx="77">
                  <c:v>1.2660999993386213E-2</c:v>
                </c:pt>
                <c:pt idx="126">
                  <c:v>-2.0961000001989305E-2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E8F-4C66-87CB-AB8A04EBD646}"/>
            </c:ext>
          </c:extLst>
        </c:ser>
        <c:ser>
          <c:idx val="4"/>
          <c:order val="3"/>
          <c:tx>
            <c:strRef>
              <c:f>'Inactive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5'!$F$21:$F$1005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-8902.5</c:v>
                </c:pt>
                <c:pt idx="2">
                  <c:v>-8870</c:v>
                </c:pt>
                <c:pt idx="3">
                  <c:v>-8424.5</c:v>
                </c:pt>
                <c:pt idx="4">
                  <c:v>-8391</c:v>
                </c:pt>
                <c:pt idx="5">
                  <c:v>-3387</c:v>
                </c:pt>
                <c:pt idx="6">
                  <c:v>-3387</c:v>
                </c:pt>
                <c:pt idx="7">
                  <c:v>-3281.5</c:v>
                </c:pt>
                <c:pt idx="8">
                  <c:v>-3281.5</c:v>
                </c:pt>
                <c:pt idx="9">
                  <c:v>-3274.5</c:v>
                </c:pt>
                <c:pt idx="10">
                  <c:v>-3274.5</c:v>
                </c:pt>
                <c:pt idx="11">
                  <c:v>-3270.5</c:v>
                </c:pt>
                <c:pt idx="12">
                  <c:v>-3270.5</c:v>
                </c:pt>
                <c:pt idx="13">
                  <c:v>-3232.5</c:v>
                </c:pt>
                <c:pt idx="14">
                  <c:v>-3232.5</c:v>
                </c:pt>
                <c:pt idx="15">
                  <c:v>-3118.5</c:v>
                </c:pt>
                <c:pt idx="16">
                  <c:v>-3118.5</c:v>
                </c:pt>
                <c:pt idx="17">
                  <c:v>-3118.5</c:v>
                </c:pt>
                <c:pt idx="18">
                  <c:v>-3118.5</c:v>
                </c:pt>
                <c:pt idx="19">
                  <c:v>-3087</c:v>
                </c:pt>
                <c:pt idx="20">
                  <c:v>-3087</c:v>
                </c:pt>
                <c:pt idx="21">
                  <c:v>-2961.5</c:v>
                </c:pt>
                <c:pt idx="22">
                  <c:v>-2961.5</c:v>
                </c:pt>
                <c:pt idx="23">
                  <c:v>-2943.5</c:v>
                </c:pt>
                <c:pt idx="24">
                  <c:v>-2943.5</c:v>
                </c:pt>
                <c:pt idx="25">
                  <c:v>-2776</c:v>
                </c:pt>
                <c:pt idx="26">
                  <c:v>-2776</c:v>
                </c:pt>
                <c:pt idx="27">
                  <c:v>-2648.5</c:v>
                </c:pt>
                <c:pt idx="28">
                  <c:v>-2648.5</c:v>
                </c:pt>
                <c:pt idx="29">
                  <c:v>-2545</c:v>
                </c:pt>
                <c:pt idx="30">
                  <c:v>-2545</c:v>
                </c:pt>
                <c:pt idx="31">
                  <c:v>-2545</c:v>
                </c:pt>
                <c:pt idx="32">
                  <c:v>-2545</c:v>
                </c:pt>
                <c:pt idx="33">
                  <c:v>-2489.5</c:v>
                </c:pt>
                <c:pt idx="34">
                  <c:v>-2489.5</c:v>
                </c:pt>
                <c:pt idx="35">
                  <c:v>-2489.5</c:v>
                </c:pt>
                <c:pt idx="36">
                  <c:v>-2489.5</c:v>
                </c:pt>
                <c:pt idx="37">
                  <c:v>-2372.5</c:v>
                </c:pt>
                <c:pt idx="38">
                  <c:v>-2359.5</c:v>
                </c:pt>
                <c:pt idx="39">
                  <c:v>-2348.5</c:v>
                </c:pt>
                <c:pt idx="40">
                  <c:v>-2236.5</c:v>
                </c:pt>
                <c:pt idx="41">
                  <c:v>-1907.5</c:v>
                </c:pt>
                <c:pt idx="42">
                  <c:v>-1830.5</c:v>
                </c:pt>
                <c:pt idx="43">
                  <c:v>-1830.5</c:v>
                </c:pt>
                <c:pt idx="44">
                  <c:v>-1472</c:v>
                </c:pt>
                <c:pt idx="45">
                  <c:v>-1465.5</c:v>
                </c:pt>
                <c:pt idx="46">
                  <c:v>-1461.5</c:v>
                </c:pt>
                <c:pt idx="47">
                  <c:v>-1457</c:v>
                </c:pt>
                <c:pt idx="48">
                  <c:v>-1456.5</c:v>
                </c:pt>
                <c:pt idx="49">
                  <c:v>-1333.5</c:v>
                </c:pt>
                <c:pt idx="50">
                  <c:v>-1311</c:v>
                </c:pt>
                <c:pt idx="51">
                  <c:v>-1278.5</c:v>
                </c:pt>
                <c:pt idx="52">
                  <c:v>-1203.5</c:v>
                </c:pt>
                <c:pt idx="53">
                  <c:v>-1186.5</c:v>
                </c:pt>
                <c:pt idx="54">
                  <c:v>-1186.5</c:v>
                </c:pt>
                <c:pt idx="55">
                  <c:v>-1186.5</c:v>
                </c:pt>
                <c:pt idx="56">
                  <c:v>-1152.5</c:v>
                </c:pt>
                <c:pt idx="57">
                  <c:v>-1036</c:v>
                </c:pt>
                <c:pt idx="58">
                  <c:v>-1035.5</c:v>
                </c:pt>
                <c:pt idx="59">
                  <c:v>-897.5</c:v>
                </c:pt>
                <c:pt idx="60">
                  <c:v>-892.5</c:v>
                </c:pt>
                <c:pt idx="61">
                  <c:v>-885.5</c:v>
                </c:pt>
                <c:pt idx="62">
                  <c:v>-863.5</c:v>
                </c:pt>
                <c:pt idx="63">
                  <c:v>-861.5</c:v>
                </c:pt>
                <c:pt idx="64">
                  <c:v>-852.5</c:v>
                </c:pt>
                <c:pt idx="65">
                  <c:v>-841.5</c:v>
                </c:pt>
                <c:pt idx="66">
                  <c:v>-734.5</c:v>
                </c:pt>
                <c:pt idx="67">
                  <c:v>-733.5</c:v>
                </c:pt>
                <c:pt idx="68">
                  <c:v>-727</c:v>
                </c:pt>
                <c:pt idx="69">
                  <c:v>-678</c:v>
                </c:pt>
                <c:pt idx="70">
                  <c:v>-678</c:v>
                </c:pt>
                <c:pt idx="71">
                  <c:v>-593.5</c:v>
                </c:pt>
                <c:pt idx="72">
                  <c:v>-592.5</c:v>
                </c:pt>
                <c:pt idx="73">
                  <c:v>-592.5</c:v>
                </c:pt>
                <c:pt idx="74">
                  <c:v>-590</c:v>
                </c:pt>
                <c:pt idx="75">
                  <c:v>-590</c:v>
                </c:pt>
                <c:pt idx="76">
                  <c:v>-580</c:v>
                </c:pt>
                <c:pt idx="77">
                  <c:v>-546.5</c:v>
                </c:pt>
                <c:pt idx="78">
                  <c:v>-444.5</c:v>
                </c:pt>
                <c:pt idx="79">
                  <c:v>-444.5</c:v>
                </c:pt>
                <c:pt idx="80">
                  <c:v>-444.5</c:v>
                </c:pt>
                <c:pt idx="81">
                  <c:v>-444.5</c:v>
                </c:pt>
                <c:pt idx="82">
                  <c:v>-440.5</c:v>
                </c:pt>
                <c:pt idx="83">
                  <c:v>-440.5</c:v>
                </c:pt>
                <c:pt idx="84">
                  <c:v>-435.5</c:v>
                </c:pt>
                <c:pt idx="85">
                  <c:v>-435.5</c:v>
                </c:pt>
                <c:pt idx="86">
                  <c:v>-429.5</c:v>
                </c:pt>
                <c:pt idx="87">
                  <c:v>-429.5</c:v>
                </c:pt>
                <c:pt idx="88">
                  <c:v>-425</c:v>
                </c:pt>
                <c:pt idx="89">
                  <c:v>-425</c:v>
                </c:pt>
                <c:pt idx="90">
                  <c:v>-423.5</c:v>
                </c:pt>
                <c:pt idx="91">
                  <c:v>-423.5</c:v>
                </c:pt>
                <c:pt idx="92">
                  <c:v>-413.5</c:v>
                </c:pt>
                <c:pt idx="93">
                  <c:v>-413.5</c:v>
                </c:pt>
                <c:pt idx="94">
                  <c:v>-413.5</c:v>
                </c:pt>
                <c:pt idx="95">
                  <c:v>-413.5</c:v>
                </c:pt>
                <c:pt idx="96">
                  <c:v>-411.5</c:v>
                </c:pt>
                <c:pt idx="97">
                  <c:v>-411.5</c:v>
                </c:pt>
                <c:pt idx="98">
                  <c:v>-411.5</c:v>
                </c:pt>
                <c:pt idx="99">
                  <c:v>-402.5</c:v>
                </c:pt>
                <c:pt idx="100">
                  <c:v>-402.5</c:v>
                </c:pt>
                <c:pt idx="101">
                  <c:v>-402.5</c:v>
                </c:pt>
                <c:pt idx="102">
                  <c:v>-402.5</c:v>
                </c:pt>
                <c:pt idx="103">
                  <c:v>-283.5</c:v>
                </c:pt>
                <c:pt idx="104">
                  <c:v>-279</c:v>
                </c:pt>
                <c:pt idx="105">
                  <c:v>-272.5</c:v>
                </c:pt>
                <c:pt idx="106">
                  <c:v>-266</c:v>
                </c:pt>
                <c:pt idx="107">
                  <c:v>-248</c:v>
                </c:pt>
                <c:pt idx="108">
                  <c:v>-171.5</c:v>
                </c:pt>
                <c:pt idx="109">
                  <c:v>-167</c:v>
                </c:pt>
                <c:pt idx="110">
                  <c:v>-160.5</c:v>
                </c:pt>
                <c:pt idx="111">
                  <c:v>-158</c:v>
                </c:pt>
                <c:pt idx="112">
                  <c:v>-153.5</c:v>
                </c:pt>
                <c:pt idx="113">
                  <c:v>-153.5</c:v>
                </c:pt>
                <c:pt idx="114">
                  <c:v>-151.5</c:v>
                </c:pt>
                <c:pt idx="115">
                  <c:v>-145</c:v>
                </c:pt>
                <c:pt idx="116">
                  <c:v>-144.5</c:v>
                </c:pt>
                <c:pt idx="117">
                  <c:v>-144.5</c:v>
                </c:pt>
                <c:pt idx="118">
                  <c:v>-142.5</c:v>
                </c:pt>
                <c:pt idx="119">
                  <c:v>-140.5</c:v>
                </c:pt>
                <c:pt idx="120">
                  <c:v>-140</c:v>
                </c:pt>
                <c:pt idx="121">
                  <c:v>-138</c:v>
                </c:pt>
                <c:pt idx="122">
                  <c:v>-136</c:v>
                </c:pt>
                <c:pt idx="123">
                  <c:v>-129</c:v>
                </c:pt>
                <c:pt idx="124">
                  <c:v>-120.5</c:v>
                </c:pt>
                <c:pt idx="125">
                  <c:v>-111.5</c:v>
                </c:pt>
                <c:pt idx="126">
                  <c:v>-103.5</c:v>
                </c:pt>
                <c:pt idx="127">
                  <c:v>-2</c:v>
                </c:pt>
                <c:pt idx="128">
                  <c:v>-1.5</c:v>
                </c:pt>
                <c:pt idx="129">
                  <c:v>-1.5</c:v>
                </c:pt>
                <c:pt idx="130">
                  <c:v>0</c:v>
                </c:pt>
                <c:pt idx="131">
                  <c:v>5.5</c:v>
                </c:pt>
                <c:pt idx="132">
                  <c:v>5.5</c:v>
                </c:pt>
                <c:pt idx="133">
                  <c:v>6.5</c:v>
                </c:pt>
                <c:pt idx="134">
                  <c:v>9.5</c:v>
                </c:pt>
                <c:pt idx="135">
                  <c:v>36</c:v>
                </c:pt>
                <c:pt idx="136">
                  <c:v>38.5</c:v>
                </c:pt>
                <c:pt idx="137">
                  <c:v>151</c:v>
                </c:pt>
                <c:pt idx="138">
                  <c:v>155.5</c:v>
                </c:pt>
                <c:pt idx="139">
                  <c:v>193</c:v>
                </c:pt>
                <c:pt idx="140">
                  <c:v>301</c:v>
                </c:pt>
                <c:pt idx="141">
                  <c:v>310</c:v>
                </c:pt>
                <c:pt idx="142">
                  <c:v>355.5</c:v>
                </c:pt>
              </c:numCache>
            </c:numRef>
          </c:xVal>
          <c:yVal>
            <c:numRef>
              <c:f>'Inactive 5'!$K$21:$K$1005</c:f>
              <c:numCache>
                <c:formatCode>General</c:formatCode>
                <c:ptCount val="985"/>
                <c:pt idx="42">
                  <c:v>1.0196999995969236E-2</c:v>
                </c:pt>
                <c:pt idx="43">
                  <c:v>1.0196999995969236E-2</c:v>
                </c:pt>
                <c:pt idx="44">
                  <c:v>9.8880000005010515E-3</c:v>
                </c:pt>
                <c:pt idx="45">
                  <c:v>1.1586999993596692E-2</c:v>
                </c:pt>
                <c:pt idx="46">
                  <c:v>1.4670999997179024E-2</c:v>
                </c:pt>
                <c:pt idx="47">
                  <c:v>1.1277999998128507E-2</c:v>
                </c:pt>
                <c:pt idx="48">
                  <c:v>1.0700999999244232E-2</c:v>
                </c:pt>
                <c:pt idx="49">
                  <c:v>1.2559000002511311E-2</c:v>
                </c:pt>
                <c:pt idx="50">
                  <c:v>1.3294000003952533E-2</c:v>
                </c:pt>
                <c:pt idx="52">
                  <c:v>1.483899999584537E-2</c:v>
                </c:pt>
                <c:pt idx="53">
                  <c:v>1.5421000003698282E-2</c:v>
                </c:pt>
                <c:pt idx="54">
                  <c:v>1.8121000000974163E-2</c:v>
                </c:pt>
                <c:pt idx="55">
                  <c:v>1.8121000000974163E-2</c:v>
                </c:pt>
                <c:pt idx="56">
                  <c:v>1.5285000001313165E-2</c:v>
                </c:pt>
                <c:pt idx="57">
                  <c:v>1.5143999997235369E-2</c:v>
                </c:pt>
                <c:pt idx="58">
                  <c:v>1.826699999946868E-2</c:v>
                </c:pt>
                <c:pt idx="59">
                  <c:v>1.8214999996416736E-2</c:v>
                </c:pt>
                <c:pt idx="60">
                  <c:v>1.7444999997678678E-2</c:v>
                </c:pt>
                <c:pt idx="61">
                  <c:v>1.796699999977136E-2</c:v>
                </c:pt>
                <c:pt idx="62">
                  <c:v>1.6778999997768551E-2</c:v>
                </c:pt>
                <c:pt idx="63">
                  <c:v>1.717099999950733E-2</c:v>
                </c:pt>
                <c:pt idx="64">
                  <c:v>1.7284999994444661E-2</c:v>
                </c:pt>
                <c:pt idx="65">
                  <c:v>1.7190999999002088E-2</c:v>
                </c:pt>
                <c:pt idx="67">
                  <c:v>1.6158999998879153E-2</c:v>
                </c:pt>
                <c:pt idx="68">
                  <c:v>1.6157999998540618E-2</c:v>
                </c:pt>
                <c:pt idx="69">
                  <c:v>1.8811999994795769E-2</c:v>
                </c:pt>
                <c:pt idx="70">
                  <c:v>1.8811999994795769E-2</c:v>
                </c:pt>
                <c:pt idx="72">
                  <c:v>1.3444999996863771E-2</c:v>
                </c:pt>
                <c:pt idx="73">
                  <c:v>1.3444999996863771E-2</c:v>
                </c:pt>
                <c:pt idx="74">
                  <c:v>1.5160000002651941E-2</c:v>
                </c:pt>
                <c:pt idx="75">
                  <c:v>1.5160000002651941E-2</c:v>
                </c:pt>
                <c:pt idx="78">
                  <c:v>9.3530000012833625E-3</c:v>
                </c:pt>
                <c:pt idx="79">
                  <c:v>9.3530000012833625E-3</c:v>
                </c:pt>
                <c:pt idx="80">
                  <c:v>1.005299999815179E-2</c:v>
                </c:pt>
                <c:pt idx="81">
                  <c:v>1.005299999815179E-2</c:v>
                </c:pt>
                <c:pt idx="82">
                  <c:v>9.6369999955641106E-3</c:v>
                </c:pt>
                <c:pt idx="83">
                  <c:v>9.6369999955641106E-3</c:v>
                </c:pt>
                <c:pt idx="84">
                  <c:v>1.1466999996628147E-2</c:v>
                </c:pt>
                <c:pt idx="85">
                  <c:v>1.1466999996628147E-2</c:v>
                </c:pt>
                <c:pt idx="86">
                  <c:v>1.0242999996989965E-2</c:v>
                </c:pt>
                <c:pt idx="87">
                  <c:v>1.0242999996989965E-2</c:v>
                </c:pt>
                <c:pt idx="88">
                  <c:v>1.0750000001280569E-2</c:v>
                </c:pt>
                <c:pt idx="89">
                  <c:v>1.0750000001280569E-2</c:v>
                </c:pt>
                <c:pt idx="90">
                  <c:v>1.0519000003114343E-2</c:v>
                </c:pt>
                <c:pt idx="91">
                  <c:v>1.0519000003114343E-2</c:v>
                </c:pt>
                <c:pt idx="92">
                  <c:v>8.1789999967440963E-3</c:v>
                </c:pt>
                <c:pt idx="93">
                  <c:v>8.1789999967440963E-3</c:v>
                </c:pt>
                <c:pt idx="94">
                  <c:v>9.1789999933098443E-3</c:v>
                </c:pt>
                <c:pt idx="95">
                  <c:v>9.1789999933098443E-3</c:v>
                </c:pt>
                <c:pt idx="96">
                  <c:v>7.4709999971673824E-3</c:v>
                </c:pt>
                <c:pt idx="97">
                  <c:v>7.4709999971673824E-3</c:v>
                </c:pt>
                <c:pt idx="98">
                  <c:v>9.8709999947459437E-3</c:v>
                </c:pt>
                <c:pt idx="99">
                  <c:v>8.2850000035250559E-3</c:v>
                </c:pt>
                <c:pt idx="100">
                  <c:v>8.2850000035250559E-3</c:v>
                </c:pt>
                <c:pt idx="101">
                  <c:v>8.8850000029196963E-3</c:v>
                </c:pt>
                <c:pt idx="102">
                  <c:v>8.8850000029196963E-3</c:v>
                </c:pt>
                <c:pt idx="103">
                  <c:v>-2.9410000061034225E-3</c:v>
                </c:pt>
                <c:pt idx="104">
                  <c:v>-4.1340000025229529E-3</c:v>
                </c:pt>
                <c:pt idx="105">
                  <c:v>-3.3350000012433156E-3</c:v>
                </c:pt>
                <c:pt idx="106">
                  <c:v>6.3999992562457919E-5</c:v>
                </c:pt>
                <c:pt idx="107">
                  <c:v>-7.3080000001937151E-3</c:v>
                </c:pt>
                <c:pt idx="108">
                  <c:v>-1.8589000006613787E-2</c:v>
                </c:pt>
                <c:pt idx="109">
                  <c:v>-1.8181999999796972E-2</c:v>
                </c:pt>
                <c:pt idx="110">
                  <c:v>-1.8683000009332318E-2</c:v>
                </c:pt>
                <c:pt idx="111">
                  <c:v>-1.966800000082003E-2</c:v>
                </c:pt>
                <c:pt idx="112">
                  <c:v>-1.9061000006331597E-2</c:v>
                </c:pt>
                <c:pt idx="113">
                  <c:v>-1.8461000006936956E-2</c:v>
                </c:pt>
                <c:pt idx="114">
                  <c:v>-1.9468999998935033E-2</c:v>
                </c:pt>
                <c:pt idx="115">
                  <c:v>-1.8070000005536713E-2</c:v>
                </c:pt>
                <c:pt idx="116">
                  <c:v>-2.1446999999170657E-2</c:v>
                </c:pt>
                <c:pt idx="117">
                  <c:v>-1.9647000000986736E-2</c:v>
                </c:pt>
                <c:pt idx="118">
                  <c:v>-1.8754999997327104E-2</c:v>
                </c:pt>
                <c:pt idx="119">
                  <c:v>-1.9463000004179776E-2</c:v>
                </c:pt>
                <c:pt idx="120">
                  <c:v>-1.8840000004274771E-2</c:v>
                </c:pt>
                <c:pt idx="121">
                  <c:v>-1.7848000003141351E-2</c:v>
                </c:pt>
                <c:pt idx="122">
                  <c:v>-1.7956000003323425E-2</c:v>
                </c:pt>
                <c:pt idx="123">
                  <c:v>-1.5434000008099247E-2</c:v>
                </c:pt>
                <c:pt idx="124">
                  <c:v>-1.7243000002054032E-2</c:v>
                </c:pt>
                <c:pt idx="125">
                  <c:v>-1.8529000008129515E-2</c:v>
                </c:pt>
                <c:pt idx="127">
                  <c:v>-1.1792000004788861E-2</c:v>
                </c:pt>
                <c:pt idx="128">
                  <c:v>-1.6069000004790723E-2</c:v>
                </c:pt>
                <c:pt idx="129">
                  <c:v>-1.5369000000646338E-2</c:v>
                </c:pt>
                <c:pt idx="130">
                  <c:v>-1.5100000004167669E-2</c:v>
                </c:pt>
                <c:pt idx="131">
                  <c:v>-1.6947000003710855E-2</c:v>
                </c:pt>
                <c:pt idx="132">
                  <c:v>-1.6447000001790002E-2</c:v>
                </c:pt>
                <c:pt idx="133">
                  <c:v>-1.8901000003097579E-2</c:v>
                </c:pt>
                <c:pt idx="134">
                  <c:v>-1.5763000003062189E-2</c:v>
                </c:pt>
                <c:pt idx="135">
                  <c:v>-1.5544000001682434E-2</c:v>
                </c:pt>
                <c:pt idx="136">
                  <c:v>-1.6028999998525251E-2</c:v>
                </c:pt>
                <c:pt idx="137">
                  <c:v>-1.1354000002029352E-2</c:v>
                </c:pt>
                <c:pt idx="138">
                  <c:v>-1.4546999998856336E-2</c:v>
                </c:pt>
                <c:pt idx="139">
                  <c:v>-1.2421999999787658E-2</c:v>
                </c:pt>
                <c:pt idx="140">
                  <c:v>-6.2539999998989515E-3</c:v>
                </c:pt>
                <c:pt idx="141">
                  <c:v>-9.3399999968823977E-3</c:v>
                </c:pt>
                <c:pt idx="142">
                  <c:v>-8.3470000026864E-3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E8F-4C66-87CB-AB8A04EBD646}"/>
            </c:ext>
          </c:extLst>
        </c:ser>
        <c:ser>
          <c:idx val="2"/>
          <c:order val="4"/>
          <c:tx>
            <c:strRef>
              <c:f>'Inactive 5'!$L$20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5'!$F$21:$F$1005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-8902.5</c:v>
                </c:pt>
                <c:pt idx="2">
                  <c:v>-8870</c:v>
                </c:pt>
                <c:pt idx="3">
                  <c:v>-8424.5</c:v>
                </c:pt>
                <c:pt idx="4">
                  <c:v>-8391</c:v>
                </c:pt>
                <c:pt idx="5">
                  <c:v>-3387</c:v>
                </c:pt>
                <c:pt idx="6">
                  <c:v>-3387</c:v>
                </c:pt>
                <c:pt idx="7">
                  <c:v>-3281.5</c:v>
                </c:pt>
                <c:pt idx="8">
                  <c:v>-3281.5</c:v>
                </c:pt>
                <c:pt idx="9">
                  <c:v>-3274.5</c:v>
                </c:pt>
                <c:pt idx="10">
                  <c:v>-3274.5</c:v>
                </c:pt>
                <c:pt idx="11">
                  <c:v>-3270.5</c:v>
                </c:pt>
                <c:pt idx="12">
                  <c:v>-3270.5</c:v>
                </c:pt>
                <c:pt idx="13">
                  <c:v>-3232.5</c:v>
                </c:pt>
                <c:pt idx="14">
                  <c:v>-3232.5</c:v>
                </c:pt>
                <c:pt idx="15">
                  <c:v>-3118.5</c:v>
                </c:pt>
                <c:pt idx="16">
                  <c:v>-3118.5</c:v>
                </c:pt>
                <c:pt idx="17">
                  <c:v>-3118.5</c:v>
                </c:pt>
                <c:pt idx="18">
                  <c:v>-3118.5</c:v>
                </c:pt>
                <c:pt idx="19">
                  <c:v>-3087</c:v>
                </c:pt>
                <c:pt idx="20">
                  <c:v>-3087</c:v>
                </c:pt>
                <c:pt idx="21">
                  <c:v>-2961.5</c:v>
                </c:pt>
                <c:pt idx="22">
                  <c:v>-2961.5</c:v>
                </c:pt>
                <c:pt idx="23">
                  <c:v>-2943.5</c:v>
                </c:pt>
                <c:pt idx="24">
                  <c:v>-2943.5</c:v>
                </c:pt>
                <c:pt idx="25">
                  <c:v>-2776</c:v>
                </c:pt>
                <c:pt idx="26">
                  <c:v>-2776</c:v>
                </c:pt>
                <c:pt idx="27">
                  <c:v>-2648.5</c:v>
                </c:pt>
                <c:pt idx="28">
                  <c:v>-2648.5</c:v>
                </c:pt>
                <c:pt idx="29">
                  <c:v>-2545</c:v>
                </c:pt>
                <c:pt idx="30">
                  <c:v>-2545</c:v>
                </c:pt>
                <c:pt idx="31">
                  <c:v>-2545</c:v>
                </c:pt>
                <c:pt idx="32">
                  <c:v>-2545</c:v>
                </c:pt>
                <c:pt idx="33">
                  <c:v>-2489.5</c:v>
                </c:pt>
                <c:pt idx="34">
                  <c:v>-2489.5</c:v>
                </c:pt>
                <c:pt idx="35">
                  <c:v>-2489.5</c:v>
                </c:pt>
                <c:pt idx="36">
                  <c:v>-2489.5</c:v>
                </c:pt>
                <c:pt idx="37">
                  <c:v>-2372.5</c:v>
                </c:pt>
                <c:pt idx="38">
                  <c:v>-2359.5</c:v>
                </c:pt>
                <c:pt idx="39">
                  <c:v>-2348.5</c:v>
                </c:pt>
                <c:pt idx="40">
                  <c:v>-2236.5</c:v>
                </c:pt>
                <c:pt idx="41">
                  <c:v>-1907.5</c:v>
                </c:pt>
                <c:pt idx="42">
                  <c:v>-1830.5</c:v>
                </c:pt>
                <c:pt idx="43">
                  <c:v>-1830.5</c:v>
                </c:pt>
                <c:pt idx="44">
                  <c:v>-1472</c:v>
                </c:pt>
                <c:pt idx="45">
                  <c:v>-1465.5</c:v>
                </c:pt>
                <c:pt idx="46">
                  <c:v>-1461.5</c:v>
                </c:pt>
                <c:pt idx="47">
                  <c:v>-1457</c:v>
                </c:pt>
                <c:pt idx="48">
                  <c:v>-1456.5</c:v>
                </c:pt>
                <c:pt idx="49">
                  <c:v>-1333.5</c:v>
                </c:pt>
                <c:pt idx="50">
                  <c:v>-1311</c:v>
                </c:pt>
                <c:pt idx="51">
                  <c:v>-1278.5</c:v>
                </c:pt>
                <c:pt idx="52">
                  <c:v>-1203.5</c:v>
                </c:pt>
                <c:pt idx="53">
                  <c:v>-1186.5</c:v>
                </c:pt>
                <c:pt idx="54">
                  <c:v>-1186.5</c:v>
                </c:pt>
                <c:pt idx="55">
                  <c:v>-1186.5</c:v>
                </c:pt>
                <c:pt idx="56">
                  <c:v>-1152.5</c:v>
                </c:pt>
                <c:pt idx="57">
                  <c:v>-1036</c:v>
                </c:pt>
                <c:pt idx="58">
                  <c:v>-1035.5</c:v>
                </c:pt>
                <c:pt idx="59">
                  <c:v>-897.5</c:v>
                </c:pt>
                <c:pt idx="60">
                  <c:v>-892.5</c:v>
                </c:pt>
                <c:pt idx="61">
                  <c:v>-885.5</c:v>
                </c:pt>
                <c:pt idx="62">
                  <c:v>-863.5</c:v>
                </c:pt>
                <c:pt idx="63">
                  <c:v>-861.5</c:v>
                </c:pt>
                <c:pt idx="64">
                  <c:v>-852.5</c:v>
                </c:pt>
                <c:pt idx="65">
                  <c:v>-841.5</c:v>
                </c:pt>
                <c:pt idx="66">
                  <c:v>-734.5</c:v>
                </c:pt>
                <c:pt idx="67">
                  <c:v>-733.5</c:v>
                </c:pt>
                <c:pt idx="68">
                  <c:v>-727</c:v>
                </c:pt>
                <c:pt idx="69">
                  <c:v>-678</c:v>
                </c:pt>
                <c:pt idx="70">
                  <c:v>-678</c:v>
                </c:pt>
                <c:pt idx="71">
                  <c:v>-593.5</c:v>
                </c:pt>
                <c:pt idx="72">
                  <c:v>-592.5</c:v>
                </c:pt>
                <c:pt idx="73">
                  <c:v>-592.5</c:v>
                </c:pt>
                <c:pt idx="74">
                  <c:v>-590</c:v>
                </c:pt>
                <c:pt idx="75">
                  <c:v>-590</c:v>
                </c:pt>
                <c:pt idx="76">
                  <c:v>-580</c:v>
                </c:pt>
                <c:pt idx="77">
                  <c:v>-546.5</c:v>
                </c:pt>
                <c:pt idx="78">
                  <c:v>-444.5</c:v>
                </c:pt>
                <c:pt idx="79">
                  <c:v>-444.5</c:v>
                </c:pt>
                <c:pt idx="80">
                  <c:v>-444.5</c:v>
                </c:pt>
                <c:pt idx="81">
                  <c:v>-444.5</c:v>
                </c:pt>
                <c:pt idx="82">
                  <c:v>-440.5</c:v>
                </c:pt>
                <c:pt idx="83">
                  <c:v>-440.5</c:v>
                </c:pt>
                <c:pt idx="84">
                  <c:v>-435.5</c:v>
                </c:pt>
                <c:pt idx="85">
                  <c:v>-435.5</c:v>
                </c:pt>
                <c:pt idx="86">
                  <c:v>-429.5</c:v>
                </c:pt>
                <c:pt idx="87">
                  <c:v>-429.5</c:v>
                </c:pt>
                <c:pt idx="88">
                  <c:v>-425</c:v>
                </c:pt>
                <c:pt idx="89">
                  <c:v>-425</c:v>
                </c:pt>
                <c:pt idx="90">
                  <c:v>-423.5</c:v>
                </c:pt>
                <c:pt idx="91">
                  <c:v>-423.5</c:v>
                </c:pt>
                <c:pt idx="92">
                  <c:v>-413.5</c:v>
                </c:pt>
                <c:pt idx="93">
                  <c:v>-413.5</c:v>
                </c:pt>
                <c:pt idx="94">
                  <c:v>-413.5</c:v>
                </c:pt>
                <c:pt idx="95">
                  <c:v>-413.5</c:v>
                </c:pt>
                <c:pt idx="96">
                  <c:v>-411.5</c:v>
                </c:pt>
                <c:pt idx="97">
                  <c:v>-411.5</c:v>
                </c:pt>
                <c:pt idx="98">
                  <c:v>-411.5</c:v>
                </c:pt>
                <c:pt idx="99">
                  <c:v>-402.5</c:v>
                </c:pt>
                <c:pt idx="100">
                  <c:v>-402.5</c:v>
                </c:pt>
                <c:pt idx="101">
                  <c:v>-402.5</c:v>
                </c:pt>
                <c:pt idx="102">
                  <c:v>-402.5</c:v>
                </c:pt>
                <c:pt idx="103">
                  <c:v>-283.5</c:v>
                </c:pt>
                <c:pt idx="104">
                  <c:v>-279</c:v>
                </c:pt>
                <c:pt idx="105">
                  <c:v>-272.5</c:v>
                </c:pt>
                <c:pt idx="106">
                  <c:v>-266</c:v>
                </c:pt>
                <c:pt idx="107">
                  <c:v>-248</c:v>
                </c:pt>
                <c:pt idx="108">
                  <c:v>-171.5</c:v>
                </c:pt>
                <c:pt idx="109">
                  <c:v>-167</c:v>
                </c:pt>
                <c:pt idx="110">
                  <c:v>-160.5</c:v>
                </c:pt>
                <c:pt idx="111">
                  <c:v>-158</c:v>
                </c:pt>
                <c:pt idx="112">
                  <c:v>-153.5</c:v>
                </c:pt>
                <c:pt idx="113">
                  <c:v>-153.5</c:v>
                </c:pt>
                <c:pt idx="114">
                  <c:v>-151.5</c:v>
                </c:pt>
                <c:pt idx="115">
                  <c:v>-145</c:v>
                </c:pt>
                <c:pt idx="116">
                  <c:v>-144.5</c:v>
                </c:pt>
                <c:pt idx="117">
                  <c:v>-144.5</c:v>
                </c:pt>
                <c:pt idx="118">
                  <c:v>-142.5</c:v>
                </c:pt>
                <c:pt idx="119">
                  <c:v>-140.5</c:v>
                </c:pt>
                <c:pt idx="120">
                  <c:v>-140</c:v>
                </c:pt>
                <c:pt idx="121">
                  <c:v>-138</c:v>
                </c:pt>
                <c:pt idx="122">
                  <c:v>-136</c:v>
                </c:pt>
                <c:pt idx="123">
                  <c:v>-129</c:v>
                </c:pt>
                <c:pt idx="124">
                  <c:v>-120.5</c:v>
                </c:pt>
                <c:pt idx="125">
                  <c:v>-111.5</c:v>
                </c:pt>
                <c:pt idx="126">
                  <c:v>-103.5</c:v>
                </c:pt>
                <c:pt idx="127">
                  <c:v>-2</c:v>
                </c:pt>
                <c:pt idx="128">
                  <c:v>-1.5</c:v>
                </c:pt>
                <c:pt idx="129">
                  <c:v>-1.5</c:v>
                </c:pt>
                <c:pt idx="130">
                  <c:v>0</c:v>
                </c:pt>
                <c:pt idx="131">
                  <c:v>5.5</c:v>
                </c:pt>
                <c:pt idx="132">
                  <c:v>5.5</c:v>
                </c:pt>
                <c:pt idx="133">
                  <c:v>6.5</c:v>
                </c:pt>
                <c:pt idx="134">
                  <c:v>9.5</c:v>
                </c:pt>
                <c:pt idx="135">
                  <c:v>36</c:v>
                </c:pt>
                <c:pt idx="136">
                  <c:v>38.5</c:v>
                </c:pt>
                <c:pt idx="137">
                  <c:v>151</c:v>
                </c:pt>
                <c:pt idx="138">
                  <c:v>155.5</c:v>
                </c:pt>
                <c:pt idx="139">
                  <c:v>193</c:v>
                </c:pt>
                <c:pt idx="140">
                  <c:v>301</c:v>
                </c:pt>
                <c:pt idx="141">
                  <c:v>310</c:v>
                </c:pt>
                <c:pt idx="142">
                  <c:v>355.5</c:v>
                </c:pt>
              </c:numCache>
            </c:numRef>
          </c:xVal>
          <c:yVal>
            <c:numRef>
              <c:f>'Inactive 5'!$L$21:$L$1005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E8F-4C66-87CB-AB8A04EBD646}"/>
            </c:ext>
          </c:extLst>
        </c:ser>
        <c:ser>
          <c:idx val="5"/>
          <c:order val="5"/>
          <c:tx>
            <c:strRef>
              <c:f>'Inactive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5'!$F$21:$F$1005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-8902.5</c:v>
                </c:pt>
                <c:pt idx="2">
                  <c:v>-8870</c:v>
                </c:pt>
                <c:pt idx="3">
                  <c:v>-8424.5</c:v>
                </c:pt>
                <c:pt idx="4">
                  <c:v>-8391</c:v>
                </c:pt>
                <c:pt idx="5">
                  <c:v>-3387</c:v>
                </c:pt>
                <c:pt idx="6">
                  <c:v>-3387</c:v>
                </c:pt>
                <c:pt idx="7">
                  <c:v>-3281.5</c:v>
                </c:pt>
                <c:pt idx="8">
                  <c:v>-3281.5</c:v>
                </c:pt>
                <c:pt idx="9">
                  <c:v>-3274.5</c:v>
                </c:pt>
                <c:pt idx="10">
                  <c:v>-3274.5</c:v>
                </c:pt>
                <c:pt idx="11">
                  <c:v>-3270.5</c:v>
                </c:pt>
                <c:pt idx="12">
                  <c:v>-3270.5</c:v>
                </c:pt>
                <c:pt idx="13">
                  <c:v>-3232.5</c:v>
                </c:pt>
                <c:pt idx="14">
                  <c:v>-3232.5</c:v>
                </c:pt>
                <c:pt idx="15">
                  <c:v>-3118.5</c:v>
                </c:pt>
                <c:pt idx="16">
                  <c:v>-3118.5</c:v>
                </c:pt>
                <c:pt idx="17">
                  <c:v>-3118.5</c:v>
                </c:pt>
                <c:pt idx="18">
                  <c:v>-3118.5</c:v>
                </c:pt>
                <c:pt idx="19">
                  <c:v>-3087</c:v>
                </c:pt>
                <c:pt idx="20">
                  <c:v>-3087</c:v>
                </c:pt>
                <c:pt idx="21">
                  <c:v>-2961.5</c:v>
                </c:pt>
                <c:pt idx="22">
                  <c:v>-2961.5</c:v>
                </c:pt>
                <c:pt idx="23">
                  <c:v>-2943.5</c:v>
                </c:pt>
                <c:pt idx="24">
                  <c:v>-2943.5</c:v>
                </c:pt>
                <c:pt idx="25">
                  <c:v>-2776</c:v>
                </c:pt>
                <c:pt idx="26">
                  <c:v>-2776</c:v>
                </c:pt>
                <c:pt idx="27">
                  <c:v>-2648.5</c:v>
                </c:pt>
                <c:pt idx="28">
                  <c:v>-2648.5</c:v>
                </c:pt>
                <c:pt idx="29">
                  <c:v>-2545</c:v>
                </c:pt>
                <c:pt idx="30">
                  <c:v>-2545</c:v>
                </c:pt>
                <c:pt idx="31">
                  <c:v>-2545</c:v>
                </c:pt>
                <c:pt idx="32">
                  <c:v>-2545</c:v>
                </c:pt>
                <c:pt idx="33">
                  <c:v>-2489.5</c:v>
                </c:pt>
                <c:pt idx="34">
                  <c:v>-2489.5</c:v>
                </c:pt>
                <c:pt idx="35">
                  <c:v>-2489.5</c:v>
                </c:pt>
                <c:pt idx="36">
                  <c:v>-2489.5</c:v>
                </c:pt>
                <c:pt idx="37">
                  <c:v>-2372.5</c:v>
                </c:pt>
                <c:pt idx="38">
                  <c:v>-2359.5</c:v>
                </c:pt>
                <c:pt idx="39">
                  <c:v>-2348.5</c:v>
                </c:pt>
                <c:pt idx="40">
                  <c:v>-2236.5</c:v>
                </c:pt>
                <c:pt idx="41">
                  <c:v>-1907.5</c:v>
                </c:pt>
                <c:pt idx="42">
                  <c:v>-1830.5</c:v>
                </c:pt>
                <c:pt idx="43">
                  <c:v>-1830.5</c:v>
                </c:pt>
                <c:pt idx="44">
                  <c:v>-1472</c:v>
                </c:pt>
                <c:pt idx="45">
                  <c:v>-1465.5</c:v>
                </c:pt>
                <c:pt idx="46">
                  <c:v>-1461.5</c:v>
                </c:pt>
                <c:pt idx="47">
                  <c:v>-1457</c:v>
                </c:pt>
                <c:pt idx="48">
                  <c:v>-1456.5</c:v>
                </c:pt>
                <c:pt idx="49">
                  <c:v>-1333.5</c:v>
                </c:pt>
                <c:pt idx="50">
                  <c:v>-1311</c:v>
                </c:pt>
                <c:pt idx="51">
                  <c:v>-1278.5</c:v>
                </c:pt>
                <c:pt idx="52">
                  <c:v>-1203.5</c:v>
                </c:pt>
                <c:pt idx="53">
                  <c:v>-1186.5</c:v>
                </c:pt>
                <c:pt idx="54">
                  <c:v>-1186.5</c:v>
                </c:pt>
                <c:pt idx="55">
                  <c:v>-1186.5</c:v>
                </c:pt>
                <c:pt idx="56">
                  <c:v>-1152.5</c:v>
                </c:pt>
                <c:pt idx="57">
                  <c:v>-1036</c:v>
                </c:pt>
                <c:pt idx="58">
                  <c:v>-1035.5</c:v>
                </c:pt>
                <c:pt idx="59">
                  <c:v>-897.5</c:v>
                </c:pt>
                <c:pt idx="60">
                  <c:v>-892.5</c:v>
                </c:pt>
                <c:pt idx="61">
                  <c:v>-885.5</c:v>
                </c:pt>
                <c:pt idx="62">
                  <c:v>-863.5</c:v>
                </c:pt>
                <c:pt idx="63">
                  <c:v>-861.5</c:v>
                </c:pt>
                <c:pt idx="64">
                  <c:v>-852.5</c:v>
                </c:pt>
                <c:pt idx="65">
                  <c:v>-841.5</c:v>
                </c:pt>
                <c:pt idx="66">
                  <c:v>-734.5</c:v>
                </c:pt>
                <c:pt idx="67">
                  <c:v>-733.5</c:v>
                </c:pt>
                <c:pt idx="68">
                  <c:v>-727</c:v>
                </c:pt>
                <c:pt idx="69">
                  <c:v>-678</c:v>
                </c:pt>
                <c:pt idx="70">
                  <c:v>-678</c:v>
                </c:pt>
                <c:pt idx="71">
                  <c:v>-593.5</c:v>
                </c:pt>
                <c:pt idx="72">
                  <c:v>-592.5</c:v>
                </c:pt>
                <c:pt idx="73">
                  <c:v>-592.5</c:v>
                </c:pt>
                <c:pt idx="74">
                  <c:v>-590</c:v>
                </c:pt>
                <c:pt idx="75">
                  <c:v>-590</c:v>
                </c:pt>
                <c:pt idx="76">
                  <c:v>-580</c:v>
                </c:pt>
                <c:pt idx="77">
                  <c:v>-546.5</c:v>
                </c:pt>
                <c:pt idx="78">
                  <c:v>-444.5</c:v>
                </c:pt>
                <c:pt idx="79">
                  <c:v>-444.5</c:v>
                </c:pt>
                <c:pt idx="80">
                  <c:v>-444.5</c:v>
                </c:pt>
                <c:pt idx="81">
                  <c:v>-444.5</c:v>
                </c:pt>
                <c:pt idx="82">
                  <c:v>-440.5</c:v>
                </c:pt>
                <c:pt idx="83">
                  <c:v>-440.5</c:v>
                </c:pt>
                <c:pt idx="84">
                  <c:v>-435.5</c:v>
                </c:pt>
                <c:pt idx="85">
                  <c:v>-435.5</c:v>
                </c:pt>
                <c:pt idx="86">
                  <c:v>-429.5</c:v>
                </c:pt>
                <c:pt idx="87">
                  <c:v>-429.5</c:v>
                </c:pt>
                <c:pt idx="88">
                  <c:v>-425</c:v>
                </c:pt>
                <c:pt idx="89">
                  <c:v>-425</c:v>
                </c:pt>
                <c:pt idx="90">
                  <c:v>-423.5</c:v>
                </c:pt>
                <c:pt idx="91">
                  <c:v>-423.5</c:v>
                </c:pt>
                <c:pt idx="92">
                  <c:v>-413.5</c:v>
                </c:pt>
                <c:pt idx="93">
                  <c:v>-413.5</c:v>
                </c:pt>
                <c:pt idx="94">
                  <c:v>-413.5</c:v>
                </c:pt>
                <c:pt idx="95">
                  <c:v>-413.5</c:v>
                </c:pt>
                <c:pt idx="96">
                  <c:v>-411.5</c:v>
                </c:pt>
                <c:pt idx="97">
                  <c:v>-411.5</c:v>
                </c:pt>
                <c:pt idx="98">
                  <c:v>-411.5</c:v>
                </c:pt>
                <c:pt idx="99">
                  <c:v>-402.5</c:v>
                </c:pt>
                <c:pt idx="100">
                  <c:v>-402.5</c:v>
                </c:pt>
                <c:pt idx="101">
                  <c:v>-402.5</c:v>
                </c:pt>
                <c:pt idx="102">
                  <c:v>-402.5</c:v>
                </c:pt>
                <c:pt idx="103">
                  <c:v>-283.5</c:v>
                </c:pt>
                <c:pt idx="104">
                  <c:v>-279</c:v>
                </c:pt>
                <c:pt idx="105">
                  <c:v>-272.5</c:v>
                </c:pt>
                <c:pt idx="106">
                  <c:v>-266</c:v>
                </c:pt>
                <c:pt idx="107">
                  <c:v>-248</c:v>
                </c:pt>
                <c:pt idx="108">
                  <c:v>-171.5</c:v>
                </c:pt>
                <c:pt idx="109">
                  <c:v>-167</c:v>
                </c:pt>
                <c:pt idx="110">
                  <c:v>-160.5</c:v>
                </c:pt>
                <c:pt idx="111">
                  <c:v>-158</c:v>
                </c:pt>
                <c:pt idx="112">
                  <c:v>-153.5</c:v>
                </c:pt>
                <c:pt idx="113">
                  <c:v>-153.5</c:v>
                </c:pt>
                <c:pt idx="114">
                  <c:v>-151.5</c:v>
                </c:pt>
                <c:pt idx="115">
                  <c:v>-145</c:v>
                </c:pt>
                <c:pt idx="116">
                  <c:v>-144.5</c:v>
                </c:pt>
                <c:pt idx="117">
                  <c:v>-144.5</c:v>
                </c:pt>
                <c:pt idx="118">
                  <c:v>-142.5</c:v>
                </c:pt>
                <c:pt idx="119">
                  <c:v>-140.5</c:v>
                </c:pt>
                <c:pt idx="120">
                  <c:v>-140</c:v>
                </c:pt>
                <c:pt idx="121">
                  <c:v>-138</c:v>
                </c:pt>
                <c:pt idx="122">
                  <c:v>-136</c:v>
                </c:pt>
                <c:pt idx="123">
                  <c:v>-129</c:v>
                </c:pt>
                <c:pt idx="124">
                  <c:v>-120.5</c:v>
                </c:pt>
                <c:pt idx="125">
                  <c:v>-111.5</c:v>
                </c:pt>
                <c:pt idx="126">
                  <c:v>-103.5</c:v>
                </c:pt>
                <c:pt idx="127">
                  <c:v>-2</c:v>
                </c:pt>
                <c:pt idx="128">
                  <c:v>-1.5</c:v>
                </c:pt>
                <c:pt idx="129">
                  <c:v>-1.5</c:v>
                </c:pt>
                <c:pt idx="130">
                  <c:v>0</c:v>
                </c:pt>
                <c:pt idx="131">
                  <c:v>5.5</c:v>
                </c:pt>
                <c:pt idx="132">
                  <c:v>5.5</c:v>
                </c:pt>
                <c:pt idx="133">
                  <c:v>6.5</c:v>
                </c:pt>
                <c:pt idx="134">
                  <c:v>9.5</c:v>
                </c:pt>
                <c:pt idx="135">
                  <c:v>36</c:v>
                </c:pt>
                <c:pt idx="136">
                  <c:v>38.5</c:v>
                </c:pt>
                <c:pt idx="137">
                  <c:v>151</c:v>
                </c:pt>
                <c:pt idx="138">
                  <c:v>155.5</c:v>
                </c:pt>
                <c:pt idx="139">
                  <c:v>193</c:v>
                </c:pt>
                <c:pt idx="140">
                  <c:v>301</c:v>
                </c:pt>
                <c:pt idx="141">
                  <c:v>310</c:v>
                </c:pt>
                <c:pt idx="142">
                  <c:v>355.5</c:v>
                </c:pt>
              </c:numCache>
            </c:numRef>
          </c:xVal>
          <c:yVal>
            <c:numRef>
              <c:f>'Inactive 5'!$M$21:$M$1005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E8F-4C66-87CB-AB8A04EBD646}"/>
            </c:ext>
          </c:extLst>
        </c:ser>
        <c:ser>
          <c:idx val="6"/>
          <c:order val="6"/>
          <c:tx>
            <c:strRef>
              <c:f>'Inactive 5'!$N$20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5'!$F$21:$F$1005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-8902.5</c:v>
                </c:pt>
                <c:pt idx="2">
                  <c:v>-8870</c:v>
                </c:pt>
                <c:pt idx="3">
                  <c:v>-8424.5</c:v>
                </c:pt>
                <c:pt idx="4">
                  <c:v>-8391</c:v>
                </c:pt>
                <c:pt idx="5">
                  <c:v>-3387</c:v>
                </c:pt>
                <c:pt idx="6">
                  <c:v>-3387</c:v>
                </c:pt>
                <c:pt idx="7">
                  <c:v>-3281.5</c:v>
                </c:pt>
                <c:pt idx="8">
                  <c:v>-3281.5</c:v>
                </c:pt>
                <c:pt idx="9">
                  <c:v>-3274.5</c:v>
                </c:pt>
                <c:pt idx="10">
                  <c:v>-3274.5</c:v>
                </c:pt>
                <c:pt idx="11">
                  <c:v>-3270.5</c:v>
                </c:pt>
                <c:pt idx="12">
                  <c:v>-3270.5</c:v>
                </c:pt>
                <c:pt idx="13">
                  <c:v>-3232.5</c:v>
                </c:pt>
                <c:pt idx="14">
                  <c:v>-3232.5</c:v>
                </c:pt>
                <c:pt idx="15">
                  <c:v>-3118.5</c:v>
                </c:pt>
                <c:pt idx="16">
                  <c:v>-3118.5</c:v>
                </c:pt>
                <c:pt idx="17">
                  <c:v>-3118.5</c:v>
                </c:pt>
                <c:pt idx="18">
                  <c:v>-3118.5</c:v>
                </c:pt>
                <c:pt idx="19">
                  <c:v>-3087</c:v>
                </c:pt>
                <c:pt idx="20">
                  <c:v>-3087</c:v>
                </c:pt>
                <c:pt idx="21">
                  <c:v>-2961.5</c:v>
                </c:pt>
                <c:pt idx="22">
                  <c:v>-2961.5</c:v>
                </c:pt>
                <c:pt idx="23">
                  <c:v>-2943.5</c:v>
                </c:pt>
                <c:pt idx="24">
                  <c:v>-2943.5</c:v>
                </c:pt>
                <c:pt idx="25">
                  <c:v>-2776</c:v>
                </c:pt>
                <c:pt idx="26">
                  <c:v>-2776</c:v>
                </c:pt>
                <c:pt idx="27">
                  <c:v>-2648.5</c:v>
                </c:pt>
                <c:pt idx="28">
                  <c:v>-2648.5</c:v>
                </c:pt>
                <c:pt idx="29">
                  <c:v>-2545</c:v>
                </c:pt>
                <c:pt idx="30">
                  <c:v>-2545</c:v>
                </c:pt>
                <c:pt idx="31">
                  <c:v>-2545</c:v>
                </c:pt>
                <c:pt idx="32">
                  <c:v>-2545</c:v>
                </c:pt>
                <c:pt idx="33">
                  <c:v>-2489.5</c:v>
                </c:pt>
                <c:pt idx="34">
                  <c:v>-2489.5</c:v>
                </c:pt>
                <c:pt idx="35">
                  <c:v>-2489.5</c:v>
                </c:pt>
                <c:pt idx="36">
                  <c:v>-2489.5</c:v>
                </c:pt>
                <c:pt idx="37">
                  <c:v>-2372.5</c:v>
                </c:pt>
                <c:pt idx="38">
                  <c:v>-2359.5</c:v>
                </c:pt>
                <c:pt idx="39">
                  <c:v>-2348.5</c:v>
                </c:pt>
                <c:pt idx="40">
                  <c:v>-2236.5</c:v>
                </c:pt>
                <c:pt idx="41">
                  <c:v>-1907.5</c:v>
                </c:pt>
                <c:pt idx="42">
                  <c:v>-1830.5</c:v>
                </c:pt>
                <c:pt idx="43">
                  <c:v>-1830.5</c:v>
                </c:pt>
                <c:pt idx="44">
                  <c:v>-1472</c:v>
                </c:pt>
                <c:pt idx="45">
                  <c:v>-1465.5</c:v>
                </c:pt>
                <c:pt idx="46">
                  <c:v>-1461.5</c:v>
                </c:pt>
                <c:pt idx="47">
                  <c:v>-1457</c:v>
                </c:pt>
                <c:pt idx="48">
                  <c:v>-1456.5</c:v>
                </c:pt>
                <c:pt idx="49">
                  <c:v>-1333.5</c:v>
                </c:pt>
                <c:pt idx="50">
                  <c:v>-1311</c:v>
                </c:pt>
                <c:pt idx="51">
                  <c:v>-1278.5</c:v>
                </c:pt>
                <c:pt idx="52">
                  <c:v>-1203.5</c:v>
                </c:pt>
                <c:pt idx="53">
                  <c:v>-1186.5</c:v>
                </c:pt>
                <c:pt idx="54">
                  <c:v>-1186.5</c:v>
                </c:pt>
                <c:pt idx="55">
                  <c:v>-1186.5</c:v>
                </c:pt>
                <c:pt idx="56">
                  <c:v>-1152.5</c:v>
                </c:pt>
                <c:pt idx="57">
                  <c:v>-1036</c:v>
                </c:pt>
                <c:pt idx="58">
                  <c:v>-1035.5</c:v>
                </c:pt>
                <c:pt idx="59">
                  <c:v>-897.5</c:v>
                </c:pt>
                <c:pt idx="60">
                  <c:v>-892.5</c:v>
                </c:pt>
                <c:pt idx="61">
                  <c:v>-885.5</c:v>
                </c:pt>
                <c:pt idx="62">
                  <c:v>-863.5</c:v>
                </c:pt>
                <c:pt idx="63">
                  <c:v>-861.5</c:v>
                </c:pt>
                <c:pt idx="64">
                  <c:v>-852.5</c:v>
                </c:pt>
                <c:pt idx="65">
                  <c:v>-841.5</c:v>
                </c:pt>
                <c:pt idx="66">
                  <c:v>-734.5</c:v>
                </c:pt>
                <c:pt idx="67">
                  <c:v>-733.5</c:v>
                </c:pt>
                <c:pt idx="68">
                  <c:v>-727</c:v>
                </c:pt>
                <c:pt idx="69">
                  <c:v>-678</c:v>
                </c:pt>
                <c:pt idx="70">
                  <c:v>-678</c:v>
                </c:pt>
                <c:pt idx="71">
                  <c:v>-593.5</c:v>
                </c:pt>
                <c:pt idx="72">
                  <c:v>-592.5</c:v>
                </c:pt>
                <c:pt idx="73">
                  <c:v>-592.5</c:v>
                </c:pt>
                <c:pt idx="74">
                  <c:v>-590</c:v>
                </c:pt>
                <c:pt idx="75">
                  <c:v>-590</c:v>
                </c:pt>
                <c:pt idx="76">
                  <c:v>-580</c:v>
                </c:pt>
                <c:pt idx="77">
                  <c:v>-546.5</c:v>
                </c:pt>
                <c:pt idx="78">
                  <c:v>-444.5</c:v>
                </c:pt>
                <c:pt idx="79">
                  <c:v>-444.5</c:v>
                </c:pt>
                <c:pt idx="80">
                  <c:v>-444.5</c:v>
                </c:pt>
                <c:pt idx="81">
                  <c:v>-444.5</c:v>
                </c:pt>
                <c:pt idx="82">
                  <c:v>-440.5</c:v>
                </c:pt>
                <c:pt idx="83">
                  <c:v>-440.5</c:v>
                </c:pt>
                <c:pt idx="84">
                  <c:v>-435.5</c:v>
                </c:pt>
                <c:pt idx="85">
                  <c:v>-435.5</c:v>
                </c:pt>
                <c:pt idx="86">
                  <c:v>-429.5</c:v>
                </c:pt>
                <c:pt idx="87">
                  <c:v>-429.5</c:v>
                </c:pt>
                <c:pt idx="88">
                  <c:v>-425</c:v>
                </c:pt>
                <c:pt idx="89">
                  <c:v>-425</c:v>
                </c:pt>
                <c:pt idx="90">
                  <c:v>-423.5</c:v>
                </c:pt>
                <c:pt idx="91">
                  <c:v>-423.5</c:v>
                </c:pt>
                <c:pt idx="92">
                  <c:v>-413.5</c:v>
                </c:pt>
                <c:pt idx="93">
                  <c:v>-413.5</c:v>
                </c:pt>
                <c:pt idx="94">
                  <c:v>-413.5</c:v>
                </c:pt>
                <c:pt idx="95">
                  <c:v>-413.5</c:v>
                </c:pt>
                <c:pt idx="96">
                  <c:v>-411.5</c:v>
                </c:pt>
                <c:pt idx="97">
                  <c:v>-411.5</c:v>
                </c:pt>
                <c:pt idx="98">
                  <c:v>-411.5</c:v>
                </c:pt>
                <c:pt idx="99">
                  <c:v>-402.5</c:v>
                </c:pt>
                <c:pt idx="100">
                  <c:v>-402.5</c:v>
                </c:pt>
                <c:pt idx="101">
                  <c:v>-402.5</c:v>
                </c:pt>
                <c:pt idx="102">
                  <c:v>-402.5</c:v>
                </c:pt>
                <c:pt idx="103">
                  <c:v>-283.5</c:v>
                </c:pt>
                <c:pt idx="104">
                  <c:v>-279</c:v>
                </c:pt>
                <c:pt idx="105">
                  <c:v>-272.5</c:v>
                </c:pt>
                <c:pt idx="106">
                  <c:v>-266</c:v>
                </c:pt>
                <c:pt idx="107">
                  <c:v>-248</c:v>
                </c:pt>
                <c:pt idx="108">
                  <c:v>-171.5</c:v>
                </c:pt>
                <c:pt idx="109">
                  <c:v>-167</c:v>
                </c:pt>
                <c:pt idx="110">
                  <c:v>-160.5</c:v>
                </c:pt>
                <c:pt idx="111">
                  <c:v>-158</c:v>
                </c:pt>
                <c:pt idx="112">
                  <c:v>-153.5</c:v>
                </c:pt>
                <c:pt idx="113">
                  <c:v>-153.5</c:v>
                </c:pt>
                <c:pt idx="114">
                  <c:v>-151.5</c:v>
                </c:pt>
                <c:pt idx="115">
                  <c:v>-145</c:v>
                </c:pt>
                <c:pt idx="116">
                  <c:v>-144.5</c:v>
                </c:pt>
                <c:pt idx="117">
                  <c:v>-144.5</c:v>
                </c:pt>
                <c:pt idx="118">
                  <c:v>-142.5</c:v>
                </c:pt>
                <c:pt idx="119">
                  <c:v>-140.5</c:v>
                </c:pt>
                <c:pt idx="120">
                  <c:v>-140</c:v>
                </c:pt>
                <c:pt idx="121">
                  <c:v>-138</c:v>
                </c:pt>
                <c:pt idx="122">
                  <c:v>-136</c:v>
                </c:pt>
                <c:pt idx="123">
                  <c:v>-129</c:v>
                </c:pt>
                <c:pt idx="124">
                  <c:v>-120.5</c:v>
                </c:pt>
                <c:pt idx="125">
                  <c:v>-111.5</c:v>
                </c:pt>
                <c:pt idx="126">
                  <c:v>-103.5</c:v>
                </c:pt>
                <c:pt idx="127">
                  <c:v>-2</c:v>
                </c:pt>
                <c:pt idx="128">
                  <c:v>-1.5</c:v>
                </c:pt>
                <c:pt idx="129">
                  <c:v>-1.5</c:v>
                </c:pt>
                <c:pt idx="130">
                  <c:v>0</c:v>
                </c:pt>
                <c:pt idx="131">
                  <c:v>5.5</c:v>
                </c:pt>
                <c:pt idx="132">
                  <c:v>5.5</c:v>
                </c:pt>
                <c:pt idx="133">
                  <c:v>6.5</c:v>
                </c:pt>
                <c:pt idx="134">
                  <c:v>9.5</c:v>
                </c:pt>
                <c:pt idx="135">
                  <c:v>36</c:v>
                </c:pt>
                <c:pt idx="136">
                  <c:v>38.5</c:v>
                </c:pt>
                <c:pt idx="137">
                  <c:v>151</c:v>
                </c:pt>
                <c:pt idx="138">
                  <c:v>155.5</c:v>
                </c:pt>
                <c:pt idx="139">
                  <c:v>193</c:v>
                </c:pt>
                <c:pt idx="140">
                  <c:v>301</c:v>
                </c:pt>
                <c:pt idx="141">
                  <c:v>310</c:v>
                </c:pt>
                <c:pt idx="142">
                  <c:v>355.5</c:v>
                </c:pt>
              </c:numCache>
            </c:numRef>
          </c:xVal>
          <c:yVal>
            <c:numRef>
              <c:f>'Inactive 5'!$N$21:$N$1005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E8F-4C66-87CB-AB8A04EBD646}"/>
            </c:ext>
          </c:extLst>
        </c:ser>
        <c:ser>
          <c:idx val="7"/>
          <c:order val="7"/>
          <c:tx>
            <c:strRef>
              <c:f>'Inactive 5'!$O$20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'Inactive 5'!$F$21:$F$1005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-8902.5</c:v>
                </c:pt>
                <c:pt idx="2">
                  <c:v>-8870</c:v>
                </c:pt>
                <c:pt idx="3">
                  <c:v>-8424.5</c:v>
                </c:pt>
                <c:pt idx="4">
                  <c:v>-8391</c:v>
                </c:pt>
                <c:pt idx="5">
                  <c:v>-3387</c:v>
                </c:pt>
                <c:pt idx="6">
                  <c:v>-3387</c:v>
                </c:pt>
                <c:pt idx="7">
                  <c:v>-3281.5</c:v>
                </c:pt>
                <c:pt idx="8">
                  <c:v>-3281.5</c:v>
                </c:pt>
                <c:pt idx="9">
                  <c:v>-3274.5</c:v>
                </c:pt>
                <c:pt idx="10">
                  <c:v>-3274.5</c:v>
                </c:pt>
                <c:pt idx="11">
                  <c:v>-3270.5</c:v>
                </c:pt>
                <c:pt idx="12">
                  <c:v>-3270.5</c:v>
                </c:pt>
                <c:pt idx="13">
                  <c:v>-3232.5</c:v>
                </c:pt>
                <c:pt idx="14">
                  <c:v>-3232.5</c:v>
                </c:pt>
                <c:pt idx="15">
                  <c:v>-3118.5</c:v>
                </c:pt>
                <c:pt idx="16">
                  <c:v>-3118.5</c:v>
                </c:pt>
                <c:pt idx="17">
                  <c:v>-3118.5</c:v>
                </c:pt>
                <c:pt idx="18">
                  <c:v>-3118.5</c:v>
                </c:pt>
                <c:pt idx="19">
                  <c:v>-3087</c:v>
                </c:pt>
                <c:pt idx="20">
                  <c:v>-3087</c:v>
                </c:pt>
                <c:pt idx="21">
                  <c:v>-2961.5</c:v>
                </c:pt>
                <c:pt idx="22">
                  <c:v>-2961.5</c:v>
                </c:pt>
                <c:pt idx="23">
                  <c:v>-2943.5</c:v>
                </c:pt>
                <c:pt idx="24">
                  <c:v>-2943.5</c:v>
                </c:pt>
                <c:pt idx="25">
                  <c:v>-2776</c:v>
                </c:pt>
                <c:pt idx="26">
                  <c:v>-2776</c:v>
                </c:pt>
                <c:pt idx="27">
                  <c:v>-2648.5</c:v>
                </c:pt>
                <c:pt idx="28">
                  <c:v>-2648.5</c:v>
                </c:pt>
                <c:pt idx="29">
                  <c:v>-2545</c:v>
                </c:pt>
                <c:pt idx="30">
                  <c:v>-2545</c:v>
                </c:pt>
                <c:pt idx="31">
                  <c:v>-2545</c:v>
                </c:pt>
                <c:pt idx="32">
                  <c:v>-2545</c:v>
                </c:pt>
                <c:pt idx="33">
                  <c:v>-2489.5</c:v>
                </c:pt>
                <c:pt idx="34">
                  <c:v>-2489.5</c:v>
                </c:pt>
                <c:pt idx="35">
                  <c:v>-2489.5</c:v>
                </c:pt>
                <c:pt idx="36">
                  <c:v>-2489.5</c:v>
                </c:pt>
                <c:pt idx="37">
                  <c:v>-2372.5</c:v>
                </c:pt>
                <c:pt idx="38">
                  <c:v>-2359.5</c:v>
                </c:pt>
                <c:pt idx="39">
                  <c:v>-2348.5</c:v>
                </c:pt>
                <c:pt idx="40">
                  <c:v>-2236.5</c:v>
                </c:pt>
                <c:pt idx="41">
                  <c:v>-1907.5</c:v>
                </c:pt>
                <c:pt idx="42">
                  <c:v>-1830.5</c:v>
                </c:pt>
                <c:pt idx="43">
                  <c:v>-1830.5</c:v>
                </c:pt>
                <c:pt idx="44">
                  <c:v>-1472</c:v>
                </c:pt>
                <c:pt idx="45">
                  <c:v>-1465.5</c:v>
                </c:pt>
                <c:pt idx="46">
                  <c:v>-1461.5</c:v>
                </c:pt>
                <c:pt idx="47">
                  <c:v>-1457</c:v>
                </c:pt>
                <c:pt idx="48">
                  <c:v>-1456.5</c:v>
                </c:pt>
                <c:pt idx="49">
                  <c:v>-1333.5</c:v>
                </c:pt>
                <c:pt idx="50">
                  <c:v>-1311</c:v>
                </c:pt>
                <c:pt idx="51">
                  <c:v>-1278.5</c:v>
                </c:pt>
                <c:pt idx="52">
                  <c:v>-1203.5</c:v>
                </c:pt>
                <c:pt idx="53">
                  <c:v>-1186.5</c:v>
                </c:pt>
                <c:pt idx="54">
                  <c:v>-1186.5</c:v>
                </c:pt>
                <c:pt idx="55">
                  <c:v>-1186.5</c:v>
                </c:pt>
                <c:pt idx="56">
                  <c:v>-1152.5</c:v>
                </c:pt>
                <c:pt idx="57">
                  <c:v>-1036</c:v>
                </c:pt>
                <c:pt idx="58">
                  <c:v>-1035.5</c:v>
                </c:pt>
                <c:pt idx="59">
                  <c:v>-897.5</c:v>
                </c:pt>
                <c:pt idx="60">
                  <c:v>-892.5</c:v>
                </c:pt>
                <c:pt idx="61">
                  <c:v>-885.5</c:v>
                </c:pt>
                <c:pt idx="62">
                  <c:v>-863.5</c:v>
                </c:pt>
                <c:pt idx="63">
                  <c:v>-861.5</c:v>
                </c:pt>
                <c:pt idx="64">
                  <c:v>-852.5</c:v>
                </c:pt>
                <c:pt idx="65">
                  <c:v>-841.5</c:v>
                </c:pt>
                <c:pt idx="66">
                  <c:v>-734.5</c:v>
                </c:pt>
                <c:pt idx="67">
                  <c:v>-733.5</c:v>
                </c:pt>
                <c:pt idx="68">
                  <c:v>-727</c:v>
                </c:pt>
                <c:pt idx="69">
                  <c:v>-678</c:v>
                </c:pt>
                <c:pt idx="70">
                  <c:v>-678</c:v>
                </c:pt>
                <c:pt idx="71">
                  <c:v>-593.5</c:v>
                </c:pt>
                <c:pt idx="72">
                  <c:v>-592.5</c:v>
                </c:pt>
                <c:pt idx="73">
                  <c:v>-592.5</c:v>
                </c:pt>
                <c:pt idx="74">
                  <c:v>-590</c:v>
                </c:pt>
                <c:pt idx="75">
                  <c:v>-590</c:v>
                </c:pt>
                <c:pt idx="76">
                  <c:v>-580</c:v>
                </c:pt>
                <c:pt idx="77">
                  <c:v>-546.5</c:v>
                </c:pt>
                <c:pt idx="78">
                  <c:v>-444.5</c:v>
                </c:pt>
                <c:pt idx="79">
                  <c:v>-444.5</c:v>
                </c:pt>
                <c:pt idx="80">
                  <c:v>-444.5</c:v>
                </c:pt>
                <c:pt idx="81">
                  <c:v>-444.5</c:v>
                </c:pt>
                <c:pt idx="82">
                  <c:v>-440.5</c:v>
                </c:pt>
                <c:pt idx="83">
                  <c:v>-440.5</c:v>
                </c:pt>
                <c:pt idx="84">
                  <c:v>-435.5</c:v>
                </c:pt>
                <c:pt idx="85">
                  <c:v>-435.5</c:v>
                </c:pt>
                <c:pt idx="86">
                  <c:v>-429.5</c:v>
                </c:pt>
                <c:pt idx="87">
                  <c:v>-429.5</c:v>
                </c:pt>
                <c:pt idx="88">
                  <c:v>-425</c:v>
                </c:pt>
                <c:pt idx="89">
                  <c:v>-425</c:v>
                </c:pt>
                <c:pt idx="90">
                  <c:v>-423.5</c:v>
                </c:pt>
                <c:pt idx="91">
                  <c:v>-423.5</c:v>
                </c:pt>
                <c:pt idx="92">
                  <c:v>-413.5</c:v>
                </c:pt>
                <c:pt idx="93">
                  <c:v>-413.5</c:v>
                </c:pt>
                <c:pt idx="94">
                  <c:v>-413.5</c:v>
                </c:pt>
                <c:pt idx="95">
                  <c:v>-413.5</c:v>
                </c:pt>
                <c:pt idx="96">
                  <c:v>-411.5</c:v>
                </c:pt>
                <c:pt idx="97">
                  <c:v>-411.5</c:v>
                </c:pt>
                <c:pt idx="98">
                  <c:v>-411.5</c:v>
                </c:pt>
                <c:pt idx="99">
                  <c:v>-402.5</c:v>
                </c:pt>
                <c:pt idx="100">
                  <c:v>-402.5</c:v>
                </c:pt>
                <c:pt idx="101">
                  <c:v>-402.5</c:v>
                </c:pt>
                <c:pt idx="102">
                  <c:v>-402.5</c:v>
                </c:pt>
                <c:pt idx="103">
                  <c:v>-283.5</c:v>
                </c:pt>
                <c:pt idx="104">
                  <c:v>-279</c:v>
                </c:pt>
                <c:pt idx="105">
                  <c:v>-272.5</c:v>
                </c:pt>
                <c:pt idx="106">
                  <c:v>-266</c:v>
                </c:pt>
                <c:pt idx="107">
                  <c:v>-248</c:v>
                </c:pt>
                <c:pt idx="108">
                  <c:v>-171.5</c:v>
                </c:pt>
                <c:pt idx="109">
                  <c:v>-167</c:v>
                </c:pt>
                <c:pt idx="110">
                  <c:v>-160.5</c:v>
                </c:pt>
                <c:pt idx="111">
                  <c:v>-158</c:v>
                </c:pt>
                <c:pt idx="112">
                  <c:v>-153.5</c:v>
                </c:pt>
                <c:pt idx="113">
                  <c:v>-153.5</c:v>
                </c:pt>
                <c:pt idx="114">
                  <c:v>-151.5</c:v>
                </c:pt>
                <c:pt idx="115">
                  <c:v>-145</c:v>
                </c:pt>
                <c:pt idx="116">
                  <c:v>-144.5</c:v>
                </c:pt>
                <c:pt idx="117">
                  <c:v>-144.5</c:v>
                </c:pt>
                <c:pt idx="118">
                  <c:v>-142.5</c:v>
                </c:pt>
                <c:pt idx="119">
                  <c:v>-140.5</c:v>
                </c:pt>
                <c:pt idx="120">
                  <c:v>-140</c:v>
                </c:pt>
                <c:pt idx="121">
                  <c:v>-138</c:v>
                </c:pt>
                <c:pt idx="122">
                  <c:v>-136</c:v>
                </c:pt>
                <c:pt idx="123">
                  <c:v>-129</c:v>
                </c:pt>
                <c:pt idx="124">
                  <c:v>-120.5</c:v>
                </c:pt>
                <c:pt idx="125">
                  <c:v>-111.5</c:v>
                </c:pt>
                <c:pt idx="126">
                  <c:v>-103.5</c:v>
                </c:pt>
                <c:pt idx="127">
                  <c:v>-2</c:v>
                </c:pt>
                <c:pt idx="128">
                  <c:v>-1.5</c:v>
                </c:pt>
                <c:pt idx="129">
                  <c:v>-1.5</c:v>
                </c:pt>
                <c:pt idx="130">
                  <c:v>0</c:v>
                </c:pt>
                <c:pt idx="131">
                  <c:v>5.5</c:v>
                </c:pt>
                <c:pt idx="132">
                  <c:v>5.5</c:v>
                </c:pt>
                <c:pt idx="133">
                  <c:v>6.5</c:v>
                </c:pt>
                <c:pt idx="134">
                  <c:v>9.5</c:v>
                </c:pt>
                <c:pt idx="135">
                  <c:v>36</c:v>
                </c:pt>
                <c:pt idx="136">
                  <c:v>38.5</c:v>
                </c:pt>
                <c:pt idx="137">
                  <c:v>151</c:v>
                </c:pt>
                <c:pt idx="138">
                  <c:v>155.5</c:v>
                </c:pt>
                <c:pt idx="139">
                  <c:v>193</c:v>
                </c:pt>
                <c:pt idx="140">
                  <c:v>301</c:v>
                </c:pt>
                <c:pt idx="141">
                  <c:v>310</c:v>
                </c:pt>
                <c:pt idx="142">
                  <c:v>355.5</c:v>
                </c:pt>
              </c:numCache>
            </c:numRef>
          </c:xVal>
          <c:yVal>
            <c:numRef>
              <c:f>'Inactive 5'!$O$21:$O$1005</c:f>
              <c:numCache>
                <c:formatCode>General</c:formatCode>
                <c:ptCount val="985"/>
                <c:pt idx="42">
                  <c:v>-5.5619422427601789E-2</c:v>
                </c:pt>
                <c:pt idx="43">
                  <c:v>-5.5619422427601789E-2</c:v>
                </c:pt>
                <c:pt idx="57">
                  <c:v>-3.8331121305555098E-2</c:v>
                </c:pt>
                <c:pt idx="58">
                  <c:v>-3.8320241317435499E-2</c:v>
                </c:pt>
                <c:pt idx="60">
                  <c:v>-3.5208564715229484E-2</c:v>
                </c:pt>
                <c:pt idx="61">
                  <c:v>-3.5056244881555065E-2</c:v>
                </c:pt>
                <c:pt idx="67">
                  <c:v>-3.1748728493196224E-2</c:v>
                </c:pt>
                <c:pt idx="68">
                  <c:v>-3.160728864764141E-2</c:v>
                </c:pt>
                <c:pt idx="69">
                  <c:v>-3.0541049811920469E-2</c:v>
                </c:pt>
                <c:pt idx="70">
                  <c:v>-3.0541049811920469E-2</c:v>
                </c:pt>
                <c:pt idx="71">
                  <c:v>-2.8702331819707824E-2</c:v>
                </c:pt>
                <c:pt idx="72">
                  <c:v>-2.8680571843468623E-2</c:v>
                </c:pt>
                <c:pt idx="73">
                  <c:v>-2.8680571843468623E-2</c:v>
                </c:pt>
                <c:pt idx="74">
                  <c:v>-2.8626171902870614E-2</c:v>
                </c:pt>
                <c:pt idx="75">
                  <c:v>-2.8626171902870614E-2</c:v>
                </c:pt>
                <c:pt idx="76">
                  <c:v>-2.8408572140478587E-2</c:v>
                </c:pt>
                <c:pt idx="77">
                  <c:v>-2.7679612936465287E-2</c:v>
                </c:pt>
                <c:pt idx="78">
                  <c:v>-2.5460095360066597E-2</c:v>
                </c:pt>
                <c:pt idx="79">
                  <c:v>-2.5460095360066597E-2</c:v>
                </c:pt>
                <c:pt idx="80">
                  <c:v>-2.5460095360066597E-2</c:v>
                </c:pt>
                <c:pt idx="81">
                  <c:v>-2.5460095360066597E-2</c:v>
                </c:pt>
                <c:pt idx="82">
                  <c:v>-2.5373055455109782E-2</c:v>
                </c:pt>
                <c:pt idx="83">
                  <c:v>-2.5373055455109782E-2</c:v>
                </c:pt>
                <c:pt idx="84">
                  <c:v>-2.526425557391377E-2</c:v>
                </c:pt>
                <c:pt idx="85">
                  <c:v>-2.526425557391377E-2</c:v>
                </c:pt>
                <c:pt idx="86">
                  <c:v>-2.5133695716478551E-2</c:v>
                </c:pt>
                <c:pt idx="87">
                  <c:v>-2.5133695716478551E-2</c:v>
                </c:pt>
                <c:pt idx="88">
                  <c:v>-2.5035775823402138E-2</c:v>
                </c:pt>
                <c:pt idx="89">
                  <c:v>-2.5035775823402138E-2</c:v>
                </c:pt>
                <c:pt idx="90">
                  <c:v>-2.5003135859043332E-2</c:v>
                </c:pt>
                <c:pt idx="91">
                  <c:v>-2.5003135859043332E-2</c:v>
                </c:pt>
                <c:pt idx="92">
                  <c:v>-2.4785536096651305E-2</c:v>
                </c:pt>
                <c:pt idx="93">
                  <c:v>-2.4785536096651305E-2</c:v>
                </c:pt>
                <c:pt idx="94">
                  <c:v>-2.4785536096651305E-2</c:v>
                </c:pt>
                <c:pt idx="95">
                  <c:v>-2.4785536096651305E-2</c:v>
                </c:pt>
                <c:pt idx="96">
                  <c:v>-2.4742016144172901E-2</c:v>
                </c:pt>
                <c:pt idx="97">
                  <c:v>-2.4742016144172901E-2</c:v>
                </c:pt>
                <c:pt idx="98">
                  <c:v>-2.4742016144172901E-2</c:v>
                </c:pt>
                <c:pt idx="99">
                  <c:v>-2.4546176358020075E-2</c:v>
                </c:pt>
                <c:pt idx="100">
                  <c:v>-2.4546176358020075E-2</c:v>
                </c:pt>
                <c:pt idx="101">
                  <c:v>-2.4546176358020075E-2</c:v>
                </c:pt>
                <c:pt idx="102">
                  <c:v>-2.4546176358020075E-2</c:v>
                </c:pt>
                <c:pt idx="103">
                  <c:v>-2.1956739185554932E-2</c:v>
                </c:pt>
                <c:pt idx="104">
                  <c:v>-2.1858819292478519E-2</c:v>
                </c:pt>
                <c:pt idx="105">
                  <c:v>-2.1717379446923701E-2</c:v>
                </c:pt>
                <c:pt idx="106">
                  <c:v>-2.1575939601368881E-2</c:v>
                </c:pt>
                <c:pt idx="107">
                  <c:v>-2.1184260029063227E-2</c:v>
                </c:pt>
                <c:pt idx="108">
                  <c:v>-1.9519621846764208E-2</c:v>
                </c:pt>
                <c:pt idx="109">
                  <c:v>-1.9421701953687795E-2</c:v>
                </c:pt>
                <c:pt idx="110">
                  <c:v>-1.9280262108132978E-2</c:v>
                </c:pt>
                <c:pt idx="111">
                  <c:v>-1.9225862167534968E-2</c:v>
                </c:pt>
                <c:pt idx="112">
                  <c:v>-1.9127942274458555E-2</c:v>
                </c:pt>
                <c:pt idx="113">
                  <c:v>-1.9127942274458555E-2</c:v>
                </c:pt>
                <c:pt idx="114">
                  <c:v>-1.9084422321980151E-2</c:v>
                </c:pt>
                <c:pt idx="115">
                  <c:v>-1.8942982476425334E-2</c:v>
                </c:pt>
                <c:pt idx="116">
                  <c:v>-1.8932102488305732E-2</c:v>
                </c:pt>
                <c:pt idx="117">
                  <c:v>-1.8932102488305732E-2</c:v>
                </c:pt>
                <c:pt idx="118">
                  <c:v>-1.8888582535827324E-2</c:v>
                </c:pt>
                <c:pt idx="119">
                  <c:v>-1.884506258334892E-2</c:v>
                </c:pt>
                <c:pt idx="120">
                  <c:v>-1.8834182595229319E-2</c:v>
                </c:pt>
                <c:pt idx="121">
                  <c:v>-1.8790662642750911E-2</c:v>
                </c:pt>
                <c:pt idx="122">
                  <c:v>-1.8747142690272507E-2</c:v>
                </c:pt>
                <c:pt idx="123">
                  <c:v>-1.8594822856598088E-2</c:v>
                </c:pt>
                <c:pt idx="124">
                  <c:v>-1.8409863058564863E-2</c:v>
                </c:pt>
                <c:pt idx="125">
                  <c:v>-1.8214023272412037E-2</c:v>
                </c:pt>
                <c:pt idx="126">
                  <c:v>-1.8039943462498414E-2</c:v>
                </c:pt>
                <c:pt idx="127">
                  <c:v>-1.5831305874219322E-2</c:v>
                </c:pt>
                <c:pt idx="128">
                  <c:v>-1.582042588609972E-2</c:v>
                </c:pt>
                <c:pt idx="129">
                  <c:v>-1.582042588609972E-2</c:v>
                </c:pt>
                <c:pt idx="130">
                  <c:v>-1.5787785921740915E-2</c:v>
                </c:pt>
                <c:pt idx="131">
                  <c:v>-1.5668106052425298E-2</c:v>
                </c:pt>
                <c:pt idx="132">
                  <c:v>-1.5668106052425298E-2</c:v>
                </c:pt>
                <c:pt idx="133">
                  <c:v>-1.5646346076186098E-2</c:v>
                </c:pt>
                <c:pt idx="134">
                  <c:v>-1.5581066147468488E-2</c:v>
                </c:pt>
                <c:pt idx="135">
                  <c:v>-1.5004426777129612E-2</c:v>
                </c:pt>
                <c:pt idx="136">
                  <c:v>-1.4950026836531604E-2</c:v>
                </c:pt>
                <c:pt idx="137">
                  <c:v>-1.2502029509621281E-2</c:v>
                </c:pt>
                <c:pt idx="138">
                  <c:v>-1.2404109616544867E-2</c:v>
                </c:pt>
                <c:pt idx="139">
                  <c:v>-1.1588110507574759E-2</c:v>
                </c:pt>
                <c:pt idx="140">
                  <c:v>-9.2380330737408482E-3</c:v>
                </c:pt>
                <c:pt idx="141">
                  <c:v>-9.0421932875880233E-3</c:v>
                </c:pt>
                <c:pt idx="142">
                  <c:v>-8.0521143687042919E-3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E8F-4C66-87CB-AB8A04EBD646}"/>
            </c:ext>
          </c:extLst>
        </c:ser>
        <c:ser>
          <c:idx val="8"/>
          <c:order val="8"/>
          <c:tx>
            <c:strRef>
              <c:f>'Inactive 5'!$AX$1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'Inactive 5'!$AW$2:$AW$140</c:f>
              <c:numCache>
                <c:formatCode>General</c:formatCode>
                <c:ptCount val="139"/>
                <c:pt idx="0">
                  <c:v>-9000</c:v>
                </c:pt>
                <c:pt idx="1">
                  <c:v>-8900</c:v>
                </c:pt>
                <c:pt idx="2">
                  <c:v>-8800</c:v>
                </c:pt>
                <c:pt idx="3">
                  <c:v>-8700</c:v>
                </c:pt>
                <c:pt idx="4">
                  <c:v>-8600</c:v>
                </c:pt>
                <c:pt idx="5">
                  <c:v>-8500</c:v>
                </c:pt>
                <c:pt idx="6">
                  <c:v>-8400</c:v>
                </c:pt>
                <c:pt idx="7">
                  <c:v>-8300</c:v>
                </c:pt>
                <c:pt idx="8">
                  <c:v>-8200</c:v>
                </c:pt>
                <c:pt idx="9">
                  <c:v>-8100</c:v>
                </c:pt>
                <c:pt idx="10">
                  <c:v>-8000</c:v>
                </c:pt>
                <c:pt idx="11">
                  <c:v>-7900</c:v>
                </c:pt>
                <c:pt idx="12">
                  <c:v>-7800</c:v>
                </c:pt>
                <c:pt idx="13">
                  <c:v>-7700</c:v>
                </c:pt>
                <c:pt idx="14">
                  <c:v>-7600</c:v>
                </c:pt>
                <c:pt idx="15">
                  <c:v>-7500</c:v>
                </c:pt>
                <c:pt idx="16">
                  <c:v>-7400</c:v>
                </c:pt>
                <c:pt idx="17">
                  <c:v>-7300</c:v>
                </c:pt>
                <c:pt idx="18">
                  <c:v>-7200</c:v>
                </c:pt>
                <c:pt idx="19">
                  <c:v>-7100</c:v>
                </c:pt>
                <c:pt idx="20">
                  <c:v>-7000</c:v>
                </c:pt>
                <c:pt idx="21">
                  <c:v>-6900</c:v>
                </c:pt>
                <c:pt idx="22">
                  <c:v>-6800</c:v>
                </c:pt>
                <c:pt idx="23">
                  <c:v>-6700</c:v>
                </c:pt>
                <c:pt idx="24">
                  <c:v>-6600</c:v>
                </c:pt>
                <c:pt idx="25">
                  <c:v>-6500</c:v>
                </c:pt>
                <c:pt idx="26">
                  <c:v>-6400</c:v>
                </c:pt>
                <c:pt idx="27">
                  <c:v>-6300</c:v>
                </c:pt>
                <c:pt idx="28">
                  <c:v>-6200</c:v>
                </c:pt>
                <c:pt idx="29">
                  <c:v>-6100</c:v>
                </c:pt>
                <c:pt idx="30">
                  <c:v>-6000</c:v>
                </c:pt>
                <c:pt idx="31">
                  <c:v>-5900</c:v>
                </c:pt>
                <c:pt idx="32">
                  <c:v>-5800</c:v>
                </c:pt>
                <c:pt idx="33">
                  <c:v>-5700</c:v>
                </c:pt>
                <c:pt idx="34">
                  <c:v>-5600</c:v>
                </c:pt>
                <c:pt idx="35">
                  <c:v>-5500</c:v>
                </c:pt>
                <c:pt idx="36">
                  <c:v>-5400</c:v>
                </c:pt>
                <c:pt idx="37">
                  <c:v>-5300</c:v>
                </c:pt>
                <c:pt idx="38">
                  <c:v>-5200</c:v>
                </c:pt>
                <c:pt idx="39">
                  <c:v>-5100</c:v>
                </c:pt>
                <c:pt idx="40">
                  <c:v>-5000</c:v>
                </c:pt>
                <c:pt idx="41">
                  <c:v>-4900</c:v>
                </c:pt>
                <c:pt idx="42">
                  <c:v>-4800</c:v>
                </c:pt>
                <c:pt idx="43">
                  <c:v>-4700</c:v>
                </c:pt>
                <c:pt idx="44">
                  <c:v>-4600</c:v>
                </c:pt>
                <c:pt idx="45">
                  <c:v>-4500</c:v>
                </c:pt>
                <c:pt idx="46">
                  <c:v>-4400</c:v>
                </c:pt>
                <c:pt idx="47">
                  <c:v>-4300</c:v>
                </c:pt>
                <c:pt idx="48">
                  <c:v>-4200</c:v>
                </c:pt>
                <c:pt idx="49">
                  <c:v>-4100</c:v>
                </c:pt>
                <c:pt idx="50">
                  <c:v>-4000</c:v>
                </c:pt>
                <c:pt idx="51">
                  <c:v>-3900</c:v>
                </c:pt>
                <c:pt idx="52">
                  <c:v>-3800</c:v>
                </c:pt>
                <c:pt idx="53">
                  <c:v>-3700</c:v>
                </c:pt>
                <c:pt idx="54">
                  <c:v>-3600</c:v>
                </c:pt>
                <c:pt idx="55">
                  <c:v>-3500</c:v>
                </c:pt>
                <c:pt idx="56">
                  <c:v>-3450</c:v>
                </c:pt>
                <c:pt idx="57">
                  <c:v>-3400</c:v>
                </c:pt>
                <c:pt idx="58">
                  <c:v>-3350</c:v>
                </c:pt>
                <c:pt idx="59">
                  <c:v>-3300</c:v>
                </c:pt>
                <c:pt idx="60">
                  <c:v>-3250</c:v>
                </c:pt>
                <c:pt idx="61">
                  <c:v>-3200</c:v>
                </c:pt>
                <c:pt idx="62">
                  <c:v>-3150</c:v>
                </c:pt>
                <c:pt idx="63">
                  <c:v>-3100</c:v>
                </c:pt>
                <c:pt idx="64">
                  <c:v>-3050</c:v>
                </c:pt>
                <c:pt idx="65">
                  <c:v>-3000</c:v>
                </c:pt>
                <c:pt idx="66">
                  <c:v>-2950</c:v>
                </c:pt>
                <c:pt idx="67">
                  <c:v>-2900</c:v>
                </c:pt>
                <c:pt idx="68">
                  <c:v>-2850</c:v>
                </c:pt>
                <c:pt idx="69">
                  <c:v>-2800</c:v>
                </c:pt>
                <c:pt idx="70">
                  <c:v>-2750</c:v>
                </c:pt>
                <c:pt idx="71">
                  <c:v>-2700</c:v>
                </c:pt>
                <c:pt idx="72">
                  <c:v>-2650</c:v>
                </c:pt>
                <c:pt idx="73">
                  <c:v>-2600</c:v>
                </c:pt>
                <c:pt idx="74">
                  <c:v>-2550</c:v>
                </c:pt>
                <c:pt idx="75">
                  <c:v>-2500</c:v>
                </c:pt>
                <c:pt idx="76">
                  <c:v>-2450</c:v>
                </c:pt>
                <c:pt idx="77">
                  <c:v>-2400</c:v>
                </c:pt>
                <c:pt idx="78">
                  <c:v>-2350</c:v>
                </c:pt>
                <c:pt idx="79">
                  <c:v>-2300</c:v>
                </c:pt>
                <c:pt idx="80">
                  <c:v>-2250</c:v>
                </c:pt>
                <c:pt idx="81">
                  <c:v>-2200</c:v>
                </c:pt>
                <c:pt idx="82">
                  <c:v>-2150</c:v>
                </c:pt>
                <c:pt idx="83">
                  <c:v>-2100</c:v>
                </c:pt>
                <c:pt idx="84">
                  <c:v>-2050</c:v>
                </c:pt>
                <c:pt idx="85">
                  <c:v>-2000</c:v>
                </c:pt>
                <c:pt idx="86">
                  <c:v>-1950</c:v>
                </c:pt>
                <c:pt idx="87">
                  <c:v>-1900</c:v>
                </c:pt>
                <c:pt idx="88">
                  <c:v>-1850</c:v>
                </c:pt>
                <c:pt idx="89">
                  <c:v>-1800</c:v>
                </c:pt>
                <c:pt idx="90">
                  <c:v>-1750</c:v>
                </c:pt>
                <c:pt idx="91">
                  <c:v>-1700</c:v>
                </c:pt>
                <c:pt idx="92">
                  <c:v>-1650</c:v>
                </c:pt>
                <c:pt idx="93">
                  <c:v>-1600</c:v>
                </c:pt>
                <c:pt idx="94">
                  <c:v>-1550</c:v>
                </c:pt>
                <c:pt idx="95">
                  <c:v>-1500</c:v>
                </c:pt>
                <c:pt idx="96">
                  <c:v>-1450</c:v>
                </c:pt>
                <c:pt idx="97">
                  <c:v>-1400</c:v>
                </c:pt>
                <c:pt idx="98">
                  <c:v>-1350</c:v>
                </c:pt>
                <c:pt idx="99">
                  <c:v>-1300</c:v>
                </c:pt>
                <c:pt idx="100">
                  <c:v>-1250</c:v>
                </c:pt>
                <c:pt idx="101">
                  <c:v>-1200</c:v>
                </c:pt>
                <c:pt idx="102">
                  <c:v>-1150</c:v>
                </c:pt>
                <c:pt idx="103">
                  <c:v>-1100</c:v>
                </c:pt>
                <c:pt idx="104">
                  <c:v>-1050</c:v>
                </c:pt>
                <c:pt idx="105">
                  <c:v>-1000</c:v>
                </c:pt>
                <c:pt idx="106">
                  <c:v>-950</c:v>
                </c:pt>
                <c:pt idx="107">
                  <c:v>-900</c:v>
                </c:pt>
                <c:pt idx="108">
                  <c:v>-850</c:v>
                </c:pt>
                <c:pt idx="109">
                  <c:v>-800</c:v>
                </c:pt>
                <c:pt idx="110">
                  <c:v>-750</c:v>
                </c:pt>
                <c:pt idx="111">
                  <c:v>-700</c:v>
                </c:pt>
                <c:pt idx="112">
                  <c:v>-650</c:v>
                </c:pt>
                <c:pt idx="113">
                  <c:v>-600</c:v>
                </c:pt>
                <c:pt idx="114">
                  <c:v>-550</c:v>
                </c:pt>
                <c:pt idx="115">
                  <c:v>-500</c:v>
                </c:pt>
                <c:pt idx="116">
                  <c:v>-450</c:v>
                </c:pt>
                <c:pt idx="117">
                  <c:v>-400</c:v>
                </c:pt>
                <c:pt idx="118">
                  <c:v>-350</c:v>
                </c:pt>
                <c:pt idx="119">
                  <c:v>-300</c:v>
                </c:pt>
                <c:pt idx="120">
                  <c:v>-250</c:v>
                </c:pt>
                <c:pt idx="121">
                  <c:v>-200</c:v>
                </c:pt>
                <c:pt idx="122">
                  <c:v>-150</c:v>
                </c:pt>
                <c:pt idx="123">
                  <c:v>-100</c:v>
                </c:pt>
                <c:pt idx="124">
                  <c:v>-50</c:v>
                </c:pt>
                <c:pt idx="125">
                  <c:v>0</c:v>
                </c:pt>
                <c:pt idx="126">
                  <c:v>50</c:v>
                </c:pt>
                <c:pt idx="127">
                  <c:v>100</c:v>
                </c:pt>
                <c:pt idx="128">
                  <c:v>150</c:v>
                </c:pt>
                <c:pt idx="129">
                  <c:v>200</c:v>
                </c:pt>
                <c:pt idx="130">
                  <c:v>250</c:v>
                </c:pt>
                <c:pt idx="131">
                  <c:v>300</c:v>
                </c:pt>
                <c:pt idx="132">
                  <c:v>350</c:v>
                </c:pt>
                <c:pt idx="133">
                  <c:v>400</c:v>
                </c:pt>
                <c:pt idx="134">
                  <c:v>450</c:v>
                </c:pt>
                <c:pt idx="135">
                  <c:v>500</c:v>
                </c:pt>
              </c:numCache>
            </c:numRef>
          </c:xVal>
          <c:yVal>
            <c:numRef>
              <c:f>'Inactive 5'!$AX$2:$AX$140</c:f>
              <c:numCache>
                <c:formatCode>General</c:formatCode>
                <c:ptCount val="139"/>
                <c:pt idx="0">
                  <c:v>1.6511868307045027E-2</c:v>
                </c:pt>
                <c:pt idx="1">
                  <c:v>1.7946061655900021E-2</c:v>
                </c:pt>
                <c:pt idx="2">
                  <c:v>1.9190456915828789E-2</c:v>
                </c:pt>
                <c:pt idx="3">
                  <c:v>2.0437923842010382E-2</c:v>
                </c:pt>
                <c:pt idx="4">
                  <c:v>2.1697906873355342E-2</c:v>
                </c:pt>
                <c:pt idx="5">
                  <c:v>2.2797201253389895E-2</c:v>
                </c:pt>
                <c:pt idx="6">
                  <c:v>2.3521002680236262E-2</c:v>
                </c:pt>
                <c:pt idx="7">
                  <c:v>2.3743758764893555E-2</c:v>
                </c:pt>
                <c:pt idx="8">
                  <c:v>2.3426728813930091E-2</c:v>
                </c:pt>
                <c:pt idx="9">
                  <c:v>2.2509250010212166E-2</c:v>
                </c:pt>
                <c:pt idx="10">
                  <c:v>2.0818384194685825E-2</c:v>
                </c:pt>
                <c:pt idx="11">
                  <c:v>1.8019301451103642E-2</c:v>
                </c:pt>
                <c:pt idx="12">
                  <c:v>1.338445756550302E-2</c:v>
                </c:pt>
                <c:pt idx="13">
                  <c:v>3.8347939969529277E-3</c:v>
                </c:pt>
                <c:pt idx="14">
                  <c:v>-1.1834587268677355E-2</c:v>
                </c:pt>
                <c:pt idx="15">
                  <c:v>-1.2848088834102565E-2</c:v>
                </c:pt>
                <c:pt idx="16">
                  <c:v>-1.04131533543149E-2</c:v>
                </c:pt>
                <c:pt idx="17">
                  <c:v>-7.4729970254152605E-3</c:v>
                </c:pt>
                <c:pt idx="18">
                  <c:v>-4.4303542308185857E-3</c:v>
                </c:pt>
                <c:pt idx="19">
                  <c:v>-1.4118554316435231E-3</c:v>
                </c:pt>
                <c:pt idx="20">
                  <c:v>1.5856043619946391E-3</c:v>
                </c:pt>
                <c:pt idx="21">
                  <c:v>4.5975231569135647E-3</c:v>
                </c:pt>
                <c:pt idx="22">
                  <c:v>7.5525773406221065E-3</c:v>
                </c:pt>
                <c:pt idx="23">
                  <c:v>1.0252257166648531E-2</c:v>
                </c:pt>
                <c:pt idx="24">
                  <c:v>1.2497785741577873E-2</c:v>
                </c:pt>
                <c:pt idx="25">
                  <c:v>1.4238773666127158E-2</c:v>
                </c:pt>
                <c:pt idx="26">
                  <c:v>1.5617006671030643E-2</c:v>
                </c:pt>
                <c:pt idx="27">
                  <c:v>1.6868879622774342E-2</c:v>
                </c:pt>
                <c:pt idx="28">
                  <c:v>1.8147811606537233E-2</c:v>
                </c:pt>
                <c:pt idx="29">
                  <c:v>1.9406120801726861E-2</c:v>
                </c:pt>
                <c:pt idx="30">
                  <c:v>2.0442640388161643E-2</c:v>
                </c:pt>
                <c:pt idx="31">
                  <c:v>2.1058180303719646E-2</c:v>
                </c:pt>
                <c:pt idx="32">
                  <c:v>2.1157182247146217E-2</c:v>
                </c:pt>
                <c:pt idx="33">
                  <c:v>2.0707237537579169E-2</c:v>
                </c:pt>
                <c:pt idx="34">
                  <c:v>1.9623060413835498E-2</c:v>
                </c:pt>
                <c:pt idx="35">
                  <c:v>1.7694380112307739E-2</c:v>
                </c:pt>
                <c:pt idx="36">
                  <c:v>1.4520154242018787E-2</c:v>
                </c:pt>
                <c:pt idx="37">
                  <c:v>9.1188892844170765E-3</c:v>
                </c:pt>
                <c:pt idx="38">
                  <c:v>-3.1652627029572075E-3</c:v>
                </c:pt>
                <c:pt idx="39">
                  <c:v>-1.5549403682618482E-2</c:v>
                </c:pt>
                <c:pt idx="40">
                  <c:v>-1.468498193000403E-2</c:v>
                </c:pt>
                <c:pt idx="41">
                  <c:v>-1.2018897983429653E-2</c:v>
                </c:pt>
                <c:pt idx="42">
                  <c:v>-9.0087543862342363E-3</c:v>
                </c:pt>
                <c:pt idx="43">
                  <c:v>-5.9465990658424984E-3</c:v>
                </c:pt>
                <c:pt idx="44">
                  <c:v>-2.9182450582572713E-3</c:v>
                </c:pt>
                <c:pt idx="45">
                  <c:v>1.0183007896737541E-4</c:v>
                </c:pt>
                <c:pt idx="46">
                  <c:v>3.1316643808384256E-3</c:v>
                </c:pt>
                <c:pt idx="47">
                  <c:v>6.0601299935267635E-3</c:v>
                </c:pt>
                <c:pt idx="48">
                  <c:v>8.6723598800713536E-3</c:v>
                </c:pt>
                <c:pt idx="49">
                  <c:v>1.0797758506998552E-2</c:v>
                </c:pt>
                <c:pt idx="50">
                  <c:v>1.2439682809022072E-2</c:v>
                </c:pt>
                <c:pt idx="51">
                  <c:v>1.3780377427816003E-2</c:v>
                </c:pt>
                <c:pt idx="52">
                  <c:v>1.5051726394263429E-2</c:v>
                </c:pt>
                <c:pt idx="53">
                  <c:v>1.6358311001203111E-2</c:v>
                </c:pt>
                <c:pt idx="54">
                  <c:v>1.759919894311095E-2</c:v>
                </c:pt>
                <c:pt idx="55">
                  <c:v>1.855771429485514E-2</c:v>
                </c:pt>
                <c:pt idx="56">
                  <c:v>1.8871750902365952E-2</c:v>
                </c:pt>
                <c:pt idx="57">
                  <c:v>1.9058290563530547E-2</c:v>
                </c:pt>
                <c:pt idx="58">
                  <c:v>1.9112491013200644E-2</c:v>
                </c:pt>
                <c:pt idx="59">
                  <c:v>1.9031941436029199E-2</c:v>
                </c:pt>
                <c:pt idx="60">
                  <c:v>1.8812233857643128E-2</c:v>
                </c:pt>
                <c:pt idx="61">
                  <c:v>1.8443233017519555E-2</c:v>
                </c:pt>
                <c:pt idx="62">
                  <c:v>1.7906980721209897E-2</c:v>
                </c:pt>
                <c:pt idx="63">
                  <c:v>1.7177122184018265E-2</c:v>
                </c:pt>
                <c:pt idx="64">
                  <c:v>1.6218282245756679E-2</c:v>
                </c:pt>
                <c:pt idx="65">
                  <c:v>1.4982765156184285E-2</c:v>
                </c:pt>
                <c:pt idx="66">
                  <c:v>1.3402291834300991E-2</c:v>
                </c:pt>
                <c:pt idx="67">
                  <c:v>1.1371648627432649E-2</c:v>
                </c:pt>
                <c:pt idx="68">
                  <c:v>8.7006417027015465E-3</c:v>
                </c:pt>
                <c:pt idx="69">
                  <c:v>4.9189284871829862E-3</c:v>
                </c:pt>
                <c:pt idx="70">
                  <c:v>-1.1864988217674989E-3</c:v>
                </c:pt>
                <c:pt idx="71">
                  <c:v>-1.0135141875230591E-2</c:v>
                </c:pt>
                <c:pt idx="72">
                  <c:v>-1.6478590311072457E-2</c:v>
                </c:pt>
                <c:pt idx="73">
                  <c:v>-1.7724102821955773E-2</c:v>
                </c:pt>
                <c:pt idx="74">
                  <c:v>-1.7082354707735069E-2</c:v>
                </c:pt>
                <c:pt idx="75">
                  <c:v>-1.5931888005861251E-2</c:v>
                </c:pt>
                <c:pt idx="76">
                  <c:v>-1.4569997819926891E-2</c:v>
                </c:pt>
                <c:pt idx="77">
                  <c:v>-1.3101381816211566E-2</c:v>
                </c:pt>
                <c:pt idx="78">
                  <c:v>-1.1581091847221166E-2</c:v>
                </c:pt>
                <c:pt idx="79">
                  <c:v>-1.004043717773224E-2</c:v>
                </c:pt>
                <c:pt idx="80">
                  <c:v>-8.4983323443539524E-3</c:v>
                </c:pt>
                <c:pt idx="81">
                  <c:v>-6.9648844659480061E-3</c:v>
                </c:pt>
                <c:pt idx="82">
                  <c:v>-5.4417858292805229E-3</c:v>
                </c:pt>
                <c:pt idx="83">
                  <c:v>-3.9240504357053374E-3</c:v>
                </c:pt>
                <c:pt idx="84">
                  <c:v>-2.4044451733866803E-3</c:v>
                </c:pt>
                <c:pt idx="85">
                  <c:v>-8.7920231773659912E-4</c:v>
                </c:pt>
                <c:pt idx="86">
                  <c:v>6.4725357306604837E-4</c:v>
                </c:pt>
                <c:pt idx="87">
                  <c:v>2.1602373300051722E-3</c:v>
                </c:pt>
                <c:pt idx="88">
                  <c:v>3.6359571861852708E-3</c:v>
                </c:pt>
                <c:pt idx="89">
                  <c:v>5.0454261707484193E-3</c:v>
                </c:pt>
                <c:pt idx="90">
                  <c:v>6.359970258334853E-3</c:v>
                </c:pt>
                <c:pt idx="91">
                  <c:v>7.5569030704590199E-3</c:v>
                </c:pt>
                <c:pt idx="92">
                  <c:v>8.6240723909433818E-3</c:v>
                </c:pt>
                <c:pt idx="93">
                  <c:v>9.5623847122516537E-3</c:v>
                </c:pt>
                <c:pt idx="94">
                  <c:v>1.0385885739246608E-2</c:v>
                </c:pt>
                <c:pt idx="95">
                  <c:v>1.1119377679512972E-2</c:v>
                </c:pt>
                <c:pt idx="96">
                  <c:v>1.1793884019435394E-2</c:v>
                </c:pt>
                <c:pt idx="97">
                  <c:v>1.2440633978900901E-2</c:v>
                </c:pt>
                <c:pt idx="98">
                  <c:v>1.3084681420153959E-2</c:v>
                </c:pt>
                <c:pt idx="99">
                  <c:v>1.3739623179797189E-2</c:v>
                </c:pt>
                <c:pt idx="100">
                  <c:v>1.4404817603515956E-2</c:v>
                </c:pt>
                <c:pt idx="101">
                  <c:v>1.5065872384699627E-2</c:v>
                </c:pt>
                <c:pt idx="102">
                  <c:v>1.5698189398570865E-2</c:v>
                </c:pt>
                <c:pt idx="103">
                  <c:v>1.6272453194124684E-2</c:v>
                </c:pt>
                <c:pt idx="104">
                  <c:v>1.6760460566384673E-2</c:v>
                </c:pt>
                <c:pt idx="105">
                  <c:v>1.7139705207154677E-2</c:v>
                </c:pt>
                <c:pt idx="106">
                  <c:v>1.7395578199680233E-2</c:v>
                </c:pt>
                <c:pt idx="107">
                  <c:v>1.7520774008532702E-2</c:v>
                </c:pt>
                <c:pt idx="108">
                  <c:v>1.7512307977573201E-2</c:v>
                </c:pt>
                <c:pt idx="109">
                  <c:v>1.736722372614365E-2</c:v>
                </c:pt>
                <c:pt idx="110">
                  <c:v>1.707838564955972E-2</c:v>
                </c:pt>
                <c:pt idx="111">
                  <c:v>1.663156985605042E-2</c:v>
                </c:pt>
                <c:pt idx="112">
                  <c:v>1.6004295458390355E-2</c:v>
                </c:pt>
                <c:pt idx="113">
                  <c:v>1.5165510326853909E-2</c:v>
                </c:pt>
                <c:pt idx="114">
                  <c:v>1.40738597980943E-2</c:v>
                </c:pt>
                <c:pt idx="115">
                  <c:v>1.2671919289241511E-2</c:v>
                </c:pt>
                <c:pt idx="116">
                  <c:v>1.087436198475668E-2</c:v>
                </c:pt>
                <c:pt idx="117">
                  <c:v>8.5407816369234366E-3</c:v>
                </c:pt>
                <c:pt idx="118">
                  <c:v>5.3724629711492857E-3</c:v>
                </c:pt>
                <c:pt idx="119">
                  <c:v>5.4990510084868807E-4</c:v>
                </c:pt>
                <c:pt idx="120">
                  <c:v>-7.3244396823866197E-3</c:v>
                </c:pt>
                <c:pt idx="121">
                  <c:v>-1.5759333734055584E-2</c:v>
                </c:pt>
                <c:pt idx="122">
                  <c:v>-1.8997722179748586E-2</c:v>
                </c:pt>
                <c:pt idx="123">
                  <c:v>-1.890245223023946E-2</c:v>
                </c:pt>
                <c:pt idx="124">
                  <c:v>-1.7910698859722584E-2</c:v>
                </c:pt>
                <c:pt idx="125">
                  <c:v>-1.6617893673252684E-2</c:v>
                </c:pt>
                <c:pt idx="126">
                  <c:v>-1.5179412870870684E-2</c:v>
                </c:pt>
                <c:pt idx="127">
                  <c:v>-1.3667969783978058E-2</c:v>
                </c:pt>
                <c:pt idx="128">
                  <c:v>-1.2123805790483059E-2</c:v>
                </c:pt>
                <c:pt idx="129">
                  <c:v>-1.0570682144777068E-2</c:v>
                </c:pt>
                <c:pt idx="130">
                  <c:v>-9.0226369113020916E-3</c:v>
                </c:pt>
                <c:pt idx="131">
                  <c:v>-7.4851629272493095E-3</c:v>
                </c:pt>
                <c:pt idx="132">
                  <c:v>-5.9559418443281492E-3</c:v>
                </c:pt>
                <c:pt idx="133">
                  <c:v>-4.4280876449604599E-3</c:v>
                </c:pt>
                <c:pt idx="134">
                  <c:v>-2.8955455633000509E-3</c:v>
                </c:pt>
                <c:pt idx="135">
                  <c:v>-1.3585367261304436E-3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E8F-4C66-87CB-AB8A04EBD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8280040"/>
        <c:axId val="1"/>
      </c:scatterChart>
      <c:valAx>
        <c:axId val="728280040"/>
        <c:scaling>
          <c:orientation val="minMax"/>
          <c:max val="1000"/>
          <c:min val="-9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649041386382989"/>
              <c:y val="0.855614973262032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3"/>
          <c:min val="-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324503311258277E-2"/>
              <c:y val="0.387700534759358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82800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4072865064052423"/>
          <c:y val="0.93048128342245995"/>
          <c:w val="0.82781526481375256"/>
          <c:h val="5.34759358288769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V482 Per - O-C Diagr.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'Inactive 5'!$H$20:$H$20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5'!$F$21:$F$1005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-8902.5</c:v>
                </c:pt>
                <c:pt idx="2">
                  <c:v>-8870</c:v>
                </c:pt>
                <c:pt idx="3">
                  <c:v>-8424.5</c:v>
                </c:pt>
                <c:pt idx="4">
                  <c:v>-8391</c:v>
                </c:pt>
                <c:pt idx="5">
                  <c:v>-3387</c:v>
                </c:pt>
                <c:pt idx="6">
                  <c:v>-3387</c:v>
                </c:pt>
                <c:pt idx="7">
                  <c:v>-3281.5</c:v>
                </c:pt>
                <c:pt idx="8">
                  <c:v>-3281.5</c:v>
                </c:pt>
                <c:pt idx="9">
                  <c:v>-3274.5</c:v>
                </c:pt>
                <c:pt idx="10">
                  <c:v>-3274.5</c:v>
                </c:pt>
                <c:pt idx="11">
                  <c:v>-3270.5</c:v>
                </c:pt>
                <c:pt idx="12">
                  <c:v>-3270.5</c:v>
                </c:pt>
                <c:pt idx="13">
                  <c:v>-3232.5</c:v>
                </c:pt>
                <c:pt idx="14">
                  <c:v>-3232.5</c:v>
                </c:pt>
                <c:pt idx="15">
                  <c:v>-3118.5</c:v>
                </c:pt>
                <c:pt idx="16">
                  <c:v>-3118.5</c:v>
                </c:pt>
                <c:pt idx="17">
                  <c:v>-3118.5</c:v>
                </c:pt>
                <c:pt idx="18">
                  <c:v>-3118.5</c:v>
                </c:pt>
                <c:pt idx="19">
                  <c:v>-3087</c:v>
                </c:pt>
                <c:pt idx="20">
                  <c:v>-3087</c:v>
                </c:pt>
                <c:pt idx="21">
                  <c:v>-2961.5</c:v>
                </c:pt>
                <c:pt idx="22">
                  <c:v>-2961.5</c:v>
                </c:pt>
                <c:pt idx="23">
                  <c:v>-2943.5</c:v>
                </c:pt>
                <c:pt idx="24">
                  <c:v>-2943.5</c:v>
                </c:pt>
                <c:pt idx="25">
                  <c:v>-2776</c:v>
                </c:pt>
                <c:pt idx="26">
                  <c:v>-2776</c:v>
                </c:pt>
                <c:pt idx="27">
                  <c:v>-2648.5</c:v>
                </c:pt>
                <c:pt idx="28">
                  <c:v>-2648.5</c:v>
                </c:pt>
                <c:pt idx="29">
                  <c:v>-2545</c:v>
                </c:pt>
                <c:pt idx="30">
                  <c:v>-2545</c:v>
                </c:pt>
                <c:pt idx="31">
                  <c:v>-2545</c:v>
                </c:pt>
                <c:pt idx="32">
                  <c:v>-2545</c:v>
                </c:pt>
                <c:pt idx="33">
                  <c:v>-2489.5</c:v>
                </c:pt>
                <c:pt idx="34">
                  <c:v>-2489.5</c:v>
                </c:pt>
                <c:pt idx="35">
                  <c:v>-2489.5</c:v>
                </c:pt>
                <c:pt idx="36">
                  <c:v>-2489.5</c:v>
                </c:pt>
                <c:pt idx="37">
                  <c:v>-2372.5</c:v>
                </c:pt>
                <c:pt idx="38">
                  <c:v>-2359.5</c:v>
                </c:pt>
                <c:pt idx="39">
                  <c:v>-2348.5</c:v>
                </c:pt>
                <c:pt idx="40">
                  <c:v>-2236.5</c:v>
                </c:pt>
                <c:pt idx="41">
                  <c:v>-1907.5</c:v>
                </c:pt>
                <c:pt idx="42">
                  <c:v>-1830.5</c:v>
                </c:pt>
                <c:pt idx="43">
                  <c:v>-1830.5</c:v>
                </c:pt>
                <c:pt idx="44">
                  <c:v>-1472</c:v>
                </c:pt>
                <c:pt idx="45">
                  <c:v>-1465.5</c:v>
                </c:pt>
                <c:pt idx="46">
                  <c:v>-1461.5</c:v>
                </c:pt>
                <c:pt idx="47">
                  <c:v>-1457</c:v>
                </c:pt>
                <c:pt idx="48">
                  <c:v>-1456.5</c:v>
                </c:pt>
                <c:pt idx="49">
                  <c:v>-1333.5</c:v>
                </c:pt>
                <c:pt idx="50">
                  <c:v>-1311</c:v>
                </c:pt>
                <c:pt idx="51">
                  <c:v>-1278.5</c:v>
                </c:pt>
                <c:pt idx="52">
                  <c:v>-1203.5</c:v>
                </c:pt>
                <c:pt idx="53">
                  <c:v>-1186.5</c:v>
                </c:pt>
                <c:pt idx="54">
                  <c:v>-1186.5</c:v>
                </c:pt>
                <c:pt idx="55">
                  <c:v>-1186.5</c:v>
                </c:pt>
                <c:pt idx="56">
                  <c:v>-1152.5</c:v>
                </c:pt>
                <c:pt idx="57">
                  <c:v>-1036</c:v>
                </c:pt>
                <c:pt idx="58">
                  <c:v>-1035.5</c:v>
                </c:pt>
                <c:pt idx="59">
                  <c:v>-897.5</c:v>
                </c:pt>
                <c:pt idx="60">
                  <c:v>-892.5</c:v>
                </c:pt>
                <c:pt idx="61">
                  <c:v>-885.5</c:v>
                </c:pt>
                <c:pt idx="62">
                  <c:v>-863.5</c:v>
                </c:pt>
                <c:pt idx="63">
                  <c:v>-861.5</c:v>
                </c:pt>
                <c:pt idx="64">
                  <c:v>-852.5</c:v>
                </c:pt>
                <c:pt idx="65">
                  <c:v>-841.5</c:v>
                </c:pt>
                <c:pt idx="66">
                  <c:v>-734.5</c:v>
                </c:pt>
                <c:pt idx="67">
                  <c:v>-733.5</c:v>
                </c:pt>
                <c:pt idx="68">
                  <c:v>-727</c:v>
                </c:pt>
                <c:pt idx="69">
                  <c:v>-678</c:v>
                </c:pt>
                <c:pt idx="70">
                  <c:v>-678</c:v>
                </c:pt>
                <c:pt idx="71">
                  <c:v>-593.5</c:v>
                </c:pt>
                <c:pt idx="72">
                  <c:v>-592.5</c:v>
                </c:pt>
                <c:pt idx="73">
                  <c:v>-592.5</c:v>
                </c:pt>
                <c:pt idx="74">
                  <c:v>-590</c:v>
                </c:pt>
                <c:pt idx="75">
                  <c:v>-590</c:v>
                </c:pt>
                <c:pt idx="76">
                  <c:v>-580</c:v>
                </c:pt>
                <c:pt idx="77">
                  <c:v>-546.5</c:v>
                </c:pt>
                <c:pt idx="78">
                  <c:v>-444.5</c:v>
                </c:pt>
                <c:pt idx="79">
                  <c:v>-444.5</c:v>
                </c:pt>
                <c:pt idx="80">
                  <c:v>-444.5</c:v>
                </c:pt>
                <c:pt idx="81">
                  <c:v>-444.5</c:v>
                </c:pt>
                <c:pt idx="82">
                  <c:v>-440.5</c:v>
                </c:pt>
                <c:pt idx="83">
                  <c:v>-440.5</c:v>
                </c:pt>
                <c:pt idx="84">
                  <c:v>-435.5</c:v>
                </c:pt>
                <c:pt idx="85">
                  <c:v>-435.5</c:v>
                </c:pt>
                <c:pt idx="86">
                  <c:v>-429.5</c:v>
                </c:pt>
                <c:pt idx="87">
                  <c:v>-429.5</c:v>
                </c:pt>
                <c:pt idx="88">
                  <c:v>-425</c:v>
                </c:pt>
                <c:pt idx="89">
                  <c:v>-425</c:v>
                </c:pt>
                <c:pt idx="90">
                  <c:v>-423.5</c:v>
                </c:pt>
                <c:pt idx="91">
                  <c:v>-423.5</c:v>
                </c:pt>
                <c:pt idx="92">
                  <c:v>-413.5</c:v>
                </c:pt>
                <c:pt idx="93">
                  <c:v>-413.5</c:v>
                </c:pt>
                <c:pt idx="94">
                  <c:v>-413.5</c:v>
                </c:pt>
                <c:pt idx="95">
                  <c:v>-413.5</c:v>
                </c:pt>
                <c:pt idx="96">
                  <c:v>-411.5</c:v>
                </c:pt>
                <c:pt idx="97">
                  <c:v>-411.5</c:v>
                </c:pt>
                <c:pt idx="98">
                  <c:v>-411.5</c:v>
                </c:pt>
                <c:pt idx="99">
                  <c:v>-402.5</c:v>
                </c:pt>
                <c:pt idx="100">
                  <c:v>-402.5</c:v>
                </c:pt>
                <c:pt idx="101">
                  <c:v>-402.5</c:v>
                </c:pt>
                <c:pt idx="102">
                  <c:v>-402.5</c:v>
                </c:pt>
                <c:pt idx="103">
                  <c:v>-283.5</c:v>
                </c:pt>
                <c:pt idx="104">
                  <c:v>-279</c:v>
                </c:pt>
                <c:pt idx="105">
                  <c:v>-272.5</c:v>
                </c:pt>
                <c:pt idx="106">
                  <c:v>-266</c:v>
                </c:pt>
                <c:pt idx="107">
                  <c:v>-248</c:v>
                </c:pt>
                <c:pt idx="108">
                  <c:v>-171.5</c:v>
                </c:pt>
                <c:pt idx="109">
                  <c:v>-167</c:v>
                </c:pt>
                <c:pt idx="110">
                  <c:v>-160.5</c:v>
                </c:pt>
                <c:pt idx="111">
                  <c:v>-158</c:v>
                </c:pt>
                <c:pt idx="112">
                  <c:v>-153.5</c:v>
                </c:pt>
                <c:pt idx="113">
                  <c:v>-153.5</c:v>
                </c:pt>
                <c:pt idx="114">
                  <c:v>-151.5</c:v>
                </c:pt>
                <c:pt idx="115">
                  <c:v>-145</c:v>
                </c:pt>
                <c:pt idx="116">
                  <c:v>-144.5</c:v>
                </c:pt>
                <c:pt idx="117">
                  <c:v>-144.5</c:v>
                </c:pt>
                <c:pt idx="118">
                  <c:v>-142.5</c:v>
                </c:pt>
                <c:pt idx="119">
                  <c:v>-140.5</c:v>
                </c:pt>
                <c:pt idx="120">
                  <c:v>-140</c:v>
                </c:pt>
                <c:pt idx="121">
                  <c:v>-138</c:v>
                </c:pt>
                <c:pt idx="122">
                  <c:v>-136</c:v>
                </c:pt>
                <c:pt idx="123">
                  <c:v>-129</c:v>
                </c:pt>
                <c:pt idx="124">
                  <c:v>-120.5</c:v>
                </c:pt>
                <c:pt idx="125">
                  <c:v>-111.5</c:v>
                </c:pt>
                <c:pt idx="126">
                  <c:v>-103.5</c:v>
                </c:pt>
                <c:pt idx="127">
                  <c:v>-2</c:v>
                </c:pt>
                <c:pt idx="128">
                  <c:v>-1.5</c:v>
                </c:pt>
                <c:pt idx="129">
                  <c:v>-1.5</c:v>
                </c:pt>
                <c:pt idx="130">
                  <c:v>0</c:v>
                </c:pt>
                <c:pt idx="131">
                  <c:v>5.5</c:v>
                </c:pt>
                <c:pt idx="132">
                  <c:v>5.5</c:v>
                </c:pt>
                <c:pt idx="133">
                  <c:v>6.5</c:v>
                </c:pt>
                <c:pt idx="134">
                  <c:v>9.5</c:v>
                </c:pt>
                <c:pt idx="135">
                  <c:v>36</c:v>
                </c:pt>
                <c:pt idx="136">
                  <c:v>38.5</c:v>
                </c:pt>
                <c:pt idx="137">
                  <c:v>151</c:v>
                </c:pt>
                <c:pt idx="138">
                  <c:v>155.5</c:v>
                </c:pt>
                <c:pt idx="139">
                  <c:v>193</c:v>
                </c:pt>
                <c:pt idx="140">
                  <c:v>301</c:v>
                </c:pt>
                <c:pt idx="141">
                  <c:v>310</c:v>
                </c:pt>
                <c:pt idx="142">
                  <c:v>355.5</c:v>
                </c:pt>
              </c:numCache>
            </c:numRef>
          </c:xVal>
          <c:yVal>
            <c:numRef>
              <c:f>'Inactive 5'!$H$21:$H$1005</c:f>
              <c:numCache>
                <c:formatCode>General</c:formatCode>
                <c:ptCount val="985"/>
                <c:pt idx="1">
                  <c:v>6.4849999907892197E-3</c:v>
                </c:pt>
                <c:pt idx="2">
                  <c:v>3.9799999940441921E-3</c:v>
                </c:pt>
                <c:pt idx="3">
                  <c:v>1.7072999995434657E-2</c:v>
                </c:pt>
                <c:pt idx="4">
                  <c:v>2.6813999997102655E-2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36-48B1-9D69-89EF4C698D37}"/>
            </c:ext>
          </c:extLst>
        </c:ser>
        <c:ser>
          <c:idx val="1"/>
          <c:order val="1"/>
          <c:tx>
            <c:strRef>
              <c:f>'Inactive 5'!$I$20:$I$20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5'!$D$21:$D$1005</c:f>
                <c:numCache>
                  <c:formatCode>General</c:formatCode>
                  <c:ptCount val="9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2.9999999999999997E-4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4.0000000000000002E-4</c:v>
                  </c:pt>
                  <c:pt idx="106">
                    <c:v>5.0000000000000001E-4</c:v>
                  </c:pt>
                  <c:pt idx="107">
                    <c:v>4.0000000000000002E-4</c:v>
                  </c:pt>
                  <c:pt idx="108">
                    <c:v>5.0000000000000001E-4</c:v>
                  </c:pt>
                  <c:pt idx="109">
                    <c:v>4.0000000000000002E-4</c:v>
                  </c:pt>
                  <c:pt idx="110">
                    <c:v>8.9999999999999998E-4</c:v>
                  </c:pt>
                  <c:pt idx="111">
                    <c:v>5.0000000000000001E-4</c:v>
                  </c:pt>
                  <c:pt idx="112">
                    <c:v>4.0000000000000002E-4</c:v>
                  </c:pt>
                  <c:pt idx="113">
                    <c:v>1.1999999999999999E-3</c:v>
                  </c:pt>
                  <c:pt idx="114">
                    <c:v>4.0000000000000002E-4</c:v>
                  </c:pt>
                  <c:pt idx="115">
                    <c:v>5.9999999999999995E-4</c:v>
                  </c:pt>
                  <c:pt idx="116">
                    <c:v>4.0000000000000002E-4</c:v>
                  </c:pt>
                  <c:pt idx="117">
                    <c:v>6.9999999999999999E-4</c:v>
                  </c:pt>
                  <c:pt idx="118">
                    <c:v>2.9999999999999997E-4</c:v>
                  </c:pt>
                  <c:pt idx="119">
                    <c:v>2.0000000000000001E-4</c:v>
                  </c:pt>
                  <c:pt idx="120">
                    <c:v>1E-3</c:v>
                  </c:pt>
                  <c:pt idx="121">
                    <c:v>2.9999999999999997E-4</c:v>
                  </c:pt>
                  <c:pt idx="122">
                    <c:v>5.0000000000000001E-4</c:v>
                  </c:pt>
                  <c:pt idx="123">
                    <c:v>5.9999999999999995E-4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0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4.0000000000000002E-4</c:v>
                  </c:pt>
                  <c:pt idx="130">
                    <c:v>2.0000000000000001E-4</c:v>
                  </c:pt>
                  <c:pt idx="131">
                    <c:v>4.0000000000000002E-4</c:v>
                  </c:pt>
                  <c:pt idx="132">
                    <c:v>4.0000000000000002E-4</c:v>
                  </c:pt>
                  <c:pt idx="133">
                    <c:v>2.9999999999999997E-4</c:v>
                  </c:pt>
                  <c:pt idx="134">
                    <c:v>5.0000000000000001E-4</c:v>
                  </c:pt>
                  <c:pt idx="135">
                    <c:v>8.9999999999999998E-4</c:v>
                  </c:pt>
                  <c:pt idx="136">
                    <c:v>4.0000000000000002E-4</c:v>
                  </c:pt>
                  <c:pt idx="137">
                    <c:v>5.9999999999999995E-4</c:v>
                  </c:pt>
                  <c:pt idx="138">
                    <c:v>6.0000000000000006E-4</c:v>
                  </c:pt>
                  <c:pt idx="139">
                    <c:v>5.9999999999999995E-4</c:v>
                  </c:pt>
                  <c:pt idx="140">
                    <c:v>5.0000000000000001E-4</c:v>
                  </c:pt>
                  <c:pt idx="141">
                    <c:v>8.0000000000000004E-4</c:v>
                  </c:pt>
                  <c:pt idx="142">
                    <c:v>2.5999999999999999E-3</c:v>
                  </c:pt>
                </c:numCache>
              </c:numRef>
            </c:plus>
            <c:minus>
              <c:numRef>
                <c:f>'Inactive 5'!$D$21:$D$1005</c:f>
                <c:numCache>
                  <c:formatCode>General</c:formatCode>
                  <c:ptCount val="9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2.9999999999999997E-4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4.0000000000000002E-4</c:v>
                  </c:pt>
                  <c:pt idx="106">
                    <c:v>5.0000000000000001E-4</c:v>
                  </c:pt>
                  <c:pt idx="107">
                    <c:v>4.0000000000000002E-4</c:v>
                  </c:pt>
                  <c:pt idx="108">
                    <c:v>5.0000000000000001E-4</c:v>
                  </c:pt>
                  <c:pt idx="109">
                    <c:v>4.0000000000000002E-4</c:v>
                  </c:pt>
                  <c:pt idx="110">
                    <c:v>8.9999999999999998E-4</c:v>
                  </c:pt>
                  <c:pt idx="111">
                    <c:v>5.0000000000000001E-4</c:v>
                  </c:pt>
                  <c:pt idx="112">
                    <c:v>4.0000000000000002E-4</c:v>
                  </c:pt>
                  <c:pt idx="113">
                    <c:v>1.1999999999999999E-3</c:v>
                  </c:pt>
                  <c:pt idx="114">
                    <c:v>4.0000000000000002E-4</c:v>
                  </c:pt>
                  <c:pt idx="115">
                    <c:v>5.9999999999999995E-4</c:v>
                  </c:pt>
                  <c:pt idx="116">
                    <c:v>4.0000000000000002E-4</c:v>
                  </c:pt>
                  <c:pt idx="117">
                    <c:v>6.9999999999999999E-4</c:v>
                  </c:pt>
                  <c:pt idx="118">
                    <c:v>2.9999999999999997E-4</c:v>
                  </c:pt>
                  <c:pt idx="119">
                    <c:v>2.0000000000000001E-4</c:v>
                  </c:pt>
                  <c:pt idx="120">
                    <c:v>1E-3</c:v>
                  </c:pt>
                  <c:pt idx="121">
                    <c:v>2.9999999999999997E-4</c:v>
                  </c:pt>
                  <c:pt idx="122">
                    <c:v>5.0000000000000001E-4</c:v>
                  </c:pt>
                  <c:pt idx="123">
                    <c:v>5.9999999999999995E-4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0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4.0000000000000002E-4</c:v>
                  </c:pt>
                  <c:pt idx="130">
                    <c:v>2.0000000000000001E-4</c:v>
                  </c:pt>
                  <c:pt idx="131">
                    <c:v>4.0000000000000002E-4</c:v>
                  </c:pt>
                  <c:pt idx="132">
                    <c:v>4.0000000000000002E-4</c:v>
                  </c:pt>
                  <c:pt idx="133">
                    <c:v>2.9999999999999997E-4</c:v>
                  </c:pt>
                  <c:pt idx="134">
                    <c:v>5.0000000000000001E-4</c:v>
                  </c:pt>
                  <c:pt idx="135">
                    <c:v>8.9999999999999998E-4</c:v>
                  </c:pt>
                  <c:pt idx="136">
                    <c:v>4.0000000000000002E-4</c:v>
                  </c:pt>
                  <c:pt idx="137">
                    <c:v>5.9999999999999995E-4</c:v>
                  </c:pt>
                  <c:pt idx="138">
                    <c:v>6.0000000000000006E-4</c:v>
                  </c:pt>
                  <c:pt idx="139">
                    <c:v>5.9999999999999995E-4</c:v>
                  </c:pt>
                  <c:pt idx="140">
                    <c:v>5.0000000000000001E-4</c:v>
                  </c:pt>
                  <c:pt idx="141">
                    <c:v>8.0000000000000004E-4</c:v>
                  </c:pt>
                  <c:pt idx="142">
                    <c:v>2.5999999999999999E-3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5'!$F$21:$F$1005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-8902.5</c:v>
                </c:pt>
                <c:pt idx="2">
                  <c:v>-8870</c:v>
                </c:pt>
                <c:pt idx="3">
                  <c:v>-8424.5</c:v>
                </c:pt>
                <c:pt idx="4">
                  <c:v>-8391</c:v>
                </c:pt>
                <c:pt idx="5">
                  <c:v>-3387</c:v>
                </c:pt>
                <c:pt idx="6">
                  <c:v>-3387</c:v>
                </c:pt>
                <c:pt idx="7">
                  <c:v>-3281.5</c:v>
                </c:pt>
                <c:pt idx="8">
                  <c:v>-3281.5</c:v>
                </c:pt>
                <c:pt idx="9">
                  <c:v>-3274.5</c:v>
                </c:pt>
                <c:pt idx="10">
                  <c:v>-3274.5</c:v>
                </c:pt>
                <c:pt idx="11">
                  <c:v>-3270.5</c:v>
                </c:pt>
                <c:pt idx="12">
                  <c:v>-3270.5</c:v>
                </c:pt>
                <c:pt idx="13">
                  <c:v>-3232.5</c:v>
                </c:pt>
                <c:pt idx="14">
                  <c:v>-3232.5</c:v>
                </c:pt>
                <c:pt idx="15">
                  <c:v>-3118.5</c:v>
                </c:pt>
                <c:pt idx="16">
                  <c:v>-3118.5</c:v>
                </c:pt>
                <c:pt idx="17">
                  <c:v>-3118.5</c:v>
                </c:pt>
                <c:pt idx="18">
                  <c:v>-3118.5</c:v>
                </c:pt>
                <c:pt idx="19">
                  <c:v>-3087</c:v>
                </c:pt>
                <c:pt idx="20">
                  <c:v>-3087</c:v>
                </c:pt>
                <c:pt idx="21">
                  <c:v>-2961.5</c:v>
                </c:pt>
                <c:pt idx="22">
                  <c:v>-2961.5</c:v>
                </c:pt>
                <c:pt idx="23">
                  <c:v>-2943.5</c:v>
                </c:pt>
                <c:pt idx="24">
                  <c:v>-2943.5</c:v>
                </c:pt>
                <c:pt idx="25">
                  <c:v>-2776</c:v>
                </c:pt>
                <c:pt idx="26">
                  <c:v>-2776</c:v>
                </c:pt>
                <c:pt idx="27">
                  <c:v>-2648.5</c:v>
                </c:pt>
                <c:pt idx="28">
                  <c:v>-2648.5</c:v>
                </c:pt>
                <c:pt idx="29">
                  <c:v>-2545</c:v>
                </c:pt>
                <c:pt idx="30">
                  <c:v>-2545</c:v>
                </c:pt>
                <c:pt idx="31">
                  <c:v>-2545</c:v>
                </c:pt>
                <c:pt idx="32">
                  <c:v>-2545</c:v>
                </c:pt>
                <c:pt idx="33">
                  <c:v>-2489.5</c:v>
                </c:pt>
                <c:pt idx="34">
                  <c:v>-2489.5</c:v>
                </c:pt>
                <c:pt idx="35">
                  <c:v>-2489.5</c:v>
                </c:pt>
                <c:pt idx="36">
                  <c:v>-2489.5</c:v>
                </c:pt>
                <c:pt idx="37">
                  <c:v>-2372.5</c:v>
                </c:pt>
                <c:pt idx="38">
                  <c:v>-2359.5</c:v>
                </c:pt>
                <c:pt idx="39">
                  <c:v>-2348.5</c:v>
                </c:pt>
                <c:pt idx="40">
                  <c:v>-2236.5</c:v>
                </c:pt>
                <c:pt idx="41">
                  <c:v>-1907.5</c:v>
                </c:pt>
                <c:pt idx="42">
                  <c:v>-1830.5</c:v>
                </c:pt>
                <c:pt idx="43">
                  <c:v>-1830.5</c:v>
                </c:pt>
                <c:pt idx="44">
                  <c:v>-1472</c:v>
                </c:pt>
                <c:pt idx="45">
                  <c:v>-1465.5</c:v>
                </c:pt>
                <c:pt idx="46">
                  <c:v>-1461.5</c:v>
                </c:pt>
                <c:pt idx="47">
                  <c:v>-1457</c:v>
                </c:pt>
                <c:pt idx="48">
                  <c:v>-1456.5</c:v>
                </c:pt>
                <c:pt idx="49">
                  <c:v>-1333.5</c:v>
                </c:pt>
                <c:pt idx="50">
                  <c:v>-1311</c:v>
                </c:pt>
                <c:pt idx="51">
                  <c:v>-1278.5</c:v>
                </c:pt>
                <c:pt idx="52">
                  <c:v>-1203.5</c:v>
                </c:pt>
                <c:pt idx="53">
                  <c:v>-1186.5</c:v>
                </c:pt>
                <c:pt idx="54">
                  <c:v>-1186.5</c:v>
                </c:pt>
                <c:pt idx="55">
                  <c:v>-1186.5</c:v>
                </c:pt>
                <c:pt idx="56">
                  <c:v>-1152.5</c:v>
                </c:pt>
                <c:pt idx="57">
                  <c:v>-1036</c:v>
                </c:pt>
                <c:pt idx="58">
                  <c:v>-1035.5</c:v>
                </c:pt>
                <c:pt idx="59">
                  <c:v>-897.5</c:v>
                </c:pt>
                <c:pt idx="60">
                  <c:v>-892.5</c:v>
                </c:pt>
                <c:pt idx="61">
                  <c:v>-885.5</c:v>
                </c:pt>
                <c:pt idx="62">
                  <c:v>-863.5</c:v>
                </c:pt>
                <c:pt idx="63">
                  <c:v>-861.5</c:v>
                </c:pt>
                <c:pt idx="64">
                  <c:v>-852.5</c:v>
                </c:pt>
                <c:pt idx="65">
                  <c:v>-841.5</c:v>
                </c:pt>
                <c:pt idx="66">
                  <c:v>-734.5</c:v>
                </c:pt>
                <c:pt idx="67">
                  <c:v>-733.5</c:v>
                </c:pt>
                <c:pt idx="68">
                  <c:v>-727</c:v>
                </c:pt>
                <c:pt idx="69">
                  <c:v>-678</c:v>
                </c:pt>
                <c:pt idx="70">
                  <c:v>-678</c:v>
                </c:pt>
                <c:pt idx="71">
                  <c:v>-593.5</c:v>
                </c:pt>
                <c:pt idx="72">
                  <c:v>-592.5</c:v>
                </c:pt>
                <c:pt idx="73">
                  <c:v>-592.5</c:v>
                </c:pt>
                <c:pt idx="74">
                  <c:v>-590</c:v>
                </c:pt>
                <c:pt idx="75">
                  <c:v>-590</c:v>
                </c:pt>
                <c:pt idx="76">
                  <c:v>-580</c:v>
                </c:pt>
                <c:pt idx="77">
                  <c:v>-546.5</c:v>
                </c:pt>
                <c:pt idx="78">
                  <c:v>-444.5</c:v>
                </c:pt>
                <c:pt idx="79">
                  <c:v>-444.5</c:v>
                </c:pt>
                <c:pt idx="80">
                  <c:v>-444.5</c:v>
                </c:pt>
                <c:pt idx="81">
                  <c:v>-444.5</c:v>
                </c:pt>
                <c:pt idx="82">
                  <c:v>-440.5</c:v>
                </c:pt>
                <c:pt idx="83">
                  <c:v>-440.5</c:v>
                </c:pt>
                <c:pt idx="84">
                  <c:v>-435.5</c:v>
                </c:pt>
                <c:pt idx="85">
                  <c:v>-435.5</c:v>
                </c:pt>
                <c:pt idx="86">
                  <c:v>-429.5</c:v>
                </c:pt>
                <c:pt idx="87">
                  <c:v>-429.5</c:v>
                </c:pt>
                <c:pt idx="88">
                  <c:v>-425</c:v>
                </c:pt>
                <c:pt idx="89">
                  <c:v>-425</c:v>
                </c:pt>
                <c:pt idx="90">
                  <c:v>-423.5</c:v>
                </c:pt>
                <c:pt idx="91">
                  <c:v>-423.5</c:v>
                </c:pt>
                <c:pt idx="92">
                  <c:v>-413.5</c:v>
                </c:pt>
                <c:pt idx="93">
                  <c:v>-413.5</c:v>
                </c:pt>
                <c:pt idx="94">
                  <c:v>-413.5</c:v>
                </c:pt>
                <c:pt idx="95">
                  <c:v>-413.5</c:v>
                </c:pt>
                <c:pt idx="96">
                  <c:v>-411.5</c:v>
                </c:pt>
                <c:pt idx="97">
                  <c:v>-411.5</c:v>
                </c:pt>
                <c:pt idx="98">
                  <c:v>-411.5</c:v>
                </c:pt>
                <c:pt idx="99">
                  <c:v>-402.5</c:v>
                </c:pt>
                <c:pt idx="100">
                  <c:v>-402.5</c:v>
                </c:pt>
                <c:pt idx="101">
                  <c:v>-402.5</c:v>
                </c:pt>
                <c:pt idx="102">
                  <c:v>-402.5</c:v>
                </c:pt>
                <c:pt idx="103">
                  <c:v>-283.5</c:v>
                </c:pt>
                <c:pt idx="104">
                  <c:v>-279</c:v>
                </c:pt>
                <c:pt idx="105">
                  <c:v>-272.5</c:v>
                </c:pt>
                <c:pt idx="106">
                  <c:v>-266</c:v>
                </c:pt>
                <c:pt idx="107">
                  <c:v>-248</c:v>
                </c:pt>
                <c:pt idx="108">
                  <c:v>-171.5</c:v>
                </c:pt>
                <c:pt idx="109">
                  <c:v>-167</c:v>
                </c:pt>
                <c:pt idx="110">
                  <c:v>-160.5</c:v>
                </c:pt>
                <c:pt idx="111">
                  <c:v>-158</c:v>
                </c:pt>
                <c:pt idx="112">
                  <c:v>-153.5</c:v>
                </c:pt>
                <c:pt idx="113">
                  <c:v>-153.5</c:v>
                </c:pt>
                <c:pt idx="114">
                  <c:v>-151.5</c:v>
                </c:pt>
                <c:pt idx="115">
                  <c:v>-145</c:v>
                </c:pt>
                <c:pt idx="116">
                  <c:v>-144.5</c:v>
                </c:pt>
                <c:pt idx="117">
                  <c:v>-144.5</c:v>
                </c:pt>
                <c:pt idx="118">
                  <c:v>-142.5</c:v>
                </c:pt>
                <c:pt idx="119">
                  <c:v>-140.5</c:v>
                </c:pt>
                <c:pt idx="120">
                  <c:v>-140</c:v>
                </c:pt>
                <c:pt idx="121">
                  <c:v>-138</c:v>
                </c:pt>
                <c:pt idx="122">
                  <c:v>-136</c:v>
                </c:pt>
                <c:pt idx="123">
                  <c:v>-129</c:v>
                </c:pt>
                <c:pt idx="124">
                  <c:v>-120.5</c:v>
                </c:pt>
                <c:pt idx="125">
                  <c:v>-111.5</c:v>
                </c:pt>
                <c:pt idx="126">
                  <c:v>-103.5</c:v>
                </c:pt>
                <c:pt idx="127">
                  <c:v>-2</c:v>
                </c:pt>
                <c:pt idx="128">
                  <c:v>-1.5</c:v>
                </c:pt>
                <c:pt idx="129">
                  <c:v>-1.5</c:v>
                </c:pt>
                <c:pt idx="130">
                  <c:v>0</c:v>
                </c:pt>
                <c:pt idx="131">
                  <c:v>5.5</c:v>
                </c:pt>
                <c:pt idx="132">
                  <c:v>5.5</c:v>
                </c:pt>
                <c:pt idx="133">
                  <c:v>6.5</c:v>
                </c:pt>
                <c:pt idx="134">
                  <c:v>9.5</c:v>
                </c:pt>
                <c:pt idx="135">
                  <c:v>36</c:v>
                </c:pt>
                <c:pt idx="136">
                  <c:v>38.5</c:v>
                </c:pt>
                <c:pt idx="137">
                  <c:v>151</c:v>
                </c:pt>
                <c:pt idx="138">
                  <c:v>155.5</c:v>
                </c:pt>
                <c:pt idx="139">
                  <c:v>193</c:v>
                </c:pt>
                <c:pt idx="140">
                  <c:v>301</c:v>
                </c:pt>
                <c:pt idx="141">
                  <c:v>310</c:v>
                </c:pt>
                <c:pt idx="142">
                  <c:v>355.5</c:v>
                </c:pt>
              </c:numCache>
            </c:numRef>
          </c:xVal>
          <c:yVal>
            <c:numRef>
              <c:f>'Inactive 5'!$I$21:$I$1005</c:f>
              <c:numCache>
                <c:formatCode>General</c:formatCode>
                <c:ptCount val="985"/>
                <c:pt idx="0">
                  <c:v>-9.9877000004198635E-2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36-48B1-9D69-89EF4C698D37}"/>
            </c:ext>
          </c:extLst>
        </c:ser>
        <c:ser>
          <c:idx val="3"/>
          <c:order val="2"/>
          <c:tx>
            <c:strRef>
              <c:f>'Inactive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5'!$D$21:$D$55</c:f>
                <c:numCache>
                  <c:formatCode>General</c:formatCode>
                  <c:ptCount val="3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</c:numCache>
              </c:numRef>
            </c:plus>
            <c:minus>
              <c:numRef>
                <c:f>'Inactive 5'!$D$21:$D$55</c:f>
                <c:numCache>
                  <c:formatCode>General</c:formatCode>
                  <c:ptCount val="3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5'!$F$21:$F$1005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-8902.5</c:v>
                </c:pt>
                <c:pt idx="2">
                  <c:v>-8870</c:v>
                </c:pt>
                <c:pt idx="3">
                  <c:v>-8424.5</c:v>
                </c:pt>
                <c:pt idx="4">
                  <c:v>-8391</c:v>
                </c:pt>
                <c:pt idx="5">
                  <c:v>-3387</c:v>
                </c:pt>
                <c:pt idx="6">
                  <c:v>-3387</c:v>
                </c:pt>
                <c:pt idx="7">
                  <c:v>-3281.5</c:v>
                </c:pt>
                <c:pt idx="8">
                  <c:v>-3281.5</c:v>
                </c:pt>
                <c:pt idx="9">
                  <c:v>-3274.5</c:v>
                </c:pt>
                <c:pt idx="10">
                  <c:v>-3274.5</c:v>
                </c:pt>
                <c:pt idx="11">
                  <c:v>-3270.5</c:v>
                </c:pt>
                <c:pt idx="12">
                  <c:v>-3270.5</c:v>
                </c:pt>
                <c:pt idx="13">
                  <c:v>-3232.5</c:v>
                </c:pt>
                <c:pt idx="14">
                  <c:v>-3232.5</c:v>
                </c:pt>
                <c:pt idx="15">
                  <c:v>-3118.5</c:v>
                </c:pt>
                <c:pt idx="16">
                  <c:v>-3118.5</c:v>
                </c:pt>
                <c:pt idx="17">
                  <c:v>-3118.5</c:v>
                </c:pt>
                <c:pt idx="18">
                  <c:v>-3118.5</c:v>
                </c:pt>
                <c:pt idx="19">
                  <c:v>-3087</c:v>
                </c:pt>
                <c:pt idx="20">
                  <c:v>-3087</c:v>
                </c:pt>
                <c:pt idx="21">
                  <c:v>-2961.5</c:v>
                </c:pt>
                <c:pt idx="22">
                  <c:v>-2961.5</c:v>
                </c:pt>
                <c:pt idx="23">
                  <c:v>-2943.5</c:v>
                </c:pt>
                <c:pt idx="24">
                  <c:v>-2943.5</c:v>
                </c:pt>
                <c:pt idx="25">
                  <c:v>-2776</c:v>
                </c:pt>
                <c:pt idx="26">
                  <c:v>-2776</c:v>
                </c:pt>
                <c:pt idx="27">
                  <c:v>-2648.5</c:v>
                </c:pt>
                <c:pt idx="28">
                  <c:v>-2648.5</c:v>
                </c:pt>
                <c:pt idx="29">
                  <c:v>-2545</c:v>
                </c:pt>
                <c:pt idx="30">
                  <c:v>-2545</c:v>
                </c:pt>
                <c:pt idx="31">
                  <c:v>-2545</c:v>
                </c:pt>
                <c:pt idx="32">
                  <c:v>-2545</c:v>
                </c:pt>
                <c:pt idx="33">
                  <c:v>-2489.5</c:v>
                </c:pt>
                <c:pt idx="34">
                  <c:v>-2489.5</c:v>
                </c:pt>
                <c:pt idx="35">
                  <c:v>-2489.5</c:v>
                </c:pt>
                <c:pt idx="36">
                  <c:v>-2489.5</c:v>
                </c:pt>
                <c:pt idx="37">
                  <c:v>-2372.5</c:v>
                </c:pt>
                <c:pt idx="38">
                  <c:v>-2359.5</c:v>
                </c:pt>
                <c:pt idx="39">
                  <c:v>-2348.5</c:v>
                </c:pt>
                <c:pt idx="40">
                  <c:v>-2236.5</c:v>
                </c:pt>
                <c:pt idx="41">
                  <c:v>-1907.5</c:v>
                </c:pt>
                <c:pt idx="42">
                  <c:v>-1830.5</c:v>
                </c:pt>
                <c:pt idx="43">
                  <c:v>-1830.5</c:v>
                </c:pt>
                <c:pt idx="44">
                  <c:v>-1472</c:v>
                </c:pt>
                <c:pt idx="45">
                  <c:v>-1465.5</c:v>
                </c:pt>
                <c:pt idx="46">
                  <c:v>-1461.5</c:v>
                </c:pt>
                <c:pt idx="47">
                  <c:v>-1457</c:v>
                </c:pt>
                <c:pt idx="48">
                  <c:v>-1456.5</c:v>
                </c:pt>
                <c:pt idx="49">
                  <c:v>-1333.5</c:v>
                </c:pt>
                <c:pt idx="50">
                  <c:v>-1311</c:v>
                </c:pt>
                <c:pt idx="51">
                  <c:v>-1278.5</c:v>
                </c:pt>
                <c:pt idx="52">
                  <c:v>-1203.5</c:v>
                </c:pt>
                <c:pt idx="53">
                  <c:v>-1186.5</c:v>
                </c:pt>
                <c:pt idx="54">
                  <c:v>-1186.5</c:v>
                </c:pt>
                <c:pt idx="55">
                  <c:v>-1186.5</c:v>
                </c:pt>
                <c:pt idx="56">
                  <c:v>-1152.5</c:v>
                </c:pt>
                <c:pt idx="57">
                  <c:v>-1036</c:v>
                </c:pt>
                <c:pt idx="58">
                  <c:v>-1035.5</c:v>
                </c:pt>
                <c:pt idx="59">
                  <c:v>-897.5</c:v>
                </c:pt>
                <c:pt idx="60">
                  <c:v>-892.5</c:v>
                </c:pt>
                <c:pt idx="61">
                  <c:v>-885.5</c:v>
                </c:pt>
                <c:pt idx="62">
                  <c:v>-863.5</c:v>
                </c:pt>
                <c:pt idx="63">
                  <c:v>-861.5</c:v>
                </c:pt>
                <c:pt idx="64">
                  <c:v>-852.5</c:v>
                </c:pt>
                <c:pt idx="65">
                  <c:v>-841.5</c:v>
                </c:pt>
                <c:pt idx="66">
                  <c:v>-734.5</c:v>
                </c:pt>
                <c:pt idx="67">
                  <c:v>-733.5</c:v>
                </c:pt>
                <c:pt idx="68">
                  <c:v>-727</c:v>
                </c:pt>
                <c:pt idx="69">
                  <c:v>-678</c:v>
                </c:pt>
                <c:pt idx="70">
                  <c:v>-678</c:v>
                </c:pt>
                <c:pt idx="71">
                  <c:v>-593.5</c:v>
                </c:pt>
                <c:pt idx="72">
                  <c:v>-592.5</c:v>
                </c:pt>
                <c:pt idx="73">
                  <c:v>-592.5</c:v>
                </c:pt>
                <c:pt idx="74">
                  <c:v>-590</c:v>
                </c:pt>
                <c:pt idx="75">
                  <c:v>-590</c:v>
                </c:pt>
                <c:pt idx="76">
                  <c:v>-580</c:v>
                </c:pt>
                <c:pt idx="77">
                  <c:v>-546.5</c:v>
                </c:pt>
                <c:pt idx="78">
                  <c:v>-444.5</c:v>
                </c:pt>
                <c:pt idx="79">
                  <c:v>-444.5</c:v>
                </c:pt>
                <c:pt idx="80">
                  <c:v>-444.5</c:v>
                </c:pt>
                <c:pt idx="81">
                  <c:v>-444.5</c:v>
                </c:pt>
                <c:pt idx="82">
                  <c:v>-440.5</c:v>
                </c:pt>
                <c:pt idx="83">
                  <c:v>-440.5</c:v>
                </c:pt>
                <c:pt idx="84">
                  <c:v>-435.5</c:v>
                </c:pt>
                <c:pt idx="85">
                  <c:v>-435.5</c:v>
                </c:pt>
                <c:pt idx="86">
                  <c:v>-429.5</c:v>
                </c:pt>
                <c:pt idx="87">
                  <c:v>-429.5</c:v>
                </c:pt>
                <c:pt idx="88">
                  <c:v>-425</c:v>
                </c:pt>
                <c:pt idx="89">
                  <c:v>-425</c:v>
                </c:pt>
                <c:pt idx="90">
                  <c:v>-423.5</c:v>
                </c:pt>
                <c:pt idx="91">
                  <c:v>-423.5</c:v>
                </c:pt>
                <c:pt idx="92">
                  <c:v>-413.5</c:v>
                </c:pt>
                <c:pt idx="93">
                  <c:v>-413.5</c:v>
                </c:pt>
                <c:pt idx="94">
                  <c:v>-413.5</c:v>
                </c:pt>
                <c:pt idx="95">
                  <c:v>-413.5</c:v>
                </c:pt>
                <c:pt idx="96">
                  <c:v>-411.5</c:v>
                </c:pt>
                <c:pt idx="97">
                  <c:v>-411.5</c:v>
                </c:pt>
                <c:pt idx="98">
                  <c:v>-411.5</c:v>
                </c:pt>
                <c:pt idx="99">
                  <c:v>-402.5</c:v>
                </c:pt>
                <c:pt idx="100">
                  <c:v>-402.5</c:v>
                </c:pt>
                <c:pt idx="101">
                  <c:v>-402.5</c:v>
                </c:pt>
                <c:pt idx="102">
                  <c:v>-402.5</c:v>
                </c:pt>
                <c:pt idx="103">
                  <c:v>-283.5</c:v>
                </c:pt>
                <c:pt idx="104">
                  <c:v>-279</c:v>
                </c:pt>
                <c:pt idx="105">
                  <c:v>-272.5</c:v>
                </c:pt>
                <c:pt idx="106">
                  <c:v>-266</c:v>
                </c:pt>
                <c:pt idx="107">
                  <c:v>-248</c:v>
                </c:pt>
                <c:pt idx="108">
                  <c:v>-171.5</c:v>
                </c:pt>
                <c:pt idx="109">
                  <c:v>-167</c:v>
                </c:pt>
                <c:pt idx="110">
                  <c:v>-160.5</c:v>
                </c:pt>
                <c:pt idx="111">
                  <c:v>-158</c:v>
                </c:pt>
                <c:pt idx="112">
                  <c:v>-153.5</c:v>
                </c:pt>
                <c:pt idx="113">
                  <c:v>-153.5</c:v>
                </c:pt>
                <c:pt idx="114">
                  <c:v>-151.5</c:v>
                </c:pt>
                <c:pt idx="115">
                  <c:v>-145</c:v>
                </c:pt>
                <c:pt idx="116">
                  <c:v>-144.5</c:v>
                </c:pt>
                <c:pt idx="117">
                  <c:v>-144.5</c:v>
                </c:pt>
                <c:pt idx="118">
                  <c:v>-142.5</c:v>
                </c:pt>
                <c:pt idx="119">
                  <c:v>-140.5</c:v>
                </c:pt>
                <c:pt idx="120">
                  <c:v>-140</c:v>
                </c:pt>
                <c:pt idx="121">
                  <c:v>-138</c:v>
                </c:pt>
                <c:pt idx="122">
                  <c:v>-136</c:v>
                </c:pt>
                <c:pt idx="123">
                  <c:v>-129</c:v>
                </c:pt>
                <c:pt idx="124">
                  <c:v>-120.5</c:v>
                </c:pt>
                <c:pt idx="125">
                  <c:v>-111.5</c:v>
                </c:pt>
                <c:pt idx="126">
                  <c:v>-103.5</c:v>
                </c:pt>
                <c:pt idx="127">
                  <c:v>-2</c:v>
                </c:pt>
                <c:pt idx="128">
                  <c:v>-1.5</c:v>
                </c:pt>
                <c:pt idx="129">
                  <c:v>-1.5</c:v>
                </c:pt>
                <c:pt idx="130">
                  <c:v>0</c:v>
                </c:pt>
                <c:pt idx="131">
                  <c:v>5.5</c:v>
                </c:pt>
                <c:pt idx="132">
                  <c:v>5.5</c:v>
                </c:pt>
                <c:pt idx="133">
                  <c:v>6.5</c:v>
                </c:pt>
                <c:pt idx="134">
                  <c:v>9.5</c:v>
                </c:pt>
                <c:pt idx="135">
                  <c:v>36</c:v>
                </c:pt>
                <c:pt idx="136">
                  <c:v>38.5</c:v>
                </c:pt>
                <c:pt idx="137">
                  <c:v>151</c:v>
                </c:pt>
                <c:pt idx="138">
                  <c:v>155.5</c:v>
                </c:pt>
                <c:pt idx="139">
                  <c:v>193</c:v>
                </c:pt>
                <c:pt idx="140">
                  <c:v>301</c:v>
                </c:pt>
                <c:pt idx="141">
                  <c:v>310</c:v>
                </c:pt>
                <c:pt idx="142">
                  <c:v>355.5</c:v>
                </c:pt>
              </c:numCache>
            </c:numRef>
          </c:xVal>
          <c:yVal>
            <c:numRef>
              <c:f>'Inactive 5'!$J$21:$J$1005</c:f>
              <c:numCache>
                <c:formatCode>General</c:formatCode>
                <c:ptCount val="985"/>
                <c:pt idx="5">
                  <c:v>1.7497999993793201E-2</c:v>
                </c:pt>
                <c:pt idx="6">
                  <c:v>1.7497999993793201E-2</c:v>
                </c:pt>
                <c:pt idx="7">
                  <c:v>1.605099999869708E-2</c:v>
                </c:pt>
                <c:pt idx="8">
                  <c:v>1.605099999869708E-2</c:v>
                </c:pt>
                <c:pt idx="9">
                  <c:v>1.9972999994934071E-2</c:v>
                </c:pt>
                <c:pt idx="10">
                  <c:v>1.9972999994934071E-2</c:v>
                </c:pt>
                <c:pt idx="11">
                  <c:v>1.7956999996386003E-2</c:v>
                </c:pt>
                <c:pt idx="12">
                  <c:v>1.7956999996386003E-2</c:v>
                </c:pt>
                <c:pt idx="13">
                  <c:v>2.1504999996977858E-2</c:v>
                </c:pt>
                <c:pt idx="14">
                  <c:v>2.1504999996977858E-2</c:v>
                </c:pt>
                <c:pt idx="15">
                  <c:v>1.7148999999335501E-2</c:v>
                </c:pt>
                <c:pt idx="16">
                  <c:v>1.7148999999335501E-2</c:v>
                </c:pt>
                <c:pt idx="17">
                  <c:v>1.7948999993677717E-2</c:v>
                </c:pt>
                <c:pt idx="18">
                  <c:v>1.7948999993677717E-2</c:v>
                </c:pt>
                <c:pt idx="19">
                  <c:v>1.7997999995714054E-2</c:v>
                </c:pt>
                <c:pt idx="20">
                  <c:v>1.7997999995714054E-2</c:v>
                </c:pt>
                <c:pt idx="21">
                  <c:v>1.687099999981001E-2</c:v>
                </c:pt>
                <c:pt idx="22">
                  <c:v>1.687099999981001E-2</c:v>
                </c:pt>
                <c:pt idx="23">
                  <c:v>1.4198999997461215E-2</c:v>
                </c:pt>
                <c:pt idx="24">
                  <c:v>1.4198999997461215E-2</c:v>
                </c:pt>
                <c:pt idx="25">
                  <c:v>1.8039999922621064E-3</c:v>
                </c:pt>
                <c:pt idx="26">
                  <c:v>1.8039999922621064E-3</c:v>
                </c:pt>
                <c:pt idx="27">
                  <c:v>-1.8330999999307096E-2</c:v>
                </c:pt>
                <c:pt idx="28">
                  <c:v>-1.8330999999307096E-2</c:v>
                </c:pt>
                <c:pt idx="29">
                  <c:v>-2.0170000003417954E-2</c:v>
                </c:pt>
                <c:pt idx="30">
                  <c:v>-1.9970000001194421E-2</c:v>
                </c:pt>
                <c:pt idx="31">
                  <c:v>-1.9970000001194421E-2</c:v>
                </c:pt>
                <c:pt idx="32">
                  <c:v>-1.9670000001497101E-2</c:v>
                </c:pt>
                <c:pt idx="33">
                  <c:v>-1.4217000003554858E-2</c:v>
                </c:pt>
                <c:pt idx="34">
                  <c:v>-1.331699999718694E-2</c:v>
                </c:pt>
                <c:pt idx="35">
                  <c:v>-1.331699999718694E-2</c:v>
                </c:pt>
                <c:pt idx="36">
                  <c:v>-1.3117000002239365E-2</c:v>
                </c:pt>
                <c:pt idx="37">
                  <c:v>-1.3635000002977904E-2</c:v>
                </c:pt>
                <c:pt idx="38">
                  <c:v>-8.6369999989983626E-3</c:v>
                </c:pt>
                <c:pt idx="39">
                  <c:v>-1.1731000005966052E-2</c:v>
                </c:pt>
                <c:pt idx="40">
                  <c:v>-8.3789999989676289E-3</c:v>
                </c:pt>
                <c:pt idx="41">
                  <c:v>-1.0450000045238994E-3</c:v>
                </c:pt>
                <c:pt idx="51">
                  <c:v>1.5688999999838416E-2</c:v>
                </c:pt>
                <c:pt idx="66">
                  <c:v>1.5312999996240251E-2</c:v>
                </c:pt>
                <c:pt idx="71">
                  <c:v>1.1199000000488013E-2</c:v>
                </c:pt>
                <c:pt idx="76">
                  <c:v>1.5419999996083789E-2</c:v>
                </c:pt>
                <c:pt idx="77">
                  <c:v>1.2660999993386213E-2</c:v>
                </c:pt>
                <c:pt idx="126">
                  <c:v>-2.0961000001989305E-2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736-48B1-9D69-89EF4C698D37}"/>
            </c:ext>
          </c:extLst>
        </c:ser>
        <c:ser>
          <c:idx val="4"/>
          <c:order val="3"/>
          <c:tx>
            <c:strRef>
              <c:f>'Inactive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5'!$F$21:$F$1005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-8902.5</c:v>
                </c:pt>
                <c:pt idx="2">
                  <c:v>-8870</c:v>
                </c:pt>
                <c:pt idx="3">
                  <c:v>-8424.5</c:v>
                </c:pt>
                <c:pt idx="4">
                  <c:v>-8391</c:v>
                </c:pt>
                <c:pt idx="5">
                  <c:v>-3387</c:v>
                </c:pt>
                <c:pt idx="6">
                  <c:v>-3387</c:v>
                </c:pt>
                <c:pt idx="7">
                  <c:v>-3281.5</c:v>
                </c:pt>
                <c:pt idx="8">
                  <c:v>-3281.5</c:v>
                </c:pt>
                <c:pt idx="9">
                  <c:v>-3274.5</c:v>
                </c:pt>
                <c:pt idx="10">
                  <c:v>-3274.5</c:v>
                </c:pt>
                <c:pt idx="11">
                  <c:v>-3270.5</c:v>
                </c:pt>
                <c:pt idx="12">
                  <c:v>-3270.5</c:v>
                </c:pt>
                <c:pt idx="13">
                  <c:v>-3232.5</c:v>
                </c:pt>
                <c:pt idx="14">
                  <c:v>-3232.5</c:v>
                </c:pt>
                <c:pt idx="15">
                  <c:v>-3118.5</c:v>
                </c:pt>
                <c:pt idx="16">
                  <c:v>-3118.5</c:v>
                </c:pt>
                <c:pt idx="17">
                  <c:v>-3118.5</c:v>
                </c:pt>
                <c:pt idx="18">
                  <c:v>-3118.5</c:v>
                </c:pt>
                <c:pt idx="19">
                  <c:v>-3087</c:v>
                </c:pt>
                <c:pt idx="20">
                  <c:v>-3087</c:v>
                </c:pt>
                <c:pt idx="21">
                  <c:v>-2961.5</c:v>
                </c:pt>
                <c:pt idx="22">
                  <c:v>-2961.5</c:v>
                </c:pt>
                <c:pt idx="23">
                  <c:v>-2943.5</c:v>
                </c:pt>
                <c:pt idx="24">
                  <c:v>-2943.5</c:v>
                </c:pt>
                <c:pt idx="25">
                  <c:v>-2776</c:v>
                </c:pt>
                <c:pt idx="26">
                  <c:v>-2776</c:v>
                </c:pt>
                <c:pt idx="27">
                  <c:v>-2648.5</c:v>
                </c:pt>
                <c:pt idx="28">
                  <c:v>-2648.5</c:v>
                </c:pt>
                <c:pt idx="29">
                  <c:v>-2545</c:v>
                </c:pt>
                <c:pt idx="30">
                  <c:v>-2545</c:v>
                </c:pt>
                <c:pt idx="31">
                  <c:v>-2545</c:v>
                </c:pt>
                <c:pt idx="32">
                  <c:v>-2545</c:v>
                </c:pt>
                <c:pt idx="33">
                  <c:v>-2489.5</c:v>
                </c:pt>
                <c:pt idx="34">
                  <c:v>-2489.5</c:v>
                </c:pt>
                <c:pt idx="35">
                  <c:v>-2489.5</c:v>
                </c:pt>
                <c:pt idx="36">
                  <c:v>-2489.5</c:v>
                </c:pt>
                <c:pt idx="37">
                  <c:v>-2372.5</c:v>
                </c:pt>
                <c:pt idx="38">
                  <c:v>-2359.5</c:v>
                </c:pt>
                <c:pt idx="39">
                  <c:v>-2348.5</c:v>
                </c:pt>
                <c:pt idx="40">
                  <c:v>-2236.5</c:v>
                </c:pt>
                <c:pt idx="41">
                  <c:v>-1907.5</c:v>
                </c:pt>
                <c:pt idx="42">
                  <c:v>-1830.5</c:v>
                </c:pt>
                <c:pt idx="43">
                  <c:v>-1830.5</c:v>
                </c:pt>
                <c:pt idx="44">
                  <c:v>-1472</c:v>
                </c:pt>
                <c:pt idx="45">
                  <c:v>-1465.5</c:v>
                </c:pt>
                <c:pt idx="46">
                  <c:v>-1461.5</c:v>
                </c:pt>
                <c:pt idx="47">
                  <c:v>-1457</c:v>
                </c:pt>
                <c:pt idx="48">
                  <c:v>-1456.5</c:v>
                </c:pt>
                <c:pt idx="49">
                  <c:v>-1333.5</c:v>
                </c:pt>
                <c:pt idx="50">
                  <c:v>-1311</c:v>
                </c:pt>
                <c:pt idx="51">
                  <c:v>-1278.5</c:v>
                </c:pt>
                <c:pt idx="52">
                  <c:v>-1203.5</c:v>
                </c:pt>
                <c:pt idx="53">
                  <c:v>-1186.5</c:v>
                </c:pt>
                <c:pt idx="54">
                  <c:v>-1186.5</c:v>
                </c:pt>
                <c:pt idx="55">
                  <c:v>-1186.5</c:v>
                </c:pt>
                <c:pt idx="56">
                  <c:v>-1152.5</c:v>
                </c:pt>
                <c:pt idx="57">
                  <c:v>-1036</c:v>
                </c:pt>
                <c:pt idx="58">
                  <c:v>-1035.5</c:v>
                </c:pt>
                <c:pt idx="59">
                  <c:v>-897.5</c:v>
                </c:pt>
                <c:pt idx="60">
                  <c:v>-892.5</c:v>
                </c:pt>
                <c:pt idx="61">
                  <c:v>-885.5</c:v>
                </c:pt>
                <c:pt idx="62">
                  <c:v>-863.5</c:v>
                </c:pt>
                <c:pt idx="63">
                  <c:v>-861.5</c:v>
                </c:pt>
                <c:pt idx="64">
                  <c:v>-852.5</c:v>
                </c:pt>
                <c:pt idx="65">
                  <c:v>-841.5</c:v>
                </c:pt>
                <c:pt idx="66">
                  <c:v>-734.5</c:v>
                </c:pt>
                <c:pt idx="67">
                  <c:v>-733.5</c:v>
                </c:pt>
                <c:pt idx="68">
                  <c:v>-727</c:v>
                </c:pt>
                <c:pt idx="69">
                  <c:v>-678</c:v>
                </c:pt>
                <c:pt idx="70">
                  <c:v>-678</c:v>
                </c:pt>
                <c:pt idx="71">
                  <c:v>-593.5</c:v>
                </c:pt>
                <c:pt idx="72">
                  <c:v>-592.5</c:v>
                </c:pt>
                <c:pt idx="73">
                  <c:v>-592.5</c:v>
                </c:pt>
                <c:pt idx="74">
                  <c:v>-590</c:v>
                </c:pt>
                <c:pt idx="75">
                  <c:v>-590</c:v>
                </c:pt>
                <c:pt idx="76">
                  <c:v>-580</c:v>
                </c:pt>
                <c:pt idx="77">
                  <c:v>-546.5</c:v>
                </c:pt>
                <c:pt idx="78">
                  <c:v>-444.5</c:v>
                </c:pt>
                <c:pt idx="79">
                  <c:v>-444.5</c:v>
                </c:pt>
                <c:pt idx="80">
                  <c:v>-444.5</c:v>
                </c:pt>
                <c:pt idx="81">
                  <c:v>-444.5</c:v>
                </c:pt>
                <c:pt idx="82">
                  <c:v>-440.5</c:v>
                </c:pt>
                <c:pt idx="83">
                  <c:v>-440.5</c:v>
                </c:pt>
                <c:pt idx="84">
                  <c:v>-435.5</c:v>
                </c:pt>
                <c:pt idx="85">
                  <c:v>-435.5</c:v>
                </c:pt>
                <c:pt idx="86">
                  <c:v>-429.5</c:v>
                </c:pt>
                <c:pt idx="87">
                  <c:v>-429.5</c:v>
                </c:pt>
                <c:pt idx="88">
                  <c:v>-425</c:v>
                </c:pt>
                <c:pt idx="89">
                  <c:v>-425</c:v>
                </c:pt>
                <c:pt idx="90">
                  <c:v>-423.5</c:v>
                </c:pt>
                <c:pt idx="91">
                  <c:v>-423.5</c:v>
                </c:pt>
                <c:pt idx="92">
                  <c:v>-413.5</c:v>
                </c:pt>
                <c:pt idx="93">
                  <c:v>-413.5</c:v>
                </c:pt>
                <c:pt idx="94">
                  <c:v>-413.5</c:v>
                </c:pt>
                <c:pt idx="95">
                  <c:v>-413.5</c:v>
                </c:pt>
                <c:pt idx="96">
                  <c:v>-411.5</c:v>
                </c:pt>
                <c:pt idx="97">
                  <c:v>-411.5</c:v>
                </c:pt>
                <c:pt idx="98">
                  <c:v>-411.5</c:v>
                </c:pt>
                <c:pt idx="99">
                  <c:v>-402.5</c:v>
                </c:pt>
                <c:pt idx="100">
                  <c:v>-402.5</c:v>
                </c:pt>
                <c:pt idx="101">
                  <c:v>-402.5</c:v>
                </c:pt>
                <c:pt idx="102">
                  <c:v>-402.5</c:v>
                </c:pt>
                <c:pt idx="103">
                  <c:v>-283.5</c:v>
                </c:pt>
                <c:pt idx="104">
                  <c:v>-279</c:v>
                </c:pt>
                <c:pt idx="105">
                  <c:v>-272.5</c:v>
                </c:pt>
                <c:pt idx="106">
                  <c:v>-266</c:v>
                </c:pt>
                <c:pt idx="107">
                  <c:v>-248</c:v>
                </c:pt>
                <c:pt idx="108">
                  <c:v>-171.5</c:v>
                </c:pt>
                <c:pt idx="109">
                  <c:v>-167</c:v>
                </c:pt>
                <c:pt idx="110">
                  <c:v>-160.5</c:v>
                </c:pt>
                <c:pt idx="111">
                  <c:v>-158</c:v>
                </c:pt>
                <c:pt idx="112">
                  <c:v>-153.5</c:v>
                </c:pt>
                <c:pt idx="113">
                  <c:v>-153.5</c:v>
                </c:pt>
                <c:pt idx="114">
                  <c:v>-151.5</c:v>
                </c:pt>
                <c:pt idx="115">
                  <c:v>-145</c:v>
                </c:pt>
                <c:pt idx="116">
                  <c:v>-144.5</c:v>
                </c:pt>
                <c:pt idx="117">
                  <c:v>-144.5</c:v>
                </c:pt>
                <c:pt idx="118">
                  <c:v>-142.5</c:v>
                </c:pt>
                <c:pt idx="119">
                  <c:v>-140.5</c:v>
                </c:pt>
                <c:pt idx="120">
                  <c:v>-140</c:v>
                </c:pt>
                <c:pt idx="121">
                  <c:v>-138</c:v>
                </c:pt>
                <c:pt idx="122">
                  <c:v>-136</c:v>
                </c:pt>
                <c:pt idx="123">
                  <c:v>-129</c:v>
                </c:pt>
                <c:pt idx="124">
                  <c:v>-120.5</c:v>
                </c:pt>
                <c:pt idx="125">
                  <c:v>-111.5</c:v>
                </c:pt>
                <c:pt idx="126">
                  <c:v>-103.5</c:v>
                </c:pt>
                <c:pt idx="127">
                  <c:v>-2</c:v>
                </c:pt>
                <c:pt idx="128">
                  <c:v>-1.5</c:v>
                </c:pt>
                <c:pt idx="129">
                  <c:v>-1.5</c:v>
                </c:pt>
                <c:pt idx="130">
                  <c:v>0</c:v>
                </c:pt>
                <c:pt idx="131">
                  <c:v>5.5</c:v>
                </c:pt>
                <c:pt idx="132">
                  <c:v>5.5</c:v>
                </c:pt>
                <c:pt idx="133">
                  <c:v>6.5</c:v>
                </c:pt>
                <c:pt idx="134">
                  <c:v>9.5</c:v>
                </c:pt>
                <c:pt idx="135">
                  <c:v>36</c:v>
                </c:pt>
                <c:pt idx="136">
                  <c:v>38.5</c:v>
                </c:pt>
                <c:pt idx="137">
                  <c:v>151</c:v>
                </c:pt>
                <c:pt idx="138">
                  <c:v>155.5</c:v>
                </c:pt>
                <c:pt idx="139">
                  <c:v>193</c:v>
                </c:pt>
                <c:pt idx="140">
                  <c:v>301</c:v>
                </c:pt>
                <c:pt idx="141">
                  <c:v>310</c:v>
                </c:pt>
                <c:pt idx="142">
                  <c:v>355.5</c:v>
                </c:pt>
              </c:numCache>
            </c:numRef>
          </c:xVal>
          <c:yVal>
            <c:numRef>
              <c:f>'Inactive 5'!$K$21:$K$1005</c:f>
              <c:numCache>
                <c:formatCode>General</c:formatCode>
                <c:ptCount val="985"/>
                <c:pt idx="42">
                  <c:v>1.0196999995969236E-2</c:v>
                </c:pt>
                <c:pt idx="43">
                  <c:v>1.0196999995969236E-2</c:v>
                </c:pt>
                <c:pt idx="44">
                  <c:v>9.8880000005010515E-3</c:v>
                </c:pt>
                <c:pt idx="45">
                  <c:v>1.1586999993596692E-2</c:v>
                </c:pt>
                <c:pt idx="46">
                  <c:v>1.4670999997179024E-2</c:v>
                </c:pt>
                <c:pt idx="47">
                  <c:v>1.1277999998128507E-2</c:v>
                </c:pt>
                <c:pt idx="48">
                  <c:v>1.0700999999244232E-2</c:v>
                </c:pt>
                <c:pt idx="49">
                  <c:v>1.2559000002511311E-2</c:v>
                </c:pt>
                <c:pt idx="50">
                  <c:v>1.3294000003952533E-2</c:v>
                </c:pt>
                <c:pt idx="52">
                  <c:v>1.483899999584537E-2</c:v>
                </c:pt>
                <c:pt idx="53">
                  <c:v>1.5421000003698282E-2</c:v>
                </c:pt>
                <c:pt idx="54">
                  <c:v>1.8121000000974163E-2</c:v>
                </c:pt>
                <c:pt idx="55">
                  <c:v>1.8121000000974163E-2</c:v>
                </c:pt>
                <c:pt idx="56">
                  <c:v>1.5285000001313165E-2</c:v>
                </c:pt>
                <c:pt idx="57">
                  <c:v>1.5143999997235369E-2</c:v>
                </c:pt>
                <c:pt idx="58">
                  <c:v>1.826699999946868E-2</c:v>
                </c:pt>
                <c:pt idx="59">
                  <c:v>1.8214999996416736E-2</c:v>
                </c:pt>
                <c:pt idx="60">
                  <c:v>1.7444999997678678E-2</c:v>
                </c:pt>
                <c:pt idx="61">
                  <c:v>1.796699999977136E-2</c:v>
                </c:pt>
                <c:pt idx="62">
                  <c:v>1.6778999997768551E-2</c:v>
                </c:pt>
                <c:pt idx="63">
                  <c:v>1.717099999950733E-2</c:v>
                </c:pt>
                <c:pt idx="64">
                  <c:v>1.7284999994444661E-2</c:v>
                </c:pt>
                <c:pt idx="65">
                  <c:v>1.7190999999002088E-2</c:v>
                </c:pt>
                <c:pt idx="67">
                  <c:v>1.6158999998879153E-2</c:v>
                </c:pt>
                <c:pt idx="68">
                  <c:v>1.6157999998540618E-2</c:v>
                </c:pt>
                <c:pt idx="69">
                  <c:v>1.8811999994795769E-2</c:v>
                </c:pt>
                <c:pt idx="70">
                  <c:v>1.8811999994795769E-2</c:v>
                </c:pt>
                <c:pt idx="72">
                  <c:v>1.3444999996863771E-2</c:v>
                </c:pt>
                <c:pt idx="73">
                  <c:v>1.3444999996863771E-2</c:v>
                </c:pt>
                <c:pt idx="74">
                  <c:v>1.5160000002651941E-2</c:v>
                </c:pt>
                <c:pt idx="75">
                  <c:v>1.5160000002651941E-2</c:v>
                </c:pt>
                <c:pt idx="78">
                  <c:v>9.3530000012833625E-3</c:v>
                </c:pt>
                <c:pt idx="79">
                  <c:v>9.3530000012833625E-3</c:v>
                </c:pt>
                <c:pt idx="80">
                  <c:v>1.005299999815179E-2</c:v>
                </c:pt>
                <c:pt idx="81">
                  <c:v>1.005299999815179E-2</c:v>
                </c:pt>
                <c:pt idx="82">
                  <c:v>9.6369999955641106E-3</c:v>
                </c:pt>
                <c:pt idx="83">
                  <c:v>9.6369999955641106E-3</c:v>
                </c:pt>
                <c:pt idx="84">
                  <c:v>1.1466999996628147E-2</c:v>
                </c:pt>
                <c:pt idx="85">
                  <c:v>1.1466999996628147E-2</c:v>
                </c:pt>
                <c:pt idx="86">
                  <c:v>1.0242999996989965E-2</c:v>
                </c:pt>
                <c:pt idx="87">
                  <c:v>1.0242999996989965E-2</c:v>
                </c:pt>
                <c:pt idx="88">
                  <c:v>1.0750000001280569E-2</c:v>
                </c:pt>
                <c:pt idx="89">
                  <c:v>1.0750000001280569E-2</c:v>
                </c:pt>
                <c:pt idx="90">
                  <c:v>1.0519000003114343E-2</c:v>
                </c:pt>
                <c:pt idx="91">
                  <c:v>1.0519000003114343E-2</c:v>
                </c:pt>
                <c:pt idx="92">
                  <c:v>8.1789999967440963E-3</c:v>
                </c:pt>
                <c:pt idx="93">
                  <c:v>8.1789999967440963E-3</c:v>
                </c:pt>
                <c:pt idx="94">
                  <c:v>9.1789999933098443E-3</c:v>
                </c:pt>
                <c:pt idx="95">
                  <c:v>9.1789999933098443E-3</c:v>
                </c:pt>
                <c:pt idx="96">
                  <c:v>7.4709999971673824E-3</c:v>
                </c:pt>
                <c:pt idx="97">
                  <c:v>7.4709999971673824E-3</c:v>
                </c:pt>
                <c:pt idx="98">
                  <c:v>9.8709999947459437E-3</c:v>
                </c:pt>
                <c:pt idx="99">
                  <c:v>8.2850000035250559E-3</c:v>
                </c:pt>
                <c:pt idx="100">
                  <c:v>8.2850000035250559E-3</c:v>
                </c:pt>
                <c:pt idx="101">
                  <c:v>8.8850000029196963E-3</c:v>
                </c:pt>
                <c:pt idx="102">
                  <c:v>8.8850000029196963E-3</c:v>
                </c:pt>
                <c:pt idx="103">
                  <c:v>-2.9410000061034225E-3</c:v>
                </c:pt>
                <c:pt idx="104">
                  <c:v>-4.1340000025229529E-3</c:v>
                </c:pt>
                <c:pt idx="105">
                  <c:v>-3.3350000012433156E-3</c:v>
                </c:pt>
                <c:pt idx="106">
                  <c:v>6.3999992562457919E-5</c:v>
                </c:pt>
                <c:pt idx="107">
                  <c:v>-7.3080000001937151E-3</c:v>
                </c:pt>
                <c:pt idx="108">
                  <c:v>-1.8589000006613787E-2</c:v>
                </c:pt>
                <c:pt idx="109">
                  <c:v>-1.8181999999796972E-2</c:v>
                </c:pt>
                <c:pt idx="110">
                  <c:v>-1.8683000009332318E-2</c:v>
                </c:pt>
                <c:pt idx="111">
                  <c:v>-1.966800000082003E-2</c:v>
                </c:pt>
                <c:pt idx="112">
                  <c:v>-1.9061000006331597E-2</c:v>
                </c:pt>
                <c:pt idx="113">
                  <c:v>-1.8461000006936956E-2</c:v>
                </c:pt>
                <c:pt idx="114">
                  <c:v>-1.9468999998935033E-2</c:v>
                </c:pt>
                <c:pt idx="115">
                  <c:v>-1.8070000005536713E-2</c:v>
                </c:pt>
                <c:pt idx="116">
                  <c:v>-2.1446999999170657E-2</c:v>
                </c:pt>
                <c:pt idx="117">
                  <c:v>-1.9647000000986736E-2</c:v>
                </c:pt>
                <c:pt idx="118">
                  <c:v>-1.8754999997327104E-2</c:v>
                </c:pt>
                <c:pt idx="119">
                  <c:v>-1.9463000004179776E-2</c:v>
                </c:pt>
                <c:pt idx="120">
                  <c:v>-1.8840000004274771E-2</c:v>
                </c:pt>
                <c:pt idx="121">
                  <c:v>-1.7848000003141351E-2</c:v>
                </c:pt>
                <c:pt idx="122">
                  <c:v>-1.7956000003323425E-2</c:v>
                </c:pt>
                <c:pt idx="123">
                  <c:v>-1.5434000008099247E-2</c:v>
                </c:pt>
                <c:pt idx="124">
                  <c:v>-1.7243000002054032E-2</c:v>
                </c:pt>
                <c:pt idx="125">
                  <c:v>-1.8529000008129515E-2</c:v>
                </c:pt>
                <c:pt idx="127">
                  <c:v>-1.1792000004788861E-2</c:v>
                </c:pt>
                <c:pt idx="128">
                  <c:v>-1.6069000004790723E-2</c:v>
                </c:pt>
                <c:pt idx="129">
                  <c:v>-1.5369000000646338E-2</c:v>
                </c:pt>
                <c:pt idx="130">
                  <c:v>-1.5100000004167669E-2</c:v>
                </c:pt>
                <c:pt idx="131">
                  <c:v>-1.6947000003710855E-2</c:v>
                </c:pt>
                <c:pt idx="132">
                  <c:v>-1.6447000001790002E-2</c:v>
                </c:pt>
                <c:pt idx="133">
                  <c:v>-1.8901000003097579E-2</c:v>
                </c:pt>
                <c:pt idx="134">
                  <c:v>-1.5763000003062189E-2</c:v>
                </c:pt>
                <c:pt idx="135">
                  <c:v>-1.5544000001682434E-2</c:v>
                </c:pt>
                <c:pt idx="136">
                  <c:v>-1.6028999998525251E-2</c:v>
                </c:pt>
                <c:pt idx="137">
                  <c:v>-1.1354000002029352E-2</c:v>
                </c:pt>
                <c:pt idx="138">
                  <c:v>-1.4546999998856336E-2</c:v>
                </c:pt>
                <c:pt idx="139">
                  <c:v>-1.2421999999787658E-2</c:v>
                </c:pt>
                <c:pt idx="140">
                  <c:v>-6.2539999998989515E-3</c:v>
                </c:pt>
                <c:pt idx="141">
                  <c:v>-9.3399999968823977E-3</c:v>
                </c:pt>
                <c:pt idx="142">
                  <c:v>-8.3470000026864E-3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736-48B1-9D69-89EF4C698D37}"/>
            </c:ext>
          </c:extLst>
        </c:ser>
        <c:ser>
          <c:idx val="2"/>
          <c:order val="4"/>
          <c:tx>
            <c:strRef>
              <c:f>'Inactive 5'!$L$20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5'!$F$21:$F$1005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-8902.5</c:v>
                </c:pt>
                <c:pt idx="2">
                  <c:v>-8870</c:v>
                </c:pt>
                <c:pt idx="3">
                  <c:v>-8424.5</c:v>
                </c:pt>
                <c:pt idx="4">
                  <c:v>-8391</c:v>
                </c:pt>
                <c:pt idx="5">
                  <c:v>-3387</c:v>
                </c:pt>
                <c:pt idx="6">
                  <c:v>-3387</c:v>
                </c:pt>
                <c:pt idx="7">
                  <c:v>-3281.5</c:v>
                </c:pt>
                <c:pt idx="8">
                  <c:v>-3281.5</c:v>
                </c:pt>
                <c:pt idx="9">
                  <c:v>-3274.5</c:v>
                </c:pt>
                <c:pt idx="10">
                  <c:v>-3274.5</c:v>
                </c:pt>
                <c:pt idx="11">
                  <c:v>-3270.5</c:v>
                </c:pt>
                <c:pt idx="12">
                  <c:v>-3270.5</c:v>
                </c:pt>
                <c:pt idx="13">
                  <c:v>-3232.5</c:v>
                </c:pt>
                <c:pt idx="14">
                  <c:v>-3232.5</c:v>
                </c:pt>
                <c:pt idx="15">
                  <c:v>-3118.5</c:v>
                </c:pt>
                <c:pt idx="16">
                  <c:v>-3118.5</c:v>
                </c:pt>
                <c:pt idx="17">
                  <c:v>-3118.5</c:v>
                </c:pt>
                <c:pt idx="18">
                  <c:v>-3118.5</c:v>
                </c:pt>
                <c:pt idx="19">
                  <c:v>-3087</c:v>
                </c:pt>
                <c:pt idx="20">
                  <c:v>-3087</c:v>
                </c:pt>
                <c:pt idx="21">
                  <c:v>-2961.5</c:v>
                </c:pt>
                <c:pt idx="22">
                  <c:v>-2961.5</c:v>
                </c:pt>
                <c:pt idx="23">
                  <c:v>-2943.5</c:v>
                </c:pt>
                <c:pt idx="24">
                  <c:v>-2943.5</c:v>
                </c:pt>
                <c:pt idx="25">
                  <c:v>-2776</c:v>
                </c:pt>
                <c:pt idx="26">
                  <c:v>-2776</c:v>
                </c:pt>
                <c:pt idx="27">
                  <c:v>-2648.5</c:v>
                </c:pt>
                <c:pt idx="28">
                  <c:v>-2648.5</c:v>
                </c:pt>
                <c:pt idx="29">
                  <c:v>-2545</c:v>
                </c:pt>
                <c:pt idx="30">
                  <c:v>-2545</c:v>
                </c:pt>
                <c:pt idx="31">
                  <c:v>-2545</c:v>
                </c:pt>
                <c:pt idx="32">
                  <c:v>-2545</c:v>
                </c:pt>
                <c:pt idx="33">
                  <c:v>-2489.5</c:v>
                </c:pt>
                <c:pt idx="34">
                  <c:v>-2489.5</c:v>
                </c:pt>
                <c:pt idx="35">
                  <c:v>-2489.5</c:v>
                </c:pt>
                <c:pt idx="36">
                  <c:v>-2489.5</c:v>
                </c:pt>
                <c:pt idx="37">
                  <c:v>-2372.5</c:v>
                </c:pt>
                <c:pt idx="38">
                  <c:v>-2359.5</c:v>
                </c:pt>
                <c:pt idx="39">
                  <c:v>-2348.5</c:v>
                </c:pt>
                <c:pt idx="40">
                  <c:v>-2236.5</c:v>
                </c:pt>
                <c:pt idx="41">
                  <c:v>-1907.5</c:v>
                </c:pt>
                <c:pt idx="42">
                  <c:v>-1830.5</c:v>
                </c:pt>
                <c:pt idx="43">
                  <c:v>-1830.5</c:v>
                </c:pt>
                <c:pt idx="44">
                  <c:v>-1472</c:v>
                </c:pt>
                <c:pt idx="45">
                  <c:v>-1465.5</c:v>
                </c:pt>
                <c:pt idx="46">
                  <c:v>-1461.5</c:v>
                </c:pt>
                <c:pt idx="47">
                  <c:v>-1457</c:v>
                </c:pt>
                <c:pt idx="48">
                  <c:v>-1456.5</c:v>
                </c:pt>
                <c:pt idx="49">
                  <c:v>-1333.5</c:v>
                </c:pt>
                <c:pt idx="50">
                  <c:v>-1311</c:v>
                </c:pt>
                <c:pt idx="51">
                  <c:v>-1278.5</c:v>
                </c:pt>
                <c:pt idx="52">
                  <c:v>-1203.5</c:v>
                </c:pt>
                <c:pt idx="53">
                  <c:v>-1186.5</c:v>
                </c:pt>
                <c:pt idx="54">
                  <c:v>-1186.5</c:v>
                </c:pt>
                <c:pt idx="55">
                  <c:v>-1186.5</c:v>
                </c:pt>
                <c:pt idx="56">
                  <c:v>-1152.5</c:v>
                </c:pt>
                <c:pt idx="57">
                  <c:v>-1036</c:v>
                </c:pt>
                <c:pt idx="58">
                  <c:v>-1035.5</c:v>
                </c:pt>
                <c:pt idx="59">
                  <c:v>-897.5</c:v>
                </c:pt>
                <c:pt idx="60">
                  <c:v>-892.5</c:v>
                </c:pt>
                <c:pt idx="61">
                  <c:v>-885.5</c:v>
                </c:pt>
                <c:pt idx="62">
                  <c:v>-863.5</c:v>
                </c:pt>
                <c:pt idx="63">
                  <c:v>-861.5</c:v>
                </c:pt>
                <c:pt idx="64">
                  <c:v>-852.5</c:v>
                </c:pt>
                <c:pt idx="65">
                  <c:v>-841.5</c:v>
                </c:pt>
                <c:pt idx="66">
                  <c:v>-734.5</c:v>
                </c:pt>
                <c:pt idx="67">
                  <c:v>-733.5</c:v>
                </c:pt>
                <c:pt idx="68">
                  <c:v>-727</c:v>
                </c:pt>
                <c:pt idx="69">
                  <c:v>-678</c:v>
                </c:pt>
                <c:pt idx="70">
                  <c:v>-678</c:v>
                </c:pt>
                <c:pt idx="71">
                  <c:v>-593.5</c:v>
                </c:pt>
                <c:pt idx="72">
                  <c:v>-592.5</c:v>
                </c:pt>
                <c:pt idx="73">
                  <c:v>-592.5</c:v>
                </c:pt>
                <c:pt idx="74">
                  <c:v>-590</c:v>
                </c:pt>
                <c:pt idx="75">
                  <c:v>-590</c:v>
                </c:pt>
                <c:pt idx="76">
                  <c:v>-580</c:v>
                </c:pt>
                <c:pt idx="77">
                  <c:v>-546.5</c:v>
                </c:pt>
                <c:pt idx="78">
                  <c:v>-444.5</c:v>
                </c:pt>
                <c:pt idx="79">
                  <c:v>-444.5</c:v>
                </c:pt>
                <c:pt idx="80">
                  <c:v>-444.5</c:v>
                </c:pt>
                <c:pt idx="81">
                  <c:v>-444.5</c:v>
                </c:pt>
                <c:pt idx="82">
                  <c:v>-440.5</c:v>
                </c:pt>
                <c:pt idx="83">
                  <c:v>-440.5</c:v>
                </c:pt>
                <c:pt idx="84">
                  <c:v>-435.5</c:v>
                </c:pt>
                <c:pt idx="85">
                  <c:v>-435.5</c:v>
                </c:pt>
                <c:pt idx="86">
                  <c:v>-429.5</c:v>
                </c:pt>
                <c:pt idx="87">
                  <c:v>-429.5</c:v>
                </c:pt>
                <c:pt idx="88">
                  <c:v>-425</c:v>
                </c:pt>
                <c:pt idx="89">
                  <c:v>-425</c:v>
                </c:pt>
                <c:pt idx="90">
                  <c:v>-423.5</c:v>
                </c:pt>
                <c:pt idx="91">
                  <c:v>-423.5</c:v>
                </c:pt>
                <c:pt idx="92">
                  <c:v>-413.5</c:v>
                </c:pt>
                <c:pt idx="93">
                  <c:v>-413.5</c:v>
                </c:pt>
                <c:pt idx="94">
                  <c:v>-413.5</c:v>
                </c:pt>
                <c:pt idx="95">
                  <c:v>-413.5</c:v>
                </c:pt>
                <c:pt idx="96">
                  <c:v>-411.5</c:v>
                </c:pt>
                <c:pt idx="97">
                  <c:v>-411.5</c:v>
                </c:pt>
                <c:pt idx="98">
                  <c:v>-411.5</c:v>
                </c:pt>
                <c:pt idx="99">
                  <c:v>-402.5</c:v>
                </c:pt>
                <c:pt idx="100">
                  <c:v>-402.5</c:v>
                </c:pt>
                <c:pt idx="101">
                  <c:v>-402.5</c:v>
                </c:pt>
                <c:pt idx="102">
                  <c:v>-402.5</c:v>
                </c:pt>
                <c:pt idx="103">
                  <c:v>-283.5</c:v>
                </c:pt>
                <c:pt idx="104">
                  <c:v>-279</c:v>
                </c:pt>
                <c:pt idx="105">
                  <c:v>-272.5</c:v>
                </c:pt>
                <c:pt idx="106">
                  <c:v>-266</c:v>
                </c:pt>
                <c:pt idx="107">
                  <c:v>-248</c:v>
                </c:pt>
                <c:pt idx="108">
                  <c:v>-171.5</c:v>
                </c:pt>
                <c:pt idx="109">
                  <c:v>-167</c:v>
                </c:pt>
                <c:pt idx="110">
                  <c:v>-160.5</c:v>
                </c:pt>
                <c:pt idx="111">
                  <c:v>-158</c:v>
                </c:pt>
                <c:pt idx="112">
                  <c:v>-153.5</c:v>
                </c:pt>
                <c:pt idx="113">
                  <c:v>-153.5</c:v>
                </c:pt>
                <c:pt idx="114">
                  <c:v>-151.5</c:v>
                </c:pt>
                <c:pt idx="115">
                  <c:v>-145</c:v>
                </c:pt>
                <c:pt idx="116">
                  <c:v>-144.5</c:v>
                </c:pt>
                <c:pt idx="117">
                  <c:v>-144.5</c:v>
                </c:pt>
                <c:pt idx="118">
                  <c:v>-142.5</c:v>
                </c:pt>
                <c:pt idx="119">
                  <c:v>-140.5</c:v>
                </c:pt>
                <c:pt idx="120">
                  <c:v>-140</c:v>
                </c:pt>
                <c:pt idx="121">
                  <c:v>-138</c:v>
                </c:pt>
                <c:pt idx="122">
                  <c:v>-136</c:v>
                </c:pt>
                <c:pt idx="123">
                  <c:v>-129</c:v>
                </c:pt>
                <c:pt idx="124">
                  <c:v>-120.5</c:v>
                </c:pt>
                <c:pt idx="125">
                  <c:v>-111.5</c:v>
                </c:pt>
                <c:pt idx="126">
                  <c:v>-103.5</c:v>
                </c:pt>
                <c:pt idx="127">
                  <c:v>-2</c:v>
                </c:pt>
                <c:pt idx="128">
                  <c:v>-1.5</c:v>
                </c:pt>
                <c:pt idx="129">
                  <c:v>-1.5</c:v>
                </c:pt>
                <c:pt idx="130">
                  <c:v>0</c:v>
                </c:pt>
                <c:pt idx="131">
                  <c:v>5.5</c:v>
                </c:pt>
                <c:pt idx="132">
                  <c:v>5.5</c:v>
                </c:pt>
                <c:pt idx="133">
                  <c:v>6.5</c:v>
                </c:pt>
                <c:pt idx="134">
                  <c:v>9.5</c:v>
                </c:pt>
                <c:pt idx="135">
                  <c:v>36</c:v>
                </c:pt>
                <c:pt idx="136">
                  <c:v>38.5</c:v>
                </c:pt>
                <c:pt idx="137">
                  <c:v>151</c:v>
                </c:pt>
                <c:pt idx="138">
                  <c:v>155.5</c:v>
                </c:pt>
                <c:pt idx="139">
                  <c:v>193</c:v>
                </c:pt>
                <c:pt idx="140">
                  <c:v>301</c:v>
                </c:pt>
                <c:pt idx="141">
                  <c:v>310</c:v>
                </c:pt>
                <c:pt idx="142">
                  <c:v>355.5</c:v>
                </c:pt>
              </c:numCache>
            </c:numRef>
          </c:xVal>
          <c:yVal>
            <c:numRef>
              <c:f>'Inactive 5'!$L$21:$L$1005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736-48B1-9D69-89EF4C698D37}"/>
            </c:ext>
          </c:extLst>
        </c:ser>
        <c:ser>
          <c:idx val="5"/>
          <c:order val="5"/>
          <c:tx>
            <c:strRef>
              <c:f>'Inactive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5'!$F$21:$F$1005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-8902.5</c:v>
                </c:pt>
                <c:pt idx="2">
                  <c:v>-8870</c:v>
                </c:pt>
                <c:pt idx="3">
                  <c:v>-8424.5</c:v>
                </c:pt>
                <c:pt idx="4">
                  <c:v>-8391</c:v>
                </c:pt>
                <c:pt idx="5">
                  <c:v>-3387</c:v>
                </c:pt>
                <c:pt idx="6">
                  <c:v>-3387</c:v>
                </c:pt>
                <c:pt idx="7">
                  <c:v>-3281.5</c:v>
                </c:pt>
                <c:pt idx="8">
                  <c:v>-3281.5</c:v>
                </c:pt>
                <c:pt idx="9">
                  <c:v>-3274.5</c:v>
                </c:pt>
                <c:pt idx="10">
                  <c:v>-3274.5</c:v>
                </c:pt>
                <c:pt idx="11">
                  <c:v>-3270.5</c:v>
                </c:pt>
                <c:pt idx="12">
                  <c:v>-3270.5</c:v>
                </c:pt>
                <c:pt idx="13">
                  <c:v>-3232.5</c:v>
                </c:pt>
                <c:pt idx="14">
                  <c:v>-3232.5</c:v>
                </c:pt>
                <c:pt idx="15">
                  <c:v>-3118.5</c:v>
                </c:pt>
                <c:pt idx="16">
                  <c:v>-3118.5</c:v>
                </c:pt>
                <c:pt idx="17">
                  <c:v>-3118.5</c:v>
                </c:pt>
                <c:pt idx="18">
                  <c:v>-3118.5</c:v>
                </c:pt>
                <c:pt idx="19">
                  <c:v>-3087</c:v>
                </c:pt>
                <c:pt idx="20">
                  <c:v>-3087</c:v>
                </c:pt>
                <c:pt idx="21">
                  <c:v>-2961.5</c:v>
                </c:pt>
                <c:pt idx="22">
                  <c:v>-2961.5</c:v>
                </c:pt>
                <c:pt idx="23">
                  <c:v>-2943.5</c:v>
                </c:pt>
                <c:pt idx="24">
                  <c:v>-2943.5</c:v>
                </c:pt>
                <c:pt idx="25">
                  <c:v>-2776</c:v>
                </c:pt>
                <c:pt idx="26">
                  <c:v>-2776</c:v>
                </c:pt>
                <c:pt idx="27">
                  <c:v>-2648.5</c:v>
                </c:pt>
                <c:pt idx="28">
                  <c:v>-2648.5</c:v>
                </c:pt>
                <c:pt idx="29">
                  <c:v>-2545</c:v>
                </c:pt>
                <c:pt idx="30">
                  <c:v>-2545</c:v>
                </c:pt>
                <c:pt idx="31">
                  <c:v>-2545</c:v>
                </c:pt>
                <c:pt idx="32">
                  <c:v>-2545</c:v>
                </c:pt>
                <c:pt idx="33">
                  <c:v>-2489.5</c:v>
                </c:pt>
                <c:pt idx="34">
                  <c:v>-2489.5</c:v>
                </c:pt>
                <c:pt idx="35">
                  <c:v>-2489.5</c:v>
                </c:pt>
                <c:pt idx="36">
                  <c:v>-2489.5</c:v>
                </c:pt>
                <c:pt idx="37">
                  <c:v>-2372.5</c:v>
                </c:pt>
                <c:pt idx="38">
                  <c:v>-2359.5</c:v>
                </c:pt>
                <c:pt idx="39">
                  <c:v>-2348.5</c:v>
                </c:pt>
                <c:pt idx="40">
                  <c:v>-2236.5</c:v>
                </c:pt>
                <c:pt idx="41">
                  <c:v>-1907.5</c:v>
                </c:pt>
                <c:pt idx="42">
                  <c:v>-1830.5</c:v>
                </c:pt>
                <c:pt idx="43">
                  <c:v>-1830.5</c:v>
                </c:pt>
                <c:pt idx="44">
                  <c:v>-1472</c:v>
                </c:pt>
                <c:pt idx="45">
                  <c:v>-1465.5</c:v>
                </c:pt>
                <c:pt idx="46">
                  <c:v>-1461.5</c:v>
                </c:pt>
                <c:pt idx="47">
                  <c:v>-1457</c:v>
                </c:pt>
                <c:pt idx="48">
                  <c:v>-1456.5</c:v>
                </c:pt>
                <c:pt idx="49">
                  <c:v>-1333.5</c:v>
                </c:pt>
                <c:pt idx="50">
                  <c:v>-1311</c:v>
                </c:pt>
                <c:pt idx="51">
                  <c:v>-1278.5</c:v>
                </c:pt>
                <c:pt idx="52">
                  <c:v>-1203.5</c:v>
                </c:pt>
                <c:pt idx="53">
                  <c:v>-1186.5</c:v>
                </c:pt>
                <c:pt idx="54">
                  <c:v>-1186.5</c:v>
                </c:pt>
                <c:pt idx="55">
                  <c:v>-1186.5</c:v>
                </c:pt>
                <c:pt idx="56">
                  <c:v>-1152.5</c:v>
                </c:pt>
                <c:pt idx="57">
                  <c:v>-1036</c:v>
                </c:pt>
                <c:pt idx="58">
                  <c:v>-1035.5</c:v>
                </c:pt>
                <c:pt idx="59">
                  <c:v>-897.5</c:v>
                </c:pt>
                <c:pt idx="60">
                  <c:v>-892.5</c:v>
                </c:pt>
                <c:pt idx="61">
                  <c:v>-885.5</c:v>
                </c:pt>
                <c:pt idx="62">
                  <c:v>-863.5</c:v>
                </c:pt>
                <c:pt idx="63">
                  <c:v>-861.5</c:v>
                </c:pt>
                <c:pt idx="64">
                  <c:v>-852.5</c:v>
                </c:pt>
                <c:pt idx="65">
                  <c:v>-841.5</c:v>
                </c:pt>
                <c:pt idx="66">
                  <c:v>-734.5</c:v>
                </c:pt>
                <c:pt idx="67">
                  <c:v>-733.5</c:v>
                </c:pt>
                <c:pt idx="68">
                  <c:v>-727</c:v>
                </c:pt>
                <c:pt idx="69">
                  <c:v>-678</c:v>
                </c:pt>
                <c:pt idx="70">
                  <c:v>-678</c:v>
                </c:pt>
                <c:pt idx="71">
                  <c:v>-593.5</c:v>
                </c:pt>
                <c:pt idx="72">
                  <c:v>-592.5</c:v>
                </c:pt>
                <c:pt idx="73">
                  <c:v>-592.5</c:v>
                </c:pt>
                <c:pt idx="74">
                  <c:v>-590</c:v>
                </c:pt>
                <c:pt idx="75">
                  <c:v>-590</c:v>
                </c:pt>
                <c:pt idx="76">
                  <c:v>-580</c:v>
                </c:pt>
                <c:pt idx="77">
                  <c:v>-546.5</c:v>
                </c:pt>
                <c:pt idx="78">
                  <c:v>-444.5</c:v>
                </c:pt>
                <c:pt idx="79">
                  <c:v>-444.5</c:v>
                </c:pt>
                <c:pt idx="80">
                  <c:v>-444.5</c:v>
                </c:pt>
                <c:pt idx="81">
                  <c:v>-444.5</c:v>
                </c:pt>
                <c:pt idx="82">
                  <c:v>-440.5</c:v>
                </c:pt>
                <c:pt idx="83">
                  <c:v>-440.5</c:v>
                </c:pt>
                <c:pt idx="84">
                  <c:v>-435.5</c:v>
                </c:pt>
                <c:pt idx="85">
                  <c:v>-435.5</c:v>
                </c:pt>
                <c:pt idx="86">
                  <c:v>-429.5</c:v>
                </c:pt>
                <c:pt idx="87">
                  <c:v>-429.5</c:v>
                </c:pt>
                <c:pt idx="88">
                  <c:v>-425</c:v>
                </c:pt>
                <c:pt idx="89">
                  <c:v>-425</c:v>
                </c:pt>
                <c:pt idx="90">
                  <c:v>-423.5</c:v>
                </c:pt>
                <c:pt idx="91">
                  <c:v>-423.5</c:v>
                </c:pt>
                <c:pt idx="92">
                  <c:v>-413.5</c:v>
                </c:pt>
                <c:pt idx="93">
                  <c:v>-413.5</c:v>
                </c:pt>
                <c:pt idx="94">
                  <c:v>-413.5</c:v>
                </c:pt>
                <c:pt idx="95">
                  <c:v>-413.5</c:v>
                </c:pt>
                <c:pt idx="96">
                  <c:v>-411.5</c:v>
                </c:pt>
                <c:pt idx="97">
                  <c:v>-411.5</c:v>
                </c:pt>
                <c:pt idx="98">
                  <c:v>-411.5</c:v>
                </c:pt>
                <c:pt idx="99">
                  <c:v>-402.5</c:v>
                </c:pt>
                <c:pt idx="100">
                  <c:v>-402.5</c:v>
                </c:pt>
                <c:pt idx="101">
                  <c:v>-402.5</c:v>
                </c:pt>
                <c:pt idx="102">
                  <c:v>-402.5</c:v>
                </c:pt>
                <c:pt idx="103">
                  <c:v>-283.5</c:v>
                </c:pt>
                <c:pt idx="104">
                  <c:v>-279</c:v>
                </c:pt>
                <c:pt idx="105">
                  <c:v>-272.5</c:v>
                </c:pt>
                <c:pt idx="106">
                  <c:v>-266</c:v>
                </c:pt>
                <c:pt idx="107">
                  <c:v>-248</c:v>
                </c:pt>
                <c:pt idx="108">
                  <c:v>-171.5</c:v>
                </c:pt>
                <c:pt idx="109">
                  <c:v>-167</c:v>
                </c:pt>
                <c:pt idx="110">
                  <c:v>-160.5</c:v>
                </c:pt>
                <c:pt idx="111">
                  <c:v>-158</c:v>
                </c:pt>
                <c:pt idx="112">
                  <c:v>-153.5</c:v>
                </c:pt>
                <c:pt idx="113">
                  <c:v>-153.5</c:v>
                </c:pt>
                <c:pt idx="114">
                  <c:v>-151.5</c:v>
                </c:pt>
                <c:pt idx="115">
                  <c:v>-145</c:v>
                </c:pt>
                <c:pt idx="116">
                  <c:v>-144.5</c:v>
                </c:pt>
                <c:pt idx="117">
                  <c:v>-144.5</c:v>
                </c:pt>
                <c:pt idx="118">
                  <c:v>-142.5</c:v>
                </c:pt>
                <c:pt idx="119">
                  <c:v>-140.5</c:v>
                </c:pt>
                <c:pt idx="120">
                  <c:v>-140</c:v>
                </c:pt>
                <c:pt idx="121">
                  <c:v>-138</c:v>
                </c:pt>
                <c:pt idx="122">
                  <c:v>-136</c:v>
                </c:pt>
                <c:pt idx="123">
                  <c:v>-129</c:v>
                </c:pt>
                <c:pt idx="124">
                  <c:v>-120.5</c:v>
                </c:pt>
                <c:pt idx="125">
                  <c:v>-111.5</c:v>
                </c:pt>
                <c:pt idx="126">
                  <c:v>-103.5</c:v>
                </c:pt>
                <c:pt idx="127">
                  <c:v>-2</c:v>
                </c:pt>
                <c:pt idx="128">
                  <c:v>-1.5</c:v>
                </c:pt>
                <c:pt idx="129">
                  <c:v>-1.5</c:v>
                </c:pt>
                <c:pt idx="130">
                  <c:v>0</c:v>
                </c:pt>
                <c:pt idx="131">
                  <c:v>5.5</c:v>
                </c:pt>
                <c:pt idx="132">
                  <c:v>5.5</c:v>
                </c:pt>
                <c:pt idx="133">
                  <c:v>6.5</c:v>
                </c:pt>
                <c:pt idx="134">
                  <c:v>9.5</c:v>
                </c:pt>
                <c:pt idx="135">
                  <c:v>36</c:v>
                </c:pt>
                <c:pt idx="136">
                  <c:v>38.5</c:v>
                </c:pt>
                <c:pt idx="137">
                  <c:v>151</c:v>
                </c:pt>
                <c:pt idx="138">
                  <c:v>155.5</c:v>
                </c:pt>
                <c:pt idx="139">
                  <c:v>193</c:v>
                </c:pt>
                <c:pt idx="140">
                  <c:v>301</c:v>
                </c:pt>
                <c:pt idx="141">
                  <c:v>310</c:v>
                </c:pt>
                <c:pt idx="142">
                  <c:v>355.5</c:v>
                </c:pt>
              </c:numCache>
            </c:numRef>
          </c:xVal>
          <c:yVal>
            <c:numRef>
              <c:f>'Inactive 5'!$M$21:$M$1005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736-48B1-9D69-89EF4C698D37}"/>
            </c:ext>
          </c:extLst>
        </c:ser>
        <c:ser>
          <c:idx val="6"/>
          <c:order val="6"/>
          <c:tx>
            <c:strRef>
              <c:f>'Inactive 5'!$N$20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5'!$F$21:$F$1005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-8902.5</c:v>
                </c:pt>
                <c:pt idx="2">
                  <c:v>-8870</c:v>
                </c:pt>
                <c:pt idx="3">
                  <c:v>-8424.5</c:v>
                </c:pt>
                <c:pt idx="4">
                  <c:v>-8391</c:v>
                </c:pt>
                <c:pt idx="5">
                  <c:v>-3387</c:v>
                </c:pt>
                <c:pt idx="6">
                  <c:v>-3387</c:v>
                </c:pt>
                <c:pt idx="7">
                  <c:v>-3281.5</c:v>
                </c:pt>
                <c:pt idx="8">
                  <c:v>-3281.5</c:v>
                </c:pt>
                <c:pt idx="9">
                  <c:v>-3274.5</c:v>
                </c:pt>
                <c:pt idx="10">
                  <c:v>-3274.5</c:v>
                </c:pt>
                <c:pt idx="11">
                  <c:v>-3270.5</c:v>
                </c:pt>
                <c:pt idx="12">
                  <c:v>-3270.5</c:v>
                </c:pt>
                <c:pt idx="13">
                  <c:v>-3232.5</c:v>
                </c:pt>
                <c:pt idx="14">
                  <c:v>-3232.5</c:v>
                </c:pt>
                <c:pt idx="15">
                  <c:v>-3118.5</c:v>
                </c:pt>
                <c:pt idx="16">
                  <c:v>-3118.5</c:v>
                </c:pt>
                <c:pt idx="17">
                  <c:v>-3118.5</c:v>
                </c:pt>
                <c:pt idx="18">
                  <c:v>-3118.5</c:v>
                </c:pt>
                <c:pt idx="19">
                  <c:v>-3087</c:v>
                </c:pt>
                <c:pt idx="20">
                  <c:v>-3087</c:v>
                </c:pt>
                <c:pt idx="21">
                  <c:v>-2961.5</c:v>
                </c:pt>
                <c:pt idx="22">
                  <c:v>-2961.5</c:v>
                </c:pt>
                <c:pt idx="23">
                  <c:v>-2943.5</c:v>
                </c:pt>
                <c:pt idx="24">
                  <c:v>-2943.5</c:v>
                </c:pt>
                <c:pt idx="25">
                  <c:v>-2776</c:v>
                </c:pt>
                <c:pt idx="26">
                  <c:v>-2776</c:v>
                </c:pt>
                <c:pt idx="27">
                  <c:v>-2648.5</c:v>
                </c:pt>
                <c:pt idx="28">
                  <c:v>-2648.5</c:v>
                </c:pt>
                <c:pt idx="29">
                  <c:v>-2545</c:v>
                </c:pt>
                <c:pt idx="30">
                  <c:v>-2545</c:v>
                </c:pt>
                <c:pt idx="31">
                  <c:v>-2545</c:v>
                </c:pt>
                <c:pt idx="32">
                  <c:v>-2545</c:v>
                </c:pt>
                <c:pt idx="33">
                  <c:v>-2489.5</c:v>
                </c:pt>
                <c:pt idx="34">
                  <c:v>-2489.5</c:v>
                </c:pt>
                <c:pt idx="35">
                  <c:v>-2489.5</c:v>
                </c:pt>
                <c:pt idx="36">
                  <c:v>-2489.5</c:v>
                </c:pt>
                <c:pt idx="37">
                  <c:v>-2372.5</c:v>
                </c:pt>
                <c:pt idx="38">
                  <c:v>-2359.5</c:v>
                </c:pt>
                <c:pt idx="39">
                  <c:v>-2348.5</c:v>
                </c:pt>
                <c:pt idx="40">
                  <c:v>-2236.5</c:v>
                </c:pt>
                <c:pt idx="41">
                  <c:v>-1907.5</c:v>
                </c:pt>
                <c:pt idx="42">
                  <c:v>-1830.5</c:v>
                </c:pt>
                <c:pt idx="43">
                  <c:v>-1830.5</c:v>
                </c:pt>
                <c:pt idx="44">
                  <c:v>-1472</c:v>
                </c:pt>
                <c:pt idx="45">
                  <c:v>-1465.5</c:v>
                </c:pt>
                <c:pt idx="46">
                  <c:v>-1461.5</c:v>
                </c:pt>
                <c:pt idx="47">
                  <c:v>-1457</c:v>
                </c:pt>
                <c:pt idx="48">
                  <c:v>-1456.5</c:v>
                </c:pt>
                <c:pt idx="49">
                  <c:v>-1333.5</c:v>
                </c:pt>
                <c:pt idx="50">
                  <c:v>-1311</c:v>
                </c:pt>
                <c:pt idx="51">
                  <c:v>-1278.5</c:v>
                </c:pt>
                <c:pt idx="52">
                  <c:v>-1203.5</c:v>
                </c:pt>
                <c:pt idx="53">
                  <c:v>-1186.5</c:v>
                </c:pt>
                <c:pt idx="54">
                  <c:v>-1186.5</c:v>
                </c:pt>
                <c:pt idx="55">
                  <c:v>-1186.5</c:v>
                </c:pt>
                <c:pt idx="56">
                  <c:v>-1152.5</c:v>
                </c:pt>
                <c:pt idx="57">
                  <c:v>-1036</c:v>
                </c:pt>
                <c:pt idx="58">
                  <c:v>-1035.5</c:v>
                </c:pt>
                <c:pt idx="59">
                  <c:v>-897.5</c:v>
                </c:pt>
                <c:pt idx="60">
                  <c:v>-892.5</c:v>
                </c:pt>
                <c:pt idx="61">
                  <c:v>-885.5</c:v>
                </c:pt>
                <c:pt idx="62">
                  <c:v>-863.5</c:v>
                </c:pt>
                <c:pt idx="63">
                  <c:v>-861.5</c:v>
                </c:pt>
                <c:pt idx="64">
                  <c:v>-852.5</c:v>
                </c:pt>
                <c:pt idx="65">
                  <c:v>-841.5</c:v>
                </c:pt>
                <c:pt idx="66">
                  <c:v>-734.5</c:v>
                </c:pt>
                <c:pt idx="67">
                  <c:v>-733.5</c:v>
                </c:pt>
                <c:pt idx="68">
                  <c:v>-727</c:v>
                </c:pt>
                <c:pt idx="69">
                  <c:v>-678</c:v>
                </c:pt>
                <c:pt idx="70">
                  <c:v>-678</c:v>
                </c:pt>
                <c:pt idx="71">
                  <c:v>-593.5</c:v>
                </c:pt>
                <c:pt idx="72">
                  <c:v>-592.5</c:v>
                </c:pt>
                <c:pt idx="73">
                  <c:v>-592.5</c:v>
                </c:pt>
                <c:pt idx="74">
                  <c:v>-590</c:v>
                </c:pt>
                <c:pt idx="75">
                  <c:v>-590</c:v>
                </c:pt>
                <c:pt idx="76">
                  <c:v>-580</c:v>
                </c:pt>
                <c:pt idx="77">
                  <c:v>-546.5</c:v>
                </c:pt>
                <c:pt idx="78">
                  <c:v>-444.5</c:v>
                </c:pt>
                <c:pt idx="79">
                  <c:v>-444.5</c:v>
                </c:pt>
                <c:pt idx="80">
                  <c:v>-444.5</c:v>
                </c:pt>
                <c:pt idx="81">
                  <c:v>-444.5</c:v>
                </c:pt>
                <c:pt idx="82">
                  <c:v>-440.5</c:v>
                </c:pt>
                <c:pt idx="83">
                  <c:v>-440.5</c:v>
                </c:pt>
                <c:pt idx="84">
                  <c:v>-435.5</c:v>
                </c:pt>
                <c:pt idx="85">
                  <c:v>-435.5</c:v>
                </c:pt>
                <c:pt idx="86">
                  <c:v>-429.5</c:v>
                </c:pt>
                <c:pt idx="87">
                  <c:v>-429.5</c:v>
                </c:pt>
                <c:pt idx="88">
                  <c:v>-425</c:v>
                </c:pt>
                <c:pt idx="89">
                  <c:v>-425</c:v>
                </c:pt>
                <c:pt idx="90">
                  <c:v>-423.5</c:v>
                </c:pt>
                <c:pt idx="91">
                  <c:v>-423.5</c:v>
                </c:pt>
                <c:pt idx="92">
                  <c:v>-413.5</c:v>
                </c:pt>
                <c:pt idx="93">
                  <c:v>-413.5</c:v>
                </c:pt>
                <c:pt idx="94">
                  <c:v>-413.5</c:v>
                </c:pt>
                <c:pt idx="95">
                  <c:v>-413.5</c:v>
                </c:pt>
                <c:pt idx="96">
                  <c:v>-411.5</c:v>
                </c:pt>
                <c:pt idx="97">
                  <c:v>-411.5</c:v>
                </c:pt>
                <c:pt idx="98">
                  <c:v>-411.5</c:v>
                </c:pt>
                <c:pt idx="99">
                  <c:v>-402.5</c:v>
                </c:pt>
                <c:pt idx="100">
                  <c:v>-402.5</c:v>
                </c:pt>
                <c:pt idx="101">
                  <c:v>-402.5</c:v>
                </c:pt>
                <c:pt idx="102">
                  <c:v>-402.5</c:v>
                </c:pt>
                <c:pt idx="103">
                  <c:v>-283.5</c:v>
                </c:pt>
                <c:pt idx="104">
                  <c:v>-279</c:v>
                </c:pt>
                <c:pt idx="105">
                  <c:v>-272.5</c:v>
                </c:pt>
                <c:pt idx="106">
                  <c:v>-266</c:v>
                </c:pt>
                <c:pt idx="107">
                  <c:v>-248</c:v>
                </c:pt>
                <c:pt idx="108">
                  <c:v>-171.5</c:v>
                </c:pt>
                <c:pt idx="109">
                  <c:v>-167</c:v>
                </c:pt>
                <c:pt idx="110">
                  <c:v>-160.5</c:v>
                </c:pt>
                <c:pt idx="111">
                  <c:v>-158</c:v>
                </c:pt>
                <c:pt idx="112">
                  <c:v>-153.5</c:v>
                </c:pt>
                <c:pt idx="113">
                  <c:v>-153.5</c:v>
                </c:pt>
                <c:pt idx="114">
                  <c:v>-151.5</c:v>
                </c:pt>
                <c:pt idx="115">
                  <c:v>-145</c:v>
                </c:pt>
                <c:pt idx="116">
                  <c:v>-144.5</c:v>
                </c:pt>
                <c:pt idx="117">
                  <c:v>-144.5</c:v>
                </c:pt>
                <c:pt idx="118">
                  <c:v>-142.5</c:v>
                </c:pt>
                <c:pt idx="119">
                  <c:v>-140.5</c:v>
                </c:pt>
                <c:pt idx="120">
                  <c:v>-140</c:v>
                </c:pt>
                <c:pt idx="121">
                  <c:v>-138</c:v>
                </c:pt>
                <c:pt idx="122">
                  <c:v>-136</c:v>
                </c:pt>
                <c:pt idx="123">
                  <c:v>-129</c:v>
                </c:pt>
                <c:pt idx="124">
                  <c:v>-120.5</c:v>
                </c:pt>
                <c:pt idx="125">
                  <c:v>-111.5</c:v>
                </c:pt>
                <c:pt idx="126">
                  <c:v>-103.5</c:v>
                </c:pt>
                <c:pt idx="127">
                  <c:v>-2</c:v>
                </c:pt>
                <c:pt idx="128">
                  <c:v>-1.5</c:v>
                </c:pt>
                <c:pt idx="129">
                  <c:v>-1.5</c:v>
                </c:pt>
                <c:pt idx="130">
                  <c:v>0</c:v>
                </c:pt>
                <c:pt idx="131">
                  <c:v>5.5</c:v>
                </c:pt>
                <c:pt idx="132">
                  <c:v>5.5</c:v>
                </c:pt>
                <c:pt idx="133">
                  <c:v>6.5</c:v>
                </c:pt>
                <c:pt idx="134">
                  <c:v>9.5</c:v>
                </c:pt>
                <c:pt idx="135">
                  <c:v>36</c:v>
                </c:pt>
                <c:pt idx="136">
                  <c:v>38.5</c:v>
                </c:pt>
                <c:pt idx="137">
                  <c:v>151</c:v>
                </c:pt>
                <c:pt idx="138">
                  <c:v>155.5</c:v>
                </c:pt>
                <c:pt idx="139">
                  <c:v>193</c:v>
                </c:pt>
                <c:pt idx="140">
                  <c:v>301</c:v>
                </c:pt>
                <c:pt idx="141">
                  <c:v>310</c:v>
                </c:pt>
                <c:pt idx="142">
                  <c:v>355.5</c:v>
                </c:pt>
              </c:numCache>
            </c:numRef>
          </c:xVal>
          <c:yVal>
            <c:numRef>
              <c:f>'Inactive 5'!$N$21:$N$1005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736-48B1-9D69-89EF4C698D37}"/>
            </c:ext>
          </c:extLst>
        </c:ser>
        <c:ser>
          <c:idx val="8"/>
          <c:order val="7"/>
          <c:tx>
            <c:strRef>
              <c:f>'Inactive 5'!$AX$1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'Inactive 5'!$AW$2:$AW$140</c:f>
              <c:numCache>
                <c:formatCode>General</c:formatCode>
                <c:ptCount val="139"/>
                <c:pt idx="0">
                  <c:v>-9000</c:v>
                </c:pt>
                <c:pt idx="1">
                  <c:v>-8900</c:v>
                </c:pt>
                <c:pt idx="2">
                  <c:v>-8800</c:v>
                </c:pt>
                <c:pt idx="3">
                  <c:v>-8700</c:v>
                </c:pt>
                <c:pt idx="4">
                  <c:v>-8600</c:v>
                </c:pt>
                <c:pt idx="5">
                  <c:v>-8500</c:v>
                </c:pt>
                <c:pt idx="6">
                  <c:v>-8400</c:v>
                </c:pt>
                <c:pt idx="7">
                  <c:v>-8300</c:v>
                </c:pt>
                <c:pt idx="8">
                  <c:v>-8200</c:v>
                </c:pt>
                <c:pt idx="9">
                  <c:v>-8100</c:v>
                </c:pt>
                <c:pt idx="10">
                  <c:v>-8000</c:v>
                </c:pt>
                <c:pt idx="11">
                  <c:v>-7900</c:v>
                </c:pt>
                <c:pt idx="12">
                  <c:v>-7800</c:v>
                </c:pt>
                <c:pt idx="13">
                  <c:v>-7700</c:v>
                </c:pt>
                <c:pt idx="14">
                  <c:v>-7600</c:v>
                </c:pt>
                <c:pt idx="15">
                  <c:v>-7500</c:v>
                </c:pt>
                <c:pt idx="16">
                  <c:v>-7400</c:v>
                </c:pt>
                <c:pt idx="17">
                  <c:v>-7300</c:v>
                </c:pt>
                <c:pt idx="18">
                  <c:v>-7200</c:v>
                </c:pt>
                <c:pt idx="19">
                  <c:v>-7100</c:v>
                </c:pt>
                <c:pt idx="20">
                  <c:v>-7000</c:v>
                </c:pt>
                <c:pt idx="21">
                  <c:v>-6900</c:v>
                </c:pt>
                <c:pt idx="22">
                  <c:v>-6800</c:v>
                </c:pt>
                <c:pt idx="23">
                  <c:v>-6700</c:v>
                </c:pt>
                <c:pt idx="24">
                  <c:v>-6600</c:v>
                </c:pt>
                <c:pt idx="25">
                  <c:v>-6500</c:v>
                </c:pt>
                <c:pt idx="26">
                  <c:v>-6400</c:v>
                </c:pt>
                <c:pt idx="27">
                  <c:v>-6300</c:v>
                </c:pt>
                <c:pt idx="28">
                  <c:v>-6200</c:v>
                </c:pt>
                <c:pt idx="29">
                  <c:v>-6100</c:v>
                </c:pt>
                <c:pt idx="30">
                  <c:v>-6000</c:v>
                </c:pt>
                <c:pt idx="31">
                  <c:v>-5900</c:v>
                </c:pt>
                <c:pt idx="32">
                  <c:v>-5800</c:v>
                </c:pt>
                <c:pt idx="33">
                  <c:v>-5700</c:v>
                </c:pt>
                <c:pt idx="34">
                  <c:v>-5600</c:v>
                </c:pt>
                <c:pt idx="35">
                  <c:v>-5500</c:v>
                </c:pt>
                <c:pt idx="36">
                  <c:v>-5400</c:v>
                </c:pt>
                <c:pt idx="37">
                  <c:v>-5300</c:v>
                </c:pt>
                <c:pt idx="38">
                  <c:v>-5200</c:v>
                </c:pt>
                <c:pt idx="39">
                  <c:v>-5100</c:v>
                </c:pt>
                <c:pt idx="40">
                  <c:v>-5000</c:v>
                </c:pt>
                <c:pt idx="41">
                  <c:v>-4900</c:v>
                </c:pt>
                <c:pt idx="42">
                  <c:v>-4800</c:v>
                </c:pt>
                <c:pt idx="43">
                  <c:v>-4700</c:v>
                </c:pt>
                <c:pt idx="44">
                  <c:v>-4600</c:v>
                </c:pt>
                <c:pt idx="45">
                  <c:v>-4500</c:v>
                </c:pt>
                <c:pt idx="46">
                  <c:v>-4400</c:v>
                </c:pt>
                <c:pt idx="47">
                  <c:v>-4300</c:v>
                </c:pt>
                <c:pt idx="48">
                  <c:v>-4200</c:v>
                </c:pt>
                <c:pt idx="49">
                  <c:v>-4100</c:v>
                </c:pt>
                <c:pt idx="50">
                  <c:v>-4000</c:v>
                </c:pt>
                <c:pt idx="51">
                  <c:v>-3900</c:v>
                </c:pt>
                <c:pt idx="52">
                  <c:v>-3800</c:v>
                </c:pt>
                <c:pt idx="53">
                  <c:v>-3700</c:v>
                </c:pt>
                <c:pt idx="54">
                  <c:v>-3600</c:v>
                </c:pt>
                <c:pt idx="55">
                  <c:v>-3500</c:v>
                </c:pt>
                <c:pt idx="56">
                  <c:v>-3450</c:v>
                </c:pt>
                <c:pt idx="57">
                  <c:v>-3400</c:v>
                </c:pt>
                <c:pt idx="58">
                  <c:v>-3350</c:v>
                </c:pt>
                <c:pt idx="59">
                  <c:v>-3300</c:v>
                </c:pt>
                <c:pt idx="60">
                  <c:v>-3250</c:v>
                </c:pt>
                <c:pt idx="61">
                  <c:v>-3200</c:v>
                </c:pt>
                <c:pt idx="62">
                  <c:v>-3150</c:v>
                </c:pt>
                <c:pt idx="63">
                  <c:v>-3100</c:v>
                </c:pt>
                <c:pt idx="64">
                  <c:v>-3050</c:v>
                </c:pt>
                <c:pt idx="65">
                  <c:v>-3000</c:v>
                </c:pt>
                <c:pt idx="66">
                  <c:v>-2950</c:v>
                </c:pt>
                <c:pt idx="67">
                  <c:v>-2900</c:v>
                </c:pt>
                <c:pt idx="68">
                  <c:v>-2850</c:v>
                </c:pt>
                <c:pt idx="69">
                  <c:v>-2800</c:v>
                </c:pt>
                <c:pt idx="70">
                  <c:v>-2750</c:v>
                </c:pt>
                <c:pt idx="71">
                  <c:v>-2700</c:v>
                </c:pt>
                <c:pt idx="72">
                  <c:v>-2650</c:v>
                </c:pt>
                <c:pt idx="73">
                  <c:v>-2600</c:v>
                </c:pt>
                <c:pt idx="74">
                  <c:v>-2550</c:v>
                </c:pt>
                <c:pt idx="75">
                  <c:v>-2500</c:v>
                </c:pt>
                <c:pt idx="76">
                  <c:v>-2450</c:v>
                </c:pt>
                <c:pt idx="77">
                  <c:v>-2400</c:v>
                </c:pt>
                <c:pt idx="78">
                  <c:v>-2350</c:v>
                </c:pt>
                <c:pt idx="79">
                  <c:v>-2300</c:v>
                </c:pt>
                <c:pt idx="80">
                  <c:v>-2250</c:v>
                </c:pt>
                <c:pt idx="81">
                  <c:v>-2200</c:v>
                </c:pt>
                <c:pt idx="82">
                  <c:v>-2150</c:v>
                </c:pt>
                <c:pt idx="83">
                  <c:v>-2100</c:v>
                </c:pt>
                <c:pt idx="84">
                  <c:v>-2050</c:v>
                </c:pt>
                <c:pt idx="85">
                  <c:v>-2000</c:v>
                </c:pt>
                <c:pt idx="86">
                  <c:v>-1950</c:v>
                </c:pt>
                <c:pt idx="87">
                  <c:v>-1900</c:v>
                </c:pt>
                <c:pt idx="88">
                  <c:v>-1850</c:v>
                </c:pt>
                <c:pt idx="89">
                  <c:v>-1800</c:v>
                </c:pt>
                <c:pt idx="90">
                  <c:v>-1750</c:v>
                </c:pt>
                <c:pt idx="91">
                  <c:v>-1700</c:v>
                </c:pt>
                <c:pt idx="92">
                  <c:v>-1650</c:v>
                </c:pt>
                <c:pt idx="93">
                  <c:v>-1600</c:v>
                </c:pt>
                <c:pt idx="94">
                  <c:v>-1550</c:v>
                </c:pt>
                <c:pt idx="95">
                  <c:v>-1500</c:v>
                </c:pt>
                <c:pt idx="96">
                  <c:v>-1450</c:v>
                </c:pt>
                <c:pt idx="97">
                  <c:v>-1400</c:v>
                </c:pt>
                <c:pt idx="98">
                  <c:v>-1350</c:v>
                </c:pt>
                <c:pt idx="99">
                  <c:v>-1300</c:v>
                </c:pt>
                <c:pt idx="100">
                  <c:v>-1250</c:v>
                </c:pt>
                <c:pt idx="101">
                  <c:v>-1200</c:v>
                </c:pt>
                <c:pt idx="102">
                  <c:v>-1150</c:v>
                </c:pt>
                <c:pt idx="103">
                  <c:v>-1100</c:v>
                </c:pt>
                <c:pt idx="104">
                  <c:v>-1050</c:v>
                </c:pt>
                <c:pt idx="105">
                  <c:v>-1000</c:v>
                </c:pt>
                <c:pt idx="106">
                  <c:v>-950</c:v>
                </c:pt>
                <c:pt idx="107">
                  <c:v>-900</c:v>
                </c:pt>
                <c:pt idx="108">
                  <c:v>-850</c:v>
                </c:pt>
                <c:pt idx="109">
                  <c:v>-800</c:v>
                </c:pt>
                <c:pt idx="110">
                  <c:v>-750</c:v>
                </c:pt>
                <c:pt idx="111">
                  <c:v>-700</c:v>
                </c:pt>
                <c:pt idx="112">
                  <c:v>-650</c:v>
                </c:pt>
                <c:pt idx="113">
                  <c:v>-600</c:v>
                </c:pt>
                <c:pt idx="114">
                  <c:v>-550</c:v>
                </c:pt>
                <c:pt idx="115">
                  <c:v>-500</c:v>
                </c:pt>
                <c:pt idx="116">
                  <c:v>-450</c:v>
                </c:pt>
                <c:pt idx="117">
                  <c:v>-400</c:v>
                </c:pt>
                <c:pt idx="118">
                  <c:v>-350</c:v>
                </c:pt>
                <c:pt idx="119">
                  <c:v>-300</c:v>
                </c:pt>
                <c:pt idx="120">
                  <c:v>-250</c:v>
                </c:pt>
                <c:pt idx="121">
                  <c:v>-200</c:v>
                </c:pt>
                <c:pt idx="122">
                  <c:v>-150</c:v>
                </c:pt>
                <c:pt idx="123">
                  <c:v>-100</c:v>
                </c:pt>
                <c:pt idx="124">
                  <c:v>-50</c:v>
                </c:pt>
                <c:pt idx="125">
                  <c:v>0</c:v>
                </c:pt>
                <c:pt idx="126">
                  <c:v>50</c:v>
                </c:pt>
                <c:pt idx="127">
                  <c:v>100</c:v>
                </c:pt>
                <c:pt idx="128">
                  <c:v>150</c:v>
                </c:pt>
                <c:pt idx="129">
                  <c:v>200</c:v>
                </c:pt>
                <c:pt idx="130">
                  <c:v>250</c:v>
                </c:pt>
                <c:pt idx="131">
                  <c:v>300</c:v>
                </c:pt>
                <c:pt idx="132">
                  <c:v>350</c:v>
                </c:pt>
                <c:pt idx="133">
                  <c:v>400</c:v>
                </c:pt>
                <c:pt idx="134">
                  <c:v>450</c:v>
                </c:pt>
                <c:pt idx="135">
                  <c:v>500</c:v>
                </c:pt>
              </c:numCache>
            </c:numRef>
          </c:xVal>
          <c:yVal>
            <c:numRef>
              <c:f>'Inactive 5'!$AX$2:$AX$140</c:f>
              <c:numCache>
                <c:formatCode>General</c:formatCode>
                <c:ptCount val="139"/>
                <c:pt idx="0">
                  <c:v>1.6511868307045027E-2</c:v>
                </c:pt>
                <c:pt idx="1">
                  <c:v>1.7946061655900021E-2</c:v>
                </c:pt>
                <c:pt idx="2">
                  <c:v>1.9190456915828789E-2</c:v>
                </c:pt>
                <c:pt idx="3">
                  <c:v>2.0437923842010382E-2</c:v>
                </c:pt>
                <c:pt idx="4">
                  <c:v>2.1697906873355342E-2</c:v>
                </c:pt>
                <c:pt idx="5">
                  <c:v>2.2797201253389895E-2</c:v>
                </c:pt>
                <c:pt idx="6">
                  <c:v>2.3521002680236262E-2</c:v>
                </c:pt>
                <c:pt idx="7">
                  <c:v>2.3743758764893555E-2</c:v>
                </c:pt>
                <c:pt idx="8">
                  <c:v>2.3426728813930091E-2</c:v>
                </c:pt>
                <c:pt idx="9">
                  <c:v>2.2509250010212166E-2</c:v>
                </c:pt>
                <c:pt idx="10">
                  <c:v>2.0818384194685825E-2</c:v>
                </c:pt>
                <c:pt idx="11">
                  <c:v>1.8019301451103642E-2</c:v>
                </c:pt>
                <c:pt idx="12">
                  <c:v>1.338445756550302E-2</c:v>
                </c:pt>
                <c:pt idx="13">
                  <c:v>3.8347939969529277E-3</c:v>
                </c:pt>
                <c:pt idx="14">
                  <c:v>-1.1834587268677355E-2</c:v>
                </c:pt>
                <c:pt idx="15">
                  <c:v>-1.2848088834102565E-2</c:v>
                </c:pt>
                <c:pt idx="16">
                  <c:v>-1.04131533543149E-2</c:v>
                </c:pt>
                <c:pt idx="17">
                  <c:v>-7.4729970254152605E-3</c:v>
                </c:pt>
                <c:pt idx="18">
                  <c:v>-4.4303542308185857E-3</c:v>
                </c:pt>
                <c:pt idx="19">
                  <c:v>-1.4118554316435231E-3</c:v>
                </c:pt>
                <c:pt idx="20">
                  <c:v>1.5856043619946391E-3</c:v>
                </c:pt>
                <c:pt idx="21">
                  <c:v>4.5975231569135647E-3</c:v>
                </c:pt>
                <c:pt idx="22">
                  <c:v>7.5525773406221065E-3</c:v>
                </c:pt>
                <c:pt idx="23">
                  <c:v>1.0252257166648531E-2</c:v>
                </c:pt>
                <c:pt idx="24">
                  <c:v>1.2497785741577873E-2</c:v>
                </c:pt>
                <c:pt idx="25">
                  <c:v>1.4238773666127158E-2</c:v>
                </c:pt>
                <c:pt idx="26">
                  <c:v>1.5617006671030643E-2</c:v>
                </c:pt>
                <c:pt idx="27">
                  <c:v>1.6868879622774342E-2</c:v>
                </c:pt>
                <c:pt idx="28">
                  <c:v>1.8147811606537233E-2</c:v>
                </c:pt>
                <c:pt idx="29">
                  <c:v>1.9406120801726861E-2</c:v>
                </c:pt>
                <c:pt idx="30">
                  <c:v>2.0442640388161643E-2</c:v>
                </c:pt>
                <c:pt idx="31">
                  <c:v>2.1058180303719646E-2</c:v>
                </c:pt>
                <c:pt idx="32">
                  <c:v>2.1157182247146217E-2</c:v>
                </c:pt>
                <c:pt idx="33">
                  <c:v>2.0707237537579169E-2</c:v>
                </c:pt>
                <c:pt idx="34">
                  <c:v>1.9623060413835498E-2</c:v>
                </c:pt>
                <c:pt idx="35">
                  <c:v>1.7694380112307739E-2</c:v>
                </c:pt>
                <c:pt idx="36">
                  <c:v>1.4520154242018787E-2</c:v>
                </c:pt>
                <c:pt idx="37">
                  <c:v>9.1188892844170765E-3</c:v>
                </c:pt>
                <c:pt idx="38">
                  <c:v>-3.1652627029572075E-3</c:v>
                </c:pt>
                <c:pt idx="39">
                  <c:v>-1.5549403682618482E-2</c:v>
                </c:pt>
                <c:pt idx="40">
                  <c:v>-1.468498193000403E-2</c:v>
                </c:pt>
                <c:pt idx="41">
                  <c:v>-1.2018897983429653E-2</c:v>
                </c:pt>
                <c:pt idx="42">
                  <c:v>-9.0087543862342363E-3</c:v>
                </c:pt>
                <c:pt idx="43">
                  <c:v>-5.9465990658424984E-3</c:v>
                </c:pt>
                <c:pt idx="44">
                  <c:v>-2.9182450582572713E-3</c:v>
                </c:pt>
                <c:pt idx="45">
                  <c:v>1.0183007896737541E-4</c:v>
                </c:pt>
                <c:pt idx="46">
                  <c:v>3.1316643808384256E-3</c:v>
                </c:pt>
                <c:pt idx="47">
                  <c:v>6.0601299935267635E-3</c:v>
                </c:pt>
                <c:pt idx="48">
                  <c:v>8.6723598800713536E-3</c:v>
                </c:pt>
                <c:pt idx="49">
                  <c:v>1.0797758506998552E-2</c:v>
                </c:pt>
                <c:pt idx="50">
                  <c:v>1.2439682809022072E-2</c:v>
                </c:pt>
                <c:pt idx="51">
                  <c:v>1.3780377427816003E-2</c:v>
                </c:pt>
                <c:pt idx="52">
                  <c:v>1.5051726394263429E-2</c:v>
                </c:pt>
                <c:pt idx="53">
                  <c:v>1.6358311001203111E-2</c:v>
                </c:pt>
                <c:pt idx="54">
                  <c:v>1.759919894311095E-2</c:v>
                </c:pt>
                <c:pt idx="55">
                  <c:v>1.855771429485514E-2</c:v>
                </c:pt>
                <c:pt idx="56">
                  <c:v>1.8871750902365952E-2</c:v>
                </c:pt>
                <c:pt idx="57">
                  <c:v>1.9058290563530547E-2</c:v>
                </c:pt>
                <c:pt idx="58">
                  <c:v>1.9112491013200644E-2</c:v>
                </c:pt>
                <c:pt idx="59">
                  <c:v>1.9031941436029199E-2</c:v>
                </c:pt>
                <c:pt idx="60">
                  <c:v>1.8812233857643128E-2</c:v>
                </c:pt>
                <c:pt idx="61">
                  <c:v>1.8443233017519555E-2</c:v>
                </c:pt>
                <c:pt idx="62">
                  <c:v>1.7906980721209897E-2</c:v>
                </c:pt>
                <c:pt idx="63">
                  <c:v>1.7177122184018265E-2</c:v>
                </c:pt>
                <c:pt idx="64">
                  <c:v>1.6218282245756679E-2</c:v>
                </c:pt>
                <c:pt idx="65">
                  <c:v>1.4982765156184285E-2</c:v>
                </c:pt>
                <c:pt idx="66">
                  <c:v>1.3402291834300991E-2</c:v>
                </c:pt>
                <c:pt idx="67">
                  <c:v>1.1371648627432649E-2</c:v>
                </c:pt>
                <c:pt idx="68">
                  <c:v>8.7006417027015465E-3</c:v>
                </c:pt>
                <c:pt idx="69">
                  <c:v>4.9189284871829862E-3</c:v>
                </c:pt>
                <c:pt idx="70">
                  <c:v>-1.1864988217674989E-3</c:v>
                </c:pt>
                <c:pt idx="71">
                  <c:v>-1.0135141875230591E-2</c:v>
                </c:pt>
                <c:pt idx="72">
                  <c:v>-1.6478590311072457E-2</c:v>
                </c:pt>
                <c:pt idx="73">
                  <c:v>-1.7724102821955773E-2</c:v>
                </c:pt>
                <c:pt idx="74">
                  <c:v>-1.7082354707735069E-2</c:v>
                </c:pt>
                <c:pt idx="75">
                  <c:v>-1.5931888005861251E-2</c:v>
                </c:pt>
                <c:pt idx="76">
                  <c:v>-1.4569997819926891E-2</c:v>
                </c:pt>
                <c:pt idx="77">
                  <c:v>-1.3101381816211566E-2</c:v>
                </c:pt>
                <c:pt idx="78">
                  <c:v>-1.1581091847221166E-2</c:v>
                </c:pt>
                <c:pt idx="79">
                  <c:v>-1.004043717773224E-2</c:v>
                </c:pt>
                <c:pt idx="80">
                  <c:v>-8.4983323443539524E-3</c:v>
                </c:pt>
                <c:pt idx="81">
                  <c:v>-6.9648844659480061E-3</c:v>
                </c:pt>
                <c:pt idx="82">
                  <c:v>-5.4417858292805229E-3</c:v>
                </c:pt>
                <c:pt idx="83">
                  <c:v>-3.9240504357053374E-3</c:v>
                </c:pt>
                <c:pt idx="84">
                  <c:v>-2.4044451733866803E-3</c:v>
                </c:pt>
                <c:pt idx="85">
                  <c:v>-8.7920231773659912E-4</c:v>
                </c:pt>
                <c:pt idx="86">
                  <c:v>6.4725357306604837E-4</c:v>
                </c:pt>
                <c:pt idx="87">
                  <c:v>2.1602373300051722E-3</c:v>
                </c:pt>
                <c:pt idx="88">
                  <c:v>3.6359571861852708E-3</c:v>
                </c:pt>
                <c:pt idx="89">
                  <c:v>5.0454261707484193E-3</c:v>
                </c:pt>
                <c:pt idx="90">
                  <c:v>6.359970258334853E-3</c:v>
                </c:pt>
                <c:pt idx="91">
                  <c:v>7.5569030704590199E-3</c:v>
                </c:pt>
                <c:pt idx="92">
                  <c:v>8.6240723909433818E-3</c:v>
                </c:pt>
                <c:pt idx="93">
                  <c:v>9.5623847122516537E-3</c:v>
                </c:pt>
                <c:pt idx="94">
                  <c:v>1.0385885739246608E-2</c:v>
                </c:pt>
                <c:pt idx="95">
                  <c:v>1.1119377679512972E-2</c:v>
                </c:pt>
                <c:pt idx="96">
                  <c:v>1.1793884019435394E-2</c:v>
                </c:pt>
                <c:pt idx="97">
                  <c:v>1.2440633978900901E-2</c:v>
                </c:pt>
                <c:pt idx="98">
                  <c:v>1.3084681420153959E-2</c:v>
                </c:pt>
                <c:pt idx="99">
                  <c:v>1.3739623179797189E-2</c:v>
                </c:pt>
                <c:pt idx="100">
                  <c:v>1.4404817603515956E-2</c:v>
                </c:pt>
                <c:pt idx="101">
                  <c:v>1.5065872384699627E-2</c:v>
                </c:pt>
                <c:pt idx="102">
                  <c:v>1.5698189398570865E-2</c:v>
                </c:pt>
                <c:pt idx="103">
                  <c:v>1.6272453194124684E-2</c:v>
                </c:pt>
                <c:pt idx="104">
                  <c:v>1.6760460566384673E-2</c:v>
                </c:pt>
                <c:pt idx="105">
                  <c:v>1.7139705207154677E-2</c:v>
                </c:pt>
                <c:pt idx="106">
                  <c:v>1.7395578199680233E-2</c:v>
                </c:pt>
                <c:pt idx="107">
                  <c:v>1.7520774008532702E-2</c:v>
                </c:pt>
                <c:pt idx="108">
                  <c:v>1.7512307977573201E-2</c:v>
                </c:pt>
                <c:pt idx="109">
                  <c:v>1.736722372614365E-2</c:v>
                </c:pt>
                <c:pt idx="110">
                  <c:v>1.707838564955972E-2</c:v>
                </c:pt>
                <c:pt idx="111">
                  <c:v>1.663156985605042E-2</c:v>
                </c:pt>
                <c:pt idx="112">
                  <c:v>1.6004295458390355E-2</c:v>
                </c:pt>
                <c:pt idx="113">
                  <c:v>1.5165510326853909E-2</c:v>
                </c:pt>
                <c:pt idx="114">
                  <c:v>1.40738597980943E-2</c:v>
                </c:pt>
                <c:pt idx="115">
                  <c:v>1.2671919289241511E-2</c:v>
                </c:pt>
                <c:pt idx="116">
                  <c:v>1.087436198475668E-2</c:v>
                </c:pt>
                <c:pt idx="117">
                  <c:v>8.5407816369234366E-3</c:v>
                </c:pt>
                <c:pt idx="118">
                  <c:v>5.3724629711492857E-3</c:v>
                </c:pt>
                <c:pt idx="119">
                  <c:v>5.4990510084868807E-4</c:v>
                </c:pt>
                <c:pt idx="120">
                  <c:v>-7.3244396823866197E-3</c:v>
                </c:pt>
                <c:pt idx="121">
                  <c:v>-1.5759333734055584E-2</c:v>
                </c:pt>
                <c:pt idx="122">
                  <c:v>-1.8997722179748586E-2</c:v>
                </c:pt>
                <c:pt idx="123">
                  <c:v>-1.890245223023946E-2</c:v>
                </c:pt>
                <c:pt idx="124">
                  <c:v>-1.7910698859722584E-2</c:v>
                </c:pt>
                <c:pt idx="125">
                  <c:v>-1.6617893673252684E-2</c:v>
                </c:pt>
                <c:pt idx="126">
                  <c:v>-1.5179412870870684E-2</c:v>
                </c:pt>
                <c:pt idx="127">
                  <c:v>-1.3667969783978058E-2</c:v>
                </c:pt>
                <c:pt idx="128">
                  <c:v>-1.2123805790483059E-2</c:v>
                </c:pt>
                <c:pt idx="129">
                  <c:v>-1.0570682144777068E-2</c:v>
                </c:pt>
                <c:pt idx="130">
                  <c:v>-9.0226369113020916E-3</c:v>
                </c:pt>
                <c:pt idx="131">
                  <c:v>-7.4851629272493095E-3</c:v>
                </c:pt>
                <c:pt idx="132">
                  <c:v>-5.9559418443281492E-3</c:v>
                </c:pt>
                <c:pt idx="133">
                  <c:v>-4.4280876449604599E-3</c:v>
                </c:pt>
                <c:pt idx="134">
                  <c:v>-2.8955455633000509E-3</c:v>
                </c:pt>
                <c:pt idx="135">
                  <c:v>-1.3585367261304436E-3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736-48B1-9D69-89EF4C698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351792"/>
        <c:axId val="1"/>
      </c:scatterChart>
      <c:valAx>
        <c:axId val="441351792"/>
        <c:scaling>
          <c:orientation val="minMax"/>
          <c:max val="1000"/>
          <c:min val="-4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3"/>
          <c:min val="-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35179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V482 Per - O-C Diagr.</a:t>
            </a:r>
          </a:p>
        </c:rich>
      </c:tx>
      <c:layout>
        <c:manualLayout>
          <c:xMode val="edge"/>
          <c:yMode val="edge"/>
          <c:x val="0.41008817976700279"/>
          <c:y val="2.9702970297029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6677820764182"/>
          <c:y val="0.10495059652556131"/>
          <c:w val="0.86403601292233434"/>
          <c:h val="0.75049577515448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5'!$H$20:$H$20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5'!$F$21:$F$1005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-8902.5</c:v>
                </c:pt>
                <c:pt idx="2">
                  <c:v>-8870</c:v>
                </c:pt>
                <c:pt idx="3">
                  <c:v>-8424.5</c:v>
                </c:pt>
                <c:pt idx="4">
                  <c:v>-8391</c:v>
                </c:pt>
                <c:pt idx="5">
                  <c:v>-3387</c:v>
                </c:pt>
                <c:pt idx="6">
                  <c:v>-3387</c:v>
                </c:pt>
                <c:pt idx="7">
                  <c:v>-3281.5</c:v>
                </c:pt>
                <c:pt idx="8">
                  <c:v>-3281.5</c:v>
                </c:pt>
                <c:pt idx="9">
                  <c:v>-3274.5</c:v>
                </c:pt>
                <c:pt idx="10">
                  <c:v>-3274.5</c:v>
                </c:pt>
                <c:pt idx="11">
                  <c:v>-3270.5</c:v>
                </c:pt>
                <c:pt idx="12">
                  <c:v>-3270.5</c:v>
                </c:pt>
                <c:pt idx="13">
                  <c:v>-3232.5</c:v>
                </c:pt>
                <c:pt idx="14">
                  <c:v>-3232.5</c:v>
                </c:pt>
                <c:pt idx="15">
                  <c:v>-3118.5</c:v>
                </c:pt>
                <c:pt idx="16">
                  <c:v>-3118.5</c:v>
                </c:pt>
                <c:pt idx="17">
                  <c:v>-3118.5</c:v>
                </c:pt>
                <c:pt idx="18">
                  <c:v>-3118.5</c:v>
                </c:pt>
                <c:pt idx="19">
                  <c:v>-3087</c:v>
                </c:pt>
                <c:pt idx="20">
                  <c:v>-3087</c:v>
                </c:pt>
                <c:pt idx="21">
                  <c:v>-2961.5</c:v>
                </c:pt>
                <c:pt idx="22">
                  <c:v>-2961.5</c:v>
                </c:pt>
                <c:pt idx="23">
                  <c:v>-2943.5</c:v>
                </c:pt>
                <c:pt idx="24">
                  <c:v>-2943.5</c:v>
                </c:pt>
                <c:pt idx="25">
                  <c:v>-2776</c:v>
                </c:pt>
                <c:pt idx="26">
                  <c:v>-2776</c:v>
                </c:pt>
                <c:pt idx="27">
                  <c:v>-2648.5</c:v>
                </c:pt>
                <c:pt idx="28">
                  <c:v>-2648.5</c:v>
                </c:pt>
                <c:pt idx="29">
                  <c:v>-2545</c:v>
                </c:pt>
                <c:pt idx="30">
                  <c:v>-2545</c:v>
                </c:pt>
                <c:pt idx="31">
                  <c:v>-2545</c:v>
                </c:pt>
                <c:pt idx="32">
                  <c:v>-2545</c:v>
                </c:pt>
                <c:pt idx="33">
                  <c:v>-2489.5</c:v>
                </c:pt>
                <c:pt idx="34">
                  <c:v>-2489.5</c:v>
                </c:pt>
                <c:pt idx="35">
                  <c:v>-2489.5</c:v>
                </c:pt>
                <c:pt idx="36">
                  <c:v>-2489.5</c:v>
                </c:pt>
                <c:pt idx="37">
                  <c:v>-2372.5</c:v>
                </c:pt>
                <c:pt idx="38">
                  <c:v>-2359.5</c:v>
                </c:pt>
                <c:pt idx="39">
                  <c:v>-2348.5</c:v>
                </c:pt>
                <c:pt idx="40">
                  <c:v>-2236.5</c:v>
                </c:pt>
                <c:pt idx="41">
                  <c:v>-1907.5</c:v>
                </c:pt>
                <c:pt idx="42">
                  <c:v>-1830.5</c:v>
                </c:pt>
                <c:pt idx="43">
                  <c:v>-1830.5</c:v>
                </c:pt>
                <c:pt idx="44">
                  <c:v>-1472</c:v>
                </c:pt>
                <c:pt idx="45">
                  <c:v>-1465.5</c:v>
                </c:pt>
                <c:pt idx="46">
                  <c:v>-1461.5</c:v>
                </c:pt>
                <c:pt idx="47">
                  <c:v>-1457</c:v>
                </c:pt>
                <c:pt idx="48">
                  <c:v>-1456.5</c:v>
                </c:pt>
                <c:pt idx="49">
                  <c:v>-1333.5</c:v>
                </c:pt>
                <c:pt idx="50">
                  <c:v>-1311</c:v>
                </c:pt>
                <c:pt idx="51">
                  <c:v>-1278.5</c:v>
                </c:pt>
                <c:pt idx="52">
                  <c:v>-1203.5</c:v>
                </c:pt>
                <c:pt idx="53">
                  <c:v>-1186.5</c:v>
                </c:pt>
                <c:pt idx="54">
                  <c:v>-1186.5</c:v>
                </c:pt>
                <c:pt idx="55">
                  <c:v>-1186.5</c:v>
                </c:pt>
                <c:pt idx="56">
                  <c:v>-1152.5</c:v>
                </c:pt>
                <c:pt idx="57">
                  <c:v>-1036</c:v>
                </c:pt>
                <c:pt idx="58">
                  <c:v>-1035.5</c:v>
                </c:pt>
                <c:pt idx="59">
                  <c:v>-897.5</c:v>
                </c:pt>
                <c:pt idx="60">
                  <c:v>-892.5</c:v>
                </c:pt>
                <c:pt idx="61">
                  <c:v>-885.5</c:v>
                </c:pt>
                <c:pt idx="62">
                  <c:v>-863.5</c:v>
                </c:pt>
                <c:pt idx="63">
                  <c:v>-861.5</c:v>
                </c:pt>
                <c:pt idx="64">
                  <c:v>-852.5</c:v>
                </c:pt>
                <c:pt idx="65">
                  <c:v>-841.5</c:v>
                </c:pt>
                <c:pt idx="66">
                  <c:v>-734.5</c:v>
                </c:pt>
                <c:pt idx="67">
                  <c:v>-733.5</c:v>
                </c:pt>
                <c:pt idx="68">
                  <c:v>-727</c:v>
                </c:pt>
                <c:pt idx="69">
                  <c:v>-678</c:v>
                </c:pt>
                <c:pt idx="70">
                  <c:v>-678</c:v>
                </c:pt>
                <c:pt idx="71">
                  <c:v>-593.5</c:v>
                </c:pt>
                <c:pt idx="72">
                  <c:v>-592.5</c:v>
                </c:pt>
                <c:pt idx="73">
                  <c:v>-592.5</c:v>
                </c:pt>
                <c:pt idx="74">
                  <c:v>-590</c:v>
                </c:pt>
                <c:pt idx="75">
                  <c:v>-590</c:v>
                </c:pt>
                <c:pt idx="76">
                  <c:v>-580</c:v>
                </c:pt>
                <c:pt idx="77">
                  <c:v>-546.5</c:v>
                </c:pt>
                <c:pt idx="78">
                  <c:v>-444.5</c:v>
                </c:pt>
                <c:pt idx="79">
                  <c:v>-444.5</c:v>
                </c:pt>
                <c:pt idx="80">
                  <c:v>-444.5</c:v>
                </c:pt>
                <c:pt idx="81">
                  <c:v>-444.5</c:v>
                </c:pt>
                <c:pt idx="82">
                  <c:v>-440.5</c:v>
                </c:pt>
                <c:pt idx="83">
                  <c:v>-440.5</c:v>
                </c:pt>
                <c:pt idx="84">
                  <c:v>-435.5</c:v>
                </c:pt>
                <c:pt idx="85">
                  <c:v>-435.5</c:v>
                </c:pt>
                <c:pt idx="86">
                  <c:v>-429.5</c:v>
                </c:pt>
                <c:pt idx="87">
                  <c:v>-429.5</c:v>
                </c:pt>
                <c:pt idx="88">
                  <c:v>-425</c:v>
                </c:pt>
                <c:pt idx="89">
                  <c:v>-425</c:v>
                </c:pt>
                <c:pt idx="90">
                  <c:v>-423.5</c:v>
                </c:pt>
                <c:pt idx="91">
                  <c:v>-423.5</c:v>
                </c:pt>
                <c:pt idx="92">
                  <c:v>-413.5</c:v>
                </c:pt>
                <c:pt idx="93">
                  <c:v>-413.5</c:v>
                </c:pt>
                <c:pt idx="94">
                  <c:v>-413.5</c:v>
                </c:pt>
                <c:pt idx="95">
                  <c:v>-413.5</c:v>
                </c:pt>
                <c:pt idx="96">
                  <c:v>-411.5</c:v>
                </c:pt>
                <c:pt idx="97">
                  <c:v>-411.5</c:v>
                </c:pt>
                <c:pt idx="98">
                  <c:v>-411.5</c:v>
                </c:pt>
                <c:pt idx="99">
                  <c:v>-402.5</c:v>
                </c:pt>
                <c:pt idx="100">
                  <c:v>-402.5</c:v>
                </c:pt>
                <c:pt idx="101">
                  <c:v>-402.5</c:v>
                </c:pt>
                <c:pt idx="102">
                  <c:v>-402.5</c:v>
                </c:pt>
                <c:pt idx="103">
                  <c:v>-283.5</c:v>
                </c:pt>
                <c:pt idx="104">
                  <c:v>-279</c:v>
                </c:pt>
                <c:pt idx="105">
                  <c:v>-272.5</c:v>
                </c:pt>
                <c:pt idx="106">
                  <c:v>-266</c:v>
                </c:pt>
                <c:pt idx="107">
                  <c:v>-248</c:v>
                </c:pt>
                <c:pt idx="108">
                  <c:v>-171.5</c:v>
                </c:pt>
                <c:pt idx="109">
                  <c:v>-167</c:v>
                </c:pt>
                <c:pt idx="110">
                  <c:v>-160.5</c:v>
                </c:pt>
                <c:pt idx="111">
                  <c:v>-158</c:v>
                </c:pt>
                <c:pt idx="112">
                  <c:v>-153.5</c:v>
                </c:pt>
                <c:pt idx="113">
                  <c:v>-153.5</c:v>
                </c:pt>
                <c:pt idx="114">
                  <c:v>-151.5</c:v>
                </c:pt>
                <c:pt idx="115">
                  <c:v>-145</c:v>
                </c:pt>
                <c:pt idx="116">
                  <c:v>-144.5</c:v>
                </c:pt>
                <c:pt idx="117">
                  <c:v>-144.5</c:v>
                </c:pt>
                <c:pt idx="118">
                  <c:v>-142.5</c:v>
                </c:pt>
                <c:pt idx="119">
                  <c:v>-140.5</c:v>
                </c:pt>
                <c:pt idx="120">
                  <c:v>-140</c:v>
                </c:pt>
                <c:pt idx="121">
                  <c:v>-138</c:v>
                </c:pt>
                <c:pt idx="122">
                  <c:v>-136</c:v>
                </c:pt>
                <c:pt idx="123">
                  <c:v>-129</c:v>
                </c:pt>
                <c:pt idx="124">
                  <c:v>-120.5</c:v>
                </c:pt>
                <c:pt idx="125">
                  <c:v>-111.5</c:v>
                </c:pt>
                <c:pt idx="126">
                  <c:v>-103.5</c:v>
                </c:pt>
                <c:pt idx="127">
                  <c:v>-2</c:v>
                </c:pt>
                <c:pt idx="128">
                  <c:v>-1.5</c:v>
                </c:pt>
                <c:pt idx="129">
                  <c:v>-1.5</c:v>
                </c:pt>
                <c:pt idx="130">
                  <c:v>0</c:v>
                </c:pt>
                <c:pt idx="131">
                  <c:v>5.5</c:v>
                </c:pt>
                <c:pt idx="132">
                  <c:v>5.5</c:v>
                </c:pt>
                <c:pt idx="133">
                  <c:v>6.5</c:v>
                </c:pt>
                <c:pt idx="134">
                  <c:v>9.5</c:v>
                </c:pt>
                <c:pt idx="135">
                  <c:v>36</c:v>
                </c:pt>
                <c:pt idx="136">
                  <c:v>38.5</c:v>
                </c:pt>
                <c:pt idx="137">
                  <c:v>151</c:v>
                </c:pt>
                <c:pt idx="138">
                  <c:v>155.5</c:v>
                </c:pt>
                <c:pt idx="139">
                  <c:v>193</c:v>
                </c:pt>
                <c:pt idx="140">
                  <c:v>301</c:v>
                </c:pt>
                <c:pt idx="141">
                  <c:v>310</c:v>
                </c:pt>
                <c:pt idx="142">
                  <c:v>355.5</c:v>
                </c:pt>
              </c:numCache>
            </c:numRef>
          </c:xVal>
          <c:yVal>
            <c:numRef>
              <c:f>'Inactive 5'!$H$21:$H$1005</c:f>
              <c:numCache>
                <c:formatCode>General</c:formatCode>
                <c:ptCount val="985"/>
                <c:pt idx="1">
                  <c:v>6.4849999907892197E-3</c:v>
                </c:pt>
                <c:pt idx="2">
                  <c:v>3.9799999940441921E-3</c:v>
                </c:pt>
                <c:pt idx="3">
                  <c:v>1.7072999995434657E-2</c:v>
                </c:pt>
                <c:pt idx="4">
                  <c:v>2.6813999997102655E-2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3B-4566-B765-D4EE51D3F0B9}"/>
            </c:ext>
          </c:extLst>
        </c:ser>
        <c:ser>
          <c:idx val="1"/>
          <c:order val="1"/>
          <c:tx>
            <c:strRef>
              <c:f>'Inactive 5'!$I$20:$I$20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5'!$D$21:$D$1005</c:f>
                <c:numCache>
                  <c:formatCode>General</c:formatCode>
                  <c:ptCount val="9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2.9999999999999997E-4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4.0000000000000002E-4</c:v>
                  </c:pt>
                  <c:pt idx="106">
                    <c:v>5.0000000000000001E-4</c:v>
                  </c:pt>
                  <c:pt idx="107">
                    <c:v>4.0000000000000002E-4</c:v>
                  </c:pt>
                  <c:pt idx="108">
                    <c:v>5.0000000000000001E-4</c:v>
                  </c:pt>
                  <c:pt idx="109">
                    <c:v>4.0000000000000002E-4</c:v>
                  </c:pt>
                  <c:pt idx="110">
                    <c:v>8.9999999999999998E-4</c:v>
                  </c:pt>
                  <c:pt idx="111">
                    <c:v>5.0000000000000001E-4</c:v>
                  </c:pt>
                  <c:pt idx="112">
                    <c:v>4.0000000000000002E-4</c:v>
                  </c:pt>
                  <c:pt idx="113">
                    <c:v>1.1999999999999999E-3</c:v>
                  </c:pt>
                  <c:pt idx="114">
                    <c:v>4.0000000000000002E-4</c:v>
                  </c:pt>
                  <c:pt idx="115">
                    <c:v>5.9999999999999995E-4</c:v>
                  </c:pt>
                  <c:pt idx="116">
                    <c:v>4.0000000000000002E-4</c:v>
                  </c:pt>
                  <c:pt idx="117">
                    <c:v>6.9999999999999999E-4</c:v>
                  </c:pt>
                  <c:pt idx="118">
                    <c:v>2.9999999999999997E-4</c:v>
                  </c:pt>
                  <c:pt idx="119">
                    <c:v>2.0000000000000001E-4</c:v>
                  </c:pt>
                  <c:pt idx="120">
                    <c:v>1E-3</c:v>
                  </c:pt>
                  <c:pt idx="121">
                    <c:v>2.9999999999999997E-4</c:v>
                  </c:pt>
                  <c:pt idx="122">
                    <c:v>5.0000000000000001E-4</c:v>
                  </c:pt>
                  <c:pt idx="123">
                    <c:v>5.9999999999999995E-4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0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4.0000000000000002E-4</c:v>
                  </c:pt>
                  <c:pt idx="130">
                    <c:v>2.0000000000000001E-4</c:v>
                  </c:pt>
                  <c:pt idx="131">
                    <c:v>4.0000000000000002E-4</c:v>
                  </c:pt>
                  <c:pt idx="132">
                    <c:v>4.0000000000000002E-4</c:v>
                  </c:pt>
                  <c:pt idx="133">
                    <c:v>2.9999999999999997E-4</c:v>
                  </c:pt>
                  <c:pt idx="134">
                    <c:v>5.0000000000000001E-4</c:v>
                  </c:pt>
                  <c:pt idx="135">
                    <c:v>8.9999999999999998E-4</c:v>
                  </c:pt>
                  <c:pt idx="136">
                    <c:v>4.0000000000000002E-4</c:v>
                  </c:pt>
                  <c:pt idx="137">
                    <c:v>5.9999999999999995E-4</c:v>
                  </c:pt>
                  <c:pt idx="138">
                    <c:v>6.0000000000000006E-4</c:v>
                  </c:pt>
                  <c:pt idx="139">
                    <c:v>5.9999999999999995E-4</c:v>
                  </c:pt>
                  <c:pt idx="140">
                    <c:v>5.0000000000000001E-4</c:v>
                  </c:pt>
                  <c:pt idx="141">
                    <c:v>8.0000000000000004E-4</c:v>
                  </c:pt>
                  <c:pt idx="142">
                    <c:v>2.5999999999999999E-3</c:v>
                  </c:pt>
                </c:numCache>
              </c:numRef>
            </c:plus>
            <c:minus>
              <c:numRef>
                <c:f>'Inactive 5'!$D$21:$D$1005</c:f>
                <c:numCache>
                  <c:formatCode>General</c:formatCode>
                  <c:ptCount val="9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2.9999999999999997E-4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4.0000000000000002E-4</c:v>
                  </c:pt>
                  <c:pt idx="106">
                    <c:v>5.0000000000000001E-4</c:v>
                  </c:pt>
                  <c:pt idx="107">
                    <c:v>4.0000000000000002E-4</c:v>
                  </c:pt>
                  <c:pt idx="108">
                    <c:v>5.0000000000000001E-4</c:v>
                  </c:pt>
                  <c:pt idx="109">
                    <c:v>4.0000000000000002E-4</c:v>
                  </c:pt>
                  <c:pt idx="110">
                    <c:v>8.9999999999999998E-4</c:v>
                  </c:pt>
                  <c:pt idx="111">
                    <c:v>5.0000000000000001E-4</c:v>
                  </c:pt>
                  <c:pt idx="112">
                    <c:v>4.0000000000000002E-4</c:v>
                  </c:pt>
                  <c:pt idx="113">
                    <c:v>1.1999999999999999E-3</c:v>
                  </c:pt>
                  <c:pt idx="114">
                    <c:v>4.0000000000000002E-4</c:v>
                  </c:pt>
                  <c:pt idx="115">
                    <c:v>5.9999999999999995E-4</c:v>
                  </c:pt>
                  <c:pt idx="116">
                    <c:v>4.0000000000000002E-4</c:v>
                  </c:pt>
                  <c:pt idx="117">
                    <c:v>6.9999999999999999E-4</c:v>
                  </c:pt>
                  <c:pt idx="118">
                    <c:v>2.9999999999999997E-4</c:v>
                  </c:pt>
                  <c:pt idx="119">
                    <c:v>2.0000000000000001E-4</c:v>
                  </c:pt>
                  <c:pt idx="120">
                    <c:v>1E-3</c:v>
                  </c:pt>
                  <c:pt idx="121">
                    <c:v>2.9999999999999997E-4</c:v>
                  </c:pt>
                  <c:pt idx="122">
                    <c:v>5.0000000000000001E-4</c:v>
                  </c:pt>
                  <c:pt idx="123">
                    <c:v>5.9999999999999995E-4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0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4.0000000000000002E-4</c:v>
                  </c:pt>
                  <c:pt idx="130">
                    <c:v>2.0000000000000001E-4</c:v>
                  </c:pt>
                  <c:pt idx="131">
                    <c:v>4.0000000000000002E-4</c:v>
                  </c:pt>
                  <c:pt idx="132">
                    <c:v>4.0000000000000002E-4</c:v>
                  </c:pt>
                  <c:pt idx="133">
                    <c:v>2.9999999999999997E-4</c:v>
                  </c:pt>
                  <c:pt idx="134">
                    <c:v>5.0000000000000001E-4</c:v>
                  </c:pt>
                  <c:pt idx="135">
                    <c:v>8.9999999999999998E-4</c:v>
                  </c:pt>
                  <c:pt idx="136">
                    <c:v>4.0000000000000002E-4</c:v>
                  </c:pt>
                  <c:pt idx="137">
                    <c:v>5.9999999999999995E-4</c:v>
                  </c:pt>
                  <c:pt idx="138">
                    <c:v>6.0000000000000006E-4</c:v>
                  </c:pt>
                  <c:pt idx="139">
                    <c:v>5.9999999999999995E-4</c:v>
                  </c:pt>
                  <c:pt idx="140">
                    <c:v>5.0000000000000001E-4</c:v>
                  </c:pt>
                  <c:pt idx="141">
                    <c:v>8.0000000000000004E-4</c:v>
                  </c:pt>
                  <c:pt idx="142">
                    <c:v>2.5999999999999999E-3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5'!$F$21:$F$1005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-8902.5</c:v>
                </c:pt>
                <c:pt idx="2">
                  <c:v>-8870</c:v>
                </c:pt>
                <c:pt idx="3">
                  <c:v>-8424.5</c:v>
                </c:pt>
                <c:pt idx="4">
                  <c:v>-8391</c:v>
                </c:pt>
                <c:pt idx="5">
                  <c:v>-3387</c:v>
                </c:pt>
                <c:pt idx="6">
                  <c:v>-3387</c:v>
                </c:pt>
                <c:pt idx="7">
                  <c:v>-3281.5</c:v>
                </c:pt>
                <c:pt idx="8">
                  <c:v>-3281.5</c:v>
                </c:pt>
                <c:pt idx="9">
                  <c:v>-3274.5</c:v>
                </c:pt>
                <c:pt idx="10">
                  <c:v>-3274.5</c:v>
                </c:pt>
                <c:pt idx="11">
                  <c:v>-3270.5</c:v>
                </c:pt>
                <c:pt idx="12">
                  <c:v>-3270.5</c:v>
                </c:pt>
                <c:pt idx="13">
                  <c:v>-3232.5</c:v>
                </c:pt>
                <c:pt idx="14">
                  <c:v>-3232.5</c:v>
                </c:pt>
                <c:pt idx="15">
                  <c:v>-3118.5</c:v>
                </c:pt>
                <c:pt idx="16">
                  <c:v>-3118.5</c:v>
                </c:pt>
                <c:pt idx="17">
                  <c:v>-3118.5</c:v>
                </c:pt>
                <c:pt idx="18">
                  <c:v>-3118.5</c:v>
                </c:pt>
                <c:pt idx="19">
                  <c:v>-3087</c:v>
                </c:pt>
                <c:pt idx="20">
                  <c:v>-3087</c:v>
                </c:pt>
                <c:pt idx="21">
                  <c:v>-2961.5</c:v>
                </c:pt>
                <c:pt idx="22">
                  <c:v>-2961.5</c:v>
                </c:pt>
                <c:pt idx="23">
                  <c:v>-2943.5</c:v>
                </c:pt>
                <c:pt idx="24">
                  <c:v>-2943.5</c:v>
                </c:pt>
                <c:pt idx="25">
                  <c:v>-2776</c:v>
                </c:pt>
                <c:pt idx="26">
                  <c:v>-2776</c:v>
                </c:pt>
                <c:pt idx="27">
                  <c:v>-2648.5</c:v>
                </c:pt>
                <c:pt idx="28">
                  <c:v>-2648.5</c:v>
                </c:pt>
                <c:pt idx="29">
                  <c:v>-2545</c:v>
                </c:pt>
                <c:pt idx="30">
                  <c:v>-2545</c:v>
                </c:pt>
                <c:pt idx="31">
                  <c:v>-2545</c:v>
                </c:pt>
                <c:pt idx="32">
                  <c:v>-2545</c:v>
                </c:pt>
                <c:pt idx="33">
                  <c:v>-2489.5</c:v>
                </c:pt>
                <c:pt idx="34">
                  <c:v>-2489.5</c:v>
                </c:pt>
                <c:pt idx="35">
                  <c:v>-2489.5</c:v>
                </c:pt>
                <c:pt idx="36">
                  <c:v>-2489.5</c:v>
                </c:pt>
                <c:pt idx="37">
                  <c:v>-2372.5</c:v>
                </c:pt>
                <c:pt idx="38">
                  <c:v>-2359.5</c:v>
                </c:pt>
                <c:pt idx="39">
                  <c:v>-2348.5</c:v>
                </c:pt>
                <c:pt idx="40">
                  <c:v>-2236.5</c:v>
                </c:pt>
                <c:pt idx="41">
                  <c:v>-1907.5</c:v>
                </c:pt>
                <c:pt idx="42">
                  <c:v>-1830.5</c:v>
                </c:pt>
                <c:pt idx="43">
                  <c:v>-1830.5</c:v>
                </c:pt>
                <c:pt idx="44">
                  <c:v>-1472</c:v>
                </c:pt>
                <c:pt idx="45">
                  <c:v>-1465.5</c:v>
                </c:pt>
                <c:pt idx="46">
                  <c:v>-1461.5</c:v>
                </c:pt>
                <c:pt idx="47">
                  <c:v>-1457</c:v>
                </c:pt>
                <c:pt idx="48">
                  <c:v>-1456.5</c:v>
                </c:pt>
                <c:pt idx="49">
                  <c:v>-1333.5</c:v>
                </c:pt>
                <c:pt idx="50">
                  <c:v>-1311</c:v>
                </c:pt>
                <c:pt idx="51">
                  <c:v>-1278.5</c:v>
                </c:pt>
                <c:pt idx="52">
                  <c:v>-1203.5</c:v>
                </c:pt>
                <c:pt idx="53">
                  <c:v>-1186.5</c:v>
                </c:pt>
                <c:pt idx="54">
                  <c:v>-1186.5</c:v>
                </c:pt>
                <c:pt idx="55">
                  <c:v>-1186.5</c:v>
                </c:pt>
                <c:pt idx="56">
                  <c:v>-1152.5</c:v>
                </c:pt>
                <c:pt idx="57">
                  <c:v>-1036</c:v>
                </c:pt>
                <c:pt idx="58">
                  <c:v>-1035.5</c:v>
                </c:pt>
                <c:pt idx="59">
                  <c:v>-897.5</c:v>
                </c:pt>
                <c:pt idx="60">
                  <c:v>-892.5</c:v>
                </c:pt>
                <c:pt idx="61">
                  <c:v>-885.5</c:v>
                </c:pt>
                <c:pt idx="62">
                  <c:v>-863.5</c:v>
                </c:pt>
                <c:pt idx="63">
                  <c:v>-861.5</c:v>
                </c:pt>
                <c:pt idx="64">
                  <c:v>-852.5</c:v>
                </c:pt>
                <c:pt idx="65">
                  <c:v>-841.5</c:v>
                </c:pt>
                <c:pt idx="66">
                  <c:v>-734.5</c:v>
                </c:pt>
                <c:pt idx="67">
                  <c:v>-733.5</c:v>
                </c:pt>
                <c:pt idx="68">
                  <c:v>-727</c:v>
                </c:pt>
                <c:pt idx="69">
                  <c:v>-678</c:v>
                </c:pt>
                <c:pt idx="70">
                  <c:v>-678</c:v>
                </c:pt>
                <c:pt idx="71">
                  <c:v>-593.5</c:v>
                </c:pt>
                <c:pt idx="72">
                  <c:v>-592.5</c:v>
                </c:pt>
                <c:pt idx="73">
                  <c:v>-592.5</c:v>
                </c:pt>
                <c:pt idx="74">
                  <c:v>-590</c:v>
                </c:pt>
                <c:pt idx="75">
                  <c:v>-590</c:v>
                </c:pt>
                <c:pt idx="76">
                  <c:v>-580</c:v>
                </c:pt>
                <c:pt idx="77">
                  <c:v>-546.5</c:v>
                </c:pt>
                <c:pt idx="78">
                  <c:v>-444.5</c:v>
                </c:pt>
                <c:pt idx="79">
                  <c:v>-444.5</c:v>
                </c:pt>
                <c:pt idx="80">
                  <c:v>-444.5</c:v>
                </c:pt>
                <c:pt idx="81">
                  <c:v>-444.5</c:v>
                </c:pt>
                <c:pt idx="82">
                  <c:v>-440.5</c:v>
                </c:pt>
                <c:pt idx="83">
                  <c:v>-440.5</c:v>
                </c:pt>
                <c:pt idx="84">
                  <c:v>-435.5</c:v>
                </c:pt>
                <c:pt idx="85">
                  <c:v>-435.5</c:v>
                </c:pt>
                <c:pt idx="86">
                  <c:v>-429.5</c:v>
                </c:pt>
                <c:pt idx="87">
                  <c:v>-429.5</c:v>
                </c:pt>
                <c:pt idx="88">
                  <c:v>-425</c:v>
                </c:pt>
                <c:pt idx="89">
                  <c:v>-425</c:v>
                </c:pt>
                <c:pt idx="90">
                  <c:v>-423.5</c:v>
                </c:pt>
                <c:pt idx="91">
                  <c:v>-423.5</c:v>
                </c:pt>
                <c:pt idx="92">
                  <c:v>-413.5</c:v>
                </c:pt>
                <c:pt idx="93">
                  <c:v>-413.5</c:v>
                </c:pt>
                <c:pt idx="94">
                  <c:v>-413.5</c:v>
                </c:pt>
                <c:pt idx="95">
                  <c:v>-413.5</c:v>
                </c:pt>
                <c:pt idx="96">
                  <c:v>-411.5</c:v>
                </c:pt>
                <c:pt idx="97">
                  <c:v>-411.5</c:v>
                </c:pt>
                <c:pt idx="98">
                  <c:v>-411.5</c:v>
                </c:pt>
                <c:pt idx="99">
                  <c:v>-402.5</c:v>
                </c:pt>
                <c:pt idx="100">
                  <c:v>-402.5</c:v>
                </c:pt>
                <c:pt idx="101">
                  <c:v>-402.5</c:v>
                </c:pt>
                <c:pt idx="102">
                  <c:v>-402.5</c:v>
                </c:pt>
                <c:pt idx="103">
                  <c:v>-283.5</c:v>
                </c:pt>
                <c:pt idx="104">
                  <c:v>-279</c:v>
                </c:pt>
                <c:pt idx="105">
                  <c:v>-272.5</c:v>
                </c:pt>
                <c:pt idx="106">
                  <c:v>-266</c:v>
                </c:pt>
                <c:pt idx="107">
                  <c:v>-248</c:v>
                </c:pt>
                <c:pt idx="108">
                  <c:v>-171.5</c:v>
                </c:pt>
                <c:pt idx="109">
                  <c:v>-167</c:v>
                </c:pt>
                <c:pt idx="110">
                  <c:v>-160.5</c:v>
                </c:pt>
                <c:pt idx="111">
                  <c:v>-158</c:v>
                </c:pt>
                <c:pt idx="112">
                  <c:v>-153.5</c:v>
                </c:pt>
                <c:pt idx="113">
                  <c:v>-153.5</c:v>
                </c:pt>
                <c:pt idx="114">
                  <c:v>-151.5</c:v>
                </c:pt>
                <c:pt idx="115">
                  <c:v>-145</c:v>
                </c:pt>
                <c:pt idx="116">
                  <c:v>-144.5</c:v>
                </c:pt>
                <c:pt idx="117">
                  <c:v>-144.5</c:v>
                </c:pt>
                <c:pt idx="118">
                  <c:v>-142.5</c:v>
                </c:pt>
                <c:pt idx="119">
                  <c:v>-140.5</c:v>
                </c:pt>
                <c:pt idx="120">
                  <c:v>-140</c:v>
                </c:pt>
                <c:pt idx="121">
                  <c:v>-138</c:v>
                </c:pt>
                <c:pt idx="122">
                  <c:v>-136</c:v>
                </c:pt>
                <c:pt idx="123">
                  <c:v>-129</c:v>
                </c:pt>
                <c:pt idx="124">
                  <c:v>-120.5</c:v>
                </c:pt>
                <c:pt idx="125">
                  <c:v>-111.5</c:v>
                </c:pt>
                <c:pt idx="126">
                  <c:v>-103.5</c:v>
                </c:pt>
                <c:pt idx="127">
                  <c:v>-2</c:v>
                </c:pt>
                <c:pt idx="128">
                  <c:v>-1.5</c:v>
                </c:pt>
                <c:pt idx="129">
                  <c:v>-1.5</c:v>
                </c:pt>
                <c:pt idx="130">
                  <c:v>0</c:v>
                </c:pt>
                <c:pt idx="131">
                  <c:v>5.5</c:v>
                </c:pt>
                <c:pt idx="132">
                  <c:v>5.5</c:v>
                </c:pt>
                <c:pt idx="133">
                  <c:v>6.5</c:v>
                </c:pt>
                <c:pt idx="134">
                  <c:v>9.5</c:v>
                </c:pt>
                <c:pt idx="135">
                  <c:v>36</c:v>
                </c:pt>
                <c:pt idx="136">
                  <c:v>38.5</c:v>
                </c:pt>
                <c:pt idx="137">
                  <c:v>151</c:v>
                </c:pt>
                <c:pt idx="138">
                  <c:v>155.5</c:v>
                </c:pt>
                <c:pt idx="139">
                  <c:v>193</c:v>
                </c:pt>
                <c:pt idx="140">
                  <c:v>301</c:v>
                </c:pt>
                <c:pt idx="141">
                  <c:v>310</c:v>
                </c:pt>
                <c:pt idx="142">
                  <c:v>355.5</c:v>
                </c:pt>
              </c:numCache>
            </c:numRef>
          </c:xVal>
          <c:yVal>
            <c:numRef>
              <c:f>'Inactive 5'!$I$21:$I$1005</c:f>
              <c:numCache>
                <c:formatCode>General</c:formatCode>
                <c:ptCount val="985"/>
                <c:pt idx="0">
                  <c:v>-9.9877000004198635E-2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93B-4566-B765-D4EE51D3F0B9}"/>
            </c:ext>
          </c:extLst>
        </c:ser>
        <c:ser>
          <c:idx val="3"/>
          <c:order val="2"/>
          <c:tx>
            <c:strRef>
              <c:f>'Inactive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5'!$D$21:$D$55</c:f>
                <c:numCache>
                  <c:formatCode>General</c:formatCode>
                  <c:ptCount val="3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</c:numCache>
              </c:numRef>
            </c:plus>
            <c:minus>
              <c:numRef>
                <c:f>'Inactive 5'!$D$21:$D$55</c:f>
                <c:numCache>
                  <c:formatCode>General</c:formatCode>
                  <c:ptCount val="3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5'!$F$21:$F$1005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-8902.5</c:v>
                </c:pt>
                <c:pt idx="2">
                  <c:v>-8870</c:v>
                </c:pt>
                <c:pt idx="3">
                  <c:v>-8424.5</c:v>
                </c:pt>
                <c:pt idx="4">
                  <c:v>-8391</c:v>
                </c:pt>
                <c:pt idx="5">
                  <c:v>-3387</c:v>
                </c:pt>
                <c:pt idx="6">
                  <c:v>-3387</c:v>
                </c:pt>
                <c:pt idx="7">
                  <c:v>-3281.5</c:v>
                </c:pt>
                <c:pt idx="8">
                  <c:v>-3281.5</c:v>
                </c:pt>
                <c:pt idx="9">
                  <c:v>-3274.5</c:v>
                </c:pt>
                <c:pt idx="10">
                  <c:v>-3274.5</c:v>
                </c:pt>
                <c:pt idx="11">
                  <c:v>-3270.5</c:v>
                </c:pt>
                <c:pt idx="12">
                  <c:v>-3270.5</c:v>
                </c:pt>
                <c:pt idx="13">
                  <c:v>-3232.5</c:v>
                </c:pt>
                <c:pt idx="14">
                  <c:v>-3232.5</c:v>
                </c:pt>
                <c:pt idx="15">
                  <c:v>-3118.5</c:v>
                </c:pt>
                <c:pt idx="16">
                  <c:v>-3118.5</c:v>
                </c:pt>
                <c:pt idx="17">
                  <c:v>-3118.5</c:v>
                </c:pt>
                <c:pt idx="18">
                  <c:v>-3118.5</c:v>
                </c:pt>
                <c:pt idx="19">
                  <c:v>-3087</c:v>
                </c:pt>
                <c:pt idx="20">
                  <c:v>-3087</c:v>
                </c:pt>
                <c:pt idx="21">
                  <c:v>-2961.5</c:v>
                </c:pt>
                <c:pt idx="22">
                  <c:v>-2961.5</c:v>
                </c:pt>
                <c:pt idx="23">
                  <c:v>-2943.5</c:v>
                </c:pt>
                <c:pt idx="24">
                  <c:v>-2943.5</c:v>
                </c:pt>
                <c:pt idx="25">
                  <c:v>-2776</c:v>
                </c:pt>
                <c:pt idx="26">
                  <c:v>-2776</c:v>
                </c:pt>
                <c:pt idx="27">
                  <c:v>-2648.5</c:v>
                </c:pt>
                <c:pt idx="28">
                  <c:v>-2648.5</c:v>
                </c:pt>
                <c:pt idx="29">
                  <c:v>-2545</c:v>
                </c:pt>
                <c:pt idx="30">
                  <c:v>-2545</c:v>
                </c:pt>
                <c:pt idx="31">
                  <c:v>-2545</c:v>
                </c:pt>
                <c:pt idx="32">
                  <c:v>-2545</c:v>
                </c:pt>
                <c:pt idx="33">
                  <c:v>-2489.5</c:v>
                </c:pt>
                <c:pt idx="34">
                  <c:v>-2489.5</c:v>
                </c:pt>
                <c:pt idx="35">
                  <c:v>-2489.5</c:v>
                </c:pt>
                <c:pt idx="36">
                  <c:v>-2489.5</c:v>
                </c:pt>
                <c:pt idx="37">
                  <c:v>-2372.5</c:v>
                </c:pt>
                <c:pt idx="38">
                  <c:v>-2359.5</c:v>
                </c:pt>
                <c:pt idx="39">
                  <c:v>-2348.5</c:v>
                </c:pt>
                <c:pt idx="40">
                  <c:v>-2236.5</c:v>
                </c:pt>
                <c:pt idx="41">
                  <c:v>-1907.5</c:v>
                </c:pt>
                <c:pt idx="42">
                  <c:v>-1830.5</c:v>
                </c:pt>
                <c:pt idx="43">
                  <c:v>-1830.5</c:v>
                </c:pt>
                <c:pt idx="44">
                  <c:v>-1472</c:v>
                </c:pt>
                <c:pt idx="45">
                  <c:v>-1465.5</c:v>
                </c:pt>
                <c:pt idx="46">
                  <c:v>-1461.5</c:v>
                </c:pt>
                <c:pt idx="47">
                  <c:v>-1457</c:v>
                </c:pt>
                <c:pt idx="48">
                  <c:v>-1456.5</c:v>
                </c:pt>
                <c:pt idx="49">
                  <c:v>-1333.5</c:v>
                </c:pt>
                <c:pt idx="50">
                  <c:v>-1311</c:v>
                </c:pt>
                <c:pt idx="51">
                  <c:v>-1278.5</c:v>
                </c:pt>
                <c:pt idx="52">
                  <c:v>-1203.5</c:v>
                </c:pt>
                <c:pt idx="53">
                  <c:v>-1186.5</c:v>
                </c:pt>
                <c:pt idx="54">
                  <c:v>-1186.5</c:v>
                </c:pt>
                <c:pt idx="55">
                  <c:v>-1186.5</c:v>
                </c:pt>
                <c:pt idx="56">
                  <c:v>-1152.5</c:v>
                </c:pt>
                <c:pt idx="57">
                  <c:v>-1036</c:v>
                </c:pt>
                <c:pt idx="58">
                  <c:v>-1035.5</c:v>
                </c:pt>
                <c:pt idx="59">
                  <c:v>-897.5</c:v>
                </c:pt>
                <c:pt idx="60">
                  <c:v>-892.5</c:v>
                </c:pt>
                <c:pt idx="61">
                  <c:v>-885.5</c:v>
                </c:pt>
                <c:pt idx="62">
                  <c:v>-863.5</c:v>
                </c:pt>
                <c:pt idx="63">
                  <c:v>-861.5</c:v>
                </c:pt>
                <c:pt idx="64">
                  <c:v>-852.5</c:v>
                </c:pt>
                <c:pt idx="65">
                  <c:v>-841.5</c:v>
                </c:pt>
                <c:pt idx="66">
                  <c:v>-734.5</c:v>
                </c:pt>
                <c:pt idx="67">
                  <c:v>-733.5</c:v>
                </c:pt>
                <c:pt idx="68">
                  <c:v>-727</c:v>
                </c:pt>
                <c:pt idx="69">
                  <c:v>-678</c:v>
                </c:pt>
                <c:pt idx="70">
                  <c:v>-678</c:v>
                </c:pt>
                <c:pt idx="71">
                  <c:v>-593.5</c:v>
                </c:pt>
                <c:pt idx="72">
                  <c:v>-592.5</c:v>
                </c:pt>
                <c:pt idx="73">
                  <c:v>-592.5</c:v>
                </c:pt>
                <c:pt idx="74">
                  <c:v>-590</c:v>
                </c:pt>
                <c:pt idx="75">
                  <c:v>-590</c:v>
                </c:pt>
                <c:pt idx="76">
                  <c:v>-580</c:v>
                </c:pt>
                <c:pt idx="77">
                  <c:v>-546.5</c:v>
                </c:pt>
                <c:pt idx="78">
                  <c:v>-444.5</c:v>
                </c:pt>
                <c:pt idx="79">
                  <c:v>-444.5</c:v>
                </c:pt>
                <c:pt idx="80">
                  <c:v>-444.5</c:v>
                </c:pt>
                <c:pt idx="81">
                  <c:v>-444.5</c:v>
                </c:pt>
                <c:pt idx="82">
                  <c:v>-440.5</c:v>
                </c:pt>
                <c:pt idx="83">
                  <c:v>-440.5</c:v>
                </c:pt>
                <c:pt idx="84">
                  <c:v>-435.5</c:v>
                </c:pt>
                <c:pt idx="85">
                  <c:v>-435.5</c:v>
                </c:pt>
                <c:pt idx="86">
                  <c:v>-429.5</c:v>
                </c:pt>
                <c:pt idx="87">
                  <c:v>-429.5</c:v>
                </c:pt>
                <c:pt idx="88">
                  <c:v>-425</c:v>
                </c:pt>
                <c:pt idx="89">
                  <c:v>-425</c:v>
                </c:pt>
                <c:pt idx="90">
                  <c:v>-423.5</c:v>
                </c:pt>
                <c:pt idx="91">
                  <c:v>-423.5</c:v>
                </c:pt>
                <c:pt idx="92">
                  <c:v>-413.5</c:v>
                </c:pt>
                <c:pt idx="93">
                  <c:v>-413.5</c:v>
                </c:pt>
                <c:pt idx="94">
                  <c:v>-413.5</c:v>
                </c:pt>
                <c:pt idx="95">
                  <c:v>-413.5</c:v>
                </c:pt>
                <c:pt idx="96">
                  <c:v>-411.5</c:v>
                </c:pt>
                <c:pt idx="97">
                  <c:v>-411.5</c:v>
                </c:pt>
                <c:pt idx="98">
                  <c:v>-411.5</c:v>
                </c:pt>
                <c:pt idx="99">
                  <c:v>-402.5</c:v>
                </c:pt>
                <c:pt idx="100">
                  <c:v>-402.5</c:v>
                </c:pt>
                <c:pt idx="101">
                  <c:v>-402.5</c:v>
                </c:pt>
                <c:pt idx="102">
                  <c:v>-402.5</c:v>
                </c:pt>
                <c:pt idx="103">
                  <c:v>-283.5</c:v>
                </c:pt>
                <c:pt idx="104">
                  <c:v>-279</c:v>
                </c:pt>
                <c:pt idx="105">
                  <c:v>-272.5</c:v>
                </c:pt>
                <c:pt idx="106">
                  <c:v>-266</c:v>
                </c:pt>
                <c:pt idx="107">
                  <c:v>-248</c:v>
                </c:pt>
                <c:pt idx="108">
                  <c:v>-171.5</c:v>
                </c:pt>
                <c:pt idx="109">
                  <c:v>-167</c:v>
                </c:pt>
                <c:pt idx="110">
                  <c:v>-160.5</c:v>
                </c:pt>
                <c:pt idx="111">
                  <c:v>-158</c:v>
                </c:pt>
                <c:pt idx="112">
                  <c:v>-153.5</c:v>
                </c:pt>
                <c:pt idx="113">
                  <c:v>-153.5</c:v>
                </c:pt>
                <c:pt idx="114">
                  <c:v>-151.5</c:v>
                </c:pt>
                <c:pt idx="115">
                  <c:v>-145</c:v>
                </c:pt>
                <c:pt idx="116">
                  <c:v>-144.5</c:v>
                </c:pt>
                <c:pt idx="117">
                  <c:v>-144.5</c:v>
                </c:pt>
                <c:pt idx="118">
                  <c:v>-142.5</c:v>
                </c:pt>
                <c:pt idx="119">
                  <c:v>-140.5</c:v>
                </c:pt>
                <c:pt idx="120">
                  <c:v>-140</c:v>
                </c:pt>
                <c:pt idx="121">
                  <c:v>-138</c:v>
                </c:pt>
                <c:pt idx="122">
                  <c:v>-136</c:v>
                </c:pt>
                <c:pt idx="123">
                  <c:v>-129</c:v>
                </c:pt>
                <c:pt idx="124">
                  <c:v>-120.5</c:v>
                </c:pt>
                <c:pt idx="125">
                  <c:v>-111.5</c:v>
                </c:pt>
                <c:pt idx="126">
                  <c:v>-103.5</c:v>
                </c:pt>
                <c:pt idx="127">
                  <c:v>-2</c:v>
                </c:pt>
                <c:pt idx="128">
                  <c:v>-1.5</c:v>
                </c:pt>
                <c:pt idx="129">
                  <c:v>-1.5</c:v>
                </c:pt>
                <c:pt idx="130">
                  <c:v>0</c:v>
                </c:pt>
                <c:pt idx="131">
                  <c:v>5.5</c:v>
                </c:pt>
                <c:pt idx="132">
                  <c:v>5.5</c:v>
                </c:pt>
                <c:pt idx="133">
                  <c:v>6.5</c:v>
                </c:pt>
                <c:pt idx="134">
                  <c:v>9.5</c:v>
                </c:pt>
                <c:pt idx="135">
                  <c:v>36</c:v>
                </c:pt>
                <c:pt idx="136">
                  <c:v>38.5</c:v>
                </c:pt>
                <c:pt idx="137">
                  <c:v>151</c:v>
                </c:pt>
                <c:pt idx="138">
                  <c:v>155.5</c:v>
                </c:pt>
                <c:pt idx="139">
                  <c:v>193</c:v>
                </c:pt>
                <c:pt idx="140">
                  <c:v>301</c:v>
                </c:pt>
                <c:pt idx="141">
                  <c:v>310</c:v>
                </c:pt>
                <c:pt idx="142">
                  <c:v>355.5</c:v>
                </c:pt>
              </c:numCache>
            </c:numRef>
          </c:xVal>
          <c:yVal>
            <c:numRef>
              <c:f>'Inactive 5'!$J$21:$J$1005</c:f>
              <c:numCache>
                <c:formatCode>General</c:formatCode>
                <c:ptCount val="985"/>
                <c:pt idx="5">
                  <c:v>1.7497999993793201E-2</c:v>
                </c:pt>
                <c:pt idx="6">
                  <c:v>1.7497999993793201E-2</c:v>
                </c:pt>
                <c:pt idx="7">
                  <c:v>1.605099999869708E-2</c:v>
                </c:pt>
                <c:pt idx="8">
                  <c:v>1.605099999869708E-2</c:v>
                </c:pt>
                <c:pt idx="9">
                  <c:v>1.9972999994934071E-2</c:v>
                </c:pt>
                <c:pt idx="10">
                  <c:v>1.9972999994934071E-2</c:v>
                </c:pt>
                <c:pt idx="11">
                  <c:v>1.7956999996386003E-2</c:v>
                </c:pt>
                <c:pt idx="12">
                  <c:v>1.7956999996386003E-2</c:v>
                </c:pt>
                <c:pt idx="13">
                  <c:v>2.1504999996977858E-2</c:v>
                </c:pt>
                <c:pt idx="14">
                  <c:v>2.1504999996977858E-2</c:v>
                </c:pt>
                <c:pt idx="15">
                  <c:v>1.7148999999335501E-2</c:v>
                </c:pt>
                <c:pt idx="16">
                  <c:v>1.7148999999335501E-2</c:v>
                </c:pt>
                <c:pt idx="17">
                  <c:v>1.7948999993677717E-2</c:v>
                </c:pt>
                <c:pt idx="18">
                  <c:v>1.7948999993677717E-2</c:v>
                </c:pt>
                <c:pt idx="19">
                  <c:v>1.7997999995714054E-2</c:v>
                </c:pt>
                <c:pt idx="20">
                  <c:v>1.7997999995714054E-2</c:v>
                </c:pt>
                <c:pt idx="21">
                  <c:v>1.687099999981001E-2</c:v>
                </c:pt>
                <c:pt idx="22">
                  <c:v>1.687099999981001E-2</c:v>
                </c:pt>
                <c:pt idx="23">
                  <c:v>1.4198999997461215E-2</c:v>
                </c:pt>
                <c:pt idx="24">
                  <c:v>1.4198999997461215E-2</c:v>
                </c:pt>
                <c:pt idx="25">
                  <c:v>1.8039999922621064E-3</c:v>
                </c:pt>
                <c:pt idx="26">
                  <c:v>1.8039999922621064E-3</c:v>
                </c:pt>
                <c:pt idx="27">
                  <c:v>-1.8330999999307096E-2</c:v>
                </c:pt>
                <c:pt idx="28">
                  <c:v>-1.8330999999307096E-2</c:v>
                </c:pt>
                <c:pt idx="29">
                  <c:v>-2.0170000003417954E-2</c:v>
                </c:pt>
                <c:pt idx="30">
                  <c:v>-1.9970000001194421E-2</c:v>
                </c:pt>
                <c:pt idx="31">
                  <c:v>-1.9970000001194421E-2</c:v>
                </c:pt>
                <c:pt idx="32">
                  <c:v>-1.9670000001497101E-2</c:v>
                </c:pt>
                <c:pt idx="33">
                  <c:v>-1.4217000003554858E-2</c:v>
                </c:pt>
                <c:pt idx="34">
                  <c:v>-1.331699999718694E-2</c:v>
                </c:pt>
                <c:pt idx="35">
                  <c:v>-1.331699999718694E-2</c:v>
                </c:pt>
                <c:pt idx="36">
                  <c:v>-1.3117000002239365E-2</c:v>
                </c:pt>
                <c:pt idx="37">
                  <c:v>-1.3635000002977904E-2</c:v>
                </c:pt>
                <c:pt idx="38">
                  <c:v>-8.6369999989983626E-3</c:v>
                </c:pt>
                <c:pt idx="39">
                  <c:v>-1.1731000005966052E-2</c:v>
                </c:pt>
                <c:pt idx="40">
                  <c:v>-8.3789999989676289E-3</c:v>
                </c:pt>
                <c:pt idx="41">
                  <c:v>-1.0450000045238994E-3</c:v>
                </c:pt>
                <c:pt idx="51">
                  <c:v>1.5688999999838416E-2</c:v>
                </c:pt>
                <c:pt idx="66">
                  <c:v>1.5312999996240251E-2</c:v>
                </c:pt>
                <c:pt idx="71">
                  <c:v>1.1199000000488013E-2</c:v>
                </c:pt>
                <c:pt idx="76">
                  <c:v>1.5419999996083789E-2</c:v>
                </c:pt>
                <c:pt idx="77">
                  <c:v>1.2660999993386213E-2</c:v>
                </c:pt>
                <c:pt idx="126">
                  <c:v>-2.0961000001989305E-2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93B-4566-B765-D4EE51D3F0B9}"/>
            </c:ext>
          </c:extLst>
        </c:ser>
        <c:ser>
          <c:idx val="4"/>
          <c:order val="3"/>
          <c:tx>
            <c:strRef>
              <c:f>'Inactive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5'!$F$21:$F$1005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-8902.5</c:v>
                </c:pt>
                <c:pt idx="2">
                  <c:v>-8870</c:v>
                </c:pt>
                <c:pt idx="3">
                  <c:v>-8424.5</c:v>
                </c:pt>
                <c:pt idx="4">
                  <c:v>-8391</c:v>
                </c:pt>
                <c:pt idx="5">
                  <c:v>-3387</c:v>
                </c:pt>
                <c:pt idx="6">
                  <c:v>-3387</c:v>
                </c:pt>
                <c:pt idx="7">
                  <c:v>-3281.5</c:v>
                </c:pt>
                <c:pt idx="8">
                  <c:v>-3281.5</c:v>
                </c:pt>
                <c:pt idx="9">
                  <c:v>-3274.5</c:v>
                </c:pt>
                <c:pt idx="10">
                  <c:v>-3274.5</c:v>
                </c:pt>
                <c:pt idx="11">
                  <c:v>-3270.5</c:v>
                </c:pt>
                <c:pt idx="12">
                  <c:v>-3270.5</c:v>
                </c:pt>
                <c:pt idx="13">
                  <c:v>-3232.5</c:v>
                </c:pt>
                <c:pt idx="14">
                  <c:v>-3232.5</c:v>
                </c:pt>
                <c:pt idx="15">
                  <c:v>-3118.5</c:v>
                </c:pt>
                <c:pt idx="16">
                  <c:v>-3118.5</c:v>
                </c:pt>
                <c:pt idx="17">
                  <c:v>-3118.5</c:v>
                </c:pt>
                <c:pt idx="18">
                  <c:v>-3118.5</c:v>
                </c:pt>
                <c:pt idx="19">
                  <c:v>-3087</c:v>
                </c:pt>
                <c:pt idx="20">
                  <c:v>-3087</c:v>
                </c:pt>
                <c:pt idx="21">
                  <c:v>-2961.5</c:v>
                </c:pt>
                <c:pt idx="22">
                  <c:v>-2961.5</c:v>
                </c:pt>
                <c:pt idx="23">
                  <c:v>-2943.5</c:v>
                </c:pt>
                <c:pt idx="24">
                  <c:v>-2943.5</c:v>
                </c:pt>
                <c:pt idx="25">
                  <c:v>-2776</c:v>
                </c:pt>
                <c:pt idx="26">
                  <c:v>-2776</c:v>
                </c:pt>
                <c:pt idx="27">
                  <c:v>-2648.5</c:v>
                </c:pt>
                <c:pt idx="28">
                  <c:v>-2648.5</c:v>
                </c:pt>
                <c:pt idx="29">
                  <c:v>-2545</c:v>
                </c:pt>
                <c:pt idx="30">
                  <c:v>-2545</c:v>
                </c:pt>
                <c:pt idx="31">
                  <c:v>-2545</c:v>
                </c:pt>
                <c:pt idx="32">
                  <c:v>-2545</c:v>
                </c:pt>
                <c:pt idx="33">
                  <c:v>-2489.5</c:v>
                </c:pt>
                <c:pt idx="34">
                  <c:v>-2489.5</c:v>
                </c:pt>
                <c:pt idx="35">
                  <c:v>-2489.5</c:v>
                </c:pt>
                <c:pt idx="36">
                  <c:v>-2489.5</c:v>
                </c:pt>
                <c:pt idx="37">
                  <c:v>-2372.5</c:v>
                </c:pt>
                <c:pt idx="38">
                  <c:v>-2359.5</c:v>
                </c:pt>
                <c:pt idx="39">
                  <c:v>-2348.5</c:v>
                </c:pt>
                <c:pt idx="40">
                  <c:v>-2236.5</c:v>
                </c:pt>
                <c:pt idx="41">
                  <c:v>-1907.5</c:v>
                </c:pt>
                <c:pt idx="42">
                  <c:v>-1830.5</c:v>
                </c:pt>
                <c:pt idx="43">
                  <c:v>-1830.5</c:v>
                </c:pt>
                <c:pt idx="44">
                  <c:v>-1472</c:v>
                </c:pt>
                <c:pt idx="45">
                  <c:v>-1465.5</c:v>
                </c:pt>
                <c:pt idx="46">
                  <c:v>-1461.5</c:v>
                </c:pt>
                <c:pt idx="47">
                  <c:v>-1457</c:v>
                </c:pt>
                <c:pt idx="48">
                  <c:v>-1456.5</c:v>
                </c:pt>
                <c:pt idx="49">
                  <c:v>-1333.5</c:v>
                </c:pt>
                <c:pt idx="50">
                  <c:v>-1311</c:v>
                </c:pt>
                <c:pt idx="51">
                  <c:v>-1278.5</c:v>
                </c:pt>
                <c:pt idx="52">
                  <c:v>-1203.5</c:v>
                </c:pt>
                <c:pt idx="53">
                  <c:v>-1186.5</c:v>
                </c:pt>
                <c:pt idx="54">
                  <c:v>-1186.5</c:v>
                </c:pt>
                <c:pt idx="55">
                  <c:v>-1186.5</c:v>
                </c:pt>
                <c:pt idx="56">
                  <c:v>-1152.5</c:v>
                </c:pt>
                <c:pt idx="57">
                  <c:v>-1036</c:v>
                </c:pt>
                <c:pt idx="58">
                  <c:v>-1035.5</c:v>
                </c:pt>
                <c:pt idx="59">
                  <c:v>-897.5</c:v>
                </c:pt>
                <c:pt idx="60">
                  <c:v>-892.5</c:v>
                </c:pt>
                <c:pt idx="61">
                  <c:v>-885.5</c:v>
                </c:pt>
                <c:pt idx="62">
                  <c:v>-863.5</c:v>
                </c:pt>
                <c:pt idx="63">
                  <c:v>-861.5</c:v>
                </c:pt>
                <c:pt idx="64">
                  <c:v>-852.5</c:v>
                </c:pt>
                <c:pt idx="65">
                  <c:v>-841.5</c:v>
                </c:pt>
                <c:pt idx="66">
                  <c:v>-734.5</c:v>
                </c:pt>
                <c:pt idx="67">
                  <c:v>-733.5</c:v>
                </c:pt>
                <c:pt idx="68">
                  <c:v>-727</c:v>
                </c:pt>
                <c:pt idx="69">
                  <c:v>-678</c:v>
                </c:pt>
                <c:pt idx="70">
                  <c:v>-678</c:v>
                </c:pt>
                <c:pt idx="71">
                  <c:v>-593.5</c:v>
                </c:pt>
                <c:pt idx="72">
                  <c:v>-592.5</c:v>
                </c:pt>
                <c:pt idx="73">
                  <c:v>-592.5</c:v>
                </c:pt>
                <c:pt idx="74">
                  <c:v>-590</c:v>
                </c:pt>
                <c:pt idx="75">
                  <c:v>-590</c:v>
                </c:pt>
                <c:pt idx="76">
                  <c:v>-580</c:v>
                </c:pt>
                <c:pt idx="77">
                  <c:v>-546.5</c:v>
                </c:pt>
                <c:pt idx="78">
                  <c:v>-444.5</c:v>
                </c:pt>
                <c:pt idx="79">
                  <c:v>-444.5</c:v>
                </c:pt>
                <c:pt idx="80">
                  <c:v>-444.5</c:v>
                </c:pt>
                <c:pt idx="81">
                  <c:v>-444.5</c:v>
                </c:pt>
                <c:pt idx="82">
                  <c:v>-440.5</c:v>
                </c:pt>
                <c:pt idx="83">
                  <c:v>-440.5</c:v>
                </c:pt>
                <c:pt idx="84">
                  <c:v>-435.5</c:v>
                </c:pt>
                <c:pt idx="85">
                  <c:v>-435.5</c:v>
                </c:pt>
                <c:pt idx="86">
                  <c:v>-429.5</c:v>
                </c:pt>
                <c:pt idx="87">
                  <c:v>-429.5</c:v>
                </c:pt>
                <c:pt idx="88">
                  <c:v>-425</c:v>
                </c:pt>
                <c:pt idx="89">
                  <c:v>-425</c:v>
                </c:pt>
                <c:pt idx="90">
                  <c:v>-423.5</c:v>
                </c:pt>
                <c:pt idx="91">
                  <c:v>-423.5</c:v>
                </c:pt>
                <c:pt idx="92">
                  <c:v>-413.5</c:v>
                </c:pt>
                <c:pt idx="93">
                  <c:v>-413.5</c:v>
                </c:pt>
                <c:pt idx="94">
                  <c:v>-413.5</c:v>
                </c:pt>
                <c:pt idx="95">
                  <c:v>-413.5</c:v>
                </c:pt>
                <c:pt idx="96">
                  <c:v>-411.5</c:v>
                </c:pt>
                <c:pt idx="97">
                  <c:v>-411.5</c:v>
                </c:pt>
                <c:pt idx="98">
                  <c:v>-411.5</c:v>
                </c:pt>
                <c:pt idx="99">
                  <c:v>-402.5</c:v>
                </c:pt>
                <c:pt idx="100">
                  <c:v>-402.5</c:v>
                </c:pt>
                <c:pt idx="101">
                  <c:v>-402.5</c:v>
                </c:pt>
                <c:pt idx="102">
                  <c:v>-402.5</c:v>
                </c:pt>
                <c:pt idx="103">
                  <c:v>-283.5</c:v>
                </c:pt>
                <c:pt idx="104">
                  <c:v>-279</c:v>
                </c:pt>
                <c:pt idx="105">
                  <c:v>-272.5</c:v>
                </c:pt>
                <c:pt idx="106">
                  <c:v>-266</c:v>
                </c:pt>
                <c:pt idx="107">
                  <c:v>-248</c:v>
                </c:pt>
                <c:pt idx="108">
                  <c:v>-171.5</c:v>
                </c:pt>
                <c:pt idx="109">
                  <c:v>-167</c:v>
                </c:pt>
                <c:pt idx="110">
                  <c:v>-160.5</c:v>
                </c:pt>
                <c:pt idx="111">
                  <c:v>-158</c:v>
                </c:pt>
                <c:pt idx="112">
                  <c:v>-153.5</c:v>
                </c:pt>
                <c:pt idx="113">
                  <c:v>-153.5</c:v>
                </c:pt>
                <c:pt idx="114">
                  <c:v>-151.5</c:v>
                </c:pt>
                <c:pt idx="115">
                  <c:v>-145</c:v>
                </c:pt>
                <c:pt idx="116">
                  <c:v>-144.5</c:v>
                </c:pt>
                <c:pt idx="117">
                  <c:v>-144.5</c:v>
                </c:pt>
                <c:pt idx="118">
                  <c:v>-142.5</c:v>
                </c:pt>
                <c:pt idx="119">
                  <c:v>-140.5</c:v>
                </c:pt>
                <c:pt idx="120">
                  <c:v>-140</c:v>
                </c:pt>
                <c:pt idx="121">
                  <c:v>-138</c:v>
                </c:pt>
                <c:pt idx="122">
                  <c:v>-136</c:v>
                </c:pt>
                <c:pt idx="123">
                  <c:v>-129</c:v>
                </c:pt>
                <c:pt idx="124">
                  <c:v>-120.5</c:v>
                </c:pt>
                <c:pt idx="125">
                  <c:v>-111.5</c:v>
                </c:pt>
                <c:pt idx="126">
                  <c:v>-103.5</c:v>
                </c:pt>
                <c:pt idx="127">
                  <c:v>-2</c:v>
                </c:pt>
                <c:pt idx="128">
                  <c:v>-1.5</c:v>
                </c:pt>
                <c:pt idx="129">
                  <c:v>-1.5</c:v>
                </c:pt>
                <c:pt idx="130">
                  <c:v>0</c:v>
                </c:pt>
                <c:pt idx="131">
                  <c:v>5.5</c:v>
                </c:pt>
                <c:pt idx="132">
                  <c:v>5.5</c:v>
                </c:pt>
                <c:pt idx="133">
                  <c:v>6.5</c:v>
                </c:pt>
                <c:pt idx="134">
                  <c:v>9.5</c:v>
                </c:pt>
                <c:pt idx="135">
                  <c:v>36</c:v>
                </c:pt>
                <c:pt idx="136">
                  <c:v>38.5</c:v>
                </c:pt>
                <c:pt idx="137">
                  <c:v>151</c:v>
                </c:pt>
                <c:pt idx="138">
                  <c:v>155.5</c:v>
                </c:pt>
                <c:pt idx="139">
                  <c:v>193</c:v>
                </c:pt>
                <c:pt idx="140">
                  <c:v>301</c:v>
                </c:pt>
                <c:pt idx="141">
                  <c:v>310</c:v>
                </c:pt>
                <c:pt idx="142">
                  <c:v>355.5</c:v>
                </c:pt>
              </c:numCache>
            </c:numRef>
          </c:xVal>
          <c:yVal>
            <c:numRef>
              <c:f>'Inactive 5'!$K$21:$K$1005</c:f>
              <c:numCache>
                <c:formatCode>General</c:formatCode>
                <c:ptCount val="985"/>
                <c:pt idx="42">
                  <c:v>1.0196999995969236E-2</c:v>
                </c:pt>
                <c:pt idx="43">
                  <c:v>1.0196999995969236E-2</c:v>
                </c:pt>
                <c:pt idx="44">
                  <c:v>9.8880000005010515E-3</c:v>
                </c:pt>
                <c:pt idx="45">
                  <c:v>1.1586999993596692E-2</c:v>
                </c:pt>
                <c:pt idx="46">
                  <c:v>1.4670999997179024E-2</c:v>
                </c:pt>
                <c:pt idx="47">
                  <c:v>1.1277999998128507E-2</c:v>
                </c:pt>
                <c:pt idx="48">
                  <c:v>1.0700999999244232E-2</c:v>
                </c:pt>
                <c:pt idx="49">
                  <c:v>1.2559000002511311E-2</c:v>
                </c:pt>
                <c:pt idx="50">
                  <c:v>1.3294000003952533E-2</c:v>
                </c:pt>
                <c:pt idx="52">
                  <c:v>1.483899999584537E-2</c:v>
                </c:pt>
                <c:pt idx="53">
                  <c:v>1.5421000003698282E-2</c:v>
                </c:pt>
                <c:pt idx="54">
                  <c:v>1.8121000000974163E-2</c:v>
                </c:pt>
                <c:pt idx="55">
                  <c:v>1.8121000000974163E-2</c:v>
                </c:pt>
                <c:pt idx="56">
                  <c:v>1.5285000001313165E-2</c:v>
                </c:pt>
                <c:pt idx="57">
                  <c:v>1.5143999997235369E-2</c:v>
                </c:pt>
                <c:pt idx="58">
                  <c:v>1.826699999946868E-2</c:v>
                </c:pt>
                <c:pt idx="59">
                  <c:v>1.8214999996416736E-2</c:v>
                </c:pt>
                <c:pt idx="60">
                  <c:v>1.7444999997678678E-2</c:v>
                </c:pt>
                <c:pt idx="61">
                  <c:v>1.796699999977136E-2</c:v>
                </c:pt>
                <c:pt idx="62">
                  <c:v>1.6778999997768551E-2</c:v>
                </c:pt>
                <c:pt idx="63">
                  <c:v>1.717099999950733E-2</c:v>
                </c:pt>
                <c:pt idx="64">
                  <c:v>1.7284999994444661E-2</c:v>
                </c:pt>
                <c:pt idx="65">
                  <c:v>1.7190999999002088E-2</c:v>
                </c:pt>
                <c:pt idx="67">
                  <c:v>1.6158999998879153E-2</c:v>
                </c:pt>
                <c:pt idx="68">
                  <c:v>1.6157999998540618E-2</c:v>
                </c:pt>
                <c:pt idx="69">
                  <c:v>1.8811999994795769E-2</c:v>
                </c:pt>
                <c:pt idx="70">
                  <c:v>1.8811999994795769E-2</c:v>
                </c:pt>
                <c:pt idx="72">
                  <c:v>1.3444999996863771E-2</c:v>
                </c:pt>
                <c:pt idx="73">
                  <c:v>1.3444999996863771E-2</c:v>
                </c:pt>
                <c:pt idx="74">
                  <c:v>1.5160000002651941E-2</c:v>
                </c:pt>
                <c:pt idx="75">
                  <c:v>1.5160000002651941E-2</c:v>
                </c:pt>
                <c:pt idx="78">
                  <c:v>9.3530000012833625E-3</c:v>
                </c:pt>
                <c:pt idx="79">
                  <c:v>9.3530000012833625E-3</c:v>
                </c:pt>
                <c:pt idx="80">
                  <c:v>1.005299999815179E-2</c:v>
                </c:pt>
                <c:pt idx="81">
                  <c:v>1.005299999815179E-2</c:v>
                </c:pt>
                <c:pt idx="82">
                  <c:v>9.6369999955641106E-3</c:v>
                </c:pt>
                <c:pt idx="83">
                  <c:v>9.6369999955641106E-3</c:v>
                </c:pt>
                <c:pt idx="84">
                  <c:v>1.1466999996628147E-2</c:v>
                </c:pt>
                <c:pt idx="85">
                  <c:v>1.1466999996628147E-2</c:v>
                </c:pt>
                <c:pt idx="86">
                  <c:v>1.0242999996989965E-2</c:v>
                </c:pt>
                <c:pt idx="87">
                  <c:v>1.0242999996989965E-2</c:v>
                </c:pt>
                <c:pt idx="88">
                  <c:v>1.0750000001280569E-2</c:v>
                </c:pt>
                <c:pt idx="89">
                  <c:v>1.0750000001280569E-2</c:v>
                </c:pt>
                <c:pt idx="90">
                  <c:v>1.0519000003114343E-2</c:v>
                </c:pt>
                <c:pt idx="91">
                  <c:v>1.0519000003114343E-2</c:v>
                </c:pt>
                <c:pt idx="92">
                  <c:v>8.1789999967440963E-3</c:v>
                </c:pt>
                <c:pt idx="93">
                  <c:v>8.1789999967440963E-3</c:v>
                </c:pt>
                <c:pt idx="94">
                  <c:v>9.1789999933098443E-3</c:v>
                </c:pt>
                <c:pt idx="95">
                  <c:v>9.1789999933098443E-3</c:v>
                </c:pt>
                <c:pt idx="96">
                  <c:v>7.4709999971673824E-3</c:v>
                </c:pt>
                <c:pt idx="97">
                  <c:v>7.4709999971673824E-3</c:v>
                </c:pt>
                <c:pt idx="98">
                  <c:v>9.8709999947459437E-3</c:v>
                </c:pt>
                <c:pt idx="99">
                  <c:v>8.2850000035250559E-3</c:v>
                </c:pt>
                <c:pt idx="100">
                  <c:v>8.2850000035250559E-3</c:v>
                </c:pt>
                <c:pt idx="101">
                  <c:v>8.8850000029196963E-3</c:v>
                </c:pt>
                <c:pt idx="102">
                  <c:v>8.8850000029196963E-3</c:v>
                </c:pt>
                <c:pt idx="103">
                  <c:v>-2.9410000061034225E-3</c:v>
                </c:pt>
                <c:pt idx="104">
                  <c:v>-4.1340000025229529E-3</c:v>
                </c:pt>
                <c:pt idx="105">
                  <c:v>-3.3350000012433156E-3</c:v>
                </c:pt>
                <c:pt idx="106">
                  <c:v>6.3999992562457919E-5</c:v>
                </c:pt>
                <c:pt idx="107">
                  <c:v>-7.3080000001937151E-3</c:v>
                </c:pt>
                <c:pt idx="108">
                  <c:v>-1.8589000006613787E-2</c:v>
                </c:pt>
                <c:pt idx="109">
                  <c:v>-1.8181999999796972E-2</c:v>
                </c:pt>
                <c:pt idx="110">
                  <c:v>-1.8683000009332318E-2</c:v>
                </c:pt>
                <c:pt idx="111">
                  <c:v>-1.966800000082003E-2</c:v>
                </c:pt>
                <c:pt idx="112">
                  <c:v>-1.9061000006331597E-2</c:v>
                </c:pt>
                <c:pt idx="113">
                  <c:v>-1.8461000006936956E-2</c:v>
                </c:pt>
                <c:pt idx="114">
                  <c:v>-1.9468999998935033E-2</c:v>
                </c:pt>
                <c:pt idx="115">
                  <c:v>-1.8070000005536713E-2</c:v>
                </c:pt>
                <c:pt idx="116">
                  <c:v>-2.1446999999170657E-2</c:v>
                </c:pt>
                <c:pt idx="117">
                  <c:v>-1.9647000000986736E-2</c:v>
                </c:pt>
                <c:pt idx="118">
                  <c:v>-1.8754999997327104E-2</c:v>
                </c:pt>
                <c:pt idx="119">
                  <c:v>-1.9463000004179776E-2</c:v>
                </c:pt>
                <c:pt idx="120">
                  <c:v>-1.8840000004274771E-2</c:v>
                </c:pt>
                <c:pt idx="121">
                  <c:v>-1.7848000003141351E-2</c:v>
                </c:pt>
                <c:pt idx="122">
                  <c:v>-1.7956000003323425E-2</c:v>
                </c:pt>
                <c:pt idx="123">
                  <c:v>-1.5434000008099247E-2</c:v>
                </c:pt>
                <c:pt idx="124">
                  <c:v>-1.7243000002054032E-2</c:v>
                </c:pt>
                <c:pt idx="125">
                  <c:v>-1.8529000008129515E-2</c:v>
                </c:pt>
                <c:pt idx="127">
                  <c:v>-1.1792000004788861E-2</c:v>
                </c:pt>
                <c:pt idx="128">
                  <c:v>-1.6069000004790723E-2</c:v>
                </c:pt>
                <c:pt idx="129">
                  <c:v>-1.5369000000646338E-2</c:v>
                </c:pt>
                <c:pt idx="130">
                  <c:v>-1.5100000004167669E-2</c:v>
                </c:pt>
                <c:pt idx="131">
                  <c:v>-1.6947000003710855E-2</c:v>
                </c:pt>
                <c:pt idx="132">
                  <c:v>-1.6447000001790002E-2</c:v>
                </c:pt>
                <c:pt idx="133">
                  <c:v>-1.8901000003097579E-2</c:v>
                </c:pt>
                <c:pt idx="134">
                  <c:v>-1.5763000003062189E-2</c:v>
                </c:pt>
                <c:pt idx="135">
                  <c:v>-1.5544000001682434E-2</c:v>
                </c:pt>
                <c:pt idx="136">
                  <c:v>-1.6028999998525251E-2</c:v>
                </c:pt>
                <c:pt idx="137">
                  <c:v>-1.1354000002029352E-2</c:v>
                </c:pt>
                <c:pt idx="138">
                  <c:v>-1.4546999998856336E-2</c:v>
                </c:pt>
                <c:pt idx="139">
                  <c:v>-1.2421999999787658E-2</c:v>
                </c:pt>
                <c:pt idx="140">
                  <c:v>-6.2539999998989515E-3</c:v>
                </c:pt>
                <c:pt idx="141">
                  <c:v>-9.3399999968823977E-3</c:v>
                </c:pt>
                <c:pt idx="142">
                  <c:v>-8.3470000026864E-3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93B-4566-B765-D4EE51D3F0B9}"/>
            </c:ext>
          </c:extLst>
        </c:ser>
        <c:ser>
          <c:idx val="2"/>
          <c:order val="4"/>
          <c:tx>
            <c:strRef>
              <c:f>'Inactive 5'!$L$20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5'!$F$21:$F$1005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-8902.5</c:v>
                </c:pt>
                <c:pt idx="2">
                  <c:v>-8870</c:v>
                </c:pt>
                <c:pt idx="3">
                  <c:v>-8424.5</c:v>
                </c:pt>
                <c:pt idx="4">
                  <c:v>-8391</c:v>
                </c:pt>
                <c:pt idx="5">
                  <c:v>-3387</c:v>
                </c:pt>
                <c:pt idx="6">
                  <c:v>-3387</c:v>
                </c:pt>
                <c:pt idx="7">
                  <c:v>-3281.5</c:v>
                </c:pt>
                <c:pt idx="8">
                  <c:v>-3281.5</c:v>
                </c:pt>
                <c:pt idx="9">
                  <c:v>-3274.5</c:v>
                </c:pt>
                <c:pt idx="10">
                  <c:v>-3274.5</c:v>
                </c:pt>
                <c:pt idx="11">
                  <c:v>-3270.5</c:v>
                </c:pt>
                <c:pt idx="12">
                  <c:v>-3270.5</c:v>
                </c:pt>
                <c:pt idx="13">
                  <c:v>-3232.5</c:v>
                </c:pt>
                <c:pt idx="14">
                  <c:v>-3232.5</c:v>
                </c:pt>
                <c:pt idx="15">
                  <c:v>-3118.5</c:v>
                </c:pt>
                <c:pt idx="16">
                  <c:v>-3118.5</c:v>
                </c:pt>
                <c:pt idx="17">
                  <c:v>-3118.5</c:v>
                </c:pt>
                <c:pt idx="18">
                  <c:v>-3118.5</c:v>
                </c:pt>
                <c:pt idx="19">
                  <c:v>-3087</c:v>
                </c:pt>
                <c:pt idx="20">
                  <c:v>-3087</c:v>
                </c:pt>
                <c:pt idx="21">
                  <c:v>-2961.5</c:v>
                </c:pt>
                <c:pt idx="22">
                  <c:v>-2961.5</c:v>
                </c:pt>
                <c:pt idx="23">
                  <c:v>-2943.5</c:v>
                </c:pt>
                <c:pt idx="24">
                  <c:v>-2943.5</c:v>
                </c:pt>
                <c:pt idx="25">
                  <c:v>-2776</c:v>
                </c:pt>
                <c:pt idx="26">
                  <c:v>-2776</c:v>
                </c:pt>
                <c:pt idx="27">
                  <c:v>-2648.5</c:v>
                </c:pt>
                <c:pt idx="28">
                  <c:v>-2648.5</c:v>
                </c:pt>
                <c:pt idx="29">
                  <c:v>-2545</c:v>
                </c:pt>
                <c:pt idx="30">
                  <c:v>-2545</c:v>
                </c:pt>
                <c:pt idx="31">
                  <c:v>-2545</c:v>
                </c:pt>
                <c:pt idx="32">
                  <c:v>-2545</c:v>
                </c:pt>
                <c:pt idx="33">
                  <c:v>-2489.5</c:v>
                </c:pt>
                <c:pt idx="34">
                  <c:v>-2489.5</c:v>
                </c:pt>
                <c:pt idx="35">
                  <c:v>-2489.5</c:v>
                </c:pt>
                <c:pt idx="36">
                  <c:v>-2489.5</c:v>
                </c:pt>
                <c:pt idx="37">
                  <c:v>-2372.5</c:v>
                </c:pt>
                <c:pt idx="38">
                  <c:v>-2359.5</c:v>
                </c:pt>
                <c:pt idx="39">
                  <c:v>-2348.5</c:v>
                </c:pt>
                <c:pt idx="40">
                  <c:v>-2236.5</c:v>
                </c:pt>
                <c:pt idx="41">
                  <c:v>-1907.5</c:v>
                </c:pt>
                <c:pt idx="42">
                  <c:v>-1830.5</c:v>
                </c:pt>
                <c:pt idx="43">
                  <c:v>-1830.5</c:v>
                </c:pt>
                <c:pt idx="44">
                  <c:v>-1472</c:v>
                </c:pt>
                <c:pt idx="45">
                  <c:v>-1465.5</c:v>
                </c:pt>
                <c:pt idx="46">
                  <c:v>-1461.5</c:v>
                </c:pt>
                <c:pt idx="47">
                  <c:v>-1457</c:v>
                </c:pt>
                <c:pt idx="48">
                  <c:v>-1456.5</c:v>
                </c:pt>
                <c:pt idx="49">
                  <c:v>-1333.5</c:v>
                </c:pt>
                <c:pt idx="50">
                  <c:v>-1311</c:v>
                </c:pt>
                <c:pt idx="51">
                  <c:v>-1278.5</c:v>
                </c:pt>
                <c:pt idx="52">
                  <c:v>-1203.5</c:v>
                </c:pt>
                <c:pt idx="53">
                  <c:v>-1186.5</c:v>
                </c:pt>
                <c:pt idx="54">
                  <c:v>-1186.5</c:v>
                </c:pt>
                <c:pt idx="55">
                  <c:v>-1186.5</c:v>
                </c:pt>
                <c:pt idx="56">
                  <c:v>-1152.5</c:v>
                </c:pt>
                <c:pt idx="57">
                  <c:v>-1036</c:v>
                </c:pt>
                <c:pt idx="58">
                  <c:v>-1035.5</c:v>
                </c:pt>
                <c:pt idx="59">
                  <c:v>-897.5</c:v>
                </c:pt>
                <c:pt idx="60">
                  <c:v>-892.5</c:v>
                </c:pt>
                <c:pt idx="61">
                  <c:v>-885.5</c:v>
                </c:pt>
                <c:pt idx="62">
                  <c:v>-863.5</c:v>
                </c:pt>
                <c:pt idx="63">
                  <c:v>-861.5</c:v>
                </c:pt>
                <c:pt idx="64">
                  <c:v>-852.5</c:v>
                </c:pt>
                <c:pt idx="65">
                  <c:v>-841.5</c:v>
                </c:pt>
                <c:pt idx="66">
                  <c:v>-734.5</c:v>
                </c:pt>
                <c:pt idx="67">
                  <c:v>-733.5</c:v>
                </c:pt>
                <c:pt idx="68">
                  <c:v>-727</c:v>
                </c:pt>
                <c:pt idx="69">
                  <c:v>-678</c:v>
                </c:pt>
                <c:pt idx="70">
                  <c:v>-678</c:v>
                </c:pt>
                <c:pt idx="71">
                  <c:v>-593.5</c:v>
                </c:pt>
                <c:pt idx="72">
                  <c:v>-592.5</c:v>
                </c:pt>
                <c:pt idx="73">
                  <c:v>-592.5</c:v>
                </c:pt>
                <c:pt idx="74">
                  <c:v>-590</c:v>
                </c:pt>
                <c:pt idx="75">
                  <c:v>-590</c:v>
                </c:pt>
                <c:pt idx="76">
                  <c:v>-580</c:v>
                </c:pt>
                <c:pt idx="77">
                  <c:v>-546.5</c:v>
                </c:pt>
                <c:pt idx="78">
                  <c:v>-444.5</c:v>
                </c:pt>
                <c:pt idx="79">
                  <c:v>-444.5</c:v>
                </c:pt>
                <c:pt idx="80">
                  <c:v>-444.5</c:v>
                </c:pt>
                <c:pt idx="81">
                  <c:v>-444.5</c:v>
                </c:pt>
                <c:pt idx="82">
                  <c:v>-440.5</c:v>
                </c:pt>
                <c:pt idx="83">
                  <c:v>-440.5</c:v>
                </c:pt>
                <c:pt idx="84">
                  <c:v>-435.5</c:v>
                </c:pt>
                <c:pt idx="85">
                  <c:v>-435.5</c:v>
                </c:pt>
                <c:pt idx="86">
                  <c:v>-429.5</c:v>
                </c:pt>
                <c:pt idx="87">
                  <c:v>-429.5</c:v>
                </c:pt>
                <c:pt idx="88">
                  <c:v>-425</c:v>
                </c:pt>
                <c:pt idx="89">
                  <c:v>-425</c:v>
                </c:pt>
                <c:pt idx="90">
                  <c:v>-423.5</c:v>
                </c:pt>
                <c:pt idx="91">
                  <c:v>-423.5</c:v>
                </c:pt>
                <c:pt idx="92">
                  <c:v>-413.5</c:v>
                </c:pt>
                <c:pt idx="93">
                  <c:v>-413.5</c:v>
                </c:pt>
                <c:pt idx="94">
                  <c:v>-413.5</c:v>
                </c:pt>
                <c:pt idx="95">
                  <c:v>-413.5</c:v>
                </c:pt>
                <c:pt idx="96">
                  <c:v>-411.5</c:v>
                </c:pt>
                <c:pt idx="97">
                  <c:v>-411.5</c:v>
                </c:pt>
                <c:pt idx="98">
                  <c:v>-411.5</c:v>
                </c:pt>
                <c:pt idx="99">
                  <c:v>-402.5</c:v>
                </c:pt>
                <c:pt idx="100">
                  <c:v>-402.5</c:v>
                </c:pt>
                <c:pt idx="101">
                  <c:v>-402.5</c:v>
                </c:pt>
                <c:pt idx="102">
                  <c:v>-402.5</c:v>
                </c:pt>
                <c:pt idx="103">
                  <c:v>-283.5</c:v>
                </c:pt>
                <c:pt idx="104">
                  <c:v>-279</c:v>
                </c:pt>
                <c:pt idx="105">
                  <c:v>-272.5</c:v>
                </c:pt>
                <c:pt idx="106">
                  <c:v>-266</c:v>
                </c:pt>
                <c:pt idx="107">
                  <c:v>-248</c:v>
                </c:pt>
                <c:pt idx="108">
                  <c:v>-171.5</c:v>
                </c:pt>
                <c:pt idx="109">
                  <c:v>-167</c:v>
                </c:pt>
                <c:pt idx="110">
                  <c:v>-160.5</c:v>
                </c:pt>
                <c:pt idx="111">
                  <c:v>-158</c:v>
                </c:pt>
                <c:pt idx="112">
                  <c:v>-153.5</c:v>
                </c:pt>
                <c:pt idx="113">
                  <c:v>-153.5</c:v>
                </c:pt>
                <c:pt idx="114">
                  <c:v>-151.5</c:v>
                </c:pt>
                <c:pt idx="115">
                  <c:v>-145</c:v>
                </c:pt>
                <c:pt idx="116">
                  <c:v>-144.5</c:v>
                </c:pt>
                <c:pt idx="117">
                  <c:v>-144.5</c:v>
                </c:pt>
                <c:pt idx="118">
                  <c:v>-142.5</c:v>
                </c:pt>
                <c:pt idx="119">
                  <c:v>-140.5</c:v>
                </c:pt>
                <c:pt idx="120">
                  <c:v>-140</c:v>
                </c:pt>
                <c:pt idx="121">
                  <c:v>-138</c:v>
                </c:pt>
                <c:pt idx="122">
                  <c:v>-136</c:v>
                </c:pt>
                <c:pt idx="123">
                  <c:v>-129</c:v>
                </c:pt>
                <c:pt idx="124">
                  <c:v>-120.5</c:v>
                </c:pt>
                <c:pt idx="125">
                  <c:v>-111.5</c:v>
                </c:pt>
                <c:pt idx="126">
                  <c:v>-103.5</c:v>
                </c:pt>
                <c:pt idx="127">
                  <c:v>-2</c:v>
                </c:pt>
                <c:pt idx="128">
                  <c:v>-1.5</c:v>
                </c:pt>
                <c:pt idx="129">
                  <c:v>-1.5</c:v>
                </c:pt>
                <c:pt idx="130">
                  <c:v>0</c:v>
                </c:pt>
                <c:pt idx="131">
                  <c:v>5.5</c:v>
                </c:pt>
                <c:pt idx="132">
                  <c:v>5.5</c:v>
                </c:pt>
                <c:pt idx="133">
                  <c:v>6.5</c:v>
                </c:pt>
                <c:pt idx="134">
                  <c:v>9.5</c:v>
                </c:pt>
                <c:pt idx="135">
                  <c:v>36</c:v>
                </c:pt>
                <c:pt idx="136">
                  <c:v>38.5</c:v>
                </c:pt>
                <c:pt idx="137">
                  <c:v>151</c:v>
                </c:pt>
                <c:pt idx="138">
                  <c:v>155.5</c:v>
                </c:pt>
                <c:pt idx="139">
                  <c:v>193</c:v>
                </c:pt>
                <c:pt idx="140">
                  <c:v>301</c:v>
                </c:pt>
                <c:pt idx="141">
                  <c:v>310</c:v>
                </c:pt>
                <c:pt idx="142">
                  <c:v>355.5</c:v>
                </c:pt>
              </c:numCache>
            </c:numRef>
          </c:xVal>
          <c:yVal>
            <c:numRef>
              <c:f>'Inactive 5'!$L$21:$L$1005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93B-4566-B765-D4EE51D3F0B9}"/>
            </c:ext>
          </c:extLst>
        </c:ser>
        <c:ser>
          <c:idx val="5"/>
          <c:order val="5"/>
          <c:tx>
            <c:strRef>
              <c:f>'Inactive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5'!$F$21:$F$1005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-8902.5</c:v>
                </c:pt>
                <c:pt idx="2">
                  <c:v>-8870</c:v>
                </c:pt>
                <c:pt idx="3">
                  <c:v>-8424.5</c:v>
                </c:pt>
                <c:pt idx="4">
                  <c:v>-8391</c:v>
                </c:pt>
                <c:pt idx="5">
                  <c:v>-3387</c:v>
                </c:pt>
                <c:pt idx="6">
                  <c:v>-3387</c:v>
                </c:pt>
                <c:pt idx="7">
                  <c:v>-3281.5</c:v>
                </c:pt>
                <c:pt idx="8">
                  <c:v>-3281.5</c:v>
                </c:pt>
                <c:pt idx="9">
                  <c:v>-3274.5</c:v>
                </c:pt>
                <c:pt idx="10">
                  <c:v>-3274.5</c:v>
                </c:pt>
                <c:pt idx="11">
                  <c:v>-3270.5</c:v>
                </c:pt>
                <c:pt idx="12">
                  <c:v>-3270.5</c:v>
                </c:pt>
                <c:pt idx="13">
                  <c:v>-3232.5</c:v>
                </c:pt>
                <c:pt idx="14">
                  <c:v>-3232.5</c:v>
                </c:pt>
                <c:pt idx="15">
                  <c:v>-3118.5</c:v>
                </c:pt>
                <c:pt idx="16">
                  <c:v>-3118.5</c:v>
                </c:pt>
                <c:pt idx="17">
                  <c:v>-3118.5</c:v>
                </c:pt>
                <c:pt idx="18">
                  <c:v>-3118.5</c:v>
                </c:pt>
                <c:pt idx="19">
                  <c:v>-3087</c:v>
                </c:pt>
                <c:pt idx="20">
                  <c:v>-3087</c:v>
                </c:pt>
                <c:pt idx="21">
                  <c:v>-2961.5</c:v>
                </c:pt>
                <c:pt idx="22">
                  <c:v>-2961.5</c:v>
                </c:pt>
                <c:pt idx="23">
                  <c:v>-2943.5</c:v>
                </c:pt>
                <c:pt idx="24">
                  <c:v>-2943.5</c:v>
                </c:pt>
                <c:pt idx="25">
                  <c:v>-2776</c:v>
                </c:pt>
                <c:pt idx="26">
                  <c:v>-2776</c:v>
                </c:pt>
                <c:pt idx="27">
                  <c:v>-2648.5</c:v>
                </c:pt>
                <c:pt idx="28">
                  <c:v>-2648.5</c:v>
                </c:pt>
                <c:pt idx="29">
                  <c:v>-2545</c:v>
                </c:pt>
                <c:pt idx="30">
                  <c:v>-2545</c:v>
                </c:pt>
                <c:pt idx="31">
                  <c:v>-2545</c:v>
                </c:pt>
                <c:pt idx="32">
                  <c:v>-2545</c:v>
                </c:pt>
                <c:pt idx="33">
                  <c:v>-2489.5</c:v>
                </c:pt>
                <c:pt idx="34">
                  <c:v>-2489.5</c:v>
                </c:pt>
                <c:pt idx="35">
                  <c:v>-2489.5</c:v>
                </c:pt>
                <c:pt idx="36">
                  <c:v>-2489.5</c:v>
                </c:pt>
                <c:pt idx="37">
                  <c:v>-2372.5</c:v>
                </c:pt>
                <c:pt idx="38">
                  <c:v>-2359.5</c:v>
                </c:pt>
                <c:pt idx="39">
                  <c:v>-2348.5</c:v>
                </c:pt>
                <c:pt idx="40">
                  <c:v>-2236.5</c:v>
                </c:pt>
                <c:pt idx="41">
                  <c:v>-1907.5</c:v>
                </c:pt>
                <c:pt idx="42">
                  <c:v>-1830.5</c:v>
                </c:pt>
                <c:pt idx="43">
                  <c:v>-1830.5</c:v>
                </c:pt>
                <c:pt idx="44">
                  <c:v>-1472</c:v>
                </c:pt>
                <c:pt idx="45">
                  <c:v>-1465.5</c:v>
                </c:pt>
                <c:pt idx="46">
                  <c:v>-1461.5</c:v>
                </c:pt>
                <c:pt idx="47">
                  <c:v>-1457</c:v>
                </c:pt>
                <c:pt idx="48">
                  <c:v>-1456.5</c:v>
                </c:pt>
                <c:pt idx="49">
                  <c:v>-1333.5</c:v>
                </c:pt>
                <c:pt idx="50">
                  <c:v>-1311</c:v>
                </c:pt>
                <c:pt idx="51">
                  <c:v>-1278.5</c:v>
                </c:pt>
                <c:pt idx="52">
                  <c:v>-1203.5</c:v>
                </c:pt>
                <c:pt idx="53">
                  <c:v>-1186.5</c:v>
                </c:pt>
                <c:pt idx="54">
                  <c:v>-1186.5</c:v>
                </c:pt>
                <c:pt idx="55">
                  <c:v>-1186.5</c:v>
                </c:pt>
                <c:pt idx="56">
                  <c:v>-1152.5</c:v>
                </c:pt>
                <c:pt idx="57">
                  <c:v>-1036</c:v>
                </c:pt>
                <c:pt idx="58">
                  <c:v>-1035.5</c:v>
                </c:pt>
                <c:pt idx="59">
                  <c:v>-897.5</c:v>
                </c:pt>
                <c:pt idx="60">
                  <c:v>-892.5</c:v>
                </c:pt>
                <c:pt idx="61">
                  <c:v>-885.5</c:v>
                </c:pt>
                <c:pt idx="62">
                  <c:v>-863.5</c:v>
                </c:pt>
                <c:pt idx="63">
                  <c:v>-861.5</c:v>
                </c:pt>
                <c:pt idx="64">
                  <c:v>-852.5</c:v>
                </c:pt>
                <c:pt idx="65">
                  <c:v>-841.5</c:v>
                </c:pt>
                <c:pt idx="66">
                  <c:v>-734.5</c:v>
                </c:pt>
                <c:pt idx="67">
                  <c:v>-733.5</c:v>
                </c:pt>
                <c:pt idx="68">
                  <c:v>-727</c:v>
                </c:pt>
                <c:pt idx="69">
                  <c:v>-678</c:v>
                </c:pt>
                <c:pt idx="70">
                  <c:v>-678</c:v>
                </c:pt>
                <c:pt idx="71">
                  <c:v>-593.5</c:v>
                </c:pt>
                <c:pt idx="72">
                  <c:v>-592.5</c:v>
                </c:pt>
                <c:pt idx="73">
                  <c:v>-592.5</c:v>
                </c:pt>
                <c:pt idx="74">
                  <c:v>-590</c:v>
                </c:pt>
                <c:pt idx="75">
                  <c:v>-590</c:v>
                </c:pt>
                <c:pt idx="76">
                  <c:v>-580</c:v>
                </c:pt>
                <c:pt idx="77">
                  <c:v>-546.5</c:v>
                </c:pt>
                <c:pt idx="78">
                  <c:v>-444.5</c:v>
                </c:pt>
                <c:pt idx="79">
                  <c:v>-444.5</c:v>
                </c:pt>
                <c:pt idx="80">
                  <c:v>-444.5</c:v>
                </c:pt>
                <c:pt idx="81">
                  <c:v>-444.5</c:v>
                </c:pt>
                <c:pt idx="82">
                  <c:v>-440.5</c:v>
                </c:pt>
                <c:pt idx="83">
                  <c:v>-440.5</c:v>
                </c:pt>
                <c:pt idx="84">
                  <c:v>-435.5</c:v>
                </c:pt>
                <c:pt idx="85">
                  <c:v>-435.5</c:v>
                </c:pt>
                <c:pt idx="86">
                  <c:v>-429.5</c:v>
                </c:pt>
                <c:pt idx="87">
                  <c:v>-429.5</c:v>
                </c:pt>
                <c:pt idx="88">
                  <c:v>-425</c:v>
                </c:pt>
                <c:pt idx="89">
                  <c:v>-425</c:v>
                </c:pt>
                <c:pt idx="90">
                  <c:v>-423.5</c:v>
                </c:pt>
                <c:pt idx="91">
                  <c:v>-423.5</c:v>
                </c:pt>
                <c:pt idx="92">
                  <c:v>-413.5</c:v>
                </c:pt>
                <c:pt idx="93">
                  <c:v>-413.5</c:v>
                </c:pt>
                <c:pt idx="94">
                  <c:v>-413.5</c:v>
                </c:pt>
                <c:pt idx="95">
                  <c:v>-413.5</c:v>
                </c:pt>
                <c:pt idx="96">
                  <c:v>-411.5</c:v>
                </c:pt>
                <c:pt idx="97">
                  <c:v>-411.5</c:v>
                </c:pt>
                <c:pt idx="98">
                  <c:v>-411.5</c:v>
                </c:pt>
                <c:pt idx="99">
                  <c:v>-402.5</c:v>
                </c:pt>
                <c:pt idx="100">
                  <c:v>-402.5</c:v>
                </c:pt>
                <c:pt idx="101">
                  <c:v>-402.5</c:v>
                </c:pt>
                <c:pt idx="102">
                  <c:v>-402.5</c:v>
                </c:pt>
                <c:pt idx="103">
                  <c:v>-283.5</c:v>
                </c:pt>
                <c:pt idx="104">
                  <c:v>-279</c:v>
                </c:pt>
                <c:pt idx="105">
                  <c:v>-272.5</c:v>
                </c:pt>
                <c:pt idx="106">
                  <c:v>-266</c:v>
                </c:pt>
                <c:pt idx="107">
                  <c:v>-248</c:v>
                </c:pt>
                <c:pt idx="108">
                  <c:v>-171.5</c:v>
                </c:pt>
                <c:pt idx="109">
                  <c:v>-167</c:v>
                </c:pt>
                <c:pt idx="110">
                  <c:v>-160.5</c:v>
                </c:pt>
                <c:pt idx="111">
                  <c:v>-158</c:v>
                </c:pt>
                <c:pt idx="112">
                  <c:v>-153.5</c:v>
                </c:pt>
                <c:pt idx="113">
                  <c:v>-153.5</c:v>
                </c:pt>
                <c:pt idx="114">
                  <c:v>-151.5</c:v>
                </c:pt>
                <c:pt idx="115">
                  <c:v>-145</c:v>
                </c:pt>
                <c:pt idx="116">
                  <c:v>-144.5</c:v>
                </c:pt>
                <c:pt idx="117">
                  <c:v>-144.5</c:v>
                </c:pt>
                <c:pt idx="118">
                  <c:v>-142.5</c:v>
                </c:pt>
                <c:pt idx="119">
                  <c:v>-140.5</c:v>
                </c:pt>
                <c:pt idx="120">
                  <c:v>-140</c:v>
                </c:pt>
                <c:pt idx="121">
                  <c:v>-138</c:v>
                </c:pt>
                <c:pt idx="122">
                  <c:v>-136</c:v>
                </c:pt>
                <c:pt idx="123">
                  <c:v>-129</c:v>
                </c:pt>
                <c:pt idx="124">
                  <c:v>-120.5</c:v>
                </c:pt>
                <c:pt idx="125">
                  <c:v>-111.5</c:v>
                </c:pt>
                <c:pt idx="126">
                  <c:v>-103.5</c:v>
                </c:pt>
                <c:pt idx="127">
                  <c:v>-2</c:v>
                </c:pt>
                <c:pt idx="128">
                  <c:v>-1.5</c:v>
                </c:pt>
                <c:pt idx="129">
                  <c:v>-1.5</c:v>
                </c:pt>
                <c:pt idx="130">
                  <c:v>0</c:v>
                </c:pt>
                <c:pt idx="131">
                  <c:v>5.5</c:v>
                </c:pt>
                <c:pt idx="132">
                  <c:v>5.5</c:v>
                </c:pt>
                <c:pt idx="133">
                  <c:v>6.5</c:v>
                </c:pt>
                <c:pt idx="134">
                  <c:v>9.5</c:v>
                </c:pt>
                <c:pt idx="135">
                  <c:v>36</c:v>
                </c:pt>
                <c:pt idx="136">
                  <c:v>38.5</c:v>
                </c:pt>
                <c:pt idx="137">
                  <c:v>151</c:v>
                </c:pt>
                <c:pt idx="138">
                  <c:v>155.5</c:v>
                </c:pt>
                <c:pt idx="139">
                  <c:v>193</c:v>
                </c:pt>
                <c:pt idx="140">
                  <c:v>301</c:v>
                </c:pt>
                <c:pt idx="141">
                  <c:v>310</c:v>
                </c:pt>
                <c:pt idx="142">
                  <c:v>355.5</c:v>
                </c:pt>
              </c:numCache>
            </c:numRef>
          </c:xVal>
          <c:yVal>
            <c:numRef>
              <c:f>'Inactive 5'!$M$21:$M$1005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93B-4566-B765-D4EE51D3F0B9}"/>
            </c:ext>
          </c:extLst>
        </c:ser>
        <c:ser>
          <c:idx val="6"/>
          <c:order val="6"/>
          <c:tx>
            <c:strRef>
              <c:f>'Inactive 5'!$N$20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'Inactive 5'!$D$21:$D$105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'Inactive 5'!$F$21:$F$1005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-8902.5</c:v>
                </c:pt>
                <c:pt idx="2">
                  <c:v>-8870</c:v>
                </c:pt>
                <c:pt idx="3">
                  <c:v>-8424.5</c:v>
                </c:pt>
                <c:pt idx="4">
                  <c:v>-8391</c:v>
                </c:pt>
                <c:pt idx="5">
                  <c:v>-3387</c:v>
                </c:pt>
                <c:pt idx="6">
                  <c:v>-3387</c:v>
                </c:pt>
                <c:pt idx="7">
                  <c:v>-3281.5</c:v>
                </c:pt>
                <c:pt idx="8">
                  <c:v>-3281.5</c:v>
                </c:pt>
                <c:pt idx="9">
                  <c:v>-3274.5</c:v>
                </c:pt>
                <c:pt idx="10">
                  <c:v>-3274.5</c:v>
                </c:pt>
                <c:pt idx="11">
                  <c:v>-3270.5</c:v>
                </c:pt>
                <c:pt idx="12">
                  <c:v>-3270.5</c:v>
                </c:pt>
                <c:pt idx="13">
                  <c:v>-3232.5</c:v>
                </c:pt>
                <c:pt idx="14">
                  <c:v>-3232.5</c:v>
                </c:pt>
                <c:pt idx="15">
                  <c:v>-3118.5</c:v>
                </c:pt>
                <c:pt idx="16">
                  <c:v>-3118.5</c:v>
                </c:pt>
                <c:pt idx="17">
                  <c:v>-3118.5</c:v>
                </c:pt>
                <c:pt idx="18">
                  <c:v>-3118.5</c:v>
                </c:pt>
                <c:pt idx="19">
                  <c:v>-3087</c:v>
                </c:pt>
                <c:pt idx="20">
                  <c:v>-3087</c:v>
                </c:pt>
                <c:pt idx="21">
                  <c:v>-2961.5</c:v>
                </c:pt>
                <c:pt idx="22">
                  <c:v>-2961.5</c:v>
                </c:pt>
                <c:pt idx="23">
                  <c:v>-2943.5</c:v>
                </c:pt>
                <c:pt idx="24">
                  <c:v>-2943.5</c:v>
                </c:pt>
                <c:pt idx="25">
                  <c:v>-2776</c:v>
                </c:pt>
                <c:pt idx="26">
                  <c:v>-2776</c:v>
                </c:pt>
                <c:pt idx="27">
                  <c:v>-2648.5</c:v>
                </c:pt>
                <c:pt idx="28">
                  <c:v>-2648.5</c:v>
                </c:pt>
                <c:pt idx="29">
                  <c:v>-2545</c:v>
                </c:pt>
                <c:pt idx="30">
                  <c:v>-2545</c:v>
                </c:pt>
                <c:pt idx="31">
                  <c:v>-2545</c:v>
                </c:pt>
                <c:pt idx="32">
                  <c:v>-2545</c:v>
                </c:pt>
                <c:pt idx="33">
                  <c:v>-2489.5</c:v>
                </c:pt>
                <c:pt idx="34">
                  <c:v>-2489.5</c:v>
                </c:pt>
                <c:pt idx="35">
                  <c:v>-2489.5</c:v>
                </c:pt>
                <c:pt idx="36">
                  <c:v>-2489.5</c:v>
                </c:pt>
                <c:pt idx="37">
                  <c:v>-2372.5</c:v>
                </c:pt>
                <c:pt idx="38">
                  <c:v>-2359.5</c:v>
                </c:pt>
                <c:pt idx="39">
                  <c:v>-2348.5</c:v>
                </c:pt>
                <c:pt idx="40">
                  <c:v>-2236.5</c:v>
                </c:pt>
                <c:pt idx="41">
                  <c:v>-1907.5</c:v>
                </c:pt>
                <c:pt idx="42">
                  <c:v>-1830.5</c:v>
                </c:pt>
                <c:pt idx="43">
                  <c:v>-1830.5</c:v>
                </c:pt>
                <c:pt idx="44">
                  <c:v>-1472</c:v>
                </c:pt>
                <c:pt idx="45">
                  <c:v>-1465.5</c:v>
                </c:pt>
                <c:pt idx="46">
                  <c:v>-1461.5</c:v>
                </c:pt>
                <c:pt idx="47">
                  <c:v>-1457</c:v>
                </c:pt>
                <c:pt idx="48">
                  <c:v>-1456.5</c:v>
                </c:pt>
                <c:pt idx="49">
                  <c:v>-1333.5</c:v>
                </c:pt>
                <c:pt idx="50">
                  <c:v>-1311</c:v>
                </c:pt>
                <c:pt idx="51">
                  <c:v>-1278.5</c:v>
                </c:pt>
                <c:pt idx="52">
                  <c:v>-1203.5</c:v>
                </c:pt>
                <c:pt idx="53">
                  <c:v>-1186.5</c:v>
                </c:pt>
                <c:pt idx="54">
                  <c:v>-1186.5</c:v>
                </c:pt>
                <c:pt idx="55">
                  <c:v>-1186.5</c:v>
                </c:pt>
                <c:pt idx="56">
                  <c:v>-1152.5</c:v>
                </c:pt>
                <c:pt idx="57">
                  <c:v>-1036</c:v>
                </c:pt>
                <c:pt idx="58">
                  <c:v>-1035.5</c:v>
                </c:pt>
                <c:pt idx="59">
                  <c:v>-897.5</c:v>
                </c:pt>
                <c:pt idx="60">
                  <c:v>-892.5</c:v>
                </c:pt>
                <c:pt idx="61">
                  <c:v>-885.5</c:v>
                </c:pt>
                <c:pt idx="62">
                  <c:v>-863.5</c:v>
                </c:pt>
                <c:pt idx="63">
                  <c:v>-861.5</c:v>
                </c:pt>
                <c:pt idx="64">
                  <c:v>-852.5</c:v>
                </c:pt>
                <c:pt idx="65">
                  <c:v>-841.5</c:v>
                </c:pt>
                <c:pt idx="66">
                  <c:v>-734.5</c:v>
                </c:pt>
                <c:pt idx="67">
                  <c:v>-733.5</c:v>
                </c:pt>
                <c:pt idx="68">
                  <c:v>-727</c:v>
                </c:pt>
                <c:pt idx="69">
                  <c:v>-678</c:v>
                </c:pt>
                <c:pt idx="70">
                  <c:v>-678</c:v>
                </c:pt>
                <c:pt idx="71">
                  <c:v>-593.5</c:v>
                </c:pt>
                <c:pt idx="72">
                  <c:v>-592.5</c:v>
                </c:pt>
                <c:pt idx="73">
                  <c:v>-592.5</c:v>
                </c:pt>
                <c:pt idx="74">
                  <c:v>-590</c:v>
                </c:pt>
                <c:pt idx="75">
                  <c:v>-590</c:v>
                </c:pt>
                <c:pt idx="76">
                  <c:v>-580</c:v>
                </c:pt>
                <c:pt idx="77">
                  <c:v>-546.5</c:v>
                </c:pt>
                <c:pt idx="78">
                  <c:v>-444.5</c:v>
                </c:pt>
                <c:pt idx="79">
                  <c:v>-444.5</c:v>
                </c:pt>
                <c:pt idx="80">
                  <c:v>-444.5</c:v>
                </c:pt>
                <c:pt idx="81">
                  <c:v>-444.5</c:v>
                </c:pt>
                <c:pt idx="82">
                  <c:v>-440.5</c:v>
                </c:pt>
                <c:pt idx="83">
                  <c:v>-440.5</c:v>
                </c:pt>
                <c:pt idx="84">
                  <c:v>-435.5</c:v>
                </c:pt>
                <c:pt idx="85">
                  <c:v>-435.5</c:v>
                </c:pt>
                <c:pt idx="86">
                  <c:v>-429.5</c:v>
                </c:pt>
                <c:pt idx="87">
                  <c:v>-429.5</c:v>
                </c:pt>
                <c:pt idx="88">
                  <c:v>-425</c:v>
                </c:pt>
                <c:pt idx="89">
                  <c:v>-425</c:v>
                </c:pt>
                <c:pt idx="90">
                  <c:v>-423.5</c:v>
                </c:pt>
                <c:pt idx="91">
                  <c:v>-423.5</c:v>
                </c:pt>
                <c:pt idx="92">
                  <c:v>-413.5</c:v>
                </c:pt>
                <c:pt idx="93">
                  <c:v>-413.5</c:v>
                </c:pt>
                <c:pt idx="94">
                  <c:v>-413.5</c:v>
                </c:pt>
                <c:pt idx="95">
                  <c:v>-413.5</c:v>
                </c:pt>
                <c:pt idx="96">
                  <c:v>-411.5</c:v>
                </c:pt>
                <c:pt idx="97">
                  <c:v>-411.5</c:v>
                </c:pt>
                <c:pt idx="98">
                  <c:v>-411.5</c:v>
                </c:pt>
                <c:pt idx="99">
                  <c:v>-402.5</c:v>
                </c:pt>
                <c:pt idx="100">
                  <c:v>-402.5</c:v>
                </c:pt>
                <c:pt idx="101">
                  <c:v>-402.5</c:v>
                </c:pt>
                <c:pt idx="102">
                  <c:v>-402.5</c:v>
                </c:pt>
                <c:pt idx="103">
                  <c:v>-283.5</c:v>
                </c:pt>
                <c:pt idx="104">
                  <c:v>-279</c:v>
                </c:pt>
                <c:pt idx="105">
                  <c:v>-272.5</c:v>
                </c:pt>
                <c:pt idx="106">
                  <c:v>-266</c:v>
                </c:pt>
                <c:pt idx="107">
                  <c:v>-248</c:v>
                </c:pt>
                <c:pt idx="108">
                  <c:v>-171.5</c:v>
                </c:pt>
                <c:pt idx="109">
                  <c:v>-167</c:v>
                </c:pt>
                <c:pt idx="110">
                  <c:v>-160.5</c:v>
                </c:pt>
                <c:pt idx="111">
                  <c:v>-158</c:v>
                </c:pt>
                <c:pt idx="112">
                  <c:v>-153.5</c:v>
                </c:pt>
                <c:pt idx="113">
                  <c:v>-153.5</c:v>
                </c:pt>
                <c:pt idx="114">
                  <c:v>-151.5</c:v>
                </c:pt>
                <c:pt idx="115">
                  <c:v>-145</c:v>
                </c:pt>
                <c:pt idx="116">
                  <c:v>-144.5</c:v>
                </c:pt>
                <c:pt idx="117">
                  <c:v>-144.5</c:v>
                </c:pt>
                <c:pt idx="118">
                  <c:v>-142.5</c:v>
                </c:pt>
                <c:pt idx="119">
                  <c:v>-140.5</c:v>
                </c:pt>
                <c:pt idx="120">
                  <c:v>-140</c:v>
                </c:pt>
                <c:pt idx="121">
                  <c:v>-138</c:v>
                </c:pt>
                <c:pt idx="122">
                  <c:v>-136</c:v>
                </c:pt>
                <c:pt idx="123">
                  <c:v>-129</c:v>
                </c:pt>
                <c:pt idx="124">
                  <c:v>-120.5</c:v>
                </c:pt>
                <c:pt idx="125">
                  <c:v>-111.5</c:v>
                </c:pt>
                <c:pt idx="126">
                  <c:v>-103.5</c:v>
                </c:pt>
                <c:pt idx="127">
                  <c:v>-2</c:v>
                </c:pt>
                <c:pt idx="128">
                  <c:v>-1.5</c:v>
                </c:pt>
                <c:pt idx="129">
                  <c:v>-1.5</c:v>
                </c:pt>
                <c:pt idx="130">
                  <c:v>0</c:v>
                </c:pt>
                <c:pt idx="131">
                  <c:v>5.5</c:v>
                </c:pt>
                <c:pt idx="132">
                  <c:v>5.5</c:v>
                </c:pt>
                <c:pt idx="133">
                  <c:v>6.5</c:v>
                </c:pt>
                <c:pt idx="134">
                  <c:v>9.5</c:v>
                </c:pt>
                <c:pt idx="135">
                  <c:v>36</c:v>
                </c:pt>
                <c:pt idx="136">
                  <c:v>38.5</c:v>
                </c:pt>
                <c:pt idx="137">
                  <c:v>151</c:v>
                </c:pt>
                <c:pt idx="138">
                  <c:v>155.5</c:v>
                </c:pt>
                <c:pt idx="139">
                  <c:v>193</c:v>
                </c:pt>
                <c:pt idx="140">
                  <c:v>301</c:v>
                </c:pt>
                <c:pt idx="141">
                  <c:v>310</c:v>
                </c:pt>
                <c:pt idx="142">
                  <c:v>355.5</c:v>
                </c:pt>
              </c:numCache>
            </c:numRef>
          </c:xVal>
          <c:yVal>
            <c:numRef>
              <c:f>'Inactive 5'!$N$21:$N$1005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93B-4566-B765-D4EE51D3F0B9}"/>
            </c:ext>
          </c:extLst>
        </c:ser>
        <c:ser>
          <c:idx val="8"/>
          <c:order val="7"/>
          <c:tx>
            <c:strRef>
              <c:f>'Inactive 5'!$AX$1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'Inactive 5'!$AW$2:$AW$140</c:f>
              <c:numCache>
                <c:formatCode>General</c:formatCode>
                <c:ptCount val="139"/>
                <c:pt idx="0">
                  <c:v>-9000</c:v>
                </c:pt>
                <c:pt idx="1">
                  <c:v>-8900</c:v>
                </c:pt>
                <c:pt idx="2">
                  <c:v>-8800</c:v>
                </c:pt>
                <c:pt idx="3">
                  <c:v>-8700</c:v>
                </c:pt>
                <c:pt idx="4">
                  <c:v>-8600</c:v>
                </c:pt>
                <c:pt idx="5">
                  <c:v>-8500</c:v>
                </c:pt>
                <c:pt idx="6">
                  <c:v>-8400</c:v>
                </c:pt>
                <c:pt idx="7">
                  <c:v>-8300</c:v>
                </c:pt>
                <c:pt idx="8">
                  <c:v>-8200</c:v>
                </c:pt>
                <c:pt idx="9">
                  <c:v>-8100</c:v>
                </c:pt>
                <c:pt idx="10">
                  <c:v>-8000</c:v>
                </c:pt>
                <c:pt idx="11">
                  <c:v>-7900</c:v>
                </c:pt>
                <c:pt idx="12">
                  <c:v>-7800</c:v>
                </c:pt>
                <c:pt idx="13">
                  <c:v>-7700</c:v>
                </c:pt>
                <c:pt idx="14">
                  <c:v>-7600</c:v>
                </c:pt>
                <c:pt idx="15">
                  <c:v>-7500</c:v>
                </c:pt>
                <c:pt idx="16">
                  <c:v>-7400</c:v>
                </c:pt>
                <c:pt idx="17">
                  <c:v>-7300</c:v>
                </c:pt>
                <c:pt idx="18">
                  <c:v>-7200</c:v>
                </c:pt>
                <c:pt idx="19">
                  <c:v>-7100</c:v>
                </c:pt>
                <c:pt idx="20">
                  <c:v>-7000</c:v>
                </c:pt>
                <c:pt idx="21">
                  <c:v>-6900</c:v>
                </c:pt>
                <c:pt idx="22">
                  <c:v>-6800</c:v>
                </c:pt>
                <c:pt idx="23">
                  <c:v>-6700</c:v>
                </c:pt>
                <c:pt idx="24">
                  <c:v>-6600</c:v>
                </c:pt>
                <c:pt idx="25">
                  <c:v>-6500</c:v>
                </c:pt>
                <c:pt idx="26">
                  <c:v>-6400</c:v>
                </c:pt>
                <c:pt idx="27">
                  <c:v>-6300</c:v>
                </c:pt>
                <c:pt idx="28">
                  <c:v>-6200</c:v>
                </c:pt>
                <c:pt idx="29">
                  <c:v>-6100</c:v>
                </c:pt>
                <c:pt idx="30">
                  <c:v>-6000</c:v>
                </c:pt>
                <c:pt idx="31">
                  <c:v>-5900</c:v>
                </c:pt>
                <c:pt idx="32">
                  <c:v>-5800</c:v>
                </c:pt>
                <c:pt idx="33">
                  <c:v>-5700</c:v>
                </c:pt>
                <c:pt idx="34">
                  <c:v>-5600</c:v>
                </c:pt>
                <c:pt idx="35">
                  <c:v>-5500</c:v>
                </c:pt>
                <c:pt idx="36">
                  <c:v>-5400</c:v>
                </c:pt>
                <c:pt idx="37">
                  <c:v>-5300</c:v>
                </c:pt>
                <c:pt idx="38">
                  <c:v>-5200</c:v>
                </c:pt>
                <c:pt idx="39">
                  <c:v>-5100</c:v>
                </c:pt>
                <c:pt idx="40">
                  <c:v>-5000</c:v>
                </c:pt>
                <c:pt idx="41">
                  <c:v>-4900</c:v>
                </c:pt>
                <c:pt idx="42">
                  <c:v>-4800</c:v>
                </c:pt>
                <c:pt idx="43">
                  <c:v>-4700</c:v>
                </c:pt>
                <c:pt idx="44">
                  <c:v>-4600</c:v>
                </c:pt>
                <c:pt idx="45">
                  <c:v>-4500</c:v>
                </c:pt>
                <c:pt idx="46">
                  <c:v>-4400</c:v>
                </c:pt>
                <c:pt idx="47">
                  <c:v>-4300</c:v>
                </c:pt>
                <c:pt idx="48">
                  <c:v>-4200</c:v>
                </c:pt>
                <c:pt idx="49">
                  <c:v>-4100</c:v>
                </c:pt>
                <c:pt idx="50">
                  <c:v>-4000</c:v>
                </c:pt>
                <c:pt idx="51">
                  <c:v>-3900</c:v>
                </c:pt>
                <c:pt idx="52">
                  <c:v>-3800</c:v>
                </c:pt>
                <c:pt idx="53">
                  <c:v>-3700</c:v>
                </c:pt>
                <c:pt idx="54">
                  <c:v>-3600</c:v>
                </c:pt>
                <c:pt idx="55">
                  <c:v>-3500</c:v>
                </c:pt>
                <c:pt idx="56">
                  <c:v>-3450</c:v>
                </c:pt>
                <c:pt idx="57">
                  <c:v>-3400</c:v>
                </c:pt>
                <c:pt idx="58">
                  <c:v>-3350</c:v>
                </c:pt>
                <c:pt idx="59">
                  <c:v>-3300</c:v>
                </c:pt>
                <c:pt idx="60">
                  <c:v>-3250</c:v>
                </c:pt>
                <c:pt idx="61">
                  <c:v>-3200</c:v>
                </c:pt>
                <c:pt idx="62">
                  <c:v>-3150</c:v>
                </c:pt>
                <c:pt idx="63">
                  <c:v>-3100</c:v>
                </c:pt>
                <c:pt idx="64">
                  <c:v>-3050</c:v>
                </c:pt>
                <c:pt idx="65">
                  <c:v>-3000</c:v>
                </c:pt>
                <c:pt idx="66">
                  <c:v>-2950</c:v>
                </c:pt>
                <c:pt idx="67">
                  <c:v>-2900</c:v>
                </c:pt>
                <c:pt idx="68">
                  <c:v>-2850</c:v>
                </c:pt>
                <c:pt idx="69">
                  <c:v>-2800</c:v>
                </c:pt>
                <c:pt idx="70">
                  <c:v>-2750</c:v>
                </c:pt>
                <c:pt idx="71">
                  <c:v>-2700</c:v>
                </c:pt>
                <c:pt idx="72">
                  <c:v>-2650</c:v>
                </c:pt>
                <c:pt idx="73">
                  <c:v>-2600</c:v>
                </c:pt>
                <c:pt idx="74">
                  <c:v>-2550</c:v>
                </c:pt>
                <c:pt idx="75">
                  <c:v>-2500</c:v>
                </c:pt>
                <c:pt idx="76">
                  <c:v>-2450</c:v>
                </c:pt>
                <c:pt idx="77">
                  <c:v>-2400</c:v>
                </c:pt>
                <c:pt idx="78">
                  <c:v>-2350</c:v>
                </c:pt>
                <c:pt idx="79">
                  <c:v>-2300</c:v>
                </c:pt>
                <c:pt idx="80">
                  <c:v>-2250</c:v>
                </c:pt>
                <c:pt idx="81">
                  <c:v>-2200</c:v>
                </c:pt>
                <c:pt idx="82">
                  <c:v>-2150</c:v>
                </c:pt>
                <c:pt idx="83">
                  <c:v>-2100</c:v>
                </c:pt>
                <c:pt idx="84">
                  <c:v>-2050</c:v>
                </c:pt>
                <c:pt idx="85">
                  <c:v>-2000</c:v>
                </c:pt>
                <c:pt idx="86">
                  <c:v>-1950</c:v>
                </c:pt>
                <c:pt idx="87">
                  <c:v>-1900</c:v>
                </c:pt>
                <c:pt idx="88">
                  <c:v>-1850</c:v>
                </c:pt>
                <c:pt idx="89">
                  <c:v>-1800</c:v>
                </c:pt>
                <c:pt idx="90">
                  <c:v>-1750</c:v>
                </c:pt>
                <c:pt idx="91">
                  <c:v>-1700</c:v>
                </c:pt>
                <c:pt idx="92">
                  <c:v>-1650</c:v>
                </c:pt>
                <c:pt idx="93">
                  <c:v>-1600</c:v>
                </c:pt>
                <c:pt idx="94">
                  <c:v>-1550</c:v>
                </c:pt>
                <c:pt idx="95">
                  <c:v>-1500</c:v>
                </c:pt>
                <c:pt idx="96">
                  <c:v>-1450</c:v>
                </c:pt>
                <c:pt idx="97">
                  <c:v>-1400</c:v>
                </c:pt>
                <c:pt idx="98">
                  <c:v>-1350</c:v>
                </c:pt>
                <c:pt idx="99">
                  <c:v>-1300</c:v>
                </c:pt>
                <c:pt idx="100">
                  <c:v>-1250</c:v>
                </c:pt>
                <c:pt idx="101">
                  <c:v>-1200</c:v>
                </c:pt>
                <c:pt idx="102">
                  <c:v>-1150</c:v>
                </c:pt>
                <c:pt idx="103">
                  <c:v>-1100</c:v>
                </c:pt>
                <c:pt idx="104">
                  <c:v>-1050</c:v>
                </c:pt>
                <c:pt idx="105">
                  <c:v>-1000</c:v>
                </c:pt>
                <c:pt idx="106">
                  <c:v>-950</c:v>
                </c:pt>
                <c:pt idx="107">
                  <c:v>-900</c:v>
                </c:pt>
                <c:pt idx="108">
                  <c:v>-850</c:v>
                </c:pt>
                <c:pt idx="109">
                  <c:v>-800</c:v>
                </c:pt>
                <c:pt idx="110">
                  <c:v>-750</c:v>
                </c:pt>
                <c:pt idx="111">
                  <c:v>-700</c:v>
                </c:pt>
                <c:pt idx="112">
                  <c:v>-650</c:v>
                </c:pt>
                <c:pt idx="113">
                  <c:v>-600</c:v>
                </c:pt>
                <c:pt idx="114">
                  <c:v>-550</c:v>
                </c:pt>
                <c:pt idx="115">
                  <c:v>-500</c:v>
                </c:pt>
                <c:pt idx="116">
                  <c:v>-450</c:v>
                </c:pt>
                <c:pt idx="117">
                  <c:v>-400</c:v>
                </c:pt>
                <c:pt idx="118">
                  <c:v>-350</c:v>
                </c:pt>
                <c:pt idx="119">
                  <c:v>-300</c:v>
                </c:pt>
                <c:pt idx="120">
                  <c:v>-250</c:v>
                </c:pt>
                <c:pt idx="121">
                  <c:v>-200</c:v>
                </c:pt>
                <c:pt idx="122">
                  <c:v>-150</c:v>
                </c:pt>
                <c:pt idx="123">
                  <c:v>-100</c:v>
                </c:pt>
                <c:pt idx="124">
                  <c:v>-50</c:v>
                </c:pt>
                <c:pt idx="125">
                  <c:v>0</c:v>
                </c:pt>
                <c:pt idx="126">
                  <c:v>50</c:v>
                </c:pt>
                <c:pt idx="127">
                  <c:v>100</c:v>
                </c:pt>
                <c:pt idx="128">
                  <c:v>150</c:v>
                </c:pt>
                <c:pt idx="129">
                  <c:v>200</c:v>
                </c:pt>
                <c:pt idx="130">
                  <c:v>250</c:v>
                </c:pt>
                <c:pt idx="131">
                  <c:v>300</c:v>
                </c:pt>
                <c:pt idx="132">
                  <c:v>350</c:v>
                </c:pt>
                <c:pt idx="133">
                  <c:v>400</c:v>
                </c:pt>
                <c:pt idx="134">
                  <c:v>450</c:v>
                </c:pt>
                <c:pt idx="135">
                  <c:v>500</c:v>
                </c:pt>
              </c:numCache>
            </c:numRef>
          </c:xVal>
          <c:yVal>
            <c:numRef>
              <c:f>'Inactive 5'!$AX$2:$AX$140</c:f>
              <c:numCache>
                <c:formatCode>General</c:formatCode>
                <c:ptCount val="139"/>
                <c:pt idx="0">
                  <c:v>1.6511868307045027E-2</c:v>
                </c:pt>
                <c:pt idx="1">
                  <c:v>1.7946061655900021E-2</c:v>
                </c:pt>
                <c:pt idx="2">
                  <c:v>1.9190456915828789E-2</c:v>
                </c:pt>
                <c:pt idx="3">
                  <c:v>2.0437923842010382E-2</c:v>
                </c:pt>
                <c:pt idx="4">
                  <c:v>2.1697906873355342E-2</c:v>
                </c:pt>
                <c:pt idx="5">
                  <c:v>2.2797201253389895E-2</c:v>
                </c:pt>
                <c:pt idx="6">
                  <c:v>2.3521002680236262E-2</c:v>
                </c:pt>
                <c:pt idx="7">
                  <c:v>2.3743758764893555E-2</c:v>
                </c:pt>
                <c:pt idx="8">
                  <c:v>2.3426728813930091E-2</c:v>
                </c:pt>
                <c:pt idx="9">
                  <c:v>2.2509250010212166E-2</c:v>
                </c:pt>
                <c:pt idx="10">
                  <c:v>2.0818384194685825E-2</c:v>
                </c:pt>
                <c:pt idx="11">
                  <c:v>1.8019301451103642E-2</c:v>
                </c:pt>
                <c:pt idx="12">
                  <c:v>1.338445756550302E-2</c:v>
                </c:pt>
                <c:pt idx="13">
                  <c:v>3.8347939969529277E-3</c:v>
                </c:pt>
                <c:pt idx="14">
                  <c:v>-1.1834587268677355E-2</c:v>
                </c:pt>
                <c:pt idx="15">
                  <c:v>-1.2848088834102565E-2</c:v>
                </c:pt>
                <c:pt idx="16">
                  <c:v>-1.04131533543149E-2</c:v>
                </c:pt>
                <c:pt idx="17">
                  <c:v>-7.4729970254152605E-3</c:v>
                </c:pt>
                <c:pt idx="18">
                  <c:v>-4.4303542308185857E-3</c:v>
                </c:pt>
                <c:pt idx="19">
                  <c:v>-1.4118554316435231E-3</c:v>
                </c:pt>
                <c:pt idx="20">
                  <c:v>1.5856043619946391E-3</c:v>
                </c:pt>
                <c:pt idx="21">
                  <c:v>4.5975231569135647E-3</c:v>
                </c:pt>
                <c:pt idx="22">
                  <c:v>7.5525773406221065E-3</c:v>
                </c:pt>
                <c:pt idx="23">
                  <c:v>1.0252257166648531E-2</c:v>
                </c:pt>
                <c:pt idx="24">
                  <c:v>1.2497785741577873E-2</c:v>
                </c:pt>
                <c:pt idx="25">
                  <c:v>1.4238773666127158E-2</c:v>
                </c:pt>
                <c:pt idx="26">
                  <c:v>1.5617006671030643E-2</c:v>
                </c:pt>
                <c:pt idx="27">
                  <c:v>1.6868879622774342E-2</c:v>
                </c:pt>
                <c:pt idx="28">
                  <c:v>1.8147811606537233E-2</c:v>
                </c:pt>
                <c:pt idx="29">
                  <c:v>1.9406120801726861E-2</c:v>
                </c:pt>
                <c:pt idx="30">
                  <c:v>2.0442640388161643E-2</c:v>
                </c:pt>
                <c:pt idx="31">
                  <c:v>2.1058180303719646E-2</c:v>
                </c:pt>
                <c:pt idx="32">
                  <c:v>2.1157182247146217E-2</c:v>
                </c:pt>
                <c:pt idx="33">
                  <c:v>2.0707237537579169E-2</c:v>
                </c:pt>
                <c:pt idx="34">
                  <c:v>1.9623060413835498E-2</c:v>
                </c:pt>
                <c:pt idx="35">
                  <c:v>1.7694380112307739E-2</c:v>
                </c:pt>
                <c:pt idx="36">
                  <c:v>1.4520154242018787E-2</c:v>
                </c:pt>
                <c:pt idx="37">
                  <c:v>9.1188892844170765E-3</c:v>
                </c:pt>
                <c:pt idx="38">
                  <c:v>-3.1652627029572075E-3</c:v>
                </c:pt>
                <c:pt idx="39">
                  <c:v>-1.5549403682618482E-2</c:v>
                </c:pt>
                <c:pt idx="40">
                  <c:v>-1.468498193000403E-2</c:v>
                </c:pt>
                <c:pt idx="41">
                  <c:v>-1.2018897983429653E-2</c:v>
                </c:pt>
                <c:pt idx="42">
                  <c:v>-9.0087543862342363E-3</c:v>
                </c:pt>
                <c:pt idx="43">
                  <c:v>-5.9465990658424984E-3</c:v>
                </c:pt>
                <c:pt idx="44">
                  <c:v>-2.9182450582572713E-3</c:v>
                </c:pt>
                <c:pt idx="45">
                  <c:v>1.0183007896737541E-4</c:v>
                </c:pt>
                <c:pt idx="46">
                  <c:v>3.1316643808384256E-3</c:v>
                </c:pt>
                <c:pt idx="47">
                  <c:v>6.0601299935267635E-3</c:v>
                </c:pt>
                <c:pt idx="48">
                  <c:v>8.6723598800713536E-3</c:v>
                </c:pt>
                <c:pt idx="49">
                  <c:v>1.0797758506998552E-2</c:v>
                </c:pt>
                <c:pt idx="50">
                  <c:v>1.2439682809022072E-2</c:v>
                </c:pt>
                <c:pt idx="51">
                  <c:v>1.3780377427816003E-2</c:v>
                </c:pt>
                <c:pt idx="52">
                  <c:v>1.5051726394263429E-2</c:v>
                </c:pt>
                <c:pt idx="53">
                  <c:v>1.6358311001203111E-2</c:v>
                </c:pt>
                <c:pt idx="54">
                  <c:v>1.759919894311095E-2</c:v>
                </c:pt>
                <c:pt idx="55">
                  <c:v>1.855771429485514E-2</c:v>
                </c:pt>
                <c:pt idx="56">
                  <c:v>1.8871750902365952E-2</c:v>
                </c:pt>
                <c:pt idx="57">
                  <c:v>1.9058290563530547E-2</c:v>
                </c:pt>
                <c:pt idx="58">
                  <c:v>1.9112491013200644E-2</c:v>
                </c:pt>
                <c:pt idx="59">
                  <c:v>1.9031941436029199E-2</c:v>
                </c:pt>
                <c:pt idx="60">
                  <c:v>1.8812233857643128E-2</c:v>
                </c:pt>
                <c:pt idx="61">
                  <c:v>1.8443233017519555E-2</c:v>
                </c:pt>
                <c:pt idx="62">
                  <c:v>1.7906980721209897E-2</c:v>
                </c:pt>
                <c:pt idx="63">
                  <c:v>1.7177122184018265E-2</c:v>
                </c:pt>
                <c:pt idx="64">
                  <c:v>1.6218282245756679E-2</c:v>
                </c:pt>
                <c:pt idx="65">
                  <c:v>1.4982765156184285E-2</c:v>
                </c:pt>
                <c:pt idx="66">
                  <c:v>1.3402291834300991E-2</c:v>
                </c:pt>
                <c:pt idx="67">
                  <c:v>1.1371648627432649E-2</c:v>
                </c:pt>
                <c:pt idx="68">
                  <c:v>8.7006417027015465E-3</c:v>
                </c:pt>
                <c:pt idx="69">
                  <c:v>4.9189284871829862E-3</c:v>
                </c:pt>
                <c:pt idx="70">
                  <c:v>-1.1864988217674989E-3</c:v>
                </c:pt>
                <c:pt idx="71">
                  <c:v>-1.0135141875230591E-2</c:v>
                </c:pt>
                <c:pt idx="72">
                  <c:v>-1.6478590311072457E-2</c:v>
                </c:pt>
                <c:pt idx="73">
                  <c:v>-1.7724102821955773E-2</c:v>
                </c:pt>
                <c:pt idx="74">
                  <c:v>-1.7082354707735069E-2</c:v>
                </c:pt>
                <c:pt idx="75">
                  <c:v>-1.5931888005861251E-2</c:v>
                </c:pt>
                <c:pt idx="76">
                  <c:v>-1.4569997819926891E-2</c:v>
                </c:pt>
                <c:pt idx="77">
                  <c:v>-1.3101381816211566E-2</c:v>
                </c:pt>
                <c:pt idx="78">
                  <c:v>-1.1581091847221166E-2</c:v>
                </c:pt>
                <c:pt idx="79">
                  <c:v>-1.004043717773224E-2</c:v>
                </c:pt>
                <c:pt idx="80">
                  <c:v>-8.4983323443539524E-3</c:v>
                </c:pt>
                <c:pt idx="81">
                  <c:v>-6.9648844659480061E-3</c:v>
                </c:pt>
                <c:pt idx="82">
                  <c:v>-5.4417858292805229E-3</c:v>
                </c:pt>
                <c:pt idx="83">
                  <c:v>-3.9240504357053374E-3</c:v>
                </c:pt>
                <c:pt idx="84">
                  <c:v>-2.4044451733866803E-3</c:v>
                </c:pt>
                <c:pt idx="85">
                  <c:v>-8.7920231773659912E-4</c:v>
                </c:pt>
                <c:pt idx="86">
                  <c:v>6.4725357306604837E-4</c:v>
                </c:pt>
                <c:pt idx="87">
                  <c:v>2.1602373300051722E-3</c:v>
                </c:pt>
                <c:pt idx="88">
                  <c:v>3.6359571861852708E-3</c:v>
                </c:pt>
                <c:pt idx="89">
                  <c:v>5.0454261707484193E-3</c:v>
                </c:pt>
                <c:pt idx="90">
                  <c:v>6.359970258334853E-3</c:v>
                </c:pt>
                <c:pt idx="91">
                  <c:v>7.5569030704590199E-3</c:v>
                </c:pt>
                <c:pt idx="92">
                  <c:v>8.6240723909433818E-3</c:v>
                </c:pt>
                <c:pt idx="93">
                  <c:v>9.5623847122516537E-3</c:v>
                </c:pt>
                <c:pt idx="94">
                  <c:v>1.0385885739246608E-2</c:v>
                </c:pt>
                <c:pt idx="95">
                  <c:v>1.1119377679512972E-2</c:v>
                </c:pt>
                <c:pt idx="96">
                  <c:v>1.1793884019435394E-2</c:v>
                </c:pt>
                <c:pt idx="97">
                  <c:v>1.2440633978900901E-2</c:v>
                </c:pt>
                <c:pt idx="98">
                  <c:v>1.3084681420153959E-2</c:v>
                </c:pt>
                <c:pt idx="99">
                  <c:v>1.3739623179797189E-2</c:v>
                </c:pt>
                <c:pt idx="100">
                  <c:v>1.4404817603515956E-2</c:v>
                </c:pt>
                <c:pt idx="101">
                  <c:v>1.5065872384699627E-2</c:v>
                </c:pt>
                <c:pt idx="102">
                  <c:v>1.5698189398570865E-2</c:v>
                </c:pt>
                <c:pt idx="103">
                  <c:v>1.6272453194124684E-2</c:v>
                </c:pt>
                <c:pt idx="104">
                  <c:v>1.6760460566384673E-2</c:v>
                </c:pt>
                <c:pt idx="105">
                  <c:v>1.7139705207154677E-2</c:v>
                </c:pt>
                <c:pt idx="106">
                  <c:v>1.7395578199680233E-2</c:v>
                </c:pt>
                <c:pt idx="107">
                  <c:v>1.7520774008532702E-2</c:v>
                </c:pt>
                <c:pt idx="108">
                  <c:v>1.7512307977573201E-2</c:v>
                </c:pt>
                <c:pt idx="109">
                  <c:v>1.736722372614365E-2</c:v>
                </c:pt>
                <c:pt idx="110">
                  <c:v>1.707838564955972E-2</c:v>
                </c:pt>
                <c:pt idx="111">
                  <c:v>1.663156985605042E-2</c:v>
                </c:pt>
                <c:pt idx="112">
                  <c:v>1.6004295458390355E-2</c:v>
                </c:pt>
                <c:pt idx="113">
                  <c:v>1.5165510326853909E-2</c:v>
                </c:pt>
                <c:pt idx="114">
                  <c:v>1.40738597980943E-2</c:v>
                </c:pt>
                <c:pt idx="115">
                  <c:v>1.2671919289241511E-2</c:v>
                </c:pt>
                <c:pt idx="116">
                  <c:v>1.087436198475668E-2</c:v>
                </c:pt>
                <c:pt idx="117">
                  <c:v>8.5407816369234366E-3</c:v>
                </c:pt>
                <c:pt idx="118">
                  <c:v>5.3724629711492857E-3</c:v>
                </c:pt>
                <c:pt idx="119">
                  <c:v>5.4990510084868807E-4</c:v>
                </c:pt>
                <c:pt idx="120">
                  <c:v>-7.3244396823866197E-3</c:v>
                </c:pt>
                <c:pt idx="121">
                  <c:v>-1.5759333734055584E-2</c:v>
                </c:pt>
                <c:pt idx="122">
                  <c:v>-1.8997722179748586E-2</c:v>
                </c:pt>
                <c:pt idx="123">
                  <c:v>-1.890245223023946E-2</c:v>
                </c:pt>
                <c:pt idx="124">
                  <c:v>-1.7910698859722584E-2</c:v>
                </c:pt>
                <c:pt idx="125">
                  <c:v>-1.6617893673252684E-2</c:v>
                </c:pt>
                <c:pt idx="126">
                  <c:v>-1.5179412870870684E-2</c:v>
                </c:pt>
                <c:pt idx="127">
                  <c:v>-1.3667969783978058E-2</c:v>
                </c:pt>
                <c:pt idx="128">
                  <c:v>-1.2123805790483059E-2</c:v>
                </c:pt>
                <c:pt idx="129">
                  <c:v>-1.0570682144777068E-2</c:v>
                </c:pt>
                <c:pt idx="130">
                  <c:v>-9.0226369113020916E-3</c:v>
                </c:pt>
                <c:pt idx="131">
                  <c:v>-7.4851629272493095E-3</c:v>
                </c:pt>
                <c:pt idx="132">
                  <c:v>-5.9559418443281492E-3</c:v>
                </c:pt>
                <c:pt idx="133">
                  <c:v>-4.4280876449604599E-3</c:v>
                </c:pt>
                <c:pt idx="134">
                  <c:v>-2.8955455633000509E-3</c:v>
                </c:pt>
                <c:pt idx="135">
                  <c:v>-1.3585367261304436E-3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93B-4566-B765-D4EE51D3F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865912"/>
        <c:axId val="1"/>
      </c:scatterChart>
      <c:valAx>
        <c:axId val="495865912"/>
        <c:scaling>
          <c:orientation val="minMax"/>
          <c:max val="1000"/>
          <c:min val="-4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521987383156055"/>
              <c:y val="0.885149346430705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3"/>
          <c:min val="-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2763157894736843E-2"/>
              <c:y val="0.419802395987630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8659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0372841552700647"/>
          <c:y val="0.9485156830643694"/>
          <c:w val="0.47916712713542386"/>
          <c:h val="3.96039603960396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V482 Per - O-C Diagr.</a:t>
            </a:r>
          </a:p>
        </c:rich>
      </c:tx>
      <c:layout>
        <c:manualLayout>
          <c:xMode val="edge"/>
          <c:yMode val="edge"/>
          <c:x val="0.35676625659050965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14235500878734"/>
          <c:y val="0.13388013864022646"/>
          <c:w val="0.79789103690685415"/>
          <c:h val="0.666668445473780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-11249.5</c:v>
                </c:pt>
                <c:pt idx="2">
                  <c:v>-8902.5</c:v>
                </c:pt>
                <c:pt idx="3">
                  <c:v>-8870</c:v>
                </c:pt>
                <c:pt idx="4">
                  <c:v>-8424.5</c:v>
                </c:pt>
                <c:pt idx="5">
                  <c:v>-8391</c:v>
                </c:pt>
                <c:pt idx="6">
                  <c:v>-3387</c:v>
                </c:pt>
                <c:pt idx="7">
                  <c:v>-3387</c:v>
                </c:pt>
                <c:pt idx="8">
                  <c:v>-3281.5</c:v>
                </c:pt>
                <c:pt idx="9">
                  <c:v>-3281.5</c:v>
                </c:pt>
                <c:pt idx="10">
                  <c:v>-3281.5</c:v>
                </c:pt>
                <c:pt idx="11">
                  <c:v>-3274.5</c:v>
                </c:pt>
                <c:pt idx="12">
                  <c:v>-3274.5</c:v>
                </c:pt>
                <c:pt idx="13">
                  <c:v>-3274.5</c:v>
                </c:pt>
                <c:pt idx="14">
                  <c:v>-3270.5</c:v>
                </c:pt>
                <c:pt idx="15">
                  <c:v>-3270.5</c:v>
                </c:pt>
                <c:pt idx="16">
                  <c:v>-3270.5</c:v>
                </c:pt>
                <c:pt idx="17">
                  <c:v>-3232.5</c:v>
                </c:pt>
                <c:pt idx="18">
                  <c:v>-3232.5</c:v>
                </c:pt>
                <c:pt idx="19">
                  <c:v>-3232.5</c:v>
                </c:pt>
                <c:pt idx="20">
                  <c:v>-3118.5</c:v>
                </c:pt>
                <c:pt idx="21">
                  <c:v>-3118.5</c:v>
                </c:pt>
                <c:pt idx="22">
                  <c:v>-3118.5</c:v>
                </c:pt>
                <c:pt idx="23">
                  <c:v>-3118.5</c:v>
                </c:pt>
                <c:pt idx="24">
                  <c:v>-3087</c:v>
                </c:pt>
                <c:pt idx="25">
                  <c:v>-3087</c:v>
                </c:pt>
                <c:pt idx="26">
                  <c:v>-2961.5</c:v>
                </c:pt>
                <c:pt idx="27">
                  <c:v>-2961.5</c:v>
                </c:pt>
                <c:pt idx="28">
                  <c:v>-2961.5</c:v>
                </c:pt>
                <c:pt idx="29">
                  <c:v>-2961.5</c:v>
                </c:pt>
                <c:pt idx="30">
                  <c:v>-2943.5</c:v>
                </c:pt>
                <c:pt idx="31">
                  <c:v>-2943.5</c:v>
                </c:pt>
                <c:pt idx="32">
                  <c:v>-2943.5</c:v>
                </c:pt>
                <c:pt idx="33">
                  <c:v>-2943.5</c:v>
                </c:pt>
                <c:pt idx="34">
                  <c:v>-2776</c:v>
                </c:pt>
                <c:pt idx="35">
                  <c:v>-2776</c:v>
                </c:pt>
                <c:pt idx="36">
                  <c:v>-2776</c:v>
                </c:pt>
                <c:pt idx="37">
                  <c:v>-2776</c:v>
                </c:pt>
                <c:pt idx="38">
                  <c:v>-2648.5</c:v>
                </c:pt>
                <c:pt idx="39">
                  <c:v>-2648.5</c:v>
                </c:pt>
                <c:pt idx="40">
                  <c:v>-2648.5</c:v>
                </c:pt>
                <c:pt idx="41">
                  <c:v>-2648.5</c:v>
                </c:pt>
                <c:pt idx="42">
                  <c:v>-2545</c:v>
                </c:pt>
                <c:pt idx="43">
                  <c:v>-2545</c:v>
                </c:pt>
                <c:pt idx="44">
                  <c:v>-2545</c:v>
                </c:pt>
                <c:pt idx="45">
                  <c:v>-2545</c:v>
                </c:pt>
                <c:pt idx="46">
                  <c:v>-2489.5</c:v>
                </c:pt>
                <c:pt idx="47">
                  <c:v>-2489.5</c:v>
                </c:pt>
                <c:pt idx="48">
                  <c:v>-2489.5</c:v>
                </c:pt>
                <c:pt idx="49">
                  <c:v>-2489.5</c:v>
                </c:pt>
                <c:pt idx="50">
                  <c:v>-2372.5</c:v>
                </c:pt>
                <c:pt idx="51">
                  <c:v>-2359.5</c:v>
                </c:pt>
                <c:pt idx="52">
                  <c:v>-2348.5</c:v>
                </c:pt>
                <c:pt idx="53">
                  <c:v>-2236.5</c:v>
                </c:pt>
                <c:pt idx="54">
                  <c:v>-1907.5</c:v>
                </c:pt>
                <c:pt idx="55">
                  <c:v>-1830.5</c:v>
                </c:pt>
                <c:pt idx="56">
                  <c:v>-1830.5</c:v>
                </c:pt>
                <c:pt idx="57">
                  <c:v>-1472</c:v>
                </c:pt>
                <c:pt idx="58">
                  <c:v>-1465.5</c:v>
                </c:pt>
                <c:pt idx="59">
                  <c:v>-1461.5</c:v>
                </c:pt>
                <c:pt idx="60">
                  <c:v>-1457</c:v>
                </c:pt>
                <c:pt idx="61">
                  <c:v>-1456.5</c:v>
                </c:pt>
                <c:pt idx="62">
                  <c:v>-1333.5</c:v>
                </c:pt>
                <c:pt idx="63">
                  <c:v>-1311</c:v>
                </c:pt>
                <c:pt idx="64">
                  <c:v>-1278.5</c:v>
                </c:pt>
                <c:pt idx="65">
                  <c:v>-1203.5</c:v>
                </c:pt>
                <c:pt idx="66">
                  <c:v>-1186.5</c:v>
                </c:pt>
                <c:pt idx="67">
                  <c:v>-1186.5</c:v>
                </c:pt>
                <c:pt idx="68">
                  <c:v>-1186.5</c:v>
                </c:pt>
                <c:pt idx="69">
                  <c:v>-1152.5</c:v>
                </c:pt>
                <c:pt idx="70">
                  <c:v>-1036</c:v>
                </c:pt>
                <c:pt idx="71">
                  <c:v>-1035.5</c:v>
                </c:pt>
                <c:pt idx="72">
                  <c:v>-897.5</c:v>
                </c:pt>
                <c:pt idx="73">
                  <c:v>-892.5</c:v>
                </c:pt>
                <c:pt idx="74">
                  <c:v>-885.5</c:v>
                </c:pt>
                <c:pt idx="75">
                  <c:v>-863.5</c:v>
                </c:pt>
                <c:pt idx="76">
                  <c:v>-861.5</c:v>
                </c:pt>
                <c:pt idx="77">
                  <c:v>-852.5</c:v>
                </c:pt>
                <c:pt idx="78">
                  <c:v>-841.5</c:v>
                </c:pt>
                <c:pt idx="79">
                  <c:v>-734.5</c:v>
                </c:pt>
                <c:pt idx="80">
                  <c:v>-733.5</c:v>
                </c:pt>
                <c:pt idx="81">
                  <c:v>-727</c:v>
                </c:pt>
                <c:pt idx="82">
                  <c:v>-678</c:v>
                </c:pt>
                <c:pt idx="83">
                  <c:v>-678</c:v>
                </c:pt>
                <c:pt idx="84">
                  <c:v>-593.5</c:v>
                </c:pt>
                <c:pt idx="85">
                  <c:v>-592.5</c:v>
                </c:pt>
                <c:pt idx="86">
                  <c:v>-592.5</c:v>
                </c:pt>
                <c:pt idx="87">
                  <c:v>-590</c:v>
                </c:pt>
                <c:pt idx="88">
                  <c:v>-590</c:v>
                </c:pt>
                <c:pt idx="89">
                  <c:v>-580</c:v>
                </c:pt>
                <c:pt idx="90">
                  <c:v>-546.5</c:v>
                </c:pt>
                <c:pt idx="91">
                  <c:v>-444.5</c:v>
                </c:pt>
                <c:pt idx="92">
                  <c:v>-444.5</c:v>
                </c:pt>
                <c:pt idx="93">
                  <c:v>-444.5</c:v>
                </c:pt>
                <c:pt idx="94">
                  <c:v>-444.5</c:v>
                </c:pt>
                <c:pt idx="95">
                  <c:v>-440.5</c:v>
                </c:pt>
                <c:pt idx="96">
                  <c:v>-440.5</c:v>
                </c:pt>
                <c:pt idx="97">
                  <c:v>-435.5</c:v>
                </c:pt>
                <c:pt idx="98">
                  <c:v>-435.5</c:v>
                </c:pt>
                <c:pt idx="99">
                  <c:v>-429.5</c:v>
                </c:pt>
                <c:pt idx="100">
                  <c:v>-429.5</c:v>
                </c:pt>
                <c:pt idx="101">
                  <c:v>-425</c:v>
                </c:pt>
                <c:pt idx="102">
                  <c:v>-425</c:v>
                </c:pt>
                <c:pt idx="103">
                  <c:v>-423.5</c:v>
                </c:pt>
                <c:pt idx="104">
                  <c:v>-423.5</c:v>
                </c:pt>
                <c:pt idx="105">
                  <c:v>-413.5</c:v>
                </c:pt>
                <c:pt idx="106">
                  <c:v>-413.5</c:v>
                </c:pt>
                <c:pt idx="107">
                  <c:v>-413.5</c:v>
                </c:pt>
                <c:pt idx="108">
                  <c:v>-413.5</c:v>
                </c:pt>
                <c:pt idx="109">
                  <c:v>-411.5</c:v>
                </c:pt>
                <c:pt idx="110">
                  <c:v>-411.5</c:v>
                </c:pt>
                <c:pt idx="111">
                  <c:v>-411.5</c:v>
                </c:pt>
                <c:pt idx="112">
                  <c:v>-402.5</c:v>
                </c:pt>
                <c:pt idx="113">
                  <c:v>-402.5</c:v>
                </c:pt>
                <c:pt idx="114">
                  <c:v>-402.5</c:v>
                </c:pt>
                <c:pt idx="115">
                  <c:v>-402.5</c:v>
                </c:pt>
                <c:pt idx="116">
                  <c:v>-283.5</c:v>
                </c:pt>
                <c:pt idx="117">
                  <c:v>-279</c:v>
                </c:pt>
                <c:pt idx="118">
                  <c:v>-272.5</c:v>
                </c:pt>
                <c:pt idx="119">
                  <c:v>-266</c:v>
                </c:pt>
                <c:pt idx="120">
                  <c:v>-248</c:v>
                </c:pt>
                <c:pt idx="121">
                  <c:v>-171.5</c:v>
                </c:pt>
                <c:pt idx="122">
                  <c:v>-167</c:v>
                </c:pt>
                <c:pt idx="123">
                  <c:v>-160.5</c:v>
                </c:pt>
                <c:pt idx="124">
                  <c:v>-158</c:v>
                </c:pt>
                <c:pt idx="125">
                  <c:v>-153.5</c:v>
                </c:pt>
                <c:pt idx="126">
                  <c:v>-153.5</c:v>
                </c:pt>
                <c:pt idx="127">
                  <c:v>-151.5</c:v>
                </c:pt>
                <c:pt idx="128">
                  <c:v>-145</c:v>
                </c:pt>
                <c:pt idx="129">
                  <c:v>-144.5</c:v>
                </c:pt>
                <c:pt idx="130">
                  <c:v>-144.5</c:v>
                </c:pt>
                <c:pt idx="131">
                  <c:v>-142.5</c:v>
                </c:pt>
                <c:pt idx="132">
                  <c:v>-140.5</c:v>
                </c:pt>
                <c:pt idx="133">
                  <c:v>-140</c:v>
                </c:pt>
                <c:pt idx="134">
                  <c:v>-138</c:v>
                </c:pt>
                <c:pt idx="135">
                  <c:v>-136</c:v>
                </c:pt>
                <c:pt idx="136">
                  <c:v>-129</c:v>
                </c:pt>
                <c:pt idx="137">
                  <c:v>-120.5</c:v>
                </c:pt>
                <c:pt idx="138">
                  <c:v>-118</c:v>
                </c:pt>
                <c:pt idx="139">
                  <c:v>-118</c:v>
                </c:pt>
                <c:pt idx="140">
                  <c:v>-114</c:v>
                </c:pt>
                <c:pt idx="141">
                  <c:v>-111.5</c:v>
                </c:pt>
                <c:pt idx="142">
                  <c:v>-107</c:v>
                </c:pt>
                <c:pt idx="143">
                  <c:v>-103.5</c:v>
                </c:pt>
                <c:pt idx="144">
                  <c:v>-103.5</c:v>
                </c:pt>
                <c:pt idx="145">
                  <c:v>-2</c:v>
                </c:pt>
                <c:pt idx="146">
                  <c:v>-1.5</c:v>
                </c:pt>
                <c:pt idx="147">
                  <c:v>-1.5</c:v>
                </c:pt>
                <c:pt idx="148">
                  <c:v>0</c:v>
                </c:pt>
                <c:pt idx="149">
                  <c:v>5.5</c:v>
                </c:pt>
                <c:pt idx="150">
                  <c:v>5.5</c:v>
                </c:pt>
                <c:pt idx="151">
                  <c:v>6.5</c:v>
                </c:pt>
                <c:pt idx="152">
                  <c:v>9.5</c:v>
                </c:pt>
                <c:pt idx="153">
                  <c:v>36</c:v>
                </c:pt>
                <c:pt idx="154">
                  <c:v>38.5</c:v>
                </c:pt>
                <c:pt idx="155">
                  <c:v>151</c:v>
                </c:pt>
                <c:pt idx="156">
                  <c:v>155.5</c:v>
                </c:pt>
                <c:pt idx="157">
                  <c:v>193</c:v>
                </c:pt>
                <c:pt idx="158">
                  <c:v>301</c:v>
                </c:pt>
                <c:pt idx="159">
                  <c:v>310</c:v>
                </c:pt>
                <c:pt idx="160">
                  <c:v>355.5</c:v>
                </c:pt>
                <c:pt idx="161">
                  <c:v>355.5</c:v>
                </c:pt>
                <c:pt idx="162">
                  <c:v>727.5</c:v>
                </c:pt>
              </c:numCache>
            </c:numRef>
          </c:xVal>
          <c:yVal>
            <c:numRef>
              <c:f>'Active 1'!$H$21:$H$1005</c:f>
              <c:numCache>
                <c:formatCode>General</c:formatCode>
                <c:ptCount val="985"/>
                <c:pt idx="2">
                  <c:v>1.2682499997026753E-2</c:v>
                </c:pt>
                <c:pt idx="3">
                  <c:v>1.0210000000370201E-2</c:v>
                </c:pt>
                <c:pt idx="4">
                  <c:v>2.3748500003421213E-2</c:v>
                </c:pt>
                <c:pt idx="5">
                  <c:v>3.3523000005516224E-2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5C-4075-B5FC-2D2421AEF6A3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1'!$D$21:$D$1005</c:f>
                <c:numCache>
                  <c:formatCode>General</c:formatCode>
                  <c:ptCount val="9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5.9999999999999995E-4</c:v>
                  </c:pt>
                  <c:pt idx="90">
                    <c:v>5.9999999999999995E-4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2.9999999999999997E-4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1.1000000000000001E-3</c:v>
                  </c:pt>
                  <c:pt idx="117">
                    <c:v>5.9999999999999995E-4</c:v>
                  </c:pt>
                  <c:pt idx="118">
                    <c:v>4.0000000000000002E-4</c:v>
                  </c:pt>
                  <c:pt idx="119">
                    <c:v>5.0000000000000001E-4</c:v>
                  </c:pt>
                  <c:pt idx="120">
                    <c:v>4.0000000000000002E-4</c:v>
                  </c:pt>
                  <c:pt idx="121">
                    <c:v>5.0000000000000001E-4</c:v>
                  </c:pt>
                  <c:pt idx="122">
                    <c:v>4.0000000000000002E-4</c:v>
                  </c:pt>
                  <c:pt idx="123">
                    <c:v>8.9999999999999998E-4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1.1999999999999999E-3</c:v>
                  </c:pt>
                  <c:pt idx="127">
                    <c:v>4.0000000000000002E-4</c:v>
                  </c:pt>
                  <c:pt idx="128">
                    <c:v>5.9999999999999995E-4</c:v>
                  </c:pt>
                  <c:pt idx="129">
                    <c:v>4.0000000000000002E-4</c:v>
                  </c:pt>
                  <c:pt idx="130">
                    <c:v>6.9999999999999999E-4</c:v>
                  </c:pt>
                  <c:pt idx="131">
                    <c:v>2.9999999999999997E-4</c:v>
                  </c:pt>
                  <c:pt idx="132">
                    <c:v>2.0000000000000001E-4</c:v>
                  </c:pt>
                  <c:pt idx="133">
                    <c:v>1E-3</c:v>
                  </c:pt>
                  <c:pt idx="134">
                    <c:v>2.9999999999999997E-4</c:v>
                  </c:pt>
                  <c:pt idx="135">
                    <c:v>5.0000000000000001E-4</c:v>
                  </c:pt>
                  <c:pt idx="136">
                    <c:v>5.9999999999999995E-4</c:v>
                  </c:pt>
                  <c:pt idx="137">
                    <c:v>5.0000000000000001E-4</c:v>
                  </c:pt>
                  <c:pt idx="141">
                    <c:v>4.0000000000000002E-4</c:v>
                  </c:pt>
                  <c:pt idx="144">
                    <c:v>2E-3</c:v>
                  </c:pt>
                  <c:pt idx="145">
                    <c:v>2.9999999999999997E-4</c:v>
                  </c:pt>
                  <c:pt idx="146">
                    <c:v>4.0000000000000002E-4</c:v>
                  </c:pt>
                  <c:pt idx="147">
                    <c:v>4.0000000000000002E-4</c:v>
                  </c:pt>
                  <c:pt idx="148">
                    <c:v>2.0000000000000001E-4</c:v>
                  </c:pt>
                  <c:pt idx="149">
                    <c:v>4.0000000000000002E-4</c:v>
                  </c:pt>
                  <c:pt idx="150">
                    <c:v>4.0000000000000002E-4</c:v>
                  </c:pt>
                  <c:pt idx="151">
                    <c:v>2.9999999999999997E-4</c:v>
                  </c:pt>
                  <c:pt idx="152">
                    <c:v>5.0000000000000001E-4</c:v>
                  </c:pt>
                  <c:pt idx="153">
                    <c:v>8.9999999999999998E-4</c:v>
                  </c:pt>
                  <c:pt idx="154">
                    <c:v>4.0000000000000002E-4</c:v>
                  </c:pt>
                  <c:pt idx="155">
                    <c:v>5.9999999999999995E-4</c:v>
                  </c:pt>
                  <c:pt idx="156">
                    <c:v>6.0000000000000006E-4</c:v>
                  </c:pt>
                  <c:pt idx="157">
                    <c:v>5.9999999999999995E-4</c:v>
                  </c:pt>
                  <c:pt idx="158">
                    <c:v>5.0000000000000001E-4</c:v>
                  </c:pt>
                  <c:pt idx="159">
                    <c:v>8.0000000000000004E-4</c:v>
                  </c:pt>
                  <c:pt idx="161">
                    <c:v>2.5999999999999999E-3</c:v>
                  </c:pt>
                  <c:pt idx="162">
                    <c:v>2.9999999999999997E-4</c:v>
                  </c:pt>
                </c:numCache>
              </c:numRef>
            </c:plus>
            <c:minus>
              <c:numRef>
                <c:f>'Active 1'!$D$21:$D$1005</c:f>
                <c:numCache>
                  <c:formatCode>General</c:formatCode>
                  <c:ptCount val="9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5.9999999999999995E-4</c:v>
                  </c:pt>
                  <c:pt idx="90">
                    <c:v>5.9999999999999995E-4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2.9999999999999997E-4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1.1000000000000001E-3</c:v>
                  </c:pt>
                  <c:pt idx="117">
                    <c:v>5.9999999999999995E-4</c:v>
                  </c:pt>
                  <c:pt idx="118">
                    <c:v>4.0000000000000002E-4</c:v>
                  </c:pt>
                  <c:pt idx="119">
                    <c:v>5.0000000000000001E-4</c:v>
                  </c:pt>
                  <c:pt idx="120">
                    <c:v>4.0000000000000002E-4</c:v>
                  </c:pt>
                  <c:pt idx="121">
                    <c:v>5.0000000000000001E-4</c:v>
                  </c:pt>
                  <c:pt idx="122">
                    <c:v>4.0000000000000002E-4</c:v>
                  </c:pt>
                  <c:pt idx="123">
                    <c:v>8.9999999999999998E-4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1.1999999999999999E-3</c:v>
                  </c:pt>
                  <c:pt idx="127">
                    <c:v>4.0000000000000002E-4</c:v>
                  </c:pt>
                  <c:pt idx="128">
                    <c:v>5.9999999999999995E-4</c:v>
                  </c:pt>
                  <c:pt idx="129">
                    <c:v>4.0000000000000002E-4</c:v>
                  </c:pt>
                  <c:pt idx="130">
                    <c:v>6.9999999999999999E-4</c:v>
                  </c:pt>
                  <c:pt idx="131">
                    <c:v>2.9999999999999997E-4</c:v>
                  </c:pt>
                  <c:pt idx="132">
                    <c:v>2.0000000000000001E-4</c:v>
                  </c:pt>
                  <c:pt idx="133">
                    <c:v>1E-3</c:v>
                  </c:pt>
                  <c:pt idx="134">
                    <c:v>2.9999999999999997E-4</c:v>
                  </c:pt>
                  <c:pt idx="135">
                    <c:v>5.0000000000000001E-4</c:v>
                  </c:pt>
                  <c:pt idx="136">
                    <c:v>5.9999999999999995E-4</c:v>
                  </c:pt>
                  <c:pt idx="137">
                    <c:v>5.0000000000000001E-4</c:v>
                  </c:pt>
                  <c:pt idx="141">
                    <c:v>4.0000000000000002E-4</c:v>
                  </c:pt>
                  <c:pt idx="144">
                    <c:v>2E-3</c:v>
                  </c:pt>
                  <c:pt idx="145">
                    <c:v>2.9999999999999997E-4</c:v>
                  </c:pt>
                  <c:pt idx="146">
                    <c:v>4.0000000000000002E-4</c:v>
                  </c:pt>
                  <c:pt idx="147">
                    <c:v>4.0000000000000002E-4</c:v>
                  </c:pt>
                  <c:pt idx="148">
                    <c:v>2.0000000000000001E-4</c:v>
                  </c:pt>
                  <c:pt idx="149">
                    <c:v>4.0000000000000002E-4</c:v>
                  </c:pt>
                  <c:pt idx="150">
                    <c:v>4.0000000000000002E-4</c:v>
                  </c:pt>
                  <c:pt idx="151">
                    <c:v>2.9999999999999997E-4</c:v>
                  </c:pt>
                  <c:pt idx="152">
                    <c:v>5.0000000000000001E-4</c:v>
                  </c:pt>
                  <c:pt idx="153">
                    <c:v>8.9999999999999998E-4</c:v>
                  </c:pt>
                  <c:pt idx="154">
                    <c:v>4.0000000000000002E-4</c:v>
                  </c:pt>
                  <c:pt idx="155">
                    <c:v>5.9999999999999995E-4</c:v>
                  </c:pt>
                  <c:pt idx="156">
                    <c:v>6.0000000000000006E-4</c:v>
                  </c:pt>
                  <c:pt idx="157">
                    <c:v>5.9999999999999995E-4</c:v>
                  </c:pt>
                  <c:pt idx="158">
                    <c:v>5.0000000000000001E-4</c:v>
                  </c:pt>
                  <c:pt idx="159">
                    <c:v>8.0000000000000004E-4</c:v>
                  </c:pt>
                  <c:pt idx="161">
                    <c:v>2.5999999999999999E-3</c:v>
                  </c:pt>
                  <c:pt idx="162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-11249.5</c:v>
                </c:pt>
                <c:pt idx="2">
                  <c:v>-8902.5</c:v>
                </c:pt>
                <c:pt idx="3">
                  <c:v>-8870</c:v>
                </c:pt>
                <c:pt idx="4">
                  <c:v>-8424.5</c:v>
                </c:pt>
                <c:pt idx="5">
                  <c:v>-8391</c:v>
                </c:pt>
                <c:pt idx="6">
                  <c:v>-3387</c:v>
                </c:pt>
                <c:pt idx="7">
                  <c:v>-3387</c:v>
                </c:pt>
                <c:pt idx="8">
                  <c:v>-3281.5</c:v>
                </c:pt>
                <c:pt idx="9">
                  <c:v>-3281.5</c:v>
                </c:pt>
                <c:pt idx="10">
                  <c:v>-3281.5</c:v>
                </c:pt>
                <c:pt idx="11">
                  <c:v>-3274.5</c:v>
                </c:pt>
                <c:pt idx="12">
                  <c:v>-3274.5</c:v>
                </c:pt>
                <c:pt idx="13">
                  <c:v>-3274.5</c:v>
                </c:pt>
                <c:pt idx="14">
                  <c:v>-3270.5</c:v>
                </c:pt>
                <c:pt idx="15">
                  <c:v>-3270.5</c:v>
                </c:pt>
                <c:pt idx="16">
                  <c:v>-3270.5</c:v>
                </c:pt>
                <c:pt idx="17">
                  <c:v>-3232.5</c:v>
                </c:pt>
                <c:pt idx="18">
                  <c:v>-3232.5</c:v>
                </c:pt>
                <c:pt idx="19">
                  <c:v>-3232.5</c:v>
                </c:pt>
                <c:pt idx="20">
                  <c:v>-3118.5</c:v>
                </c:pt>
                <c:pt idx="21">
                  <c:v>-3118.5</c:v>
                </c:pt>
                <c:pt idx="22">
                  <c:v>-3118.5</c:v>
                </c:pt>
                <c:pt idx="23">
                  <c:v>-3118.5</c:v>
                </c:pt>
                <c:pt idx="24">
                  <c:v>-3087</c:v>
                </c:pt>
                <c:pt idx="25">
                  <c:v>-3087</c:v>
                </c:pt>
                <c:pt idx="26">
                  <c:v>-2961.5</c:v>
                </c:pt>
                <c:pt idx="27">
                  <c:v>-2961.5</c:v>
                </c:pt>
                <c:pt idx="28">
                  <c:v>-2961.5</c:v>
                </c:pt>
                <c:pt idx="29">
                  <c:v>-2961.5</c:v>
                </c:pt>
                <c:pt idx="30">
                  <c:v>-2943.5</c:v>
                </c:pt>
                <c:pt idx="31">
                  <c:v>-2943.5</c:v>
                </c:pt>
                <c:pt idx="32">
                  <c:v>-2943.5</c:v>
                </c:pt>
                <c:pt idx="33">
                  <c:v>-2943.5</c:v>
                </c:pt>
                <c:pt idx="34">
                  <c:v>-2776</c:v>
                </c:pt>
                <c:pt idx="35">
                  <c:v>-2776</c:v>
                </c:pt>
                <c:pt idx="36">
                  <c:v>-2776</c:v>
                </c:pt>
                <c:pt idx="37">
                  <c:v>-2776</c:v>
                </c:pt>
                <c:pt idx="38">
                  <c:v>-2648.5</c:v>
                </c:pt>
                <c:pt idx="39">
                  <c:v>-2648.5</c:v>
                </c:pt>
                <c:pt idx="40">
                  <c:v>-2648.5</c:v>
                </c:pt>
                <c:pt idx="41">
                  <c:v>-2648.5</c:v>
                </c:pt>
                <c:pt idx="42">
                  <c:v>-2545</c:v>
                </c:pt>
                <c:pt idx="43">
                  <c:v>-2545</c:v>
                </c:pt>
                <c:pt idx="44">
                  <c:v>-2545</c:v>
                </c:pt>
                <c:pt idx="45">
                  <c:v>-2545</c:v>
                </c:pt>
                <c:pt idx="46">
                  <c:v>-2489.5</c:v>
                </c:pt>
                <c:pt idx="47">
                  <c:v>-2489.5</c:v>
                </c:pt>
                <c:pt idx="48">
                  <c:v>-2489.5</c:v>
                </c:pt>
                <c:pt idx="49">
                  <c:v>-2489.5</c:v>
                </c:pt>
                <c:pt idx="50">
                  <c:v>-2372.5</c:v>
                </c:pt>
                <c:pt idx="51">
                  <c:v>-2359.5</c:v>
                </c:pt>
                <c:pt idx="52">
                  <c:v>-2348.5</c:v>
                </c:pt>
                <c:pt idx="53">
                  <c:v>-2236.5</c:v>
                </c:pt>
                <c:pt idx="54">
                  <c:v>-1907.5</c:v>
                </c:pt>
                <c:pt idx="55">
                  <c:v>-1830.5</c:v>
                </c:pt>
                <c:pt idx="56">
                  <c:v>-1830.5</c:v>
                </c:pt>
                <c:pt idx="57">
                  <c:v>-1472</c:v>
                </c:pt>
                <c:pt idx="58">
                  <c:v>-1465.5</c:v>
                </c:pt>
                <c:pt idx="59">
                  <c:v>-1461.5</c:v>
                </c:pt>
                <c:pt idx="60">
                  <c:v>-1457</c:v>
                </c:pt>
                <c:pt idx="61">
                  <c:v>-1456.5</c:v>
                </c:pt>
                <c:pt idx="62">
                  <c:v>-1333.5</c:v>
                </c:pt>
                <c:pt idx="63">
                  <c:v>-1311</c:v>
                </c:pt>
                <c:pt idx="64">
                  <c:v>-1278.5</c:v>
                </c:pt>
                <c:pt idx="65">
                  <c:v>-1203.5</c:v>
                </c:pt>
                <c:pt idx="66">
                  <c:v>-1186.5</c:v>
                </c:pt>
                <c:pt idx="67">
                  <c:v>-1186.5</c:v>
                </c:pt>
                <c:pt idx="68">
                  <c:v>-1186.5</c:v>
                </c:pt>
                <c:pt idx="69">
                  <c:v>-1152.5</c:v>
                </c:pt>
                <c:pt idx="70">
                  <c:v>-1036</c:v>
                </c:pt>
                <c:pt idx="71">
                  <c:v>-1035.5</c:v>
                </c:pt>
                <c:pt idx="72">
                  <c:v>-897.5</c:v>
                </c:pt>
                <c:pt idx="73">
                  <c:v>-892.5</c:v>
                </c:pt>
                <c:pt idx="74">
                  <c:v>-885.5</c:v>
                </c:pt>
                <c:pt idx="75">
                  <c:v>-863.5</c:v>
                </c:pt>
                <c:pt idx="76">
                  <c:v>-861.5</c:v>
                </c:pt>
                <c:pt idx="77">
                  <c:v>-852.5</c:v>
                </c:pt>
                <c:pt idx="78">
                  <c:v>-841.5</c:v>
                </c:pt>
                <c:pt idx="79">
                  <c:v>-734.5</c:v>
                </c:pt>
                <c:pt idx="80">
                  <c:v>-733.5</c:v>
                </c:pt>
                <c:pt idx="81">
                  <c:v>-727</c:v>
                </c:pt>
                <c:pt idx="82">
                  <c:v>-678</c:v>
                </c:pt>
                <c:pt idx="83">
                  <c:v>-678</c:v>
                </c:pt>
                <c:pt idx="84">
                  <c:v>-593.5</c:v>
                </c:pt>
                <c:pt idx="85">
                  <c:v>-592.5</c:v>
                </c:pt>
                <c:pt idx="86">
                  <c:v>-592.5</c:v>
                </c:pt>
                <c:pt idx="87">
                  <c:v>-590</c:v>
                </c:pt>
                <c:pt idx="88">
                  <c:v>-590</c:v>
                </c:pt>
                <c:pt idx="89">
                  <c:v>-580</c:v>
                </c:pt>
                <c:pt idx="90">
                  <c:v>-546.5</c:v>
                </c:pt>
                <c:pt idx="91">
                  <c:v>-444.5</c:v>
                </c:pt>
                <c:pt idx="92">
                  <c:v>-444.5</c:v>
                </c:pt>
                <c:pt idx="93">
                  <c:v>-444.5</c:v>
                </c:pt>
                <c:pt idx="94">
                  <c:v>-444.5</c:v>
                </c:pt>
                <c:pt idx="95">
                  <c:v>-440.5</c:v>
                </c:pt>
                <c:pt idx="96">
                  <c:v>-440.5</c:v>
                </c:pt>
                <c:pt idx="97">
                  <c:v>-435.5</c:v>
                </c:pt>
                <c:pt idx="98">
                  <c:v>-435.5</c:v>
                </c:pt>
                <c:pt idx="99">
                  <c:v>-429.5</c:v>
                </c:pt>
                <c:pt idx="100">
                  <c:v>-429.5</c:v>
                </c:pt>
                <c:pt idx="101">
                  <c:v>-425</c:v>
                </c:pt>
                <c:pt idx="102">
                  <c:v>-425</c:v>
                </c:pt>
                <c:pt idx="103">
                  <c:v>-423.5</c:v>
                </c:pt>
                <c:pt idx="104">
                  <c:v>-423.5</c:v>
                </c:pt>
                <c:pt idx="105">
                  <c:v>-413.5</c:v>
                </c:pt>
                <c:pt idx="106">
                  <c:v>-413.5</c:v>
                </c:pt>
                <c:pt idx="107">
                  <c:v>-413.5</c:v>
                </c:pt>
                <c:pt idx="108">
                  <c:v>-413.5</c:v>
                </c:pt>
                <c:pt idx="109">
                  <c:v>-411.5</c:v>
                </c:pt>
                <c:pt idx="110">
                  <c:v>-411.5</c:v>
                </c:pt>
                <c:pt idx="111">
                  <c:v>-411.5</c:v>
                </c:pt>
                <c:pt idx="112">
                  <c:v>-402.5</c:v>
                </c:pt>
                <c:pt idx="113">
                  <c:v>-402.5</c:v>
                </c:pt>
                <c:pt idx="114">
                  <c:v>-402.5</c:v>
                </c:pt>
                <c:pt idx="115">
                  <c:v>-402.5</c:v>
                </c:pt>
                <c:pt idx="116">
                  <c:v>-283.5</c:v>
                </c:pt>
                <c:pt idx="117">
                  <c:v>-279</c:v>
                </c:pt>
                <c:pt idx="118">
                  <c:v>-272.5</c:v>
                </c:pt>
                <c:pt idx="119">
                  <c:v>-266</c:v>
                </c:pt>
                <c:pt idx="120">
                  <c:v>-248</c:v>
                </c:pt>
                <c:pt idx="121">
                  <c:v>-171.5</c:v>
                </c:pt>
                <c:pt idx="122">
                  <c:v>-167</c:v>
                </c:pt>
                <c:pt idx="123">
                  <c:v>-160.5</c:v>
                </c:pt>
                <c:pt idx="124">
                  <c:v>-158</c:v>
                </c:pt>
                <c:pt idx="125">
                  <c:v>-153.5</c:v>
                </c:pt>
                <c:pt idx="126">
                  <c:v>-153.5</c:v>
                </c:pt>
                <c:pt idx="127">
                  <c:v>-151.5</c:v>
                </c:pt>
                <c:pt idx="128">
                  <c:v>-145</c:v>
                </c:pt>
                <c:pt idx="129">
                  <c:v>-144.5</c:v>
                </c:pt>
                <c:pt idx="130">
                  <c:v>-144.5</c:v>
                </c:pt>
                <c:pt idx="131">
                  <c:v>-142.5</c:v>
                </c:pt>
                <c:pt idx="132">
                  <c:v>-140.5</c:v>
                </c:pt>
                <c:pt idx="133">
                  <c:v>-140</c:v>
                </c:pt>
                <c:pt idx="134">
                  <c:v>-138</c:v>
                </c:pt>
                <c:pt idx="135">
                  <c:v>-136</c:v>
                </c:pt>
                <c:pt idx="136">
                  <c:v>-129</c:v>
                </c:pt>
                <c:pt idx="137">
                  <c:v>-120.5</c:v>
                </c:pt>
                <c:pt idx="138">
                  <c:v>-118</c:v>
                </c:pt>
                <c:pt idx="139">
                  <c:v>-118</c:v>
                </c:pt>
                <c:pt idx="140">
                  <c:v>-114</c:v>
                </c:pt>
                <c:pt idx="141">
                  <c:v>-111.5</c:v>
                </c:pt>
                <c:pt idx="142">
                  <c:v>-107</c:v>
                </c:pt>
                <c:pt idx="143">
                  <c:v>-103.5</c:v>
                </c:pt>
                <c:pt idx="144">
                  <c:v>-103.5</c:v>
                </c:pt>
                <c:pt idx="145">
                  <c:v>-2</c:v>
                </c:pt>
                <c:pt idx="146">
                  <c:v>-1.5</c:v>
                </c:pt>
                <c:pt idx="147">
                  <c:v>-1.5</c:v>
                </c:pt>
                <c:pt idx="148">
                  <c:v>0</c:v>
                </c:pt>
                <c:pt idx="149">
                  <c:v>5.5</c:v>
                </c:pt>
                <c:pt idx="150">
                  <c:v>5.5</c:v>
                </c:pt>
                <c:pt idx="151">
                  <c:v>6.5</c:v>
                </c:pt>
                <c:pt idx="152">
                  <c:v>9.5</c:v>
                </c:pt>
                <c:pt idx="153">
                  <c:v>36</c:v>
                </c:pt>
                <c:pt idx="154">
                  <c:v>38.5</c:v>
                </c:pt>
                <c:pt idx="155">
                  <c:v>151</c:v>
                </c:pt>
                <c:pt idx="156">
                  <c:v>155.5</c:v>
                </c:pt>
                <c:pt idx="157">
                  <c:v>193</c:v>
                </c:pt>
                <c:pt idx="158">
                  <c:v>301</c:v>
                </c:pt>
                <c:pt idx="159">
                  <c:v>310</c:v>
                </c:pt>
                <c:pt idx="160">
                  <c:v>355.5</c:v>
                </c:pt>
                <c:pt idx="161">
                  <c:v>355.5</c:v>
                </c:pt>
                <c:pt idx="162">
                  <c:v>727.5</c:v>
                </c:pt>
              </c:numCache>
            </c:numRef>
          </c:xVal>
          <c:yVal>
            <c:numRef>
              <c:f>'Active 1'!$I$21:$I$1005</c:f>
              <c:numCache>
                <c:formatCode>General</c:formatCode>
                <c:ptCount val="985"/>
                <c:pt idx="0">
                  <c:v>-9.602650000306312E-2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5C-4075-B5FC-2D2421AEF6A3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1'!$D$21:$D$55</c:f>
                <c:numCache>
                  <c:formatCode>General</c:formatCode>
                  <c:ptCount val="3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</c:numCache>
              </c:numRef>
            </c:plus>
            <c:minus>
              <c:numRef>
                <c:f>'Active 1'!$D$21:$D$55</c:f>
                <c:numCache>
                  <c:formatCode>General</c:formatCode>
                  <c:ptCount val="3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-11249.5</c:v>
                </c:pt>
                <c:pt idx="2">
                  <c:v>-8902.5</c:v>
                </c:pt>
                <c:pt idx="3">
                  <c:v>-8870</c:v>
                </c:pt>
                <c:pt idx="4">
                  <c:v>-8424.5</c:v>
                </c:pt>
                <c:pt idx="5">
                  <c:v>-8391</c:v>
                </c:pt>
                <c:pt idx="6">
                  <c:v>-3387</c:v>
                </c:pt>
                <c:pt idx="7">
                  <c:v>-3387</c:v>
                </c:pt>
                <c:pt idx="8">
                  <c:v>-3281.5</c:v>
                </c:pt>
                <c:pt idx="9">
                  <c:v>-3281.5</c:v>
                </c:pt>
                <c:pt idx="10">
                  <c:v>-3281.5</c:v>
                </c:pt>
                <c:pt idx="11">
                  <c:v>-3274.5</c:v>
                </c:pt>
                <c:pt idx="12">
                  <c:v>-3274.5</c:v>
                </c:pt>
                <c:pt idx="13">
                  <c:v>-3274.5</c:v>
                </c:pt>
                <c:pt idx="14">
                  <c:v>-3270.5</c:v>
                </c:pt>
                <c:pt idx="15">
                  <c:v>-3270.5</c:v>
                </c:pt>
                <c:pt idx="16">
                  <c:v>-3270.5</c:v>
                </c:pt>
                <c:pt idx="17">
                  <c:v>-3232.5</c:v>
                </c:pt>
                <c:pt idx="18">
                  <c:v>-3232.5</c:v>
                </c:pt>
                <c:pt idx="19">
                  <c:v>-3232.5</c:v>
                </c:pt>
                <c:pt idx="20">
                  <c:v>-3118.5</c:v>
                </c:pt>
                <c:pt idx="21">
                  <c:v>-3118.5</c:v>
                </c:pt>
                <c:pt idx="22">
                  <c:v>-3118.5</c:v>
                </c:pt>
                <c:pt idx="23">
                  <c:v>-3118.5</c:v>
                </c:pt>
                <c:pt idx="24">
                  <c:v>-3087</c:v>
                </c:pt>
                <c:pt idx="25">
                  <c:v>-3087</c:v>
                </c:pt>
                <c:pt idx="26">
                  <c:v>-2961.5</c:v>
                </c:pt>
                <c:pt idx="27">
                  <c:v>-2961.5</c:v>
                </c:pt>
                <c:pt idx="28">
                  <c:v>-2961.5</c:v>
                </c:pt>
                <c:pt idx="29">
                  <c:v>-2961.5</c:v>
                </c:pt>
                <c:pt idx="30">
                  <c:v>-2943.5</c:v>
                </c:pt>
                <c:pt idx="31">
                  <c:v>-2943.5</c:v>
                </c:pt>
                <c:pt idx="32">
                  <c:v>-2943.5</c:v>
                </c:pt>
                <c:pt idx="33">
                  <c:v>-2943.5</c:v>
                </c:pt>
                <c:pt idx="34">
                  <c:v>-2776</c:v>
                </c:pt>
                <c:pt idx="35">
                  <c:v>-2776</c:v>
                </c:pt>
                <c:pt idx="36">
                  <c:v>-2776</c:v>
                </c:pt>
                <c:pt idx="37">
                  <c:v>-2776</c:v>
                </c:pt>
                <c:pt idx="38">
                  <c:v>-2648.5</c:v>
                </c:pt>
                <c:pt idx="39">
                  <c:v>-2648.5</c:v>
                </c:pt>
                <c:pt idx="40">
                  <c:v>-2648.5</c:v>
                </c:pt>
                <c:pt idx="41">
                  <c:v>-2648.5</c:v>
                </c:pt>
                <c:pt idx="42">
                  <c:v>-2545</c:v>
                </c:pt>
                <c:pt idx="43">
                  <c:v>-2545</c:v>
                </c:pt>
                <c:pt idx="44">
                  <c:v>-2545</c:v>
                </c:pt>
                <c:pt idx="45">
                  <c:v>-2545</c:v>
                </c:pt>
                <c:pt idx="46">
                  <c:v>-2489.5</c:v>
                </c:pt>
                <c:pt idx="47">
                  <c:v>-2489.5</c:v>
                </c:pt>
                <c:pt idx="48">
                  <c:v>-2489.5</c:v>
                </c:pt>
                <c:pt idx="49">
                  <c:v>-2489.5</c:v>
                </c:pt>
                <c:pt idx="50">
                  <c:v>-2372.5</c:v>
                </c:pt>
                <c:pt idx="51">
                  <c:v>-2359.5</c:v>
                </c:pt>
                <c:pt idx="52">
                  <c:v>-2348.5</c:v>
                </c:pt>
                <c:pt idx="53">
                  <c:v>-2236.5</c:v>
                </c:pt>
                <c:pt idx="54">
                  <c:v>-1907.5</c:v>
                </c:pt>
                <c:pt idx="55">
                  <c:v>-1830.5</c:v>
                </c:pt>
                <c:pt idx="56">
                  <c:v>-1830.5</c:v>
                </c:pt>
                <c:pt idx="57">
                  <c:v>-1472</c:v>
                </c:pt>
                <c:pt idx="58">
                  <c:v>-1465.5</c:v>
                </c:pt>
                <c:pt idx="59">
                  <c:v>-1461.5</c:v>
                </c:pt>
                <c:pt idx="60">
                  <c:v>-1457</c:v>
                </c:pt>
                <c:pt idx="61">
                  <c:v>-1456.5</c:v>
                </c:pt>
                <c:pt idx="62">
                  <c:v>-1333.5</c:v>
                </c:pt>
                <c:pt idx="63">
                  <c:v>-1311</c:v>
                </c:pt>
                <c:pt idx="64">
                  <c:v>-1278.5</c:v>
                </c:pt>
                <c:pt idx="65">
                  <c:v>-1203.5</c:v>
                </c:pt>
                <c:pt idx="66">
                  <c:v>-1186.5</c:v>
                </c:pt>
                <c:pt idx="67">
                  <c:v>-1186.5</c:v>
                </c:pt>
                <c:pt idx="68">
                  <c:v>-1186.5</c:v>
                </c:pt>
                <c:pt idx="69">
                  <c:v>-1152.5</c:v>
                </c:pt>
                <c:pt idx="70">
                  <c:v>-1036</c:v>
                </c:pt>
                <c:pt idx="71">
                  <c:v>-1035.5</c:v>
                </c:pt>
                <c:pt idx="72">
                  <c:v>-897.5</c:v>
                </c:pt>
                <c:pt idx="73">
                  <c:v>-892.5</c:v>
                </c:pt>
                <c:pt idx="74">
                  <c:v>-885.5</c:v>
                </c:pt>
                <c:pt idx="75">
                  <c:v>-863.5</c:v>
                </c:pt>
                <c:pt idx="76">
                  <c:v>-861.5</c:v>
                </c:pt>
                <c:pt idx="77">
                  <c:v>-852.5</c:v>
                </c:pt>
                <c:pt idx="78">
                  <c:v>-841.5</c:v>
                </c:pt>
                <c:pt idx="79">
                  <c:v>-734.5</c:v>
                </c:pt>
                <c:pt idx="80">
                  <c:v>-733.5</c:v>
                </c:pt>
                <c:pt idx="81">
                  <c:v>-727</c:v>
                </c:pt>
                <c:pt idx="82">
                  <c:v>-678</c:v>
                </c:pt>
                <c:pt idx="83">
                  <c:v>-678</c:v>
                </c:pt>
                <c:pt idx="84">
                  <c:v>-593.5</c:v>
                </c:pt>
                <c:pt idx="85">
                  <c:v>-592.5</c:v>
                </c:pt>
                <c:pt idx="86">
                  <c:v>-592.5</c:v>
                </c:pt>
                <c:pt idx="87">
                  <c:v>-590</c:v>
                </c:pt>
                <c:pt idx="88">
                  <c:v>-590</c:v>
                </c:pt>
                <c:pt idx="89">
                  <c:v>-580</c:v>
                </c:pt>
                <c:pt idx="90">
                  <c:v>-546.5</c:v>
                </c:pt>
                <c:pt idx="91">
                  <c:v>-444.5</c:v>
                </c:pt>
                <c:pt idx="92">
                  <c:v>-444.5</c:v>
                </c:pt>
                <c:pt idx="93">
                  <c:v>-444.5</c:v>
                </c:pt>
                <c:pt idx="94">
                  <c:v>-444.5</c:v>
                </c:pt>
                <c:pt idx="95">
                  <c:v>-440.5</c:v>
                </c:pt>
                <c:pt idx="96">
                  <c:v>-440.5</c:v>
                </c:pt>
                <c:pt idx="97">
                  <c:v>-435.5</c:v>
                </c:pt>
                <c:pt idx="98">
                  <c:v>-435.5</c:v>
                </c:pt>
                <c:pt idx="99">
                  <c:v>-429.5</c:v>
                </c:pt>
                <c:pt idx="100">
                  <c:v>-429.5</c:v>
                </c:pt>
                <c:pt idx="101">
                  <c:v>-425</c:v>
                </c:pt>
                <c:pt idx="102">
                  <c:v>-425</c:v>
                </c:pt>
                <c:pt idx="103">
                  <c:v>-423.5</c:v>
                </c:pt>
                <c:pt idx="104">
                  <c:v>-423.5</c:v>
                </c:pt>
                <c:pt idx="105">
                  <c:v>-413.5</c:v>
                </c:pt>
                <c:pt idx="106">
                  <c:v>-413.5</c:v>
                </c:pt>
                <c:pt idx="107">
                  <c:v>-413.5</c:v>
                </c:pt>
                <c:pt idx="108">
                  <c:v>-413.5</c:v>
                </c:pt>
                <c:pt idx="109">
                  <c:v>-411.5</c:v>
                </c:pt>
                <c:pt idx="110">
                  <c:v>-411.5</c:v>
                </c:pt>
                <c:pt idx="111">
                  <c:v>-411.5</c:v>
                </c:pt>
                <c:pt idx="112">
                  <c:v>-402.5</c:v>
                </c:pt>
                <c:pt idx="113">
                  <c:v>-402.5</c:v>
                </c:pt>
                <c:pt idx="114">
                  <c:v>-402.5</c:v>
                </c:pt>
                <c:pt idx="115">
                  <c:v>-402.5</c:v>
                </c:pt>
                <c:pt idx="116">
                  <c:v>-283.5</c:v>
                </c:pt>
                <c:pt idx="117">
                  <c:v>-279</c:v>
                </c:pt>
                <c:pt idx="118">
                  <c:v>-272.5</c:v>
                </c:pt>
                <c:pt idx="119">
                  <c:v>-266</c:v>
                </c:pt>
                <c:pt idx="120">
                  <c:v>-248</c:v>
                </c:pt>
                <c:pt idx="121">
                  <c:v>-171.5</c:v>
                </c:pt>
                <c:pt idx="122">
                  <c:v>-167</c:v>
                </c:pt>
                <c:pt idx="123">
                  <c:v>-160.5</c:v>
                </c:pt>
                <c:pt idx="124">
                  <c:v>-158</c:v>
                </c:pt>
                <c:pt idx="125">
                  <c:v>-153.5</c:v>
                </c:pt>
                <c:pt idx="126">
                  <c:v>-153.5</c:v>
                </c:pt>
                <c:pt idx="127">
                  <c:v>-151.5</c:v>
                </c:pt>
                <c:pt idx="128">
                  <c:v>-145</c:v>
                </c:pt>
                <c:pt idx="129">
                  <c:v>-144.5</c:v>
                </c:pt>
                <c:pt idx="130">
                  <c:v>-144.5</c:v>
                </c:pt>
                <c:pt idx="131">
                  <c:v>-142.5</c:v>
                </c:pt>
                <c:pt idx="132">
                  <c:v>-140.5</c:v>
                </c:pt>
                <c:pt idx="133">
                  <c:v>-140</c:v>
                </c:pt>
                <c:pt idx="134">
                  <c:v>-138</c:v>
                </c:pt>
                <c:pt idx="135">
                  <c:v>-136</c:v>
                </c:pt>
                <c:pt idx="136">
                  <c:v>-129</c:v>
                </c:pt>
                <c:pt idx="137">
                  <c:v>-120.5</c:v>
                </c:pt>
                <c:pt idx="138">
                  <c:v>-118</c:v>
                </c:pt>
                <c:pt idx="139">
                  <c:v>-118</c:v>
                </c:pt>
                <c:pt idx="140">
                  <c:v>-114</c:v>
                </c:pt>
                <c:pt idx="141">
                  <c:v>-111.5</c:v>
                </c:pt>
                <c:pt idx="142">
                  <c:v>-107</c:v>
                </c:pt>
                <c:pt idx="143">
                  <c:v>-103.5</c:v>
                </c:pt>
                <c:pt idx="144">
                  <c:v>-103.5</c:v>
                </c:pt>
                <c:pt idx="145">
                  <c:v>-2</c:v>
                </c:pt>
                <c:pt idx="146">
                  <c:v>-1.5</c:v>
                </c:pt>
                <c:pt idx="147">
                  <c:v>-1.5</c:v>
                </c:pt>
                <c:pt idx="148">
                  <c:v>0</c:v>
                </c:pt>
                <c:pt idx="149">
                  <c:v>5.5</c:v>
                </c:pt>
                <c:pt idx="150">
                  <c:v>5.5</c:v>
                </c:pt>
                <c:pt idx="151">
                  <c:v>6.5</c:v>
                </c:pt>
                <c:pt idx="152">
                  <c:v>9.5</c:v>
                </c:pt>
                <c:pt idx="153">
                  <c:v>36</c:v>
                </c:pt>
                <c:pt idx="154">
                  <c:v>38.5</c:v>
                </c:pt>
                <c:pt idx="155">
                  <c:v>151</c:v>
                </c:pt>
                <c:pt idx="156">
                  <c:v>155.5</c:v>
                </c:pt>
                <c:pt idx="157">
                  <c:v>193</c:v>
                </c:pt>
                <c:pt idx="158">
                  <c:v>301</c:v>
                </c:pt>
                <c:pt idx="159">
                  <c:v>310</c:v>
                </c:pt>
                <c:pt idx="160">
                  <c:v>355.5</c:v>
                </c:pt>
                <c:pt idx="161">
                  <c:v>355.5</c:v>
                </c:pt>
                <c:pt idx="162">
                  <c:v>727.5</c:v>
                </c:pt>
              </c:numCache>
            </c:numRef>
          </c:xVal>
          <c:yVal>
            <c:numRef>
              <c:f>'Active 1'!$J$21:$J$1005</c:f>
              <c:numCache>
                <c:formatCode>General</c:formatCode>
                <c:ptCount val="985"/>
                <c:pt idx="6">
                  <c:v>2.9211000000941567E-2</c:v>
                </c:pt>
                <c:pt idx="7">
                  <c:v>2.9211000000941567E-2</c:v>
                </c:pt>
                <c:pt idx="8">
                  <c:v>2.7669499999319669E-2</c:v>
                </c:pt>
                <c:pt idx="9">
                  <c:v>2.7869500001543202E-2</c:v>
                </c:pt>
                <c:pt idx="10">
                  <c:v>2.7869500001543202E-2</c:v>
                </c:pt>
                <c:pt idx="11">
                  <c:v>3.1798500000149943E-2</c:v>
                </c:pt>
                <c:pt idx="12">
                  <c:v>3.1798500000149943E-2</c:v>
                </c:pt>
                <c:pt idx="13">
                  <c:v>3.1898500004899688E-2</c:v>
                </c:pt>
                <c:pt idx="14">
                  <c:v>2.9586500000732485E-2</c:v>
                </c:pt>
                <c:pt idx="15">
                  <c:v>2.9786500002956018E-2</c:v>
                </c:pt>
                <c:pt idx="16">
                  <c:v>2.9786500002956018E-2</c:v>
                </c:pt>
                <c:pt idx="17">
                  <c:v>3.3172499999636784E-2</c:v>
                </c:pt>
                <c:pt idx="18">
                  <c:v>3.3372500001860317E-2</c:v>
                </c:pt>
                <c:pt idx="19">
                  <c:v>3.3372500001860317E-2</c:v>
                </c:pt>
                <c:pt idx="20">
                  <c:v>2.9130500006431248E-2</c:v>
                </c:pt>
                <c:pt idx="21">
                  <c:v>2.9130500006431248E-2</c:v>
                </c:pt>
                <c:pt idx="22">
                  <c:v>2.9930500000773463E-2</c:v>
                </c:pt>
                <c:pt idx="23">
                  <c:v>2.9930500000773463E-2</c:v>
                </c:pt>
                <c:pt idx="24">
                  <c:v>3.001100000255974E-2</c:v>
                </c:pt>
                <c:pt idx="25">
                  <c:v>3.001100000255974E-2</c:v>
                </c:pt>
                <c:pt idx="26">
                  <c:v>2.7409500005887821E-2</c:v>
                </c:pt>
                <c:pt idx="27">
                  <c:v>2.900950000184821E-2</c:v>
                </c:pt>
                <c:pt idx="28">
                  <c:v>2.900950000184821E-2</c:v>
                </c:pt>
                <c:pt idx="29">
                  <c:v>3.1409499999426771E-2</c:v>
                </c:pt>
                <c:pt idx="30">
                  <c:v>2.4455500002659392E-2</c:v>
                </c:pt>
                <c:pt idx="31">
                  <c:v>2.63554999983171E-2</c:v>
                </c:pt>
                <c:pt idx="32">
                  <c:v>2.63554999983171E-2</c:v>
                </c:pt>
                <c:pt idx="33">
                  <c:v>2.7455499999632593E-2</c:v>
                </c:pt>
                <c:pt idx="34">
                  <c:v>1.3727999998081941E-2</c:v>
                </c:pt>
                <c:pt idx="35">
                  <c:v>1.4127999995253049E-2</c:v>
                </c:pt>
                <c:pt idx="36">
                  <c:v>1.4127999995253049E-2</c:v>
                </c:pt>
                <c:pt idx="37">
                  <c:v>1.4527999999700114E-2</c:v>
                </c:pt>
                <c:pt idx="38">
                  <c:v>-6.3794999950914644E-3</c:v>
                </c:pt>
                <c:pt idx="39">
                  <c:v>-5.8794999931706116E-3</c:v>
                </c:pt>
                <c:pt idx="40">
                  <c:v>-5.8794999931706116E-3</c:v>
                </c:pt>
                <c:pt idx="41">
                  <c:v>-3.0794999984209426E-3</c:v>
                </c:pt>
                <c:pt idx="42">
                  <c:v>-7.6150000022607855E-3</c:v>
                </c:pt>
                <c:pt idx="43">
                  <c:v>-7.4150000000372529E-3</c:v>
                </c:pt>
                <c:pt idx="44">
                  <c:v>-7.4150000000372529E-3</c:v>
                </c:pt>
                <c:pt idx="45">
                  <c:v>-7.1150000003399327E-3</c:v>
                </c:pt>
                <c:pt idx="46">
                  <c:v>-1.6065000017988496E-3</c:v>
                </c:pt>
                <c:pt idx="47">
                  <c:v>-7.0649999543093145E-4</c:v>
                </c:pt>
                <c:pt idx="48">
                  <c:v>-7.0649999543093145E-4</c:v>
                </c:pt>
                <c:pt idx="49">
                  <c:v>-5.0650000048335642E-4</c:v>
                </c:pt>
                <c:pt idx="50">
                  <c:v>-9.0749999799299985E-4</c:v>
                </c:pt>
                <c:pt idx="51">
                  <c:v>4.1035000031115487E-3</c:v>
                </c:pt>
                <c:pt idx="52">
                  <c:v>1.0204999998677522E-3</c:v>
                </c:pt>
                <c:pt idx="53">
                  <c:v>4.4845000011264347E-3</c:v>
                </c:pt>
                <c:pt idx="54">
                  <c:v>1.2147500005085021E-2</c:v>
                </c:pt>
                <c:pt idx="64">
                  <c:v>2.9510500004107598E-2</c:v>
                </c:pt>
                <c:pt idx="79">
                  <c:v>2.9678500002773944E-2</c:v>
                </c:pt>
                <c:pt idx="84">
                  <c:v>2.5705500003823545E-2</c:v>
                </c:pt>
                <c:pt idx="89">
                  <c:v>2.9940000000351574E-2</c:v>
                </c:pt>
                <c:pt idx="90">
                  <c:v>2.721449999808101E-2</c:v>
                </c:pt>
                <c:pt idx="144">
                  <c:v>-5.964500000118278E-3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5C-4075-B5FC-2D2421AEF6A3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-11249.5</c:v>
                </c:pt>
                <c:pt idx="2">
                  <c:v>-8902.5</c:v>
                </c:pt>
                <c:pt idx="3">
                  <c:v>-8870</c:v>
                </c:pt>
                <c:pt idx="4">
                  <c:v>-8424.5</c:v>
                </c:pt>
                <c:pt idx="5">
                  <c:v>-8391</c:v>
                </c:pt>
                <c:pt idx="6">
                  <c:v>-3387</c:v>
                </c:pt>
                <c:pt idx="7">
                  <c:v>-3387</c:v>
                </c:pt>
                <c:pt idx="8">
                  <c:v>-3281.5</c:v>
                </c:pt>
                <c:pt idx="9">
                  <c:v>-3281.5</c:v>
                </c:pt>
                <c:pt idx="10">
                  <c:v>-3281.5</c:v>
                </c:pt>
                <c:pt idx="11">
                  <c:v>-3274.5</c:v>
                </c:pt>
                <c:pt idx="12">
                  <c:v>-3274.5</c:v>
                </c:pt>
                <c:pt idx="13">
                  <c:v>-3274.5</c:v>
                </c:pt>
                <c:pt idx="14">
                  <c:v>-3270.5</c:v>
                </c:pt>
                <c:pt idx="15">
                  <c:v>-3270.5</c:v>
                </c:pt>
                <c:pt idx="16">
                  <c:v>-3270.5</c:v>
                </c:pt>
                <c:pt idx="17">
                  <c:v>-3232.5</c:v>
                </c:pt>
                <c:pt idx="18">
                  <c:v>-3232.5</c:v>
                </c:pt>
                <c:pt idx="19">
                  <c:v>-3232.5</c:v>
                </c:pt>
                <c:pt idx="20">
                  <c:v>-3118.5</c:v>
                </c:pt>
                <c:pt idx="21">
                  <c:v>-3118.5</c:v>
                </c:pt>
                <c:pt idx="22">
                  <c:v>-3118.5</c:v>
                </c:pt>
                <c:pt idx="23">
                  <c:v>-3118.5</c:v>
                </c:pt>
                <c:pt idx="24">
                  <c:v>-3087</c:v>
                </c:pt>
                <c:pt idx="25">
                  <c:v>-3087</c:v>
                </c:pt>
                <c:pt idx="26">
                  <c:v>-2961.5</c:v>
                </c:pt>
                <c:pt idx="27">
                  <c:v>-2961.5</c:v>
                </c:pt>
                <c:pt idx="28">
                  <c:v>-2961.5</c:v>
                </c:pt>
                <c:pt idx="29">
                  <c:v>-2961.5</c:v>
                </c:pt>
                <c:pt idx="30">
                  <c:v>-2943.5</c:v>
                </c:pt>
                <c:pt idx="31">
                  <c:v>-2943.5</c:v>
                </c:pt>
                <c:pt idx="32">
                  <c:v>-2943.5</c:v>
                </c:pt>
                <c:pt idx="33">
                  <c:v>-2943.5</c:v>
                </c:pt>
                <c:pt idx="34">
                  <c:v>-2776</c:v>
                </c:pt>
                <c:pt idx="35">
                  <c:v>-2776</c:v>
                </c:pt>
                <c:pt idx="36">
                  <c:v>-2776</c:v>
                </c:pt>
                <c:pt idx="37">
                  <c:v>-2776</c:v>
                </c:pt>
                <c:pt idx="38">
                  <c:v>-2648.5</c:v>
                </c:pt>
                <c:pt idx="39">
                  <c:v>-2648.5</c:v>
                </c:pt>
                <c:pt idx="40">
                  <c:v>-2648.5</c:v>
                </c:pt>
                <c:pt idx="41">
                  <c:v>-2648.5</c:v>
                </c:pt>
                <c:pt idx="42">
                  <c:v>-2545</c:v>
                </c:pt>
                <c:pt idx="43">
                  <c:v>-2545</c:v>
                </c:pt>
                <c:pt idx="44">
                  <c:v>-2545</c:v>
                </c:pt>
                <c:pt idx="45">
                  <c:v>-2545</c:v>
                </c:pt>
                <c:pt idx="46">
                  <c:v>-2489.5</c:v>
                </c:pt>
                <c:pt idx="47">
                  <c:v>-2489.5</c:v>
                </c:pt>
                <c:pt idx="48">
                  <c:v>-2489.5</c:v>
                </c:pt>
                <c:pt idx="49">
                  <c:v>-2489.5</c:v>
                </c:pt>
                <c:pt idx="50">
                  <c:v>-2372.5</c:v>
                </c:pt>
                <c:pt idx="51">
                  <c:v>-2359.5</c:v>
                </c:pt>
                <c:pt idx="52">
                  <c:v>-2348.5</c:v>
                </c:pt>
                <c:pt idx="53">
                  <c:v>-2236.5</c:v>
                </c:pt>
                <c:pt idx="54">
                  <c:v>-1907.5</c:v>
                </c:pt>
                <c:pt idx="55">
                  <c:v>-1830.5</c:v>
                </c:pt>
                <c:pt idx="56">
                  <c:v>-1830.5</c:v>
                </c:pt>
                <c:pt idx="57">
                  <c:v>-1472</c:v>
                </c:pt>
                <c:pt idx="58">
                  <c:v>-1465.5</c:v>
                </c:pt>
                <c:pt idx="59">
                  <c:v>-1461.5</c:v>
                </c:pt>
                <c:pt idx="60">
                  <c:v>-1457</c:v>
                </c:pt>
                <c:pt idx="61">
                  <c:v>-1456.5</c:v>
                </c:pt>
                <c:pt idx="62">
                  <c:v>-1333.5</c:v>
                </c:pt>
                <c:pt idx="63">
                  <c:v>-1311</c:v>
                </c:pt>
                <c:pt idx="64">
                  <c:v>-1278.5</c:v>
                </c:pt>
                <c:pt idx="65">
                  <c:v>-1203.5</c:v>
                </c:pt>
                <c:pt idx="66">
                  <c:v>-1186.5</c:v>
                </c:pt>
                <c:pt idx="67">
                  <c:v>-1186.5</c:v>
                </c:pt>
                <c:pt idx="68">
                  <c:v>-1186.5</c:v>
                </c:pt>
                <c:pt idx="69">
                  <c:v>-1152.5</c:v>
                </c:pt>
                <c:pt idx="70">
                  <c:v>-1036</c:v>
                </c:pt>
                <c:pt idx="71">
                  <c:v>-1035.5</c:v>
                </c:pt>
                <c:pt idx="72">
                  <c:v>-897.5</c:v>
                </c:pt>
                <c:pt idx="73">
                  <c:v>-892.5</c:v>
                </c:pt>
                <c:pt idx="74">
                  <c:v>-885.5</c:v>
                </c:pt>
                <c:pt idx="75">
                  <c:v>-863.5</c:v>
                </c:pt>
                <c:pt idx="76">
                  <c:v>-861.5</c:v>
                </c:pt>
                <c:pt idx="77">
                  <c:v>-852.5</c:v>
                </c:pt>
                <c:pt idx="78">
                  <c:v>-841.5</c:v>
                </c:pt>
                <c:pt idx="79">
                  <c:v>-734.5</c:v>
                </c:pt>
                <c:pt idx="80">
                  <c:v>-733.5</c:v>
                </c:pt>
                <c:pt idx="81">
                  <c:v>-727</c:v>
                </c:pt>
                <c:pt idx="82">
                  <c:v>-678</c:v>
                </c:pt>
                <c:pt idx="83">
                  <c:v>-678</c:v>
                </c:pt>
                <c:pt idx="84">
                  <c:v>-593.5</c:v>
                </c:pt>
                <c:pt idx="85">
                  <c:v>-592.5</c:v>
                </c:pt>
                <c:pt idx="86">
                  <c:v>-592.5</c:v>
                </c:pt>
                <c:pt idx="87">
                  <c:v>-590</c:v>
                </c:pt>
                <c:pt idx="88">
                  <c:v>-590</c:v>
                </c:pt>
                <c:pt idx="89">
                  <c:v>-580</c:v>
                </c:pt>
                <c:pt idx="90">
                  <c:v>-546.5</c:v>
                </c:pt>
                <c:pt idx="91">
                  <c:v>-444.5</c:v>
                </c:pt>
                <c:pt idx="92">
                  <c:v>-444.5</c:v>
                </c:pt>
                <c:pt idx="93">
                  <c:v>-444.5</c:v>
                </c:pt>
                <c:pt idx="94">
                  <c:v>-444.5</c:v>
                </c:pt>
                <c:pt idx="95">
                  <c:v>-440.5</c:v>
                </c:pt>
                <c:pt idx="96">
                  <c:v>-440.5</c:v>
                </c:pt>
                <c:pt idx="97">
                  <c:v>-435.5</c:v>
                </c:pt>
                <c:pt idx="98">
                  <c:v>-435.5</c:v>
                </c:pt>
                <c:pt idx="99">
                  <c:v>-429.5</c:v>
                </c:pt>
                <c:pt idx="100">
                  <c:v>-429.5</c:v>
                </c:pt>
                <c:pt idx="101">
                  <c:v>-425</c:v>
                </c:pt>
                <c:pt idx="102">
                  <c:v>-425</c:v>
                </c:pt>
                <c:pt idx="103">
                  <c:v>-423.5</c:v>
                </c:pt>
                <c:pt idx="104">
                  <c:v>-423.5</c:v>
                </c:pt>
                <c:pt idx="105">
                  <c:v>-413.5</c:v>
                </c:pt>
                <c:pt idx="106">
                  <c:v>-413.5</c:v>
                </c:pt>
                <c:pt idx="107">
                  <c:v>-413.5</c:v>
                </c:pt>
                <c:pt idx="108">
                  <c:v>-413.5</c:v>
                </c:pt>
                <c:pt idx="109">
                  <c:v>-411.5</c:v>
                </c:pt>
                <c:pt idx="110">
                  <c:v>-411.5</c:v>
                </c:pt>
                <c:pt idx="111">
                  <c:v>-411.5</c:v>
                </c:pt>
                <c:pt idx="112">
                  <c:v>-402.5</c:v>
                </c:pt>
                <c:pt idx="113">
                  <c:v>-402.5</c:v>
                </c:pt>
                <c:pt idx="114">
                  <c:v>-402.5</c:v>
                </c:pt>
                <c:pt idx="115">
                  <c:v>-402.5</c:v>
                </c:pt>
                <c:pt idx="116">
                  <c:v>-283.5</c:v>
                </c:pt>
                <c:pt idx="117">
                  <c:v>-279</c:v>
                </c:pt>
                <c:pt idx="118">
                  <c:v>-272.5</c:v>
                </c:pt>
                <c:pt idx="119">
                  <c:v>-266</c:v>
                </c:pt>
                <c:pt idx="120">
                  <c:v>-248</c:v>
                </c:pt>
                <c:pt idx="121">
                  <c:v>-171.5</c:v>
                </c:pt>
                <c:pt idx="122">
                  <c:v>-167</c:v>
                </c:pt>
                <c:pt idx="123">
                  <c:v>-160.5</c:v>
                </c:pt>
                <c:pt idx="124">
                  <c:v>-158</c:v>
                </c:pt>
                <c:pt idx="125">
                  <c:v>-153.5</c:v>
                </c:pt>
                <c:pt idx="126">
                  <c:v>-153.5</c:v>
                </c:pt>
                <c:pt idx="127">
                  <c:v>-151.5</c:v>
                </c:pt>
                <c:pt idx="128">
                  <c:v>-145</c:v>
                </c:pt>
                <c:pt idx="129">
                  <c:v>-144.5</c:v>
                </c:pt>
                <c:pt idx="130">
                  <c:v>-144.5</c:v>
                </c:pt>
                <c:pt idx="131">
                  <c:v>-142.5</c:v>
                </c:pt>
                <c:pt idx="132">
                  <c:v>-140.5</c:v>
                </c:pt>
                <c:pt idx="133">
                  <c:v>-140</c:v>
                </c:pt>
                <c:pt idx="134">
                  <c:v>-138</c:v>
                </c:pt>
                <c:pt idx="135">
                  <c:v>-136</c:v>
                </c:pt>
                <c:pt idx="136">
                  <c:v>-129</c:v>
                </c:pt>
                <c:pt idx="137">
                  <c:v>-120.5</c:v>
                </c:pt>
                <c:pt idx="138">
                  <c:v>-118</c:v>
                </c:pt>
                <c:pt idx="139">
                  <c:v>-118</c:v>
                </c:pt>
                <c:pt idx="140">
                  <c:v>-114</c:v>
                </c:pt>
                <c:pt idx="141">
                  <c:v>-111.5</c:v>
                </c:pt>
                <c:pt idx="142">
                  <c:v>-107</c:v>
                </c:pt>
                <c:pt idx="143">
                  <c:v>-103.5</c:v>
                </c:pt>
                <c:pt idx="144">
                  <c:v>-103.5</c:v>
                </c:pt>
                <c:pt idx="145">
                  <c:v>-2</c:v>
                </c:pt>
                <c:pt idx="146">
                  <c:v>-1.5</c:v>
                </c:pt>
                <c:pt idx="147">
                  <c:v>-1.5</c:v>
                </c:pt>
                <c:pt idx="148">
                  <c:v>0</c:v>
                </c:pt>
                <c:pt idx="149">
                  <c:v>5.5</c:v>
                </c:pt>
                <c:pt idx="150">
                  <c:v>5.5</c:v>
                </c:pt>
                <c:pt idx="151">
                  <c:v>6.5</c:v>
                </c:pt>
                <c:pt idx="152">
                  <c:v>9.5</c:v>
                </c:pt>
                <c:pt idx="153">
                  <c:v>36</c:v>
                </c:pt>
                <c:pt idx="154">
                  <c:v>38.5</c:v>
                </c:pt>
                <c:pt idx="155">
                  <c:v>151</c:v>
                </c:pt>
                <c:pt idx="156">
                  <c:v>155.5</c:v>
                </c:pt>
                <c:pt idx="157">
                  <c:v>193</c:v>
                </c:pt>
                <c:pt idx="158">
                  <c:v>301</c:v>
                </c:pt>
                <c:pt idx="159">
                  <c:v>310</c:v>
                </c:pt>
                <c:pt idx="160">
                  <c:v>355.5</c:v>
                </c:pt>
                <c:pt idx="161">
                  <c:v>355.5</c:v>
                </c:pt>
                <c:pt idx="162">
                  <c:v>727.5</c:v>
                </c:pt>
              </c:numCache>
            </c:numRef>
          </c:xVal>
          <c:yVal>
            <c:numRef>
              <c:f>'Active 1'!$K$21:$K$1005</c:f>
              <c:numCache>
                <c:formatCode>General</c:formatCode>
                <c:ptCount val="985"/>
                <c:pt idx="1">
                  <c:v>-9.4026500002655666E-2</c:v>
                </c:pt>
                <c:pt idx="55">
                  <c:v>2.3466500002541579E-2</c:v>
                </c:pt>
                <c:pt idx="56">
                  <c:v>2.3466500002541579E-2</c:v>
                </c:pt>
                <c:pt idx="57">
                  <c:v>2.3516000001109205E-2</c:v>
                </c:pt>
                <c:pt idx="58">
                  <c:v>2.5221500000043306E-2</c:v>
                </c:pt>
                <c:pt idx="59">
                  <c:v>2.8309499997703824E-2</c:v>
                </c:pt>
                <c:pt idx="60">
                  <c:v>2.4921000003814697E-2</c:v>
                </c:pt>
                <c:pt idx="61">
                  <c:v>2.4344500001461711E-2</c:v>
                </c:pt>
                <c:pt idx="62">
                  <c:v>2.6325500002712943E-2</c:v>
                </c:pt>
                <c:pt idx="63">
                  <c:v>2.708300000813324E-2</c:v>
                </c:pt>
                <c:pt idx="65">
                  <c:v>2.8735499996400904E-2</c:v>
                </c:pt>
                <c:pt idx="66">
                  <c:v>2.9334500002732966E-2</c:v>
                </c:pt>
                <c:pt idx="67">
                  <c:v>3.2034500000008848E-2</c:v>
                </c:pt>
                <c:pt idx="68">
                  <c:v>3.2034500000008848E-2</c:v>
                </c:pt>
                <c:pt idx="69">
                  <c:v>2.9232500004582107E-2</c:v>
                </c:pt>
                <c:pt idx="70">
                  <c:v>2.9208000007201917E-2</c:v>
                </c:pt>
                <c:pt idx="71">
                  <c:v>3.233149999869056E-2</c:v>
                </c:pt>
                <c:pt idx="72">
                  <c:v>3.2417500005976763E-2</c:v>
                </c:pt>
                <c:pt idx="73">
                  <c:v>3.1652500001655426E-2</c:v>
                </c:pt>
                <c:pt idx="74">
                  <c:v>3.2181500006117858E-2</c:v>
                </c:pt>
                <c:pt idx="75">
                  <c:v>3.101549999701092E-2</c:v>
                </c:pt>
                <c:pt idx="76">
                  <c:v>3.1409499999426771E-2</c:v>
                </c:pt>
                <c:pt idx="77">
                  <c:v>3.1532499997410923E-2</c:v>
                </c:pt>
                <c:pt idx="78">
                  <c:v>3.1449500005692244E-2</c:v>
                </c:pt>
                <c:pt idx="80">
                  <c:v>3.0525499998475425E-2</c:v>
                </c:pt>
                <c:pt idx="81">
                  <c:v>3.0530999996699393E-2</c:v>
                </c:pt>
                <c:pt idx="82">
                  <c:v>3.3234000002266839E-2</c:v>
                </c:pt>
                <c:pt idx="83">
                  <c:v>3.3234000002266839E-2</c:v>
                </c:pt>
                <c:pt idx="85">
                  <c:v>2.7952500000537839E-2</c:v>
                </c:pt>
                <c:pt idx="86">
                  <c:v>2.7952500000537839E-2</c:v>
                </c:pt>
                <c:pt idx="87">
                  <c:v>2.9670000003534369E-2</c:v>
                </c:pt>
                <c:pt idx="88">
                  <c:v>2.9670000003534369E-2</c:v>
                </c:pt>
                <c:pt idx="91">
                  <c:v>2.4008500004129019E-2</c:v>
                </c:pt>
                <c:pt idx="92">
                  <c:v>2.4008500004129019E-2</c:v>
                </c:pt>
                <c:pt idx="93">
                  <c:v>2.4708500000997446E-2</c:v>
                </c:pt>
                <c:pt idx="94">
                  <c:v>2.4708500000997446E-2</c:v>
                </c:pt>
                <c:pt idx="95">
                  <c:v>2.429649999976391E-2</c:v>
                </c:pt>
                <c:pt idx="96">
                  <c:v>2.429649999976391E-2</c:v>
                </c:pt>
                <c:pt idx="97">
                  <c:v>2.6131499995244667E-2</c:v>
                </c:pt>
                <c:pt idx="98">
                  <c:v>2.6131499995244667E-2</c:v>
                </c:pt>
                <c:pt idx="99">
                  <c:v>2.4913500004913658E-2</c:v>
                </c:pt>
                <c:pt idx="100">
                  <c:v>2.4913500004913658E-2</c:v>
                </c:pt>
                <c:pt idx="101">
                  <c:v>2.5424999999813735E-2</c:v>
                </c:pt>
                <c:pt idx="102">
                  <c:v>2.5424999999813735E-2</c:v>
                </c:pt>
                <c:pt idx="103">
                  <c:v>2.5195500005793292E-2</c:v>
                </c:pt>
                <c:pt idx="104">
                  <c:v>2.5195500005793292E-2</c:v>
                </c:pt>
                <c:pt idx="105">
                  <c:v>2.2865500002808403E-2</c:v>
                </c:pt>
                <c:pt idx="106">
                  <c:v>2.2865500002808403E-2</c:v>
                </c:pt>
                <c:pt idx="107">
                  <c:v>2.3865499999374151E-2</c:v>
                </c:pt>
                <c:pt idx="108">
                  <c:v>2.3865499999374151E-2</c:v>
                </c:pt>
                <c:pt idx="109">
                  <c:v>2.2159500003908761E-2</c:v>
                </c:pt>
                <c:pt idx="110">
                  <c:v>2.2159500003908761E-2</c:v>
                </c:pt>
                <c:pt idx="111">
                  <c:v>2.4559500001487322E-2</c:v>
                </c:pt>
                <c:pt idx="112">
                  <c:v>2.2982500006037299E-2</c:v>
                </c:pt>
                <c:pt idx="113">
                  <c:v>2.2982500006037299E-2</c:v>
                </c:pt>
                <c:pt idx="114">
                  <c:v>2.3582500005431939E-2</c:v>
                </c:pt>
                <c:pt idx="115">
                  <c:v>2.3582500005431939E-2</c:v>
                </c:pt>
                <c:pt idx="116">
                  <c:v>1.1875500000314787E-2</c:v>
                </c:pt>
                <c:pt idx="117">
                  <c:v>1.0687000001780689E-2</c:v>
                </c:pt>
                <c:pt idx="118">
                  <c:v>1.149250000162283E-2</c:v>
                </c:pt>
                <c:pt idx="119">
                  <c:v>1.4898000001267064E-2</c:v>
                </c:pt>
                <c:pt idx="120">
                  <c:v>7.5440000000526197E-3</c:v>
                </c:pt>
                <c:pt idx="121">
                  <c:v>-3.6604999986593612E-3</c:v>
                </c:pt>
                <c:pt idx="122">
                  <c:v>-3.2489999939571135E-3</c:v>
                </c:pt>
                <c:pt idx="123">
                  <c:v>-3.743500004929956E-3</c:v>
                </c:pt>
                <c:pt idx="124">
                  <c:v>-4.7259999992093071E-3</c:v>
                </c:pt>
                <c:pt idx="125">
                  <c:v>-4.1144999995594844E-3</c:v>
                </c:pt>
                <c:pt idx="126">
                  <c:v>-3.5145000001648441E-3</c:v>
                </c:pt>
                <c:pt idx="127">
                  <c:v>-4.5204999987618066E-3</c:v>
                </c:pt>
                <c:pt idx="128">
                  <c:v>-3.1149999995250255E-3</c:v>
                </c:pt>
                <c:pt idx="129">
                  <c:v>-6.491499996627681E-3</c:v>
                </c:pt>
                <c:pt idx="130">
                  <c:v>-4.69149999844376E-3</c:v>
                </c:pt>
                <c:pt idx="131">
                  <c:v>-3.7974999941070564E-3</c:v>
                </c:pt>
                <c:pt idx="132">
                  <c:v>-4.5035000002826564E-3</c:v>
                </c:pt>
                <c:pt idx="133">
                  <c:v>-3.8799999965704046E-3</c:v>
                </c:pt>
                <c:pt idx="134">
                  <c:v>-2.8859999947599135E-3</c:v>
                </c:pt>
                <c:pt idx="135">
                  <c:v>-2.9919999942649156E-3</c:v>
                </c:pt>
                <c:pt idx="136">
                  <c:v>-4.6300000394694507E-4</c:v>
                </c:pt>
                <c:pt idx="137">
                  <c:v>-2.2634999986621551E-3</c:v>
                </c:pt>
                <c:pt idx="138">
                  <c:v>-3.9459999970858917E-3</c:v>
                </c:pt>
                <c:pt idx="139">
                  <c:v>-3.545999999914784E-3</c:v>
                </c:pt>
                <c:pt idx="140">
                  <c:v>-4.2580000008456409E-3</c:v>
                </c:pt>
                <c:pt idx="141">
                  <c:v>-3.5405000016908161E-3</c:v>
                </c:pt>
                <c:pt idx="142">
                  <c:v>-3.7289999963832088E-3</c:v>
                </c:pt>
                <c:pt idx="143">
                  <c:v>-6.9645000039599836E-3</c:v>
                </c:pt>
                <c:pt idx="145">
                  <c:v>3.3059999987017363E-3</c:v>
                </c:pt>
                <c:pt idx="146">
                  <c:v>-9.7049999749287963E-4</c:v>
                </c:pt>
                <c:pt idx="147">
                  <c:v>-2.7049999334849417E-4</c:v>
                </c:pt>
                <c:pt idx="148">
                  <c:v>0</c:v>
                </c:pt>
                <c:pt idx="149">
                  <c:v>-1.8415000013192184E-3</c:v>
                </c:pt>
                <c:pt idx="150">
                  <c:v>-1.3414999993983656E-3</c:v>
                </c:pt>
                <c:pt idx="151">
                  <c:v>-3.7945000003674068E-3</c:v>
                </c:pt>
                <c:pt idx="152">
                  <c:v>-6.5349999931640923E-4</c:v>
                </c:pt>
                <c:pt idx="153">
                  <c:v>-4.0799999987939373E-4</c:v>
                </c:pt>
                <c:pt idx="154">
                  <c:v>-8.90499992237892E-4</c:v>
                </c:pt>
                <c:pt idx="155">
                  <c:v>3.8970000023255125E-3</c:v>
                </c:pt>
                <c:pt idx="156">
                  <c:v>7.0850000338396057E-4</c:v>
                </c:pt>
                <c:pt idx="157">
                  <c:v>2.8710000042337924E-3</c:v>
                </c:pt>
                <c:pt idx="158">
                  <c:v>9.1470000043045729E-3</c:v>
                </c:pt>
                <c:pt idx="159">
                  <c:v>6.0700000030919909E-3</c:v>
                </c:pt>
                <c:pt idx="160">
                  <c:v>7.0085000043036416E-3</c:v>
                </c:pt>
                <c:pt idx="161">
                  <c:v>7.1085000017774291E-3</c:v>
                </c:pt>
                <c:pt idx="162">
                  <c:v>2.0072499995876569E-2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5C-4075-B5FC-2D2421AEF6A3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-11249.5</c:v>
                </c:pt>
                <c:pt idx="2">
                  <c:v>-8902.5</c:v>
                </c:pt>
                <c:pt idx="3">
                  <c:v>-8870</c:v>
                </c:pt>
                <c:pt idx="4">
                  <c:v>-8424.5</c:v>
                </c:pt>
                <c:pt idx="5">
                  <c:v>-8391</c:v>
                </c:pt>
                <c:pt idx="6">
                  <c:v>-3387</c:v>
                </c:pt>
                <c:pt idx="7">
                  <c:v>-3387</c:v>
                </c:pt>
                <c:pt idx="8">
                  <c:v>-3281.5</c:v>
                </c:pt>
                <c:pt idx="9">
                  <c:v>-3281.5</c:v>
                </c:pt>
                <c:pt idx="10">
                  <c:v>-3281.5</c:v>
                </c:pt>
                <c:pt idx="11">
                  <c:v>-3274.5</c:v>
                </c:pt>
                <c:pt idx="12">
                  <c:v>-3274.5</c:v>
                </c:pt>
                <c:pt idx="13">
                  <c:v>-3274.5</c:v>
                </c:pt>
                <c:pt idx="14">
                  <c:v>-3270.5</c:v>
                </c:pt>
                <c:pt idx="15">
                  <c:v>-3270.5</c:v>
                </c:pt>
                <c:pt idx="16">
                  <c:v>-3270.5</c:v>
                </c:pt>
                <c:pt idx="17">
                  <c:v>-3232.5</c:v>
                </c:pt>
                <c:pt idx="18">
                  <c:v>-3232.5</c:v>
                </c:pt>
                <c:pt idx="19">
                  <c:v>-3232.5</c:v>
                </c:pt>
                <c:pt idx="20">
                  <c:v>-3118.5</c:v>
                </c:pt>
                <c:pt idx="21">
                  <c:v>-3118.5</c:v>
                </c:pt>
                <c:pt idx="22">
                  <c:v>-3118.5</c:v>
                </c:pt>
                <c:pt idx="23">
                  <c:v>-3118.5</c:v>
                </c:pt>
                <c:pt idx="24">
                  <c:v>-3087</c:v>
                </c:pt>
                <c:pt idx="25">
                  <c:v>-3087</c:v>
                </c:pt>
                <c:pt idx="26">
                  <c:v>-2961.5</c:v>
                </c:pt>
                <c:pt idx="27">
                  <c:v>-2961.5</c:v>
                </c:pt>
                <c:pt idx="28">
                  <c:v>-2961.5</c:v>
                </c:pt>
                <c:pt idx="29">
                  <c:v>-2961.5</c:v>
                </c:pt>
                <c:pt idx="30">
                  <c:v>-2943.5</c:v>
                </c:pt>
                <c:pt idx="31">
                  <c:v>-2943.5</c:v>
                </c:pt>
                <c:pt idx="32">
                  <c:v>-2943.5</c:v>
                </c:pt>
                <c:pt idx="33">
                  <c:v>-2943.5</c:v>
                </c:pt>
                <c:pt idx="34">
                  <c:v>-2776</c:v>
                </c:pt>
                <c:pt idx="35">
                  <c:v>-2776</c:v>
                </c:pt>
                <c:pt idx="36">
                  <c:v>-2776</c:v>
                </c:pt>
                <c:pt idx="37">
                  <c:v>-2776</c:v>
                </c:pt>
                <c:pt idx="38">
                  <c:v>-2648.5</c:v>
                </c:pt>
                <c:pt idx="39">
                  <c:v>-2648.5</c:v>
                </c:pt>
                <c:pt idx="40">
                  <c:v>-2648.5</c:v>
                </c:pt>
                <c:pt idx="41">
                  <c:v>-2648.5</c:v>
                </c:pt>
                <c:pt idx="42">
                  <c:v>-2545</c:v>
                </c:pt>
                <c:pt idx="43">
                  <c:v>-2545</c:v>
                </c:pt>
                <c:pt idx="44">
                  <c:v>-2545</c:v>
                </c:pt>
                <c:pt idx="45">
                  <c:v>-2545</c:v>
                </c:pt>
                <c:pt idx="46">
                  <c:v>-2489.5</c:v>
                </c:pt>
                <c:pt idx="47">
                  <c:v>-2489.5</c:v>
                </c:pt>
                <c:pt idx="48">
                  <c:v>-2489.5</c:v>
                </c:pt>
                <c:pt idx="49">
                  <c:v>-2489.5</c:v>
                </c:pt>
                <c:pt idx="50">
                  <c:v>-2372.5</c:v>
                </c:pt>
                <c:pt idx="51">
                  <c:v>-2359.5</c:v>
                </c:pt>
                <c:pt idx="52">
                  <c:v>-2348.5</c:v>
                </c:pt>
                <c:pt idx="53">
                  <c:v>-2236.5</c:v>
                </c:pt>
                <c:pt idx="54">
                  <c:v>-1907.5</c:v>
                </c:pt>
                <c:pt idx="55">
                  <c:v>-1830.5</c:v>
                </c:pt>
                <c:pt idx="56">
                  <c:v>-1830.5</c:v>
                </c:pt>
                <c:pt idx="57">
                  <c:v>-1472</c:v>
                </c:pt>
                <c:pt idx="58">
                  <c:v>-1465.5</c:v>
                </c:pt>
                <c:pt idx="59">
                  <c:v>-1461.5</c:v>
                </c:pt>
                <c:pt idx="60">
                  <c:v>-1457</c:v>
                </c:pt>
                <c:pt idx="61">
                  <c:v>-1456.5</c:v>
                </c:pt>
                <c:pt idx="62">
                  <c:v>-1333.5</c:v>
                </c:pt>
                <c:pt idx="63">
                  <c:v>-1311</c:v>
                </c:pt>
                <c:pt idx="64">
                  <c:v>-1278.5</c:v>
                </c:pt>
                <c:pt idx="65">
                  <c:v>-1203.5</c:v>
                </c:pt>
                <c:pt idx="66">
                  <c:v>-1186.5</c:v>
                </c:pt>
                <c:pt idx="67">
                  <c:v>-1186.5</c:v>
                </c:pt>
                <c:pt idx="68">
                  <c:v>-1186.5</c:v>
                </c:pt>
                <c:pt idx="69">
                  <c:v>-1152.5</c:v>
                </c:pt>
                <c:pt idx="70">
                  <c:v>-1036</c:v>
                </c:pt>
                <c:pt idx="71">
                  <c:v>-1035.5</c:v>
                </c:pt>
                <c:pt idx="72">
                  <c:v>-897.5</c:v>
                </c:pt>
                <c:pt idx="73">
                  <c:v>-892.5</c:v>
                </c:pt>
                <c:pt idx="74">
                  <c:v>-885.5</c:v>
                </c:pt>
                <c:pt idx="75">
                  <c:v>-863.5</c:v>
                </c:pt>
                <c:pt idx="76">
                  <c:v>-861.5</c:v>
                </c:pt>
                <c:pt idx="77">
                  <c:v>-852.5</c:v>
                </c:pt>
                <c:pt idx="78">
                  <c:v>-841.5</c:v>
                </c:pt>
                <c:pt idx="79">
                  <c:v>-734.5</c:v>
                </c:pt>
                <c:pt idx="80">
                  <c:v>-733.5</c:v>
                </c:pt>
                <c:pt idx="81">
                  <c:v>-727</c:v>
                </c:pt>
                <c:pt idx="82">
                  <c:v>-678</c:v>
                </c:pt>
                <c:pt idx="83">
                  <c:v>-678</c:v>
                </c:pt>
                <c:pt idx="84">
                  <c:v>-593.5</c:v>
                </c:pt>
                <c:pt idx="85">
                  <c:v>-592.5</c:v>
                </c:pt>
                <c:pt idx="86">
                  <c:v>-592.5</c:v>
                </c:pt>
                <c:pt idx="87">
                  <c:v>-590</c:v>
                </c:pt>
                <c:pt idx="88">
                  <c:v>-590</c:v>
                </c:pt>
                <c:pt idx="89">
                  <c:v>-580</c:v>
                </c:pt>
                <c:pt idx="90">
                  <c:v>-546.5</c:v>
                </c:pt>
                <c:pt idx="91">
                  <c:v>-444.5</c:v>
                </c:pt>
                <c:pt idx="92">
                  <c:v>-444.5</c:v>
                </c:pt>
                <c:pt idx="93">
                  <c:v>-444.5</c:v>
                </c:pt>
                <c:pt idx="94">
                  <c:v>-444.5</c:v>
                </c:pt>
                <c:pt idx="95">
                  <c:v>-440.5</c:v>
                </c:pt>
                <c:pt idx="96">
                  <c:v>-440.5</c:v>
                </c:pt>
                <c:pt idx="97">
                  <c:v>-435.5</c:v>
                </c:pt>
                <c:pt idx="98">
                  <c:v>-435.5</c:v>
                </c:pt>
                <c:pt idx="99">
                  <c:v>-429.5</c:v>
                </c:pt>
                <c:pt idx="100">
                  <c:v>-429.5</c:v>
                </c:pt>
                <c:pt idx="101">
                  <c:v>-425</c:v>
                </c:pt>
                <c:pt idx="102">
                  <c:v>-425</c:v>
                </c:pt>
                <c:pt idx="103">
                  <c:v>-423.5</c:v>
                </c:pt>
                <c:pt idx="104">
                  <c:v>-423.5</c:v>
                </c:pt>
                <c:pt idx="105">
                  <c:v>-413.5</c:v>
                </c:pt>
                <c:pt idx="106">
                  <c:v>-413.5</c:v>
                </c:pt>
                <c:pt idx="107">
                  <c:v>-413.5</c:v>
                </c:pt>
                <c:pt idx="108">
                  <c:v>-413.5</c:v>
                </c:pt>
                <c:pt idx="109">
                  <c:v>-411.5</c:v>
                </c:pt>
                <c:pt idx="110">
                  <c:v>-411.5</c:v>
                </c:pt>
                <c:pt idx="111">
                  <c:v>-411.5</c:v>
                </c:pt>
                <c:pt idx="112">
                  <c:v>-402.5</c:v>
                </c:pt>
                <c:pt idx="113">
                  <c:v>-402.5</c:v>
                </c:pt>
                <c:pt idx="114">
                  <c:v>-402.5</c:v>
                </c:pt>
                <c:pt idx="115">
                  <c:v>-402.5</c:v>
                </c:pt>
                <c:pt idx="116">
                  <c:v>-283.5</c:v>
                </c:pt>
                <c:pt idx="117">
                  <c:v>-279</c:v>
                </c:pt>
                <c:pt idx="118">
                  <c:v>-272.5</c:v>
                </c:pt>
                <c:pt idx="119">
                  <c:v>-266</c:v>
                </c:pt>
                <c:pt idx="120">
                  <c:v>-248</c:v>
                </c:pt>
                <c:pt idx="121">
                  <c:v>-171.5</c:v>
                </c:pt>
                <c:pt idx="122">
                  <c:v>-167</c:v>
                </c:pt>
                <c:pt idx="123">
                  <c:v>-160.5</c:v>
                </c:pt>
                <c:pt idx="124">
                  <c:v>-158</c:v>
                </c:pt>
                <c:pt idx="125">
                  <c:v>-153.5</c:v>
                </c:pt>
                <c:pt idx="126">
                  <c:v>-153.5</c:v>
                </c:pt>
                <c:pt idx="127">
                  <c:v>-151.5</c:v>
                </c:pt>
                <c:pt idx="128">
                  <c:v>-145</c:v>
                </c:pt>
                <c:pt idx="129">
                  <c:v>-144.5</c:v>
                </c:pt>
                <c:pt idx="130">
                  <c:v>-144.5</c:v>
                </c:pt>
                <c:pt idx="131">
                  <c:v>-142.5</c:v>
                </c:pt>
                <c:pt idx="132">
                  <c:v>-140.5</c:v>
                </c:pt>
                <c:pt idx="133">
                  <c:v>-140</c:v>
                </c:pt>
                <c:pt idx="134">
                  <c:v>-138</c:v>
                </c:pt>
                <c:pt idx="135">
                  <c:v>-136</c:v>
                </c:pt>
                <c:pt idx="136">
                  <c:v>-129</c:v>
                </c:pt>
                <c:pt idx="137">
                  <c:v>-120.5</c:v>
                </c:pt>
                <c:pt idx="138">
                  <c:v>-118</c:v>
                </c:pt>
                <c:pt idx="139">
                  <c:v>-118</c:v>
                </c:pt>
                <c:pt idx="140">
                  <c:v>-114</c:v>
                </c:pt>
                <c:pt idx="141">
                  <c:v>-111.5</c:v>
                </c:pt>
                <c:pt idx="142">
                  <c:v>-107</c:v>
                </c:pt>
                <c:pt idx="143">
                  <c:v>-103.5</c:v>
                </c:pt>
                <c:pt idx="144">
                  <c:v>-103.5</c:v>
                </c:pt>
                <c:pt idx="145">
                  <c:v>-2</c:v>
                </c:pt>
                <c:pt idx="146">
                  <c:v>-1.5</c:v>
                </c:pt>
                <c:pt idx="147">
                  <c:v>-1.5</c:v>
                </c:pt>
                <c:pt idx="148">
                  <c:v>0</c:v>
                </c:pt>
                <c:pt idx="149">
                  <c:v>5.5</c:v>
                </c:pt>
                <c:pt idx="150">
                  <c:v>5.5</c:v>
                </c:pt>
                <c:pt idx="151">
                  <c:v>6.5</c:v>
                </c:pt>
                <c:pt idx="152">
                  <c:v>9.5</c:v>
                </c:pt>
                <c:pt idx="153">
                  <c:v>36</c:v>
                </c:pt>
                <c:pt idx="154">
                  <c:v>38.5</c:v>
                </c:pt>
                <c:pt idx="155">
                  <c:v>151</c:v>
                </c:pt>
                <c:pt idx="156">
                  <c:v>155.5</c:v>
                </c:pt>
                <c:pt idx="157">
                  <c:v>193</c:v>
                </c:pt>
                <c:pt idx="158">
                  <c:v>301</c:v>
                </c:pt>
                <c:pt idx="159">
                  <c:v>310</c:v>
                </c:pt>
                <c:pt idx="160">
                  <c:v>355.5</c:v>
                </c:pt>
                <c:pt idx="161">
                  <c:v>355.5</c:v>
                </c:pt>
                <c:pt idx="162">
                  <c:v>727.5</c:v>
                </c:pt>
              </c:numCache>
            </c:numRef>
          </c:xVal>
          <c:yVal>
            <c:numRef>
              <c:f>'Active 1'!$L$21:$L$1005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F5C-4075-B5FC-2D2421AEF6A3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-11249.5</c:v>
                </c:pt>
                <c:pt idx="2">
                  <c:v>-8902.5</c:v>
                </c:pt>
                <c:pt idx="3">
                  <c:v>-8870</c:v>
                </c:pt>
                <c:pt idx="4">
                  <c:v>-8424.5</c:v>
                </c:pt>
                <c:pt idx="5">
                  <c:v>-8391</c:v>
                </c:pt>
                <c:pt idx="6">
                  <c:v>-3387</c:v>
                </c:pt>
                <c:pt idx="7">
                  <c:v>-3387</c:v>
                </c:pt>
                <c:pt idx="8">
                  <c:v>-3281.5</c:v>
                </c:pt>
                <c:pt idx="9">
                  <c:v>-3281.5</c:v>
                </c:pt>
                <c:pt idx="10">
                  <c:v>-3281.5</c:v>
                </c:pt>
                <c:pt idx="11">
                  <c:v>-3274.5</c:v>
                </c:pt>
                <c:pt idx="12">
                  <c:v>-3274.5</c:v>
                </c:pt>
                <c:pt idx="13">
                  <c:v>-3274.5</c:v>
                </c:pt>
                <c:pt idx="14">
                  <c:v>-3270.5</c:v>
                </c:pt>
                <c:pt idx="15">
                  <c:v>-3270.5</c:v>
                </c:pt>
                <c:pt idx="16">
                  <c:v>-3270.5</c:v>
                </c:pt>
                <c:pt idx="17">
                  <c:v>-3232.5</c:v>
                </c:pt>
                <c:pt idx="18">
                  <c:v>-3232.5</c:v>
                </c:pt>
                <c:pt idx="19">
                  <c:v>-3232.5</c:v>
                </c:pt>
                <c:pt idx="20">
                  <c:v>-3118.5</c:v>
                </c:pt>
                <c:pt idx="21">
                  <c:v>-3118.5</c:v>
                </c:pt>
                <c:pt idx="22">
                  <c:v>-3118.5</c:v>
                </c:pt>
                <c:pt idx="23">
                  <c:v>-3118.5</c:v>
                </c:pt>
                <c:pt idx="24">
                  <c:v>-3087</c:v>
                </c:pt>
                <c:pt idx="25">
                  <c:v>-3087</c:v>
                </c:pt>
                <c:pt idx="26">
                  <c:v>-2961.5</c:v>
                </c:pt>
                <c:pt idx="27">
                  <c:v>-2961.5</c:v>
                </c:pt>
                <c:pt idx="28">
                  <c:v>-2961.5</c:v>
                </c:pt>
                <c:pt idx="29">
                  <c:v>-2961.5</c:v>
                </c:pt>
                <c:pt idx="30">
                  <c:v>-2943.5</c:v>
                </c:pt>
                <c:pt idx="31">
                  <c:v>-2943.5</c:v>
                </c:pt>
                <c:pt idx="32">
                  <c:v>-2943.5</c:v>
                </c:pt>
                <c:pt idx="33">
                  <c:v>-2943.5</c:v>
                </c:pt>
                <c:pt idx="34">
                  <c:v>-2776</c:v>
                </c:pt>
                <c:pt idx="35">
                  <c:v>-2776</c:v>
                </c:pt>
                <c:pt idx="36">
                  <c:v>-2776</c:v>
                </c:pt>
                <c:pt idx="37">
                  <c:v>-2776</c:v>
                </c:pt>
                <c:pt idx="38">
                  <c:v>-2648.5</c:v>
                </c:pt>
                <c:pt idx="39">
                  <c:v>-2648.5</c:v>
                </c:pt>
                <c:pt idx="40">
                  <c:v>-2648.5</c:v>
                </c:pt>
                <c:pt idx="41">
                  <c:v>-2648.5</c:v>
                </c:pt>
                <c:pt idx="42">
                  <c:v>-2545</c:v>
                </c:pt>
                <c:pt idx="43">
                  <c:v>-2545</c:v>
                </c:pt>
                <c:pt idx="44">
                  <c:v>-2545</c:v>
                </c:pt>
                <c:pt idx="45">
                  <c:v>-2545</c:v>
                </c:pt>
                <c:pt idx="46">
                  <c:v>-2489.5</c:v>
                </c:pt>
                <c:pt idx="47">
                  <c:v>-2489.5</c:v>
                </c:pt>
                <c:pt idx="48">
                  <c:v>-2489.5</c:v>
                </c:pt>
                <c:pt idx="49">
                  <c:v>-2489.5</c:v>
                </c:pt>
                <c:pt idx="50">
                  <c:v>-2372.5</c:v>
                </c:pt>
                <c:pt idx="51">
                  <c:v>-2359.5</c:v>
                </c:pt>
                <c:pt idx="52">
                  <c:v>-2348.5</c:v>
                </c:pt>
                <c:pt idx="53">
                  <c:v>-2236.5</c:v>
                </c:pt>
                <c:pt idx="54">
                  <c:v>-1907.5</c:v>
                </c:pt>
                <c:pt idx="55">
                  <c:v>-1830.5</c:v>
                </c:pt>
                <c:pt idx="56">
                  <c:v>-1830.5</c:v>
                </c:pt>
                <c:pt idx="57">
                  <c:v>-1472</c:v>
                </c:pt>
                <c:pt idx="58">
                  <c:v>-1465.5</c:v>
                </c:pt>
                <c:pt idx="59">
                  <c:v>-1461.5</c:v>
                </c:pt>
                <c:pt idx="60">
                  <c:v>-1457</c:v>
                </c:pt>
                <c:pt idx="61">
                  <c:v>-1456.5</c:v>
                </c:pt>
                <c:pt idx="62">
                  <c:v>-1333.5</c:v>
                </c:pt>
                <c:pt idx="63">
                  <c:v>-1311</c:v>
                </c:pt>
                <c:pt idx="64">
                  <c:v>-1278.5</c:v>
                </c:pt>
                <c:pt idx="65">
                  <c:v>-1203.5</c:v>
                </c:pt>
                <c:pt idx="66">
                  <c:v>-1186.5</c:v>
                </c:pt>
                <c:pt idx="67">
                  <c:v>-1186.5</c:v>
                </c:pt>
                <c:pt idx="68">
                  <c:v>-1186.5</c:v>
                </c:pt>
                <c:pt idx="69">
                  <c:v>-1152.5</c:v>
                </c:pt>
                <c:pt idx="70">
                  <c:v>-1036</c:v>
                </c:pt>
                <c:pt idx="71">
                  <c:v>-1035.5</c:v>
                </c:pt>
                <c:pt idx="72">
                  <c:v>-897.5</c:v>
                </c:pt>
                <c:pt idx="73">
                  <c:v>-892.5</c:v>
                </c:pt>
                <c:pt idx="74">
                  <c:v>-885.5</c:v>
                </c:pt>
                <c:pt idx="75">
                  <c:v>-863.5</c:v>
                </c:pt>
                <c:pt idx="76">
                  <c:v>-861.5</c:v>
                </c:pt>
                <c:pt idx="77">
                  <c:v>-852.5</c:v>
                </c:pt>
                <c:pt idx="78">
                  <c:v>-841.5</c:v>
                </c:pt>
                <c:pt idx="79">
                  <c:v>-734.5</c:v>
                </c:pt>
                <c:pt idx="80">
                  <c:v>-733.5</c:v>
                </c:pt>
                <c:pt idx="81">
                  <c:v>-727</c:v>
                </c:pt>
                <c:pt idx="82">
                  <c:v>-678</c:v>
                </c:pt>
                <c:pt idx="83">
                  <c:v>-678</c:v>
                </c:pt>
                <c:pt idx="84">
                  <c:v>-593.5</c:v>
                </c:pt>
                <c:pt idx="85">
                  <c:v>-592.5</c:v>
                </c:pt>
                <c:pt idx="86">
                  <c:v>-592.5</c:v>
                </c:pt>
                <c:pt idx="87">
                  <c:v>-590</c:v>
                </c:pt>
                <c:pt idx="88">
                  <c:v>-590</c:v>
                </c:pt>
                <c:pt idx="89">
                  <c:v>-580</c:v>
                </c:pt>
                <c:pt idx="90">
                  <c:v>-546.5</c:v>
                </c:pt>
                <c:pt idx="91">
                  <c:v>-444.5</c:v>
                </c:pt>
                <c:pt idx="92">
                  <c:v>-444.5</c:v>
                </c:pt>
                <c:pt idx="93">
                  <c:v>-444.5</c:v>
                </c:pt>
                <c:pt idx="94">
                  <c:v>-444.5</c:v>
                </c:pt>
                <c:pt idx="95">
                  <c:v>-440.5</c:v>
                </c:pt>
                <c:pt idx="96">
                  <c:v>-440.5</c:v>
                </c:pt>
                <c:pt idx="97">
                  <c:v>-435.5</c:v>
                </c:pt>
                <c:pt idx="98">
                  <c:v>-435.5</c:v>
                </c:pt>
                <c:pt idx="99">
                  <c:v>-429.5</c:v>
                </c:pt>
                <c:pt idx="100">
                  <c:v>-429.5</c:v>
                </c:pt>
                <c:pt idx="101">
                  <c:v>-425</c:v>
                </c:pt>
                <c:pt idx="102">
                  <c:v>-425</c:v>
                </c:pt>
                <c:pt idx="103">
                  <c:v>-423.5</c:v>
                </c:pt>
                <c:pt idx="104">
                  <c:v>-423.5</c:v>
                </c:pt>
                <c:pt idx="105">
                  <c:v>-413.5</c:v>
                </c:pt>
                <c:pt idx="106">
                  <c:v>-413.5</c:v>
                </c:pt>
                <c:pt idx="107">
                  <c:v>-413.5</c:v>
                </c:pt>
                <c:pt idx="108">
                  <c:v>-413.5</c:v>
                </c:pt>
                <c:pt idx="109">
                  <c:v>-411.5</c:v>
                </c:pt>
                <c:pt idx="110">
                  <c:v>-411.5</c:v>
                </c:pt>
                <c:pt idx="111">
                  <c:v>-411.5</c:v>
                </c:pt>
                <c:pt idx="112">
                  <c:v>-402.5</c:v>
                </c:pt>
                <c:pt idx="113">
                  <c:v>-402.5</c:v>
                </c:pt>
                <c:pt idx="114">
                  <c:v>-402.5</c:v>
                </c:pt>
                <c:pt idx="115">
                  <c:v>-402.5</c:v>
                </c:pt>
                <c:pt idx="116">
                  <c:v>-283.5</c:v>
                </c:pt>
                <c:pt idx="117">
                  <c:v>-279</c:v>
                </c:pt>
                <c:pt idx="118">
                  <c:v>-272.5</c:v>
                </c:pt>
                <c:pt idx="119">
                  <c:v>-266</c:v>
                </c:pt>
                <c:pt idx="120">
                  <c:v>-248</c:v>
                </c:pt>
                <c:pt idx="121">
                  <c:v>-171.5</c:v>
                </c:pt>
                <c:pt idx="122">
                  <c:v>-167</c:v>
                </c:pt>
                <c:pt idx="123">
                  <c:v>-160.5</c:v>
                </c:pt>
                <c:pt idx="124">
                  <c:v>-158</c:v>
                </c:pt>
                <c:pt idx="125">
                  <c:v>-153.5</c:v>
                </c:pt>
                <c:pt idx="126">
                  <c:v>-153.5</c:v>
                </c:pt>
                <c:pt idx="127">
                  <c:v>-151.5</c:v>
                </c:pt>
                <c:pt idx="128">
                  <c:v>-145</c:v>
                </c:pt>
                <c:pt idx="129">
                  <c:v>-144.5</c:v>
                </c:pt>
                <c:pt idx="130">
                  <c:v>-144.5</c:v>
                </c:pt>
                <c:pt idx="131">
                  <c:v>-142.5</c:v>
                </c:pt>
                <c:pt idx="132">
                  <c:v>-140.5</c:v>
                </c:pt>
                <c:pt idx="133">
                  <c:v>-140</c:v>
                </c:pt>
                <c:pt idx="134">
                  <c:v>-138</c:v>
                </c:pt>
                <c:pt idx="135">
                  <c:v>-136</c:v>
                </c:pt>
                <c:pt idx="136">
                  <c:v>-129</c:v>
                </c:pt>
                <c:pt idx="137">
                  <c:v>-120.5</c:v>
                </c:pt>
                <c:pt idx="138">
                  <c:v>-118</c:v>
                </c:pt>
                <c:pt idx="139">
                  <c:v>-118</c:v>
                </c:pt>
                <c:pt idx="140">
                  <c:v>-114</c:v>
                </c:pt>
                <c:pt idx="141">
                  <c:v>-111.5</c:v>
                </c:pt>
                <c:pt idx="142">
                  <c:v>-107</c:v>
                </c:pt>
                <c:pt idx="143">
                  <c:v>-103.5</c:v>
                </c:pt>
                <c:pt idx="144">
                  <c:v>-103.5</c:v>
                </c:pt>
                <c:pt idx="145">
                  <c:v>-2</c:v>
                </c:pt>
                <c:pt idx="146">
                  <c:v>-1.5</c:v>
                </c:pt>
                <c:pt idx="147">
                  <c:v>-1.5</c:v>
                </c:pt>
                <c:pt idx="148">
                  <c:v>0</c:v>
                </c:pt>
                <c:pt idx="149">
                  <c:v>5.5</c:v>
                </c:pt>
                <c:pt idx="150">
                  <c:v>5.5</c:v>
                </c:pt>
                <c:pt idx="151">
                  <c:v>6.5</c:v>
                </c:pt>
                <c:pt idx="152">
                  <c:v>9.5</c:v>
                </c:pt>
                <c:pt idx="153">
                  <c:v>36</c:v>
                </c:pt>
                <c:pt idx="154">
                  <c:v>38.5</c:v>
                </c:pt>
                <c:pt idx="155">
                  <c:v>151</c:v>
                </c:pt>
                <c:pt idx="156">
                  <c:v>155.5</c:v>
                </c:pt>
                <c:pt idx="157">
                  <c:v>193</c:v>
                </c:pt>
                <c:pt idx="158">
                  <c:v>301</c:v>
                </c:pt>
                <c:pt idx="159">
                  <c:v>310</c:v>
                </c:pt>
                <c:pt idx="160">
                  <c:v>355.5</c:v>
                </c:pt>
                <c:pt idx="161">
                  <c:v>355.5</c:v>
                </c:pt>
                <c:pt idx="162">
                  <c:v>727.5</c:v>
                </c:pt>
              </c:numCache>
            </c:numRef>
          </c:xVal>
          <c:yVal>
            <c:numRef>
              <c:f>'Active 1'!$M$21:$M$1005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F5C-4075-B5FC-2D2421AEF6A3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-11249.5</c:v>
                </c:pt>
                <c:pt idx="2">
                  <c:v>-8902.5</c:v>
                </c:pt>
                <c:pt idx="3">
                  <c:v>-8870</c:v>
                </c:pt>
                <c:pt idx="4">
                  <c:v>-8424.5</c:v>
                </c:pt>
                <c:pt idx="5">
                  <c:v>-8391</c:v>
                </c:pt>
                <c:pt idx="6">
                  <c:v>-3387</c:v>
                </c:pt>
                <c:pt idx="7">
                  <c:v>-3387</c:v>
                </c:pt>
                <c:pt idx="8">
                  <c:v>-3281.5</c:v>
                </c:pt>
                <c:pt idx="9">
                  <c:v>-3281.5</c:v>
                </c:pt>
                <c:pt idx="10">
                  <c:v>-3281.5</c:v>
                </c:pt>
                <c:pt idx="11">
                  <c:v>-3274.5</c:v>
                </c:pt>
                <c:pt idx="12">
                  <c:v>-3274.5</c:v>
                </c:pt>
                <c:pt idx="13">
                  <c:v>-3274.5</c:v>
                </c:pt>
                <c:pt idx="14">
                  <c:v>-3270.5</c:v>
                </c:pt>
                <c:pt idx="15">
                  <c:v>-3270.5</c:v>
                </c:pt>
                <c:pt idx="16">
                  <c:v>-3270.5</c:v>
                </c:pt>
                <c:pt idx="17">
                  <c:v>-3232.5</c:v>
                </c:pt>
                <c:pt idx="18">
                  <c:v>-3232.5</c:v>
                </c:pt>
                <c:pt idx="19">
                  <c:v>-3232.5</c:v>
                </c:pt>
                <c:pt idx="20">
                  <c:v>-3118.5</c:v>
                </c:pt>
                <c:pt idx="21">
                  <c:v>-3118.5</c:v>
                </c:pt>
                <c:pt idx="22">
                  <c:v>-3118.5</c:v>
                </c:pt>
                <c:pt idx="23">
                  <c:v>-3118.5</c:v>
                </c:pt>
                <c:pt idx="24">
                  <c:v>-3087</c:v>
                </c:pt>
                <c:pt idx="25">
                  <c:v>-3087</c:v>
                </c:pt>
                <c:pt idx="26">
                  <c:v>-2961.5</c:v>
                </c:pt>
                <c:pt idx="27">
                  <c:v>-2961.5</c:v>
                </c:pt>
                <c:pt idx="28">
                  <c:v>-2961.5</c:v>
                </c:pt>
                <c:pt idx="29">
                  <c:v>-2961.5</c:v>
                </c:pt>
                <c:pt idx="30">
                  <c:v>-2943.5</c:v>
                </c:pt>
                <c:pt idx="31">
                  <c:v>-2943.5</c:v>
                </c:pt>
                <c:pt idx="32">
                  <c:v>-2943.5</c:v>
                </c:pt>
                <c:pt idx="33">
                  <c:v>-2943.5</c:v>
                </c:pt>
                <c:pt idx="34">
                  <c:v>-2776</c:v>
                </c:pt>
                <c:pt idx="35">
                  <c:v>-2776</c:v>
                </c:pt>
                <c:pt idx="36">
                  <c:v>-2776</c:v>
                </c:pt>
                <c:pt idx="37">
                  <c:v>-2776</c:v>
                </c:pt>
                <c:pt idx="38">
                  <c:v>-2648.5</c:v>
                </c:pt>
                <c:pt idx="39">
                  <c:v>-2648.5</c:v>
                </c:pt>
                <c:pt idx="40">
                  <c:v>-2648.5</c:v>
                </c:pt>
                <c:pt idx="41">
                  <c:v>-2648.5</c:v>
                </c:pt>
                <c:pt idx="42">
                  <c:v>-2545</c:v>
                </c:pt>
                <c:pt idx="43">
                  <c:v>-2545</c:v>
                </c:pt>
                <c:pt idx="44">
                  <c:v>-2545</c:v>
                </c:pt>
                <c:pt idx="45">
                  <c:v>-2545</c:v>
                </c:pt>
                <c:pt idx="46">
                  <c:v>-2489.5</c:v>
                </c:pt>
                <c:pt idx="47">
                  <c:v>-2489.5</c:v>
                </c:pt>
                <c:pt idx="48">
                  <c:v>-2489.5</c:v>
                </c:pt>
                <c:pt idx="49">
                  <c:v>-2489.5</c:v>
                </c:pt>
                <c:pt idx="50">
                  <c:v>-2372.5</c:v>
                </c:pt>
                <c:pt idx="51">
                  <c:v>-2359.5</c:v>
                </c:pt>
                <c:pt idx="52">
                  <c:v>-2348.5</c:v>
                </c:pt>
                <c:pt idx="53">
                  <c:v>-2236.5</c:v>
                </c:pt>
                <c:pt idx="54">
                  <c:v>-1907.5</c:v>
                </c:pt>
                <c:pt idx="55">
                  <c:v>-1830.5</c:v>
                </c:pt>
                <c:pt idx="56">
                  <c:v>-1830.5</c:v>
                </c:pt>
                <c:pt idx="57">
                  <c:v>-1472</c:v>
                </c:pt>
                <c:pt idx="58">
                  <c:v>-1465.5</c:v>
                </c:pt>
                <c:pt idx="59">
                  <c:v>-1461.5</c:v>
                </c:pt>
                <c:pt idx="60">
                  <c:v>-1457</c:v>
                </c:pt>
                <c:pt idx="61">
                  <c:v>-1456.5</c:v>
                </c:pt>
                <c:pt idx="62">
                  <c:v>-1333.5</c:v>
                </c:pt>
                <c:pt idx="63">
                  <c:v>-1311</c:v>
                </c:pt>
                <c:pt idx="64">
                  <c:v>-1278.5</c:v>
                </c:pt>
                <c:pt idx="65">
                  <c:v>-1203.5</c:v>
                </c:pt>
                <c:pt idx="66">
                  <c:v>-1186.5</c:v>
                </c:pt>
                <c:pt idx="67">
                  <c:v>-1186.5</c:v>
                </c:pt>
                <c:pt idx="68">
                  <c:v>-1186.5</c:v>
                </c:pt>
                <c:pt idx="69">
                  <c:v>-1152.5</c:v>
                </c:pt>
                <c:pt idx="70">
                  <c:v>-1036</c:v>
                </c:pt>
                <c:pt idx="71">
                  <c:v>-1035.5</c:v>
                </c:pt>
                <c:pt idx="72">
                  <c:v>-897.5</c:v>
                </c:pt>
                <c:pt idx="73">
                  <c:v>-892.5</c:v>
                </c:pt>
                <c:pt idx="74">
                  <c:v>-885.5</c:v>
                </c:pt>
                <c:pt idx="75">
                  <c:v>-863.5</c:v>
                </c:pt>
                <c:pt idx="76">
                  <c:v>-861.5</c:v>
                </c:pt>
                <c:pt idx="77">
                  <c:v>-852.5</c:v>
                </c:pt>
                <c:pt idx="78">
                  <c:v>-841.5</c:v>
                </c:pt>
                <c:pt idx="79">
                  <c:v>-734.5</c:v>
                </c:pt>
                <c:pt idx="80">
                  <c:v>-733.5</c:v>
                </c:pt>
                <c:pt idx="81">
                  <c:v>-727</c:v>
                </c:pt>
                <c:pt idx="82">
                  <c:v>-678</c:v>
                </c:pt>
                <c:pt idx="83">
                  <c:v>-678</c:v>
                </c:pt>
                <c:pt idx="84">
                  <c:v>-593.5</c:v>
                </c:pt>
                <c:pt idx="85">
                  <c:v>-592.5</c:v>
                </c:pt>
                <c:pt idx="86">
                  <c:v>-592.5</c:v>
                </c:pt>
                <c:pt idx="87">
                  <c:v>-590</c:v>
                </c:pt>
                <c:pt idx="88">
                  <c:v>-590</c:v>
                </c:pt>
                <c:pt idx="89">
                  <c:v>-580</c:v>
                </c:pt>
                <c:pt idx="90">
                  <c:v>-546.5</c:v>
                </c:pt>
                <c:pt idx="91">
                  <c:v>-444.5</c:v>
                </c:pt>
                <c:pt idx="92">
                  <c:v>-444.5</c:v>
                </c:pt>
                <c:pt idx="93">
                  <c:v>-444.5</c:v>
                </c:pt>
                <c:pt idx="94">
                  <c:v>-444.5</c:v>
                </c:pt>
                <c:pt idx="95">
                  <c:v>-440.5</c:v>
                </c:pt>
                <c:pt idx="96">
                  <c:v>-440.5</c:v>
                </c:pt>
                <c:pt idx="97">
                  <c:v>-435.5</c:v>
                </c:pt>
                <c:pt idx="98">
                  <c:v>-435.5</c:v>
                </c:pt>
                <c:pt idx="99">
                  <c:v>-429.5</c:v>
                </c:pt>
                <c:pt idx="100">
                  <c:v>-429.5</c:v>
                </c:pt>
                <c:pt idx="101">
                  <c:v>-425</c:v>
                </c:pt>
                <c:pt idx="102">
                  <c:v>-425</c:v>
                </c:pt>
                <c:pt idx="103">
                  <c:v>-423.5</c:v>
                </c:pt>
                <c:pt idx="104">
                  <c:v>-423.5</c:v>
                </c:pt>
                <c:pt idx="105">
                  <c:v>-413.5</c:v>
                </c:pt>
                <c:pt idx="106">
                  <c:v>-413.5</c:v>
                </c:pt>
                <c:pt idx="107">
                  <c:v>-413.5</c:v>
                </c:pt>
                <c:pt idx="108">
                  <c:v>-413.5</c:v>
                </c:pt>
                <c:pt idx="109">
                  <c:v>-411.5</c:v>
                </c:pt>
                <c:pt idx="110">
                  <c:v>-411.5</c:v>
                </c:pt>
                <c:pt idx="111">
                  <c:v>-411.5</c:v>
                </c:pt>
                <c:pt idx="112">
                  <c:v>-402.5</c:v>
                </c:pt>
                <c:pt idx="113">
                  <c:v>-402.5</c:v>
                </c:pt>
                <c:pt idx="114">
                  <c:v>-402.5</c:v>
                </c:pt>
                <c:pt idx="115">
                  <c:v>-402.5</c:v>
                </c:pt>
                <c:pt idx="116">
                  <c:v>-283.5</c:v>
                </c:pt>
                <c:pt idx="117">
                  <c:v>-279</c:v>
                </c:pt>
                <c:pt idx="118">
                  <c:v>-272.5</c:v>
                </c:pt>
                <c:pt idx="119">
                  <c:v>-266</c:v>
                </c:pt>
                <c:pt idx="120">
                  <c:v>-248</c:v>
                </c:pt>
                <c:pt idx="121">
                  <c:v>-171.5</c:v>
                </c:pt>
                <c:pt idx="122">
                  <c:v>-167</c:v>
                </c:pt>
                <c:pt idx="123">
                  <c:v>-160.5</c:v>
                </c:pt>
                <c:pt idx="124">
                  <c:v>-158</c:v>
                </c:pt>
                <c:pt idx="125">
                  <c:v>-153.5</c:v>
                </c:pt>
                <c:pt idx="126">
                  <c:v>-153.5</c:v>
                </c:pt>
                <c:pt idx="127">
                  <c:v>-151.5</c:v>
                </c:pt>
                <c:pt idx="128">
                  <c:v>-145</c:v>
                </c:pt>
                <c:pt idx="129">
                  <c:v>-144.5</c:v>
                </c:pt>
                <c:pt idx="130">
                  <c:v>-144.5</c:v>
                </c:pt>
                <c:pt idx="131">
                  <c:v>-142.5</c:v>
                </c:pt>
                <c:pt idx="132">
                  <c:v>-140.5</c:v>
                </c:pt>
                <c:pt idx="133">
                  <c:v>-140</c:v>
                </c:pt>
                <c:pt idx="134">
                  <c:v>-138</c:v>
                </c:pt>
                <c:pt idx="135">
                  <c:v>-136</c:v>
                </c:pt>
                <c:pt idx="136">
                  <c:v>-129</c:v>
                </c:pt>
                <c:pt idx="137">
                  <c:v>-120.5</c:v>
                </c:pt>
                <c:pt idx="138">
                  <c:v>-118</c:v>
                </c:pt>
                <c:pt idx="139">
                  <c:v>-118</c:v>
                </c:pt>
                <c:pt idx="140">
                  <c:v>-114</c:v>
                </c:pt>
                <c:pt idx="141">
                  <c:v>-111.5</c:v>
                </c:pt>
                <c:pt idx="142">
                  <c:v>-107</c:v>
                </c:pt>
                <c:pt idx="143">
                  <c:v>-103.5</c:v>
                </c:pt>
                <c:pt idx="144">
                  <c:v>-103.5</c:v>
                </c:pt>
                <c:pt idx="145">
                  <c:v>-2</c:v>
                </c:pt>
                <c:pt idx="146">
                  <c:v>-1.5</c:v>
                </c:pt>
                <c:pt idx="147">
                  <c:v>-1.5</c:v>
                </c:pt>
                <c:pt idx="148">
                  <c:v>0</c:v>
                </c:pt>
                <c:pt idx="149">
                  <c:v>5.5</c:v>
                </c:pt>
                <c:pt idx="150">
                  <c:v>5.5</c:v>
                </c:pt>
                <c:pt idx="151">
                  <c:v>6.5</c:v>
                </c:pt>
                <c:pt idx="152">
                  <c:v>9.5</c:v>
                </c:pt>
                <c:pt idx="153">
                  <c:v>36</c:v>
                </c:pt>
                <c:pt idx="154">
                  <c:v>38.5</c:v>
                </c:pt>
                <c:pt idx="155">
                  <c:v>151</c:v>
                </c:pt>
                <c:pt idx="156">
                  <c:v>155.5</c:v>
                </c:pt>
                <c:pt idx="157">
                  <c:v>193</c:v>
                </c:pt>
                <c:pt idx="158">
                  <c:v>301</c:v>
                </c:pt>
                <c:pt idx="159">
                  <c:v>310</c:v>
                </c:pt>
                <c:pt idx="160">
                  <c:v>355.5</c:v>
                </c:pt>
                <c:pt idx="161">
                  <c:v>355.5</c:v>
                </c:pt>
                <c:pt idx="162">
                  <c:v>727.5</c:v>
                </c:pt>
              </c:numCache>
            </c:numRef>
          </c:xVal>
          <c:yVal>
            <c:numRef>
              <c:f>'Active 1'!$N$21:$N$1005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F5C-4075-B5FC-2D2421AEF6A3}"/>
            </c:ext>
          </c:extLst>
        </c:ser>
        <c:ser>
          <c:idx val="8"/>
          <c:order val="7"/>
          <c:tx>
            <c:strRef>
              <c:f>'Active 1'!$AX$1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1'!$AW$2:$AW$140</c:f>
              <c:numCache>
                <c:formatCode>General</c:formatCode>
                <c:ptCount val="139"/>
                <c:pt idx="0">
                  <c:v>-9000</c:v>
                </c:pt>
                <c:pt idx="1">
                  <c:v>-8900</c:v>
                </c:pt>
                <c:pt idx="2">
                  <c:v>-8800</c:v>
                </c:pt>
                <c:pt idx="3">
                  <c:v>-8700</c:v>
                </c:pt>
                <c:pt idx="4">
                  <c:v>-8600</c:v>
                </c:pt>
                <c:pt idx="5">
                  <c:v>-8500</c:v>
                </c:pt>
                <c:pt idx="6">
                  <c:v>-8400</c:v>
                </c:pt>
                <c:pt idx="7">
                  <c:v>-8300</c:v>
                </c:pt>
                <c:pt idx="8">
                  <c:v>-8200</c:v>
                </c:pt>
                <c:pt idx="9">
                  <c:v>-8100</c:v>
                </c:pt>
                <c:pt idx="10">
                  <c:v>-8000</c:v>
                </c:pt>
                <c:pt idx="11">
                  <c:v>-7900</c:v>
                </c:pt>
                <c:pt idx="12">
                  <c:v>-7800</c:v>
                </c:pt>
                <c:pt idx="13">
                  <c:v>-7700</c:v>
                </c:pt>
                <c:pt idx="14">
                  <c:v>-7600</c:v>
                </c:pt>
                <c:pt idx="15">
                  <c:v>-7500</c:v>
                </c:pt>
                <c:pt idx="16">
                  <c:v>-7400</c:v>
                </c:pt>
                <c:pt idx="17">
                  <c:v>-7300</c:v>
                </c:pt>
                <c:pt idx="18">
                  <c:v>-7200</c:v>
                </c:pt>
                <c:pt idx="19">
                  <c:v>-7100</c:v>
                </c:pt>
                <c:pt idx="20">
                  <c:v>-7000</c:v>
                </c:pt>
                <c:pt idx="21">
                  <c:v>-6900</c:v>
                </c:pt>
                <c:pt idx="22">
                  <c:v>-6800</c:v>
                </c:pt>
                <c:pt idx="23">
                  <c:v>-6700</c:v>
                </c:pt>
                <c:pt idx="24">
                  <c:v>-6600</c:v>
                </c:pt>
                <c:pt idx="25">
                  <c:v>-6500</c:v>
                </c:pt>
                <c:pt idx="26">
                  <c:v>-6400</c:v>
                </c:pt>
                <c:pt idx="27">
                  <c:v>-6300</c:v>
                </c:pt>
                <c:pt idx="28">
                  <c:v>-6200</c:v>
                </c:pt>
                <c:pt idx="29">
                  <c:v>-6100</c:v>
                </c:pt>
                <c:pt idx="30">
                  <c:v>-6000</c:v>
                </c:pt>
                <c:pt idx="31">
                  <c:v>-5900</c:v>
                </c:pt>
                <c:pt idx="32">
                  <c:v>-5800</c:v>
                </c:pt>
                <c:pt idx="33">
                  <c:v>-5700</c:v>
                </c:pt>
                <c:pt idx="34">
                  <c:v>-5600</c:v>
                </c:pt>
                <c:pt idx="35">
                  <c:v>-5500</c:v>
                </c:pt>
                <c:pt idx="36">
                  <c:v>-5400</c:v>
                </c:pt>
                <c:pt idx="37">
                  <c:v>-5300</c:v>
                </c:pt>
                <c:pt idx="38">
                  <c:v>-5200</c:v>
                </c:pt>
                <c:pt idx="39">
                  <c:v>-5100</c:v>
                </c:pt>
                <c:pt idx="40">
                  <c:v>-5000</c:v>
                </c:pt>
                <c:pt idx="41">
                  <c:v>-4900</c:v>
                </c:pt>
                <c:pt idx="42">
                  <c:v>-4800</c:v>
                </c:pt>
                <c:pt idx="43">
                  <c:v>-4700</c:v>
                </c:pt>
                <c:pt idx="44">
                  <c:v>-4600</c:v>
                </c:pt>
                <c:pt idx="45">
                  <c:v>-4500</c:v>
                </c:pt>
                <c:pt idx="46">
                  <c:v>-4400</c:v>
                </c:pt>
                <c:pt idx="47">
                  <c:v>-4300</c:v>
                </c:pt>
                <c:pt idx="48">
                  <c:v>-4200</c:v>
                </c:pt>
                <c:pt idx="49">
                  <c:v>-4100</c:v>
                </c:pt>
                <c:pt idx="50">
                  <c:v>-4000</c:v>
                </c:pt>
                <c:pt idx="51">
                  <c:v>-3900</c:v>
                </c:pt>
                <c:pt idx="52">
                  <c:v>-3800</c:v>
                </c:pt>
                <c:pt idx="53">
                  <c:v>-3700</c:v>
                </c:pt>
                <c:pt idx="54">
                  <c:v>-3600</c:v>
                </c:pt>
                <c:pt idx="55">
                  <c:v>-3500</c:v>
                </c:pt>
                <c:pt idx="56">
                  <c:v>-3400</c:v>
                </c:pt>
                <c:pt idx="57">
                  <c:v>-3300</c:v>
                </c:pt>
                <c:pt idx="58">
                  <c:v>-3200</c:v>
                </c:pt>
                <c:pt idx="59">
                  <c:v>-3100</c:v>
                </c:pt>
                <c:pt idx="60">
                  <c:v>-3000</c:v>
                </c:pt>
                <c:pt idx="61">
                  <c:v>-2900</c:v>
                </c:pt>
                <c:pt idx="62">
                  <c:v>-2800</c:v>
                </c:pt>
                <c:pt idx="63">
                  <c:v>-2700</c:v>
                </c:pt>
                <c:pt idx="64">
                  <c:v>-2600</c:v>
                </c:pt>
                <c:pt idx="65">
                  <c:v>-2500</c:v>
                </c:pt>
                <c:pt idx="66">
                  <c:v>-2400</c:v>
                </c:pt>
                <c:pt idx="67">
                  <c:v>-2300</c:v>
                </c:pt>
                <c:pt idx="68">
                  <c:v>-2200</c:v>
                </c:pt>
                <c:pt idx="69">
                  <c:v>-2100</c:v>
                </c:pt>
                <c:pt idx="70">
                  <c:v>-2000</c:v>
                </c:pt>
                <c:pt idx="71">
                  <c:v>-1900</c:v>
                </c:pt>
                <c:pt idx="72">
                  <c:v>-1800</c:v>
                </c:pt>
                <c:pt idx="73">
                  <c:v>-1700</c:v>
                </c:pt>
                <c:pt idx="74">
                  <c:v>-1600</c:v>
                </c:pt>
                <c:pt idx="75">
                  <c:v>-1500</c:v>
                </c:pt>
                <c:pt idx="76">
                  <c:v>-1400</c:v>
                </c:pt>
                <c:pt idx="77">
                  <c:v>-1300</c:v>
                </c:pt>
                <c:pt idx="78">
                  <c:v>-1200</c:v>
                </c:pt>
                <c:pt idx="79">
                  <c:v>-1100</c:v>
                </c:pt>
                <c:pt idx="80">
                  <c:v>-1000</c:v>
                </c:pt>
                <c:pt idx="81">
                  <c:v>-900</c:v>
                </c:pt>
                <c:pt idx="82">
                  <c:v>-800</c:v>
                </c:pt>
                <c:pt idx="83">
                  <c:v>-700</c:v>
                </c:pt>
                <c:pt idx="84">
                  <c:v>-600</c:v>
                </c:pt>
                <c:pt idx="85">
                  <c:v>-500</c:v>
                </c:pt>
                <c:pt idx="86">
                  <c:v>-400</c:v>
                </c:pt>
                <c:pt idx="87">
                  <c:v>-300</c:v>
                </c:pt>
                <c:pt idx="88">
                  <c:v>-200</c:v>
                </c:pt>
                <c:pt idx="89">
                  <c:v>-100</c:v>
                </c:pt>
                <c:pt idx="90">
                  <c:v>0</c:v>
                </c:pt>
                <c:pt idx="91">
                  <c:v>100</c:v>
                </c:pt>
                <c:pt idx="92">
                  <c:v>200</c:v>
                </c:pt>
                <c:pt idx="93">
                  <c:v>300</c:v>
                </c:pt>
                <c:pt idx="94">
                  <c:v>400</c:v>
                </c:pt>
                <c:pt idx="95">
                  <c:v>500</c:v>
                </c:pt>
                <c:pt idx="96">
                  <c:v>600</c:v>
                </c:pt>
                <c:pt idx="97">
                  <c:v>700</c:v>
                </c:pt>
                <c:pt idx="98">
                  <c:v>800</c:v>
                </c:pt>
                <c:pt idx="99">
                  <c:v>900</c:v>
                </c:pt>
                <c:pt idx="100">
                  <c:v>1000</c:v>
                </c:pt>
                <c:pt idx="101">
                  <c:v>1100</c:v>
                </c:pt>
                <c:pt idx="102">
                  <c:v>1200</c:v>
                </c:pt>
                <c:pt idx="103">
                  <c:v>1300</c:v>
                </c:pt>
                <c:pt idx="104">
                  <c:v>1400</c:v>
                </c:pt>
                <c:pt idx="105">
                  <c:v>1500</c:v>
                </c:pt>
                <c:pt idx="106">
                  <c:v>1600</c:v>
                </c:pt>
                <c:pt idx="107">
                  <c:v>1700</c:v>
                </c:pt>
                <c:pt idx="108">
                  <c:v>1800</c:v>
                </c:pt>
                <c:pt idx="109">
                  <c:v>1900</c:v>
                </c:pt>
                <c:pt idx="110">
                  <c:v>2000</c:v>
                </c:pt>
                <c:pt idx="111">
                  <c:v>2100</c:v>
                </c:pt>
                <c:pt idx="112">
                  <c:v>2200</c:v>
                </c:pt>
                <c:pt idx="113">
                  <c:v>2300</c:v>
                </c:pt>
                <c:pt idx="114">
                  <c:v>2400</c:v>
                </c:pt>
                <c:pt idx="115">
                  <c:v>2500</c:v>
                </c:pt>
                <c:pt idx="116">
                  <c:v>2600</c:v>
                </c:pt>
                <c:pt idx="117">
                  <c:v>2700</c:v>
                </c:pt>
                <c:pt idx="118">
                  <c:v>2800</c:v>
                </c:pt>
                <c:pt idx="119">
                  <c:v>2900</c:v>
                </c:pt>
                <c:pt idx="120">
                  <c:v>3000</c:v>
                </c:pt>
                <c:pt idx="121">
                  <c:v>3100</c:v>
                </c:pt>
                <c:pt idx="122">
                  <c:v>3200</c:v>
                </c:pt>
                <c:pt idx="123">
                  <c:v>3300</c:v>
                </c:pt>
                <c:pt idx="124">
                  <c:v>3400</c:v>
                </c:pt>
                <c:pt idx="125">
                  <c:v>3500</c:v>
                </c:pt>
                <c:pt idx="126">
                  <c:v>3600</c:v>
                </c:pt>
                <c:pt idx="127">
                  <c:v>3700</c:v>
                </c:pt>
                <c:pt idx="128">
                  <c:v>3800</c:v>
                </c:pt>
                <c:pt idx="129">
                  <c:v>3900</c:v>
                </c:pt>
                <c:pt idx="130">
                  <c:v>4000</c:v>
                </c:pt>
                <c:pt idx="131">
                  <c:v>4100</c:v>
                </c:pt>
                <c:pt idx="132">
                  <c:v>4200</c:v>
                </c:pt>
                <c:pt idx="133">
                  <c:v>4300</c:v>
                </c:pt>
                <c:pt idx="134">
                  <c:v>4400</c:v>
                </c:pt>
                <c:pt idx="135">
                  <c:v>4500</c:v>
                </c:pt>
                <c:pt idx="136">
                  <c:v>4600</c:v>
                </c:pt>
                <c:pt idx="137">
                  <c:v>4700</c:v>
                </c:pt>
                <c:pt idx="138">
                  <c:v>4800</c:v>
                </c:pt>
              </c:numCache>
            </c:numRef>
          </c:xVal>
          <c:yVal>
            <c:numRef>
              <c:f>'Active 1'!$AX$2:$AX$140</c:f>
              <c:numCache>
                <c:formatCode>General</c:formatCode>
                <c:ptCount val="139"/>
                <c:pt idx="0">
                  <c:v>2.0007102615771908E-2</c:v>
                </c:pt>
                <c:pt idx="1">
                  <c:v>2.1629947453953614E-2</c:v>
                </c:pt>
                <c:pt idx="2">
                  <c:v>2.3042171293615608E-2</c:v>
                </c:pt>
                <c:pt idx="3">
                  <c:v>2.443752708752811E-2</c:v>
                </c:pt>
                <c:pt idx="4">
                  <c:v>2.5835882626144252E-2</c:v>
                </c:pt>
                <c:pt idx="5">
                  <c:v>2.7074396282081539E-2</c:v>
                </c:pt>
                <c:pt idx="6">
                  <c:v>2.7941066840068134E-2</c:v>
                </c:pt>
                <c:pt idx="7">
                  <c:v>2.8307192544067664E-2</c:v>
                </c:pt>
                <c:pt idx="8">
                  <c:v>2.8131696262098875E-2</c:v>
                </c:pt>
                <c:pt idx="9">
                  <c:v>2.7356241606121774E-2</c:v>
                </c:pt>
                <c:pt idx="10">
                  <c:v>2.5813605671209564E-2</c:v>
                </c:pt>
                <c:pt idx="11">
                  <c:v>2.3180379462825022E-2</c:v>
                </c:pt>
                <c:pt idx="12">
                  <c:v>1.8770121369427302E-2</c:v>
                </c:pt>
                <c:pt idx="13">
                  <c:v>9.8353574505729811E-3</c:v>
                </c:pt>
                <c:pt idx="14">
                  <c:v>-5.8809892211835278E-3</c:v>
                </c:pt>
                <c:pt idx="15">
                  <c:v>-7.2505918113147903E-3</c:v>
                </c:pt>
                <c:pt idx="16">
                  <c:v>-4.6467323276176749E-3</c:v>
                </c:pt>
                <c:pt idx="17">
                  <c:v>-1.5097856918864089E-3</c:v>
                </c:pt>
                <c:pt idx="18">
                  <c:v>1.7291119047064384E-3</c:v>
                </c:pt>
                <c:pt idx="19">
                  <c:v>4.9354511969121242E-3</c:v>
                </c:pt>
                <c:pt idx="20">
                  <c:v>8.1063847527228575E-3</c:v>
                </c:pt>
                <c:pt idx="21">
                  <c:v>1.1279530707151464E-2</c:v>
                </c:pt>
                <c:pt idx="22">
                  <c:v>1.4394091774207942E-2</c:v>
                </c:pt>
                <c:pt idx="23">
                  <c:v>1.7260866570693627E-2</c:v>
                </c:pt>
                <c:pt idx="24">
                  <c:v>1.9681552647805647E-2</c:v>
                </c:pt>
                <c:pt idx="25">
                  <c:v>2.1597566477563911E-2</c:v>
                </c:pt>
                <c:pt idx="26">
                  <c:v>2.3139375360675785E-2</c:v>
                </c:pt>
                <c:pt idx="27">
                  <c:v>2.4536149248385951E-2</c:v>
                </c:pt>
                <c:pt idx="28">
                  <c:v>2.5943185967937217E-2</c:v>
                </c:pt>
                <c:pt idx="29">
                  <c:v>2.7321439141744418E-2</c:v>
                </c:pt>
                <c:pt idx="30">
                  <c:v>2.8477236165083537E-2</c:v>
                </c:pt>
                <c:pt idx="31">
                  <c:v>2.9213009428150808E-2</c:v>
                </c:pt>
                <c:pt idx="32">
                  <c:v>2.9431072682245589E-2</c:v>
                </c:pt>
                <c:pt idx="33">
                  <c:v>2.9097960874150279E-2</c:v>
                </c:pt>
                <c:pt idx="34">
                  <c:v>2.8130469322100962E-2</c:v>
                </c:pt>
                <c:pt idx="35">
                  <c:v>2.6322924483390662E-2</c:v>
                </c:pt>
                <c:pt idx="36">
                  <c:v>2.3285778640807726E-2</c:v>
                </c:pt>
                <c:pt idx="37">
                  <c:v>1.8091466455671484E-2</c:v>
                </c:pt>
                <c:pt idx="38">
                  <c:v>6.4390871227178337E-3</c:v>
                </c:pt>
                <c:pt idx="39">
                  <c:v>-6.3330007604220605E-3</c:v>
                </c:pt>
                <c:pt idx="40">
                  <c:v>-5.4735092336711377E-3</c:v>
                </c:pt>
                <c:pt idx="41">
                  <c:v>-2.630939950590671E-3</c:v>
                </c:pt>
                <c:pt idx="42">
                  <c:v>5.6274220661973323E-4</c:v>
                </c:pt>
                <c:pt idx="43">
                  <c:v>3.80291507494839E-3</c:v>
                </c:pt>
                <c:pt idx="44">
                  <c:v>6.9986266459853138E-3</c:v>
                </c:pt>
                <c:pt idx="45">
                  <c:v>1.0171862481085064E-2</c:v>
                </c:pt>
                <c:pt idx="46">
                  <c:v>1.3344565473208041E-2</c:v>
                </c:pt>
                <c:pt idx="47">
                  <c:v>1.6414855473064136E-2</c:v>
                </c:pt>
                <c:pt idx="48">
                  <c:v>1.9174574779536675E-2</c:v>
                </c:pt>
                <c:pt idx="49">
                  <c:v>2.1452556383203009E-2</c:v>
                </c:pt>
                <c:pt idx="50">
                  <c:v>2.3245206693399523E-2</c:v>
                </c:pt>
                <c:pt idx="51">
                  <c:v>2.4725729680193161E-2</c:v>
                </c:pt>
                <c:pt idx="52">
                  <c:v>2.6120489749410496E-2</c:v>
                </c:pt>
                <c:pt idx="53">
                  <c:v>2.7535750039555107E-2</c:v>
                </c:pt>
                <c:pt idx="54">
                  <c:v>2.8877126319661731E-2</c:v>
                </c:pt>
                <c:pt idx="55">
                  <c:v>2.99334761298546E-2</c:v>
                </c:pt>
                <c:pt idx="56">
                  <c:v>3.0530726081165329E-2</c:v>
                </c:pt>
                <c:pt idx="57">
                  <c:v>3.059885367336564E-2</c:v>
                </c:pt>
                <c:pt idx="58">
                  <c:v>3.0101831033741665E-2</c:v>
                </c:pt>
                <c:pt idx="59">
                  <c:v>2.8925796657671022E-2</c:v>
                </c:pt>
                <c:pt idx="60">
                  <c:v>2.6823326582658368E-2</c:v>
                </c:pt>
                <c:pt idx="61">
                  <c:v>2.3316876661291355E-2</c:v>
                </c:pt>
                <c:pt idx="62">
                  <c:v>1.7053042165525722E-2</c:v>
                </c:pt>
                <c:pt idx="63">
                  <c:v>2.4775931147711875E-3</c:v>
                </c:pt>
                <c:pt idx="64">
                  <c:v>-5.4228897760511732E-3</c:v>
                </c:pt>
                <c:pt idx="65">
                  <c:v>-3.503654955976895E-3</c:v>
                </c:pt>
                <c:pt idx="66">
                  <c:v>-5.0213450978089935E-4</c:v>
                </c:pt>
                <c:pt idx="67">
                  <c:v>2.7262018190522489E-3</c:v>
                </c:pt>
                <c:pt idx="68">
                  <c:v>5.9604931172729924E-3</c:v>
                </c:pt>
                <c:pt idx="69">
                  <c:v>9.1481291292476209E-3</c:v>
                </c:pt>
                <c:pt idx="70">
                  <c:v>1.2326381706390917E-2</c:v>
                </c:pt>
                <c:pt idx="71">
                  <c:v>1.5490255162535528E-2</c:v>
                </c:pt>
                <c:pt idx="72">
                  <c:v>1.8498393000039411E-2</c:v>
                </c:pt>
                <c:pt idx="73">
                  <c:v>2.1136290746337133E-2</c:v>
                </c:pt>
                <c:pt idx="74">
                  <c:v>2.3271213164163279E-2</c:v>
                </c:pt>
                <c:pt idx="75">
                  <c:v>2.4955359941897674E-2</c:v>
                </c:pt>
                <c:pt idx="76">
                  <c:v>2.6394138094507733E-2</c:v>
                </c:pt>
                <c:pt idx="77">
                  <c:v>2.7796066023661074E-2</c:v>
                </c:pt>
                <c:pt idx="78">
                  <c:v>2.9211290913926321E-2</c:v>
                </c:pt>
                <c:pt idx="79">
                  <c:v>3.0497584758285488E-2</c:v>
                </c:pt>
                <c:pt idx="80">
                  <c:v>3.143992904775697E-2</c:v>
                </c:pt>
                <c:pt idx="81">
                  <c:v>3.1893517927120855E-2</c:v>
                </c:pt>
                <c:pt idx="82">
                  <c:v>3.1809599598989435E-2</c:v>
                </c:pt>
                <c:pt idx="83">
                  <c:v>3.1139709655482663E-2</c:v>
                </c:pt>
                <c:pt idx="84">
                  <c:v>2.9735447315459008E-2</c:v>
                </c:pt>
                <c:pt idx="85">
                  <c:v>2.7301675033603472E-2</c:v>
                </c:pt>
                <c:pt idx="86">
                  <c:v>2.3237373675876319E-2</c:v>
                </c:pt>
                <c:pt idx="87">
                  <c:v>1.5404394732552873E-2</c:v>
                </c:pt>
                <c:pt idx="88">
                  <c:v>-6.4192092602327264E-4</c:v>
                </c:pt>
                <c:pt idx="89">
                  <c:v>-3.821388083702474E-3</c:v>
                </c:pt>
                <c:pt idx="90">
                  <c:v>-1.3780619015883264E-3</c:v>
                </c:pt>
                <c:pt idx="91">
                  <c:v>1.7307767905656059E-3</c:v>
                </c:pt>
                <c:pt idx="92">
                  <c:v>4.9774536083959705E-3</c:v>
                </c:pt>
                <c:pt idx="93">
                  <c:v>8.2017836243991928E-3</c:v>
                </c:pt>
                <c:pt idx="94">
                  <c:v>1.1385343075830013E-2</c:v>
                </c:pt>
                <c:pt idx="95">
                  <c:v>1.4568910967044411E-2</c:v>
                </c:pt>
                <c:pt idx="96">
                  <c:v>1.7712041298841855E-2</c:v>
                </c:pt>
                <c:pt idx="97">
                  <c:v>2.0639558810913908E-2</c:v>
                </c:pt>
                <c:pt idx="98">
                  <c:v>2.3144176912170224E-2</c:v>
                </c:pt>
                <c:pt idx="99">
                  <c:v>2.5140479013354939E-2</c:v>
                </c:pt>
                <c:pt idx="100">
                  <c:v>2.6733776605789707E-2</c:v>
                </c:pt>
                <c:pt idx="101">
                  <c:v>2.8148835348253555E-2</c:v>
                </c:pt>
                <c:pt idx="102">
                  <c:v>2.9562232606945273E-2</c:v>
                </c:pt>
                <c:pt idx="103">
                  <c:v>3.0965032065703821E-2</c:v>
                </c:pt>
                <c:pt idx="104">
                  <c:v>3.2177808416963737E-2</c:v>
                </c:pt>
                <c:pt idx="105">
                  <c:v>3.2994259000192164E-2</c:v>
                </c:pt>
                <c:pt idx="106">
                  <c:v>3.3300954706741812E-2</c:v>
                </c:pt>
                <c:pt idx="107">
                  <c:v>3.3061766062546641E-2</c:v>
                </c:pt>
                <c:pt idx="108">
                  <c:v>3.2207126782116027E-2</c:v>
                </c:pt>
                <c:pt idx="109">
                  <c:v>3.0551451088724473E-2</c:v>
                </c:pt>
                <c:pt idx="110">
                  <c:v>2.7741335060802425E-2</c:v>
                </c:pt>
                <c:pt idx="111">
                  <c:v>2.2988646223428753E-2</c:v>
                </c:pt>
                <c:pt idx="112">
                  <c:v>1.2834564129386127E-2</c:v>
                </c:pt>
                <c:pt idx="113">
                  <c:v>-1.7843013385072867E-3</c:v>
                </c:pt>
                <c:pt idx="114">
                  <c:v>-1.863447372317523E-3</c:v>
                </c:pt>
                <c:pt idx="115">
                  <c:v>8.8139168376986585E-4</c:v>
                </c:pt>
                <c:pt idx="116">
                  <c:v>4.0613710166141886E-3</c:v>
                </c:pt>
                <c:pt idx="117">
                  <c:v>7.3142331045578657E-3</c:v>
                </c:pt>
                <c:pt idx="118">
                  <c:v>1.0527471979312747E-2</c:v>
                </c:pt>
                <c:pt idx="119">
                  <c:v>1.3711325262890978E-2</c:v>
                </c:pt>
                <c:pt idx="120">
                  <c:v>1.6897324782983697E-2</c:v>
                </c:pt>
                <c:pt idx="121">
                  <c:v>2.0004780600500677E-2</c:v>
                </c:pt>
                <c:pt idx="122">
                  <c:v>2.2833810455878616E-2</c:v>
                </c:pt>
                <c:pt idx="123">
                  <c:v>2.5197761733152392E-2</c:v>
                </c:pt>
                <c:pt idx="124">
                  <c:v>2.7064448998792845E-2</c:v>
                </c:pt>
                <c:pt idx="125">
                  <c:v>2.8586250217844944E-2</c:v>
                </c:pt>
                <c:pt idx="126">
                  <c:v>2.9992866127430323E-2</c:v>
                </c:pt>
                <c:pt idx="127">
                  <c:v>3.1416893278739547E-2</c:v>
                </c:pt>
                <c:pt idx="128">
                  <c:v>3.279169524193519E-2</c:v>
                </c:pt>
                <c:pt idx="129">
                  <c:v>3.3913398322608021E-2</c:v>
                </c:pt>
                <c:pt idx="130">
                  <c:v>3.4594908822750181E-2</c:v>
                </c:pt>
                <c:pt idx="131">
                  <c:v>3.47526038029672E-2</c:v>
                </c:pt>
                <c:pt idx="132">
                  <c:v>3.4353048763384242E-2</c:v>
                </c:pt>
                <c:pt idx="133">
                  <c:v>3.3298740257499938E-2</c:v>
                </c:pt>
                <c:pt idx="134">
                  <c:v>3.1364251439723823E-2</c:v>
                </c:pt>
                <c:pt idx="135">
                  <c:v>2.8120661484561472E-2</c:v>
                </c:pt>
                <c:pt idx="136">
                  <c:v>2.2465398221681716E-2</c:v>
                </c:pt>
                <c:pt idx="137">
                  <c:v>9.3474170065944856E-3</c:v>
                </c:pt>
                <c:pt idx="138">
                  <c:v>-1.166053597939979E-3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F5C-4075-B5FC-2D2421AE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917472"/>
        <c:axId val="1"/>
      </c:scatterChart>
      <c:valAx>
        <c:axId val="752917472"/>
        <c:scaling>
          <c:orientation val="minMax"/>
          <c:max val="1000"/>
          <c:min val="-4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24077328646746"/>
              <c:y val="0.85246131118856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72407732864675E-2"/>
              <c:y val="0.38524704903690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29174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398945518453426"/>
          <c:y val="0.92896433027838732"/>
          <c:w val="0.76801405975395431"/>
          <c:h val="5.4645095592559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V482 Per - O-C Diagr.</a:t>
            </a:r>
          </a:p>
        </c:rich>
      </c:tx>
      <c:layout>
        <c:manualLayout>
          <c:xMode val="edge"/>
          <c:yMode val="edge"/>
          <c:x val="0.39401847850943206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33557578809216"/>
          <c:y val="0.13368983957219252"/>
          <c:w val="0.84395372182936057"/>
          <c:h val="0.671122994652406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-11249.5</c:v>
                </c:pt>
                <c:pt idx="2">
                  <c:v>-8902.5</c:v>
                </c:pt>
                <c:pt idx="3">
                  <c:v>-8870</c:v>
                </c:pt>
                <c:pt idx="4">
                  <c:v>-8424.5</c:v>
                </c:pt>
                <c:pt idx="5">
                  <c:v>-8391</c:v>
                </c:pt>
                <c:pt idx="6">
                  <c:v>-3387</c:v>
                </c:pt>
                <c:pt idx="7">
                  <c:v>-3387</c:v>
                </c:pt>
                <c:pt idx="8">
                  <c:v>-3281.5</c:v>
                </c:pt>
                <c:pt idx="9">
                  <c:v>-3281.5</c:v>
                </c:pt>
                <c:pt idx="10">
                  <c:v>-3281.5</c:v>
                </c:pt>
                <c:pt idx="11">
                  <c:v>-3274.5</c:v>
                </c:pt>
                <c:pt idx="12">
                  <c:v>-3274.5</c:v>
                </c:pt>
                <c:pt idx="13">
                  <c:v>-3274.5</c:v>
                </c:pt>
                <c:pt idx="14">
                  <c:v>-3270.5</c:v>
                </c:pt>
                <c:pt idx="15">
                  <c:v>-3270.5</c:v>
                </c:pt>
                <c:pt idx="16">
                  <c:v>-3270.5</c:v>
                </c:pt>
                <c:pt idx="17">
                  <c:v>-3232.5</c:v>
                </c:pt>
                <c:pt idx="18">
                  <c:v>-3232.5</c:v>
                </c:pt>
                <c:pt idx="19">
                  <c:v>-3232.5</c:v>
                </c:pt>
                <c:pt idx="20">
                  <c:v>-3118.5</c:v>
                </c:pt>
                <c:pt idx="21">
                  <c:v>-3118.5</c:v>
                </c:pt>
                <c:pt idx="22">
                  <c:v>-3118.5</c:v>
                </c:pt>
                <c:pt idx="23">
                  <c:v>-3118.5</c:v>
                </c:pt>
                <c:pt idx="24">
                  <c:v>-3087</c:v>
                </c:pt>
                <c:pt idx="25">
                  <c:v>-3087</c:v>
                </c:pt>
                <c:pt idx="26">
                  <c:v>-2961.5</c:v>
                </c:pt>
                <c:pt idx="27">
                  <c:v>-2961.5</c:v>
                </c:pt>
                <c:pt idx="28">
                  <c:v>-2961.5</c:v>
                </c:pt>
                <c:pt idx="29">
                  <c:v>-2961.5</c:v>
                </c:pt>
                <c:pt idx="30">
                  <c:v>-2943.5</c:v>
                </c:pt>
                <c:pt idx="31">
                  <c:v>-2943.5</c:v>
                </c:pt>
                <c:pt idx="32">
                  <c:v>-2943.5</c:v>
                </c:pt>
                <c:pt idx="33">
                  <c:v>-2943.5</c:v>
                </c:pt>
                <c:pt idx="34">
                  <c:v>-2776</c:v>
                </c:pt>
                <c:pt idx="35">
                  <c:v>-2776</c:v>
                </c:pt>
                <c:pt idx="36">
                  <c:v>-2776</c:v>
                </c:pt>
                <c:pt idx="37">
                  <c:v>-2776</c:v>
                </c:pt>
                <c:pt idx="38">
                  <c:v>-2648.5</c:v>
                </c:pt>
                <c:pt idx="39">
                  <c:v>-2648.5</c:v>
                </c:pt>
                <c:pt idx="40">
                  <c:v>-2648.5</c:v>
                </c:pt>
                <c:pt idx="41">
                  <c:v>-2648.5</c:v>
                </c:pt>
                <c:pt idx="42">
                  <c:v>-2545</c:v>
                </c:pt>
                <c:pt idx="43">
                  <c:v>-2545</c:v>
                </c:pt>
                <c:pt idx="44">
                  <c:v>-2545</c:v>
                </c:pt>
                <c:pt idx="45">
                  <c:v>-2545</c:v>
                </c:pt>
                <c:pt idx="46">
                  <c:v>-2489.5</c:v>
                </c:pt>
                <c:pt idx="47">
                  <c:v>-2489.5</c:v>
                </c:pt>
                <c:pt idx="48">
                  <c:v>-2489.5</c:v>
                </c:pt>
                <c:pt idx="49">
                  <c:v>-2489.5</c:v>
                </c:pt>
                <c:pt idx="50">
                  <c:v>-2372.5</c:v>
                </c:pt>
                <c:pt idx="51">
                  <c:v>-2359.5</c:v>
                </c:pt>
                <c:pt idx="52">
                  <c:v>-2348.5</c:v>
                </c:pt>
                <c:pt idx="53">
                  <c:v>-2236.5</c:v>
                </c:pt>
                <c:pt idx="54">
                  <c:v>-1907.5</c:v>
                </c:pt>
                <c:pt idx="55">
                  <c:v>-1830.5</c:v>
                </c:pt>
                <c:pt idx="56">
                  <c:v>-1830.5</c:v>
                </c:pt>
                <c:pt idx="57">
                  <c:v>-1472</c:v>
                </c:pt>
                <c:pt idx="58">
                  <c:v>-1465.5</c:v>
                </c:pt>
                <c:pt idx="59">
                  <c:v>-1461.5</c:v>
                </c:pt>
                <c:pt idx="60">
                  <c:v>-1457</c:v>
                </c:pt>
                <c:pt idx="61">
                  <c:v>-1456.5</c:v>
                </c:pt>
                <c:pt idx="62">
                  <c:v>-1333.5</c:v>
                </c:pt>
                <c:pt idx="63">
                  <c:v>-1311</c:v>
                </c:pt>
                <c:pt idx="64">
                  <c:v>-1278.5</c:v>
                </c:pt>
                <c:pt idx="65">
                  <c:v>-1203.5</c:v>
                </c:pt>
                <c:pt idx="66">
                  <c:v>-1186.5</c:v>
                </c:pt>
                <c:pt idx="67">
                  <c:v>-1186.5</c:v>
                </c:pt>
                <c:pt idx="68">
                  <c:v>-1186.5</c:v>
                </c:pt>
                <c:pt idx="69">
                  <c:v>-1152.5</c:v>
                </c:pt>
                <c:pt idx="70">
                  <c:v>-1036</c:v>
                </c:pt>
                <c:pt idx="71">
                  <c:v>-1035.5</c:v>
                </c:pt>
                <c:pt idx="72">
                  <c:v>-897.5</c:v>
                </c:pt>
                <c:pt idx="73">
                  <c:v>-892.5</c:v>
                </c:pt>
                <c:pt idx="74">
                  <c:v>-885.5</c:v>
                </c:pt>
                <c:pt idx="75">
                  <c:v>-863.5</c:v>
                </c:pt>
                <c:pt idx="76">
                  <c:v>-861.5</c:v>
                </c:pt>
                <c:pt idx="77">
                  <c:v>-852.5</c:v>
                </c:pt>
                <c:pt idx="78">
                  <c:v>-841.5</c:v>
                </c:pt>
                <c:pt idx="79">
                  <c:v>-734.5</c:v>
                </c:pt>
                <c:pt idx="80">
                  <c:v>-733.5</c:v>
                </c:pt>
                <c:pt idx="81">
                  <c:v>-727</c:v>
                </c:pt>
                <c:pt idx="82">
                  <c:v>-678</c:v>
                </c:pt>
                <c:pt idx="83">
                  <c:v>-678</c:v>
                </c:pt>
                <c:pt idx="84">
                  <c:v>-593.5</c:v>
                </c:pt>
                <c:pt idx="85">
                  <c:v>-592.5</c:v>
                </c:pt>
                <c:pt idx="86">
                  <c:v>-592.5</c:v>
                </c:pt>
                <c:pt idx="87">
                  <c:v>-590</c:v>
                </c:pt>
                <c:pt idx="88">
                  <c:v>-590</c:v>
                </c:pt>
                <c:pt idx="89">
                  <c:v>-580</c:v>
                </c:pt>
                <c:pt idx="90">
                  <c:v>-546.5</c:v>
                </c:pt>
                <c:pt idx="91">
                  <c:v>-444.5</c:v>
                </c:pt>
                <c:pt idx="92">
                  <c:v>-444.5</c:v>
                </c:pt>
                <c:pt idx="93">
                  <c:v>-444.5</c:v>
                </c:pt>
                <c:pt idx="94">
                  <c:v>-444.5</c:v>
                </c:pt>
                <c:pt idx="95">
                  <c:v>-440.5</c:v>
                </c:pt>
                <c:pt idx="96">
                  <c:v>-440.5</c:v>
                </c:pt>
                <c:pt idx="97">
                  <c:v>-435.5</c:v>
                </c:pt>
                <c:pt idx="98">
                  <c:v>-435.5</c:v>
                </c:pt>
                <c:pt idx="99">
                  <c:v>-429.5</c:v>
                </c:pt>
                <c:pt idx="100">
                  <c:v>-429.5</c:v>
                </c:pt>
                <c:pt idx="101">
                  <c:v>-425</c:v>
                </c:pt>
                <c:pt idx="102">
                  <c:v>-425</c:v>
                </c:pt>
                <c:pt idx="103">
                  <c:v>-423.5</c:v>
                </c:pt>
                <c:pt idx="104">
                  <c:v>-423.5</c:v>
                </c:pt>
                <c:pt idx="105">
                  <c:v>-413.5</c:v>
                </c:pt>
                <c:pt idx="106">
                  <c:v>-413.5</c:v>
                </c:pt>
                <c:pt idx="107">
                  <c:v>-413.5</c:v>
                </c:pt>
                <c:pt idx="108">
                  <c:v>-413.5</c:v>
                </c:pt>
                <c:pt idx="109">
                  <c:v>-411.5</c:v>
                </c:pt>
                <c:pt idx="110">
                  <c:v>-411.5</c:v>
                </c:pt>
                <c:pt idx="111">
                  <c:v>-411.5</c:v>
                </c:pt>
                <c:pt idx="112">
                  <c:v>-402.5</c:v>
                </c:pt>
                <c:pt idx="113">
                  <c:v>-402.5</c:v>
                </c:pt>
                <c:pt idx="114">
                  <c:v>-402.5</c:v>
                </c:pt>
                <c:pt idx="115">
                  <c:v>-402.5</c:v>
                </c:pt>
                <c:pt idx="116">
                  <c:v>-283.5</c:v>
                </c:pt>
                <c:pt idx="117">
                  <c:v>-279</c:v>
                </c:pt>
                <c:pt idx="118">
                  <c:v>-272.5</c:v>
                </c:pt>
                <c:pt idx="119">
                  <c:v>-266</c:v>
                </c:pt>
                <c:pt idx="120">
                  <c:v>-248</c:v>
                </c:pt>
                <c:pt idx="121">
                  <c:v>-171.5</c:v>
                </c:pt>
                <c:pt idx="122">
                  <c:v>-167</c:v>
                </c:pt>
                <c:pt idx="123">
                  <c:v>-160.5</c:v>
                </c:pt>
                <c:pt idx="124">
                  <c:v>-158</c:v>
                </c:pt>
                <c:pt idx="125">
                  <c:v>-153.5</c:v>
                </c:pt>
                <c:pt idx="126">
                  <c:v>-153.5</c:v>
                </c:pt>
                <c:pt idx="127">
                  <c:v>-151.5</c:v>
                </c:pt>
                <c:pt idx="128">
                  <c:v>-145</c:v>
                </c:pt>
                <c:pt idx="129">
                  <c:v>-144.5</c:v>
                </c:pt>
                <c:pt idx="130">
                  <c:v>-144.5</c:v>
                </c:pt>
                <c:pt idx="131">
                  <c:v>-142.5</c:v>
                </c:pt>
                <c:pt idx="132">
                  <c:v>-140.5</c:v>
                </c:pt>
                <c:pt idx="133">
                  <c:v>-140</c:v>
                </c:pt>
                <c:pt idx="134">
                  <c:v>-138</c:v>
                </c:pt>
                <c:pt idx="135">
                  <c:v>-136</c:v>
                </c:pt>
                <c:pt idx="136">
                  <c:v>-129</c:v>
                </c:pt>
                <c:pt idx="137">
                  <c:v>-120.5</c:v>
                </c:pt>
                <c:pt idx="138">
                  <c:v>-118</c:v>
                </c:pt>
                <c:pt idx="139">
                  <c:v>-118</c:v>
                </c:pt>
                <c:pt idx="140">
                  <c:v>-114</c:v>
                </c:pt>
                <c:pt idx="141">
                  <c:v>-111.5</c:v>
                </c:pt>
                <c:pt idx="142">
                  <c:v>-107</c:v>
                </c:pt>
                <c:pt idx="143">
                  <c:v>-103.5</c:v>
                </c:pt>
                <c:pt idx="144">
                  <c:v>-103.5</c:v>
                </c:pt>
                <c:pt idx="145">
                  <c:v>-2</c:v>
                </c:pt>
                <c:pt idx="146">
                  <c:v>-1.5</c:v>
                </c:pt>
                <c:pt idx="147">
                  <c:v>-1.5</c:v>
                </c:pt>
                <c:pt idx="148">
                  <c:v>0</c:v>
                </c:pt>
                <c:pt idx="149">
                  <c:v>5.5</c:v>
                </c:pt>
                <c:pt idx="150">
                  <c:v>5.5</c:v>
                </c:pt>
                <c:pt idx="151">
                  <c:v>6.5</c:v>
                </c:pt>
                <c:pt idx="152">
                  <c:v>9.5</c:v>
                </c:pt>
                <c:pt idx="153">
                  <c:v>36</c:v>
                </c:pt>
                <c:pt idx="154">
                  <c:v>38.5</c:v>
                </c:pt>
                <c:pt idx="155">
                  <c:v>151</c:v>
                </c:pt>
                <c:pt idx="156">
                  <c:v>155.5</c:v>
                </c:pt>
                <c:pt idx="157">
                  <c:v>193</c:v>
                </c:pt>
                <c:pt idx="158">
                  <c:v>301</c:v>
                </c:pt>
                <c:pt idx="159">
                  <c:v>310</c:v>
                </c:pt>
                <c:pt idx="160">
                  <c:v>355.5</c:v>
                </c:pt>
                <c:pt idx="161">
                  <c:v>355.5</c:v>
                </c:pt>
                <c:pt idx="162">
                  <c:v>727.5</c:v>
                </c:pt>
              </c:numCache>
            </c:numRef>
          </c:xVal>
          <c:yVal>
            <c:numRef>
              <c:f>'Active 1'!$H$21:$H$1005</c:f>
              <c:numCache>
                <c:formatCode>General</c:formatCode>
                <c:ptCount val="985"/>
                <c:pt idx="2">
                  <c:v>1.2682499997026753E-2</c:v>
                </c:pt>
                <c:pt idx="3">
                  <c:v>1.0210000000370201E-2</c:v>
                </c:pt>
                <c:pt idx="4">
                  <c:v>2.3748500003421213E-2</c:v>
                </c:pt>
                <c:pt idx="5">
                  <c:v>3.3523000005516224E-2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2A-4337-9004-5F3F99445DE0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1'!$D$21:$D$1005</c:f>
                <c:numCache>
                  <c:formatCode>General</c:formatCode>
                  <c:ptCount val="9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5.9999999999999995E-4</c:v>
                  </c:pt>
                  <c:pt idx="90">
                    <c:v>5.9999999999999995E-4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2.9999999999999997E-4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1.1000000000000001E-3</c:v>
                  </c:pt>
                  <c:pt idx="117">
                    <c:v>5.9999999999999995E-4</c:v>
                  </c:pt>
                  <c:pt idx="118">
                    <c:v>4.0000000000000002E-4</c:v>
                  </c:pt>
                  <c:pt idx="119">
                    <c:v>5.0000000000000001E-4</c:v>
                  </c:pt>
                  <c:pt idx="120">
                    <c:v>4.0000000000000002E-4</c:v>
                  </c:pt>
                  <c:pt idx="121">
                    <c:v>5.0000000000000001E-4</c:v>
                  </c:pt>
                  <c:pt idx="122">
                    <c:v>4.0000000000000002E-4</c:v>
                  </c:pt>
                  <c:pt idx="123">
                    <c:v>8.9999999999999998E-4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1.1999999999999999E-3</c:v>
                  </c:pt>
                  <c:pt idx="127">
                    <c:v>4.0000000000000002E-4</c:v>
                  </c:pt>
                  <c:pt idx="128">
                    <c:v>5.9999999999999995E-4</c:v>
                  </c:pt>
                  <c:pt idx="129">
                    <c:v>4.0000000000000002E-4</c:v>
                  </c:pt>
                  <c:pt idx="130">
                    <c:v>6.9999999999999999E-4</c:v>
                  </c:pt>
                  <c:pt idx="131">
                    <c:v>2.9999999999999997E-4</c:v>
                  </c:pt>
                  <c:pt idx="132">
                    <c:v>2.0000000000000001E-4</c:v>
                  </c:pt>
                  <c:pt idx="133">
                    <c:v>1E-3</c:v>
                  </c:pt>
                  <c:pt idx="134">
                    <c:v>2.9999999999999997E-4</c:v>
                  </c:pt>
                  <c:pt idx="135">
                    <c:v>5.0000000000000001E-4</c:v>
                  </c:pt>
                  <c:pt idx="136">
                    <c:v>5.9999999999999995E-4</c:v>
                  </c:pt>
                  <c:pt idx="137">
                    <c:v>5.0000000000000001E-4</c:v>
                  </c:pt>
                  <c:pt idx="141">
                    <c:v>4.0000000000000002E-4</c:v>
                  </c:pt>
                  <c:pt idx="144">
                    <c:v>2E-3</c:v>
                  </c:pt>
                  <c:pt idx="145">
                    <c:v>2.9999999999999997E-4</c:v>
                  </c:pt>
                  <c:pt idx="146">
                    <c:v>4.0000000000000002E-4</c:v>
                  </c:pt>
                  <c:pt idx="147">
                    <c:v>4.0000000000000002E-4</c:v>
                  </c:pt>
                  <c:pt idx="148">
                    <c:v>2.0000000000000001E-4</c:v>
                  </c:pt>
                  <c:pt idx="149">
                    <c:v>4.0000000000000002E-4</c:v>
                  </c:pt>
                  <c:pt idx="150">
                    <c:v>4.0000000000000002E-4</c:v>
                  </c:pt>
                  <c:pt idx="151">
                    <c:v>2.9999999999999997E-4</c:v>
                  </c:pt>
                  <c:pt idx="152">
                    <c:v>5.0000000000000001E-4</c:v>
                  </c:pt>
                  <c:pt idx="153">
                    <c:v>8.9999999999999998E-4</c:v>
                  </c:pt>
                  <c:pt idx="154">
                    <c:v>4.0000000000000002E-4</c:v>
                  </c:pt>
                  <c:pt idx="155">
                    <c:v>5.9999999999999995E-4</c:v>
                  </c:pt>
                  <c:pt idx="156">
                    <c:v>6.0000000000000006E-4</c:v>
                  </c:pt>
                  <c:pt idx="157">
                    <c:v>5.9999999999999995E-4</c:v>
                  </c:pt>
                  <c:pt idx="158">
                    <c:v>5.0000000000000001E-4</c:v>
                  </c:pt>
                  <c:pt idx="159">
                    <c:v>8.0000000000000004E-4</c:v>
                  </c:pt>
                  <c:pt idx="161">
                    <c:v>2.5999999999999999E-3</c:v>
                  </c:pt>
                  <c:pt idx="162">
                    <c:v>2.9999999999999997E-4</c:v>
                  </c:pt>
                </c:numCache>
              </c:numRef>
            </c:plus>
            <c:minus>
              <c:numRef>
                <c:f>'Active 1'!$D$21:$D$1005</c:f>
                <c:numCache>
                  <c:formatCode>General</c:formatCode>
                  <c:ptCount val="9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5.9999999999999995E-4</c:v>
                  </c:pt>
                  <c:pt idx="90">
                    <c:v>5.9999999999999995E-4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2.9999999999999997E-4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1.1000000000000001E-3</c:v>
                  </c:pt>
                  <c:pt idx="117">
                    <c:v>5.9999999999999995E-4</c:v>
                  </c:pt>
                  <c:pt idx="118">
                    <c:v>4.0000000000000002E-4</c:v>
                  </c:pt>
                  <c:pt idx="119">
                    <c:v>5.0000000000000001E-4</c:v>
                  </c:pt>
                  <c:pt idx="120">
                    <c:v>4.0000000000000002E-4</c:v>
                  </c:pt>
                  <c:pt idx="121">
                    <c:v>5.0000000000000001E-4</c:v>
                  </c:pt>
                  <c:pt idx="122">
                    <c:v>4.0000000000000002E-4</c:v>
                  </c:pt>
                  <c:pt idx="123">
                    <c:v>8.9999999999999998E-4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1.1999999999999999E-3</c:v>
                  </c:pt>
                  <c:pt idx="127">
                    <c:v>4.0000000000000002E-4</c:v>
                  </c:pt>
                  <c:pt idx="128">
                    <c:v>5.9999999999999995E-4</c:v>
                  </c:pt>
                  <c:pt idx="129">
                    <c:v>4.0000000000000002E-4</c:v>
                  </c:pt>
                  <c:pt idx="130">
                    <c:v>6.9999999999999999E-4</c:v>
                  </c:pt>
                  <c:pt idx="131">
                    <c:v>2.9999999999999997E-4</c:v>
                  </c:pt>
                  <c:pt idx="132">
                    <c:v>2.0000000000000001E-4</c:v>
                  </c:pt>
                  <c:pt idx="133">
                    <c:v>1E-3</c:v>
                  </c:pt>
                  <c:pt idx="134">
                    <c:v>2.9999999999999997E-4</c:v>
                  </c:pt>
                  <c:pt idx="135">
                    <c:v>5.0000000000000001E-4</c:v>
                  </c:pt>
                  <c:pt idx="136">
                    <c:v>5.9999999999999995E-4</c:v>
                  </c:pt>
                  <c:pt idx="137">
                    <c:v>5.0000000000000001E-4</c:v>
                  </c:pt>
                  <c:pt idx="141">
                    <c:v>4.0000000000000002E-4</c:v>
                  </c:pt>
                  <c:pt idx="144">
                    <c:v>2E-3</c:v>
                  </c:pt>
                  <c:pt idx="145">
                    <c:v>2.9999999999999997E-4</c:v>
                  </c:pt>
                  <c:pt idx="146">
                    <c:v>4.0000000000000002E-4</c:v>
                  </c:pt>
                  <c:pt idx="147">
                    <c:v>4.0000000000000002E-4</c:v>
                  </c:pt>
                  <c:pt idx="148">
                    <c:v>2.0000000000000001E-4</c:v>
                  </c:pt>
                  <c:pt idx="149">
                    <c:v>4.0000000000000002E-4</c:v>
                  </c:pt>
                  <c:pt idx="150">
                    <c:v>4.0000000000000002E-4</c:v>
                  </c:pt>
                  <c:pt idx="151">
                    <c:v>2.9999999999999997E-4</c:v>
                  </c:pt>
                  <c:pt idx="152">
                    <c:v>5.0000000000000001E-4</c:v>
                  </c:pt>
                  <c:pt idx="153">
                    <c:v>8.9999999999999998E-4</c:v>
                  </c:pt>
                  <c:pt idx="154">
                    <c:v>4.0000000000000002E-4</c:v>
                  </c:pt>
                  <c:pt idx="155">
                    <c:v>5.9999999999999995E-4</c:v>
                  </c:pt>
                  <c:pt idx="156">
                    <c:v>6.0000000000000006E-4</c:v>
                  </c:pt>
                  <c:pt idx="157">
                    <c:v>5.9999999999999995E-4</c:v>
                  </c:pt>
                  <c:pt idx="158">
                    <c:v>5.0000000000000001E-4</c:v>
                  </c:pt>
                  <c:pt idx="159">
                    <c:v>8.0000000000000004E-4</c:v>
                  </c:pt>
                  <c:pt idx="161">
                    <c:v>2.5999999999999999E-3</c:v>
                  </c:pt>
                  <c:pt idx="162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-11249.5</c:v>
                </c:pt>
                <c:pt idx="2">
                  <c:v>-8902.5</c:v>
                </c:pt>
                <c:pt idx="3">
                  <c:v>-8870</c:v>
                </c:pt>
                <c:pt idx="4">
                  <c:v>-8424.5</c:v>
                </c:pt>
                <c:pt idx="5">
                  <c:v>-8391</c:v>
                </c:pt>
                <c:pt idx="6">
                  <c:v>-3387</c:v>
                </c:pt>
                <c:pt idx="7">
                  <c:v>-3387</c:v>
                </c:pt>
                <c:pt idx="8">
                  <c:v>-3281.5</c:v>
                </c:pt>
                <c:pt idx="9">
                  <c:v>-3281.5</c:v>
                </c:pt>
                <c:pt idx="10">
                  <c:v>-3281.5</c:v>
                </c:pt>
                <c:pt idx="11">
                  <c:v>-3274.5</c:v>
                </c:pt>
                <c:pt idx="12">
                  <c:v>-3274.5</c:v>
                </c:pt>
                <c:pt idx="13">
                  <c:v>-3274.5</c:v>
                </c:pt>
                <c:pt idx="14">
                  <c:v>-3270.5</c:v>
                </c:pt>
                <c:pt idx="15">
                  <c:v>-3270.5</c:v>
                </c:pt>
                <c:pt idx="16">
                  <c:v>-3270.5</c:v>
                </c:pt>
                <c:pt idx="17">
                  <c:v>-3232.5</c:v>
                </c:pt>
                <c:pt idx="18">
                  <c:v>-3232.5</c:v>
                </c:pt>
                <c:pt idx="19">
                  <c:v>-3232.5</c:v>
                </c:pt>
                <c:pt idx="20">
                  <c:v>-3118.5</c:v>
                </c:pt>
                <c:pt idx="21">
                  <c:v>-3118.5</c:v>
                </c:pt>
                <c:pt idx="22">
                  <c:v>-3118.5</c:v>
                </c:pt>
                <c:pt idx="23">
                  <c:v>-3118.5</c:v>
                </c:pt>
                <c:pt idx="24">
                  <c:v>-3087</c:v>
                </c:pt>
                <c:pt idx="25">
                  <c:v>-3087</c:v>
                </c:pt>
                <c:pt idx="26">
                  <c:v>-2961.5</c:v>
                </c:pt>
                <c:pt idx="27">
                  <c:v>-2961.5</c:v>
                </c:pt>
                <c:pt idx="28">
                  <c:v>-2961.5</c:v>
                </c:pt>
                <c:pt idx="29">
                  <c:v>-2961.5</c:v>
                </c:pt>
                <c:pt idx="30">
                  <c:v>-2943.5</c:v>
                </c:pt>
                <c:pt idx="31">
                  <c:v>-2943.5</c:v>
                </c:pt>
                <c:pt idx="32">
                  <c:v>-2943.5</c:v>
                </c:pt>
                <c:pt idx="33">
                  <c:v>-2943.5</c:v>
                </c:pt>
                <c:pt idx="34">
                  <c:v>-2776</c:v>
                </c:pt>
                <c:pt idx="35">
                  <c:v>-2776</c:v>
                </c:pt>
                <c:pt idx="36">
                  <c:v>-2776</c:v>
                </c:pt>
                <c:pt idx="37">
                  <c:v>-2776</c:v>
                </c:pt>
                <c:pt idx="38">
                  <c:v>-2648.5</c:v>
                </c:pt>
                <c:pt idx="39">
                  <c:v>-2648.5</c:v>
                </c:pt>
                <c:pt idx="40">
                  <c:v>-2648.5</c:v>
                </c:pt>
                <c:pt idx="41">
                  <c:v>-2648.5</c:v>
                </c:pt>
                <c:pt idx="42">
                  <c:v>-2545</c:v>
                </c:pt>
                <c:pt idx="43">
                  <c:v>-2545</c:v>
                </c:pt>
                <c:pt idx="44">
                  <c:v>-2545</c:v>
                </c:pt>
                <c:pt idx="45">
                  <c:v>-2545</c:v>
                </c:pt>
                <c:pt idx="46">
                  <c:v>-2489.5</c:v>
                </c:pt>
                <c:pt idx="47">
                  <c:v>-2489.5</c:v>
                </c:pt>
                <c:pt idx="48">
                  <c:v>-2489.5</c:v>
                </c:pt>
                <c:pt idx="49">
                  <c:v>-2489.5</c:v>
                </c:pt>
                <c:pt idx="50">
                  <c:v>-2372.5</c:v>
                </c:pt>
                <c:pt idx="51">
                  <c:v>-2359.5</c:v>
                </c:pt>
                <c:pt idx="52">
                  <c:v>-2348.5</c:v>
                </c:pt>
                <c:pt idx="53">
                  <c:v>-2236.5</c:v>
                </c:pt>
                <c:pt idx="54">
                  <c:v>-1907.5</c:v>
                </c:pt>
                <c:pt idx="55">
                  <c:v>-1830.5</c:v>
                </c:pt>
                <c:pt idx="56">
                  <c:v>-1830.5</c:v>
                </c:pt>
                <c:pt idx="57">
                  <c:v>-1472</c:v>
                </c:pt>
                <c:pt idx="58">
                  <c:v>-1465.5</c:v>
                </c:pt>
                <c:pt idx="59">
                  <c:v>-1461.5</c:v>
                </c:pt>
                <c:pt idx="60">
                  <c:v>-1457</c:v>
                </c:pt>
                <c:pt idx="61">
                  <c:v>-1456.5</c:v>
                </c:pt>
                <c:pt idx="62">
                  <c:v>-1333.5</c:v>
                </c:pt>
                <c:pt idx="63">
                  <c:v>-1311</c:v>
                </c:pt>
                <c:pt idx="64">
                  <c:v>-1278.5</c:v>
                </c:pt>
                <c:pt idx="65">
                  <c:v>-1203.5</c:v>
                </c:pt>
                <c:pt idx="66">
                  <c:v>-1186.5</c:v>
                </c:pt>
                <c:pt idx="67">
                  <c:v>-1186.5</c:v>
                </c:pt>
                <c:pt idx="68">
                  <c:v>-1186.5</c:v>
                </c:pt>
                <c:pt idx="69">
                  <c:v>-1152.5</c:v>
                </c:pt>
                <c:pt idx="70">
                  <c:v>-1036</c:v>
                </c:pt>
                <c:pt idx="71">
                  <c:v>-1035.5</c:v>
                </c:pt>
                <c:pt idx="72">
                  <c:v>-897.5</c:v>
                </c:pt>
                <c:pt idx="73">
                  <c:v>-892.5</c:v>
                </c:pt>
                <c:pt idx="74">
                  <c:v>-885.5</c:v>
                </c:pt>
                <c:pt idx="75">
                  <c:v>-863.5</c:v>
                </c:pt>
                <c:pt idx="76">
                  <c:v>-861.5</c:v>
                </c:pt>
                <c:pt idx="77">
                  <c:v>-852.5</c:v>
                </c:pt>
                <c:pt idx="78">
                  <c:v>-841.5</c:v>
                </c:pt>
                <c:pt idx="79">
                  <c:v>-734.5</c:v>
                </c:pt>
                <c:pt idx="80">
                  <c:v>-733.5</c:v>
                </c:pt>
                <c:pt idx="81">
                  <c:v>-727</c:v>
                </c:pt>
                <c:pt idx="82">
                  <c:v>-678</c:v>
                </c:pt>
                <c:pt idx="83">
                  <c:v>-678</c:v>
                </c:pt>
                <c:pt idx="84">
                  <c:v>-593.5</c:v>
                </c:pt>
                <c:pt idx="85">
                  <c:v>-592.5</c:v>
                </c:pt>
                <c:pt idx="86">
                  <c:v>-592.5</c:v>
                </c:pt>
                <c:pt idx="87">
                  <c:v>-590</c:v>
                </c:pt>
                <c:pt idx="88">
                  <c:v>-590</c:v>
                </c:pt>
                <c:pt idx="89">
                  <c:v>-580</c:v>
                </c:pt>
                <c:pt idx="90">
                  <c:v>-546.5</c:v>
                </c:pt>
                <c:pt idx="91">
                  <c:v>-444.5</c:v>
                </c:pt>
                <c:pt idx="92">
                  <c:v>-444.5</c:v>
                </c:pt>
                <c:pt idx="93">
                  <c:v>-444.5</c:v>
                </c:pt>
                <c:pt idx="94">
                  <c:v>-444.5</c:v>
                </c:pt>
                <c:pt idx="95">
                  <c:v>-440.5</c:v>
                </c:pt>
                <c:pt idx="96">
                  <c:v>-440.5</c:v>
                </c:pt>
                <c:pt idx="97">
                  <c:v>-435.5</c:v>
                </c:pt>
                <c:pt idx="98">
                  <c:v>-435.5</c:v>
                </c:pt>
                <c:pt idx="99">
                  <c:v>-429.5</c:v>
                </c:pt>
                <c:pt idx="100">
                  <c:v>-429.5</c:v>
                </c:pt>
                <c:pt idx="101">
                  <c:v>-425</c:v>
                </c:pt>
                <c:pt idx="102">
                  <c:v>-425</c:v>
                </c:pt>
                <c:pt idx="103">
                  <c:v>-423.5</c:v>
                </c:pt>
                <c:pt idx="104">
                  <c:v>-423.5</c:v>
                </c:pt>
                <c:pt idx="105">
                  <c:v>-413.5</c:v>
                </c:pt>
                <c:pt idx="106">
                  <c:v>-413.5</c:v>
                </c:pt>
                <c:pt idx="107">
                  <c:v>-413.5</c:v>
                </c:pt>
                <c:pt idx="108">
                  <c:v>-413.5</c:v>
                </c:pt>
                <c:pt idx="109">
                  <c:v>-411.5</c:v>
                </c:pt>
                <c:pt idx="110">
                  <c:v>-411.5</c:v>
                </c:pt>
                <c:pt idx="111">
                  <c:v>-411.5</c:v>
                </c:pt>
                <c:pt idx="112">
                  <c:v>-402.5</c:v>
                </c:pt>
                <c:pt idx="113">
                  <c:v>-402.5</c:v>
                </c:pt>
                <c:pt idx="114">
                  <c:v>-402.5</c:v>
                </c:pt>
                <c:pt idx="115">
                  <c:v>-402.5</c:v>
                </c:pt>
                <c:pt idx="116">
                  <c:v>-283.5</c:v>
                </c:pt>
                <c:pt idx="117">
                  <c:v>-279</c:v>
                </c:pt>
                <c:pt idx="118">
                  <c:v>-272.5</c:v>
                </c:pt>
                <c:pt idx="119">
                  <c:v>-266</c:v>
                </c:pt>
                <c:pt idx="120">
                  <c:v>-248</c:v>
                </c:pt>
                <c:pt idx="121">
                  <c:v>-171.5</c:v>
                </c:pt>
                <c:pt idx="122">
                  <c:v>-167</c:v>
                </c:pt>
                <c:pt idx="123">
                  <c:v>-160.5</c:v>
                </c:pt>
                <c:pt idx="124">
                  <c:v>-158</c:v>
                </c:pt>
                <c:pt idx="125">
                  <c:v>-153.5</c:v>
                </c:pt>
                <c:pt idx="126">
                  <c:v>-153.5</c:v>
                </c:pt>
                <c:pt idx="127">
                  <c:v>-151.5</c:v>
                </c:pt>
                <c:pt idx="128">
                  <c:v>-145</c:v>
                </c:pt>
                <c:pt idx="129">
                  <c:v>-144.5</c:v>
                </c:pt>
                <c:pt idx="130">
                  <c:v>-144.5</c:v>
                </c:pt>
                <c:pt idx="131">
                  <c:v>-142.5</c:v>
                </c:pt>
                <c:pt idx="132">
                  <c:v>-140.5</c:v>
                </c:pt>
                <c:pt idx="133">
                  <c:v>-140</c:v>
                </c:pt>
                <c:pt idx="134">
                  <c:v>-138</c:v>
                </c:pt>
                <c:pt idx="135">
                  <c:v>-136</c:v>
                </c:pt>
                <c:pt idx="136">
                  <c:v>-129</c:v>
                </c:pt>
                <c:pt idx="137">
                  <c:v>-120.5</c:v>
                </c:pt>
                <c:pt idx="138">
                  <c:v>-118</c:v>
                </c:pt>
                <c:pt idx="139">
                  <c:v>-118</c:v>
                </c:pt>
                <c:pt idx="140">
                  <c:v>-114</c:v>
                </c:pt>
                <c:pt idx="141">
                  <c:v>-111.5</c:v>
                </c:pt>
                <c:pt idx="142">
                  <c:v>-107</c:v>
                </c:pt>
                <c:pt idx="143">
                  <c:v>-103.5</c:v>
                </c:pt>
                <c:pt idx="144">
                  <c:v>-103.5</c:v>
                </c:pt>
                <c:pt idx="145">
                  <c:v>-2</c:v>
                </c:pt>
                <c:pt idx="146">
                  <c:v>-1.5</c:v>
                </c:pt>
                <c:pt idx="147">
                  <c:v>-1.5</c:v>
                </c:pt>
                <c:pt idx="148">
                  <c:v>0</c:v>
                </c:pt>
                <c:pt idx="149">
                  <c:v>5.5</c:v>
                </c:pt>
                <c:pt idx="150">
                  <c:v>5.5</c:v>
                </c:pt>
                <c:pt idx="151">
                  <c:v>6.5</c:v>
                </c:pt>
                <c:pt idx="152">
                  <c:v>9.5</c:v>
                </c:pt>
                <c:pt idx="153">
                  <c:v>36</c:v>
                </c:pt>
                <c:pt idx="154">
                  <c:v>38.5</c:v>
                </c:pt>
                <c:pt idx="155">
                  <c:v>151</c:v>
                </c:pt>
                <c:pt idx="156">
                  <c:v>155.5</c:v>
                </c:pt>
                <c:pt idx="157">
                  <c:v>193</c:v>
                </c:pt>
                <c:pt idx="158">
                  <c:v>301</c:v>
                </c:pt>
                <c:pt idx="159">
                  <c:v>310</c:v>
                </c:pt>
                <c:pt idx="160">
                  <c:v>355.5</c:v>
                </c:pt>
                <c:pt idx="161">
                  <c:v>355.5</c:v>
                </c:pt>
                <c:pt idx="162">
                  <c:v>727.5</c:v>
                </c:pt>
              </c:numCache>
            </c:numRef>
          </c:xVal>
          <c:yVal>
            <c:numRef>
              <c:f>'Active 1'!$I$21:$I$1005</c:f>
              <c:numCache>
                <c:formatCode>General</c:formatCode>
                <c:ptCount val="985"/>
                <c:pt idx="0">
                  <c:v>-9.602650000306312E-2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2A-4337-9004-5F3F99445DE0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1'!$D$21:$D$55</c:f>
                <c:numCache>
                  <c:formatCode>General</c:formatCode>
                  <c:ptCount val="3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</c:numCache>
              </c:numRef>
            </c:plus>
            <c:minus>
              <c:numRef>
                <c:f>'Active 1'!$D$21:$D$55</c:f>
                <c:numCache>
                  <c:formatCode>General</c:formatCode>
                  <c:ptCount val="3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-11249.5</c:v>
                </c:pt>
                <c:pt idx="2">
                  <c:v>-8902.5</c:v>
                </c:pt>
                <c:pt idx="3">
                  <c:v>-8870</c:v>
                </c:pt>
                <c:pt idx="4">
                  <c:v>-8424.5</c:v>
                </c:pt>
                <c:pt idx="5">
                  <c:v>-8391</c:v>
                </c:pt>
                <c:pt idx="6">
                  <c:v>-3387</c:v>
                </c:pt>
                <c:pt idx="7">
                  <c:v>-3387</c:v>
                </c:pt>
                <c:pt idx="8">
                  <c:v>-3281.5</c:v>
                </c:pt>
                <c:pt idx="9">
                  <c:v>-3281.5</c:v>
                </c:pt>
                <c:pt idx="10">
                  <c:v>-3281.5</c:v>
                </c:pt>
                <c:pt idx="11">
                  <c:v>-3274.5</c:v>
                </c:pt>
                <c:pt idx="12">
                  <c:v>-3274.5</c:v>
                </c:pt>
                <c:pt idx="13">
                  <c:v>-3274.5</c:v>
                </c:pt>
                <c:pt idx="14">
                  <c:v>-3270.5</c:v>
                </c:pt>
                <c:pt idx="15">
                  <c:v>-3270.5</c:v>
                </c:pt>
                <c:pt idx="16">
                  <c:v>-3270.5</c:v>
                </c:pt>
                <c:pt idx="17">
                  <c:v>-3232.5</c:v>
                </c:pt>
                <c:pt idx="18">
                  <c:v>-3232.5</c:v>
                </c:pt>
                <c:pt idx="19">
                  <c:v>-3232.5</c:v>
                </c:pt>
                <c:pt idx="20">
                  <c:v>-3118.5</c:v>
                </c:pt>
                <c:pt idx="21">
                  <c:v>-3118.5</c:v>
                </c:pt>
                <c:pt idx="22">
                  <c:v>-3118.5</c:v>
                </c:pt>
                <c:pt idx="23">
                  <c:v>-3118.5</c:v>
                </c:pt>
                <c:pt idx="24">
                  <c:v>-3087</c:v>
                </c:pt>
                <c:pt idx="25">
                  <c:v>-3087</c:v>
                </c:pt>
                <c:pt idx="26">
                  <c:v>-2961.5</c:v>
                </c:pt>
                <c:pt idx="27">
                  <c:v>-2961.5</c:v>
                </c:pt>
                <c:pt idx="28">
                  <c:v>-2961.5</c:v>
                </c:pt>
                <c:pt idx="29">
                  <c:v>-2961.5</c:v>
                </c:pt>
                <c:pt idx="30">
                  <c:v>-2943.5</c:v>
                </c:pt>
                <c:pt idx="31">
                  <c:v>-2943.5</c:v>
                </c:pt>
                <c:pt idx="32">
                  <c:v>-2943.5</c:v>
                </c:pt>
                <c:pt idx="33">
                  <c:v>-2943.5</c:v>
                </c:pt>
                <c:pt idx="34">
                  <c:v>-2776</c:v>
                </c:pt>
                <c:pt idx="35">
                  <c:v>-2776</c:v>
                </c:pt>
                <c:pt idx="36">
                  <c:v>-2776</c:v>
                </c:pt>
                <c:pt idx="37">
                  <c:v>-2776</c:v>
                </c:pt>
                <c:pt idx="38">
                  <c:v>-2648.5</c:v>
                </c:pt>
                <c:pt idx="39">
                  <c:v>-2648.5</c:v>
                </c:pt>
                <c:pt idx="40">
                  <c:v>-2648.5</c:v>
                </c:pt>
                <c:pt idx="41">
                  <c:v>-2648.5</c:v>
                </c:pt>
                <c:pt idx="42">
                  <c:v>-2545</c:v>
                </c:pt>
                <c:pt idx="43">
                  <c:v>-2545</c:v>
                </c:pt>
                <c:pt idx="44">
                  <c:v>-2545</c:v>
                </c:pt>
                <c:pt idx="45">
                  <c:v>-2545</c:v>
                </c:pt>
                <c:pt idx="46">
                  <c:v>-2489.5</c:v>
                </c:pt>
                <c:pt idx="47">
                  <c:v>-2489.5</c:v>
                </c:pt>
                <c:pt idx="48">
                  <c:v>-2489.5</c:v>
                </c:pt>
                <c:pt idx="49">
                  <c:v>-2489.5</c:v>
                </c:pt>
                <c:pt idx="50">
                  <c:v>-2372.5</c:v>
                </c:pt>
                <c:pt idx="51">
                  <c:v>-2359.5</c:v>
                </c:pt>
                <c:pt idx="52">
                  <c:v>-2348.5</c:v>
                </c:pt>
                <c:pt idx="53">
                  <c:v>-2236.5</c:v>
                </c:pt>
                <c:pt idx="54">
                  <c:v>-1907.5</c:v>
                </c:pt>
                <c:pt idx="55">
                  <c:v>-1830.5</c:v>
                </c:pt>
                <c:pt idx="56">
                  <c:v>-1830.5</c:v>
                </c:pt>
                <c:pt idx="57">
                  <c:v>-1472</c:v>
                </c:pt>
                <c:pt idx="58">
                  <c:v>-1465.5</c:v>
                </c:pt>
                <c:pt idx="59">
                  <c:v>-1461.5</c:v>
                </c:pt>
                <c:pt idx="60">
                  <c:v>-1457</c:v>
                </c:pt>
                <c:pt idx="61">
                  <c:v>-1456.5</c:v>
                </c:pt>
                <c:pt idx="62">
                  <c:v>-1333.5</c:v>
                </c:pt>
                <c:pt idx="63">
                  <c:v>-1311</c:v>
                </c:pt>
                <c:pt idx="64">
                  <c:v>-1278.5</c:v>
                </c:pt>
                <c:pt idx="65">
                  <c:v>-1203.5</c:v>
                </c:pt>
                <c:pt idx="66">
                  <c:v>-1186.5</c:v>
                </c:pt>
                <c:pt idx="67">
                  <c:v>-1186.5</c:v>
                </c:pt>
                <c:pt idx="68">
                  <c:v>-1186.5</c:v>
                </c:pt>
                <c:pt idx="69">
                  <c:v>-1152.5</c:v>
                </c:pt>
                <c:pt idx="70">
                  <c:v>-1036</c:v>
                </c:pt>
                <c:pt idx="71">
                  <c:v>-1035.5</c:v>
                </c:pt>
                <c:pt idx="72">
                  <c:v>-897.5</c:v>
                </c:pt>
                <c:pt idx="73">
                  <c:v>-892.5</c:v>
                </c:pt>
                <c:pt idx="74">
                  <c:v>-885.5</c:v>
                </c:pt>
                <c:pt idx="75">
                  <c:v>-863.5</c:v>
                </c:pt>
                <c:pt idx="76">
                  <c:v>-861.5</c:v>
                </c:pt>
                <c:pt idx="77">
                  <c:v>-852.5</c:v>
                </c:pt>
                <c:pt idx="78">
                  <c:v>-841.5</c:v>
                </c:pt>
                <c:pt idx="79">
                  <c:v>-734.5</c:v>
                </c:pt>
                <c:pt idx="80">
                  <c:v>-733.5</c:v>
                </c:pt>
                <c:pt idx="81">
                  <c:v>-727</c:v>
                </c:pt>
                <c:pt idx="82">
                  <c:v>-678</c:v>
                </c:pt>
                <c:pt idx="83">
                  <c:v>-678</c:v>
                </c:pt>
                <c:pt idx="84">
                  <c:v>-593.5</c:v>
                </c:pt>
                <c:pt idx="85">
                  <c:v>-592.5</c:v>
                </c:pt>
                <c:pt idx="86">
                  <c:v>-592.5</c:v>
                </c:pt>
                <c:pt idx="87">
                  <c:v>-590</c:v>
                </c:pt>
                <c:pt idx="88">
                  <c:v>-590</c:v>
                </c:pt>
                <c:pt idx="89">
                  <c:v>-580</c:v>
                </c:pt>
                <c:pt idx="90">
                  <c:v>-546.5</c:v>
                </c:pt>
                <c:pt idx="91">
                  <c:v>-444.5</c:v>
                </c:pt>
                <c:pt idx="92">
                  <c:v>-444.5</c:v>
                </c:pt>
                <c:pt idx="93">
                  <c:v>-444.5</c:v>
                </c:pt>
                <c:pt idx="94">
                  <c:v>-444.5</c:v>
                </c:pt>
                <c:pt idx="95">
                  <c:v>-440.5</c:v>
                </c:pt>
                <c:pt idx="96">
                  <c:v>-440.5</c:v>
                </c:pt>
                <c:pt idx="97">
                  <c:v>-435.5</c:v>
                </c:pt>
                <c:pt idx="98">
                  <c:v>-435.5</c:v>
                </c:pt>
                <c:pt idx="99">
                  <c:v>-429.5</c:v>
                </c:pt>
                <c:pt idx="100">
                  <c:v>-429.5</c:v>
                </c:pt>
                <c:pt idx="101">
                  <c:v>-425</c:v>
                </c:pt>
                <c:pt idx="102">
                  <c:v>-425</c:v>
                </c:pt>
                <c:pt idx="103">
                  <c:v>-423.5</c:v>
                </c:pt>
                <c:pt idx="104">
                  <c:v>-423.5</c:v>
                </c:pt>
                <c:pt idx="105">
                  <c:v>-413.5</c:v>
                </c:pt>
                <c:pt idx="106">
                  <c:v>-413.5</c:v>
                </c:pt>
                <c:pt idx="107">
                  <c:v>-413.5</c:v>
                </c:pt>
                <c:pt idx="108">
                  <c:v>-413.5</c:v>
                </c:pt>
                <c:pt idx="109">
                  <c:v>-411.5</c:v>
                </c:pt>
                <c:pt idx="110">
                  <c:v>-411.5</c:v>
                </c:pt>
                <c:pt idx="111">
                  <c:v>-411.5</c:v>
                </c:pt>
                <c:pt idx="112">
                  <c:v>-402.5</c:v>
                </c:pt>
                <c:pt idx="113">
                  <c:v>-402.5</c:v>
                </c:pt>
                <c:pt idx="114">
                  <c:v>-402.5</c:v>
                </c:pt>
                <c:pt idx="115">
                  <c:v>-402.5</c:v>
                </c:pt>
                <c:pt idx="116">
                  <c:v>-283.5</c:v>
                </c:pt>
                <c:pt idx="117">
                  <c:v>-279</c:v>
                </c:pt>
                <c:pt idx="118">
                  <c:v>-272.5</c:v>
                </c:pt>
                <c:pt idx="119">
                  <c:v>-266</c:v>
                </c:pt>
                <c:pt idx="120">
                  <c:v>-248</c:v>
                </c:pt>
                <c:pt idx="121">
                  <c:v>-171.5</c:v>
                </c:pt>
                <c:pt idx="122">
                  <c:v>-167</c:v>
                </c:pt>
                <c:pt idx="123">
                  <c:v>-160.5</c:v>
                </c:pt>
                <c:pt idx="124">
                  <c:v>-158</c:v>
                </c:pt>
                <c:pt idx="125">
                  <c:v>-153.5</c:v>
                </c:pt>
                <c:pt idx="126">
                  <c:v>-153.5</c:v>
                </c:pt>
                <c:pt idx="127">
                  <c:v>-151.5</c:v>
                </c:pt>
                <c:pt idx="128">
                  <c:v>-145</c:v>
                </c:pt>
                <c:pt idx="129">
                  <c:v>-144.5</c:v>
                </c:pt>
                <c:pt idx="130">
                  <c:v>-144.5</c:v>
                </c:pt>
                <c:pt idx="131">
                  <c:v>-142.5</c:v>
                </c:pt>
                <c:pt idx="132">
                  <c:v>-140.5</c:v>
                </c:pt>
                <c:pt idx="133">
                  <c:v>-140</c:v>
                </c:pt>
                <c:pt idx="134">
                  <c:v>-138</c:v>
                </c:pt>
                <c:pt idx="135">
                  <c:v>-136</c:v>
                </c:pt>
                <c:pt idx="136">
                  <c:v>-129</c:v>
                </c:pt>
                <c:pt idx="137">
                  <c:v>-120.5</c:v>
                </c:pt>
                <c:pt idx="138">
                  <c:v>-118</c:v>
                </c:pt>
                <c:pt idx="139">
                  <c:v>-118</c:v>
                </c:pt>
                <c:pt idx="140">
                  <c:v>-114</c:v>
                </c:pt>
                <c:pt idx="141">
                  <c:v>-111.5</c:v>
                </c:pt>
                <c:pt idx="142">
                  <c:v>-107</c:v>
                </c:pt>
                <c:pt idx="143">
                  <c:v>-103.5</c:v>
                </c:pt>
                <c:pt idx="144">
                  <c:v>-103.5</c:v>
                </c:pt>
                <c:pt idx="145">
                  <c:v>-2</c:v>
                </c:pt>
                <c:pt idx="146">
                  <c:v>-1.5</c:v>
                </c:pt>
                <c:pt idx="147">
                  <c:v>-1.5</c:v>
                </c:pt>
                <c:pt idx="148">
                  <c:v>0</c:v>
                </c:pt>
                <c:pt idx="149">
                  <c:v>5.5</c:v>
                </c:pt>
                <c:pt idx="150">
                  <c:v>5.5</c:v>
                </c:pt>
                <c:pt idx="151">
                  <c:v>6.5</c:v>
                </c:pt>
                <c:pt idx="152">
                  <c:v>9.5</c:v>
                </c:pt>
                <c:pt idx="153">
                  <c:v>36</c:v>
                </c:pt>
                <c:pt idx="154">
                  <c:v>38.5</c:v>
                </c:pt>
                <c:pt idx="155">
                  <c:v>151</c:v>
                </c:pt>
                <c:pt idx="156">
                  <c:v>155.5</c:v>
                </c:pt>
                <c:pt idx="157">
                  <c:v>193</c:v>
                </c:pt>
                <c:pt idx="158">
                  <c:v>301</c:v>
                </c:pt>
                <c:pt idx="159">
                  <c:v>310</c:v>
                </c:pt>
                <c:pt idx="160">
                  <c:v>355.5</c:v>
                </c:pt>
                <c:pt idx="161">
                  <c:v>355.5</c:v>
                </c:pt>
                <c:pt idx="162">
                  <c:v>727.5</c:v>
                </c:pt>
              </c:numCache>
            </c:numRef>
          </c:xVal>
          <c:yVal>
            <c:numRef>
              <c:f>'Active 1'!$J$21:$J$1005</c:f>
              <c:numCache>
                <c:formatCode>General</c:formatCode>
                <c:ptCount val="985"/>
                <c:pt idx="6">
                  <c:v>2.9211000000941567E-2</c:v>
                </c:pt>
                <c:pt idx="7">
                  <c:v>2.9211000000941567E-2</c:v>
                </c:pt>
                <c:pt idx="8">
                  <c:v>2.7669499999319669E-2</c:v>
                </c:pt>
                <c:pt idx="9">
                  <c:v>2.7869500001543202E-2</c:v>
                </c:pt>
                <c:pt idx="10">
                  <c:v>2.7869500001543202E-2</c:v>
                </c:pt>
                <c:pt idx="11">
                  <c:v>3.1798500000149943E-2</c:v>
                </c:pt>
                <c:pt idx="12">
                  <c:v>3.1798500000149943E-2</c:v>
                </c:pt>
                <c:pt idx="13">
                  <c:v>3.1898500004899688E-2</c:v>
                </c:pt>
                <c:pt idx="14">
                  <c:v>2.9586500000732485E-2</c:v>
                </c:pt>
                <c:pt idx="15">
                  <c:v>2.9786500002956018E-2</c:v>
                </c:pt>
                <c:pt idx="16">
                  <c:v>2.9786500002956018E-2</c:v>
                </c:pt>
                <c:pt idx="17">
                  <c:v>3.3172499999636784E-2</c:v>
                </c:pt>
                <c:pt idx="18">
                  <c:v>3.3372500001860317E-2</c:v>
                </c:pt>
                <c:pt idx="19">
                  <c:v>3.3372500001860317E-2</c:v>
                </c:pt>
                <c:pt idx="20">
                  <c:v>2.9130500006431248E-2</c:v>
                </c:pt>
                <c:pt idx="21">
                  <c:v>2.9130500006431248E-2</c:v>
                </c:pt>
                <c:pt idx="22">
                  <c:v>2.9930500000773463E-2</c:v>
                </c:pt>
                <c:pt idx="23">
                  <c:v>2.9930500000773463E-2</c:v>
                </c:pt>
                <c:pt idx="24">
                  <c:v>3.001100000255974E-2</c:v>
                </c:pt>
                <c:pt idx="25">
                  <c:v>3.001100000255974E-2</c:v>
                </c:pt>
                <c:pt idx="26">
                  <c:v>2.7409500005887821E-2</c:v>
                </c:pt>
                <c:pt idx="27">
                  <c:v>2.900950000184821E-2</c:v>
                </c:pt>
                <c:pt idx="28">
                  <c:v>2.900950000184821E-2</c:v>
                </c:pt>
                <c:pt idx="29">
                  <c:v>3.1409499999426771E-2</c:v>
                </c:pt>
                <c:pt idx="30">
                  <c:v>2.4455500002659392E-2</c:v>
                </c:pt>
                <c:pt idx="31">
                  <c:v>2.63554999983171E-2</c:v>
                </c:pt>
                <c:pt idx="32">
                  <c:v>2.63554999983171E-2</c:v>
                </c:pt>
                <c:pt idx="33">
                  <c:v>2.7455499999632593E-2</c:v>
                </c:pt>
                <c:pt idx="34">
                  <c:v>1.3727999998081941E-2</c:v>
                </c:pt>
                <c:pt idx="35">
                  <c:v>1.4127999995253049E-2</c:v>
                </c:pt>
                <c:pt idx="36">
                  <c:v>1.4127999995253049E-2</c:v>
                </c:pt>
                <c:pt idx="37">
                  <c:v>1.4527999999700114E-2</c:v>
                </c:pt>
                <c:pt idx="38">
                  <c:v>-6.3794999950914644E-3</c:v>
                </c:pt>
                <c:pt idx="39">
                  <c:v>-5.8794999931706116E-3</c:v>
                </c:pt>
                <c:pt idx="40">
                  <c:v>-5.8794999931706116E-3</c:v>
                </c:pt>
                <c:pt idx="41">
                  <c:v>-3.0794999984209426E-3</c:v>
                </c:pt>
                <c:pt idx="42">
                  <c:v>-7.6150000022607855E-3</c:v>
                </c:pt>
                <c:pt idx="43">
                  <c:v>-7.4150000000372529E-3</c:v>
                </c:pt>
                <c:pt idx="44">
                  <c:v>-7.4150000000372529E-3</c:v>
                </c:pt>
                <c:pt idx="45">
                  <c:v>-7.1150000003399327E-3</c:v>
                </c:pt>
                <c:pt idx="46">
                  <c:v>-1.6065000017988496E-3</c:v>
                </c:pt>
                <c:pt idx="47">
                  <c:v>-7.0649999543093145E-4</c:v>
                </c:pt>
                <c:pt idx="48">
                  <c:v>-7.0649999543093145E-4</c:v>
                </c:pt>
                <c:pt idx="49">
                  <c:v>-5.0650000048335642E-4</c:v>
                </c:pt>
                <c:pt idx="50">
                  <c:v>-9.0749999799299985E-4</c:v>
                </c:pt>
                <c:pt idx="51">
                  <c:v>4.1035000031115487E-3</c:v>
                </c:pt>
                <c:pt idx="52">
                  <c:v>1.0204999998677522E-3</c:v>
                </c:pt>
                <c:pt idx="53">
                  <c:v>4.4845000011264347E-3</c:v>
                </c:pt>
                <c:pt idx="54">
                  <c:v>1.2147500005085021E-2</c:v>
                </c:pt>
                <c:pt idx="64">
                  <c:v>2.9510500004107598E-2</c:v>
                </c:pt>
                <c:pt idx="79">
                  <c:v>2.9678500002773944E-2</c:v>
                </c:pt>
                <c:pt idx="84">
                  <c:v>2.5705500003823545E-2</c:v>
                </c:pt>
                <c:pt idx="89">
                  <c:v>2.9940000000351574E-2</c:v>
                </c:pt>
                <c:pt idx="90">
                  <c:v>2.721449999808101E-2</c:v>
                </c:pt>
                <c:pt idx="144">
                  <c:v>-5.964500000118278E-3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72A-4337-9004-5F3F99445DE0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-11249.5</c:v>
                </c:pt>
                <c:pt idx="2">
                  <c:v>-8902.5</c:v>
                </c:pt>
                <c:pt idx="3">
                  <c:v>-8870</c:v>
                </c:pt>
                <c:pt idx="4">
                  <c:v>-8424.5</c:v>
                </c:pt>
                <c:pt idx="5">
                  <c:v>-8391</c:v>
                </c:pt>
                <c:pt idx="6">
                  <c:v>-3387</c:v>
                </c:pt>
                <c:pt idx="7">
                  <c:v>-3387</c:v>
                </c:pt>
                <c:pt idx="8">
                  <c:v>-3281.5</c:v>
                </c:pt>
                <c:pt idx="9">
                  <c:v>-3281.5</c:v>
                </c:pt>
                <c:pt idx="10">
                  <c:v>-3281.5</c:v>
                </c:pt>
                <c:pt idx="11">
                  <c:v>-3274.5</c:v>
                </c:pt>
                <c:pt idx="12">
                  <c:v>-3274.5</c:v>
                </c:pt>
                <c:pt idx="13">
                  <c:v>-3274.5</c:v>
                </c:pt>
                <c:pt idx="14">
                  <c:v>-3270.5</c:v>
                </c:pt>
                <c:pt idx="15">
                  <c:v>-3270.5</c:v>
                </c:pt>
                <c:pt idx="16">
                  <c:v>-3270.5</c:v>
                </c:pt>
                <c:pt idx="17">
                  <c:v>-3232.5</c:v>
                </c:pt>
                <c:pt idx="18">
                  <c:v>-3232.5</c:v>
                </c:pt>
                <c:pt idx="19">
                  <c:v>-3232.5</c:v>
                </c:pt>
                <c:pt idx="20">
                  <c:v>-3118.5</c:v>
                </c:pt>
                <c:pt idx="21">
                  <c:v>-3118.5</c:v>
                </c:pt>
                <c:pt idx="22">
                  <c:v>-3118.5</c:v>
                </c:pt>
                <c:pt idx="23">
                  <c:v>-3118.5</c:v>
                </c:pt>
                <c:pt idx="24">
                  <c:v>-3087</c:v>
                </c:pt>
                <c:pt idx="25">
                  <c:v>-3087</c:v>
                </c:pt>
                <c:pt idx="26">
                  <c:v>-2961.5</c:v>
                </c:pt>
                <c:pt idx="27">
                  <c:v>-2961.5</c:v>
                </c:pt>
                <c:pt idx="28">
                  <c:v>-2961.5</c:v>
                </c:pt>
                <c:pt idx="29">
                  <c:v>-2961.5</c:v>
                </c:pt>
                <c:pt idx="30">
                  <c:v>-2943.5</c:v>
                </c:pt>
                <c:pt idx="31">
                  <c:v>-2943.5</c:v>
                </c:pt>
                <c:pt idx="32">
                  <c:v>-2943.5</c:v>
                </c:pt>
                <c:pt idx="33">
                  <c:v>-2943.5</c:v>
                </c:pt>
                <c:pt idx="34">
                  <c:v>-2776</c:v>
                </c:pt>
                <c:pt idx="35">
                  <c:v>-2776</c:v>
                </c:pt>
                <c:pt idx="36">
                  <c:v>-2776</c:v>
                </c:pt>
                <c:pt idx="37">
                  <c:v>-2776</c:v>
                </c:pt>
                <c:pt idx="38">
                  <c:v>-2648.5</c:v>
                </c:pt>
                <c:pt idx="39">
                  <c:v>-2648.5</c:v>
                </c:pt>
                <c:pt idx="40">
                  <c:v>-2648.5</c:v>
                </c:pt>
                <c:pt idx="41">
                  <c:v>-2648.5</c:v>
                </c:pt>
                <c:pt idx="42">
                  <c:v>-2545</c:v>
                </c:pt>
                <c:pt idx="43">
                  <c:v>-2545</c:v>
                </c:pt>
                <c:pt idx="44">
                  <c:v>-2545</c:v>
                </c:pt>
                <c:pt idx="45">
                  <c:v>-2545</c:v>
                </c:pt>
                <c:pt idx="46">
                  <c:v>-2489.5</c:v>
                </c:pt>
                <c:pt idx="47">
                  <c:v>-2489.5</c:v>
                </c:pt>
                <c:pt idx="48">
                  <c:v>-2489.5</c:v>
                </c:pt>
                <c:pt idx="49">
                  <c:v>-2489.5</c:v>
                </c:pt>
                <c:pt idx="50">
                  <c:v>-2372.5</c:v>
                </c:pt>
                <c:pt idx="51">
                  <c:v>-2359.5</c:v>
                </c:pt>
                <c:pt idx="52">
                  <c:v>-2348.5</c:v>
                </c:pt>
                <c:pt idx="53">
                  <c:v>-2236.5</c:v>
                </c:pt>
                <c:pt idx="54">
                  <c:v>-1907.5</c:v>
                </c:pt>
                <c:pt idx="55">
                  <c:v>-1830.5</c:v>
                </c:pt>
                <c:pt idx="56">
                  <c:v>-1830.5</c:v>
                </c:pt>
                <c:pt idx="57">
                  <c:v>-1472</c:v>
                </c:pt>
                <c:pt idx="58">
                  <c:v>-1465.5</c:v>
                </c:pt>
                <c:pt idx="59">
                  <c:v>-1461.5</c:v>
                </c:pt>
                <c:pt idx="60">
                  <c:v>-1457</c:v>
                </c:pt>
                <c:pt idx="61">
                  <c:v>-1456.5</c:v>
                </c:pt>
                <c:pt idx="62">
                  <c:v>-1333.5</c:v>
                </c:pt>
                <c:pt idx="63">
                  <c:v>-1311</c:v>
                </c:pt>
                <c:pt idx="64">
                  <c:v>-1278.5</c:v>
                </c:pt>
                <c:pt idx="65">
                  <c:v>-1203.5</c:v>
                </c:pt>
                <c:pt idx="66">
                  <c:v>-1186.5</c:v>
                </c:pt>
                <c:pt idx="67">
                  <c:v>-1186.5</c:v>
                </c:pt>
                <c:pt idx="68">
                  <c:v>-1186.5</c:v>
                </c:pt>
                <c:pt idx="69">
                  <c:v>-1152.5</c:v>
                </c:pt>
                <c:pt idx="70">
                  <c:v>-1036</c:v>
                </c:pt>
                <c:pt idx="71">
                  <c:v>-1035.5</c:v>
                </c:pt>
                <c:pt idx="72">
                  <c:v>-897.5</c:v>
                </c:pt>
                <c:pt idx="73">
                  <c:v>-892.5</c:v>
                </c:pt>
                <c:pt idx="74">
                  <c:v>-885.5</c:v>
                </c:pt>
                <c:pt idx="75">
                  <c:v>-863.5</c:v>
                </c:pt>
                <c:pt idx="76">
                  <c:v>-861.5</c:v>
                </c:pt>
                <c:pt idx="77">
                  <c:v>-852.5</c:v>
                </c:pt>
                <c:pt idx="78">
                  <c:v>-841.5</c:v>
                </c:pt>
                <c:pt idx="79">
                  <c:v>-734.5</c:v>
                </c:pt>
                <c:pt idx="80">
                  <c:v>-733.5</c:v>
                </c:pt>
                <c:pt idx="81">
                  <c:v>-727</c:v>
                </c:pt>
                <c:pt idx="82">
                  <c:v>-678</c:v>
                </c:pt>
                <c:pt idx="83">
                  <c:v>-678</c:v>
                </c:pt>
                <c:pt idx="84">
                  <c:v>-593.5</c:v>
                </c:pt>
                <c:pt idx="85">
                  <c:v>-592.5</c:v>
                </c:pt>
                <c:pt idx="86">
                  <c:v>-592.5</c:v>
                </c:pt>
                <c:pt idx="87">
                  <c:v>-590</c:v>
                </c:pt>
                <c:pt idx="88">
                  <c:v>-590</c:v>
                </c:pt>
                <c:pt idx="89">
                  <c:v>-580</c:v>
                </c:pt>
                <c:pt idx="90">
                  <c:v>-546.5</c:v>
                </c:pt>
                <c:pt idx="91">
                  <c:v>-444.5</c:v>
                </c:pt>
                <c:pt idx="92">
                  <c:v>-444.5</c:v>
                </c:pt>
                <c:pt idx="93">
                  <c:v>-444.5</c:v>
                </c:pt>
                <c:pt idx="94">
                  <c:v>-444.5</c:v>
                </c:pt>
                <c:pt idx="95">
                  <c:v>-440.5</c:v>
                </c:pt>
                <c:pt idx="96">
                  <c:v>-440.5</c:v>
                </c:pt>
                <c:pt idx="97">
                  <c:v>-435.5</c:v>
                </c:pt>
                <c:pt idx="98">
                  <c:v>-435.5</c:v>
                </c:pt>
                <c:pt idx="99">
                  <c:v>-429.5</c:v>
                </c:pt>
                <c:pt idx="100">
                  <c:v>-429.5</c:v>
                </c:pt>
                <c:pt idx="101">
                  <c:v>-425</c:v>
                </c:pt>
                <c:pt idx="102">
                  <c:v>-425</c:v>
                </c:pt>
                <c:pt idx="103">
                  <c:v>-423.5</c:v>
                </c:pt>
                <c:pt idx="104">
                  <c:v>-423.5</c:v>
                </c:pt>
                <c:pt idx="105">
                  <c:v>-413.5</c:v>
                </c:pt>
                <c:pt idx="106">
                  <c:v>-413.5</c:v>
                </c:pt>
                <c:pt idx="107">
                  <c:v>-413.5</c:v>
                </c:pt>
                <c:pt idx="108">
                  <c:v>-413.5</c:v>
                </c:pt>
                <c:pt idx="109">
                  <c:v>-411.5</c:v>
                </c:pt>
                <c:pt idx="110">
                  <c:v>-411.5</c:v>
                </c:pt>
                <c:pt idx="111">
                  <c:v>-411.5</c:v>
                </c:pt>
                <c:pt idx="112">
                  <c:v>-402.5</c:v>
                </c:pt>
                <c:pt idx="113">
                  <c:v>-402.5</c:v>
                </c:pt>
                <c:pt idx="114">
                  <c:v>-402.5</c:v>
                </c:pt>
                <c:pt idx="115">
                  <c:v>-402.5</c:v>
                </c:pt>
                <c:pt idx="116">
                  <c:v>-283.5</c:v>
                </c:pt>
                <c:pt idx="117">
                  <c:v>-279</c:v>
                </c:pt>
                <c:pt idx="118">
                  <c:v>-272.5</c:v>
                </c:pt>
                <c:pt idx="119">
                  <c:v>-266</c:v>
                </c:pt>
                <c:pt idx="120">
                  <c:v>-248</c:v>
                </c:pt>
                <c:pt idx="121">
                  <c:v>-171.5</c:v>
                </c:pt>
                <c:pt idx="122">
                  <c:v>-167</c:v>
                </c:pt>
                <c:pt idx="123">
                  <c:v>-160.5</c:v>
                </c:pt>
                <c:pt idx="124">
                  <c:v>-158</c:v>
                </c:pt>
                <c:pt idx="125">
                  <c:v>-153.5</c:v>
                </c:pt>
                <c:pt idx="126">
                  <c:v>-153.5</c:v>
                </c:pt>
                <c:pt idx="127">
                  <c:v>-151.5</c:v>
                </c:pt>
                <c:pt idx="128">
                  <c:v>-145</c:v>
                </c:pt>
                <c:pt idx="129">
                  <c:v>-144.5</c:v>
                </c:pt>
                <c:pt idx="130">
                  <c:v>-144.5</c:v>
                </c:pt>
                <c:pt idx="131">
                  <c:v>-142.5</c:v>
                </c:pt>
                <c:pt idx="132">
                  <c:v>-140.5</c:v>
                </c:pt>
                <c:pt idx="133">
                  <c:v>-140</c:v>
                </c:pt>
                <c:pt idx="134">
                  <c:v>-138</c:v>
                </c:pt>
                <c:pt idx="135">
                  <c:v>-136</c:v>
                </c:pt>
                <c:pt idx="136">
                  <c:v>-129</c:v>
                </c:pt>
                <c:pt idx="137">
                  <c:v>-120.5</c:v>
                </c:pt>
                <c:pt idx="138">
                  <c:v>-118</c:v>
                </c:pt>
                <c:pt idx="139">
                  <c:v>-118</c:v>
                </c:pt>
                <c:pt idx="140">
                  <c:v>-114</c:v>
                </c:pt>
                <c:pt idx="141">
                  <c:v>-111.5</c:v>
                </c:pt>
                <c:pt idx="142">
                  <c:v>-107</c:v>
                </c:pt>
                <c:pt idx="143">
                  <c:v>-103.5</c:v>
                </c:pt>
                <c:pt idx="144">
                  <c:v>-103.5</c:v>
                </c:pt>
                <c:pt idx="145">
                  <c:v>-2</c:v>
                </c:pt>
                <c:pt idx="146">
                  <c:v>-1.5</c:v>
                </c:pt>
                <c:pt idx="147">
                  <c:v>-1.5</c:v>
                </c:pt>
                <c:pt idx="148">
                  <c:v>0</c:v>
                </c:pt>
                <c:pt idx="149">
                  <c:v>5.5</c:v>
                </c:pt>
                <c:pt idx="150">
                  <c:v>5.5</c:v>
                </c:pt>
                <c:pt idx="151">
                  <c:v>6.5</c:v>
                </c:pt>
                <c:pt idx="152">
                  <c:v>9.5</c:v>
                </c:pt>
                <c:pt idx="153">
                  <c:v>36</c:v>
                </c:pt>
                <c:pt idx="154">
                  <c:v>38.5</c:v>
                </c:pt>
                <c:pt idx="155">
                  <c:v>151</c:v>
                </c:pt>
                <c:pt idx="156">
                  <c:v>155.5</c:v>
                </c:pt>
                <c:pt idx="157">
                  <c:v>193</c:v>
                </c:pt>
                <c:pt idx="158">
                  <c:v>301</c:v>
                </c:pt>
                <c:pt idx="159">
                  <c:v>310</c:v>
                </c:pt>
                <c:pt idx="160">
                  <c:v>355.5</c:v>
                </c:pt>
                <c:pt idx="161">
                  <c:v>355.5</c:v>
                </c:pt>
                <c:pt idx="162">
                  <c:v>727.5</c:v>
                </c:pt>
              </c:numCache>
            </c:numRef>
          </c:xVal>
          <c:yVal>
            <c:numRef>
              <c:f>'Active 1'!$K$21:$K$1005</c:f>
              <c:numCache>
                <c:formatCode>General</c:formatCode>
                <c:ptCount val="985"/>
                <c:pt idx="1">
                  <c:v>-9.4026500002655666E-2</c:v>
                </c:pt>
                <c:pt idx="55">
                  <c:v>2.3466500002541579E-2</c:v>
                </c:pt>
                <c:pt idx="56">
                  <c:v>2.3466500002541579E-2</c:v>
                </c:pt>
                <c:pt idx="57">
                  <c:v>2.3516000001109205E-2</c:v>
                </c:pt>
                <c:pt idx="58">
                  <c:v>2.5221500000043306E-2</c:v>
                </c:pt>
                <c:pt idx="59">
                  <c:v>2.8309499997703824E-2</c:v>
                </c:pt>
                <c:pt idx="60">
                  <c:v>2.4921000003814697E-2</c:v>
                </c:pt>
                <c:pt idx="61">
                  <c:v>2.4344500001461711E-2</c:v>
                </c:pt>
                <c:pt idx="62">
                  <c:v>2.6325500002712943E-2</c:v>
                </c:pt>
                <c:pt idx="63">
                  <c:v>2.708300000813324E-2</c:v>
                </c:pt>
                <c:pt idx="65">
                  <c:v>2.8735499996400904E-2</c:v>
                </c:pt>
                <c:pt idx="66">
                  <c:v>2.9334500002732966E-2</c:v>
                </c:pt>
                <c:pt idx="67">
                  <c:v>3.2034500000008848E-2</c:v>
                </c:pt>
                <c:pt idx="68">
                  <c:v>3.2034500000008848E-2</c:v>
                </c:pt>
                <c:pt idx="69">
                  <c:v>2.9232500004582107E-2</c:v>
                </c:pt>
                <c:pt idx="70">
                  <c:v>2.9208000007201917E-2</c:v>
                </c:pt>
                <c:pt idx="71">
                  <c:v>3.233149999869056E-2</c:v>
                </c:pt>
                <c:pt idx="72">
                  <c:v>3.2417500005976763E-2</c:v>
                </c:pt>
                <c:pt idx="73">
                  <c:v>3.1652500001655426E-2</c:v>
                </c:pt>
                <c:pt idx="74">
                  <c:v>3.2181500006117858E-2</c:v>
                </c:pt>
                <c:pt idx="75">
                  <c:v>3.101549999701092E-2</c:v>
                </c:pt>
                <c:pt idx="76">
                  <c:v>3.1409499999426771E-2</c:v>
                </c:pt>
                <c:pt idx="77">
                  <c:v>3.1532499997410923E-2</c:v>
                </c:pt>
                <c:pt idx="78">
                  <c:v>3.1449500005692244E-2</c:v>
                </c:pt>
                <c:pt idx="80">
                  <c:v>3.0525499998475425E-2</c:v>
                </c:pt>
                <c:pt idx="81">
                  <c:v>3.0530999996699393E-2</c:v>
                </c:pt>
                <c:pt idx="82">
                  <c:v>3.3234000002266839E-2</c:v>
                </c:pt>
                <c:pt idx="83">
                  <c:v>3.3234000002266839E-2</c:v>
                </c:pt>
                <c:pt idx="85">
                  <c:v>2.7952500000537839E-2</c:v>
                </c:pt>
                <c:pt idx="86">
                  <c:v>2.7952500000537839E-2</c:v>
                </c:pt>
                <c:pt idx="87">
                  <c:v>2.9670000003534369E-2</c:v>
                </c:pt>
                <c:pt idx="88">
                  <c:v>2.9670000003534369E-2</c:v>
                </c:pt>
                <c:pt idx="91">
                  <c:v>2.4008500004129019E-2</c:v>
                </c:pt>
                <c:pt idx="92">
                  <c:v>2.4008500004129019E-2</c:v>
                </c:pt>
                <c:pt idx="93">
                  <c:v>2.4708500000997446E-2</c:v>
                </c:pt>
                <c:pt idx="94">
                  <c:v>2.4708500000997446E-2</c:v>
                </c:pt>
                <c:pt idx="95">
                  <c:v>2.429649999976391E-2</c:v>
                </c:pt>
                <c:pt idx="96">
                  <c:v>2.429649999976391E-2</c:v>
                </c:pt>
                <c:pt idx="97">
                  <c:v>2.6131499995244667E-2</c:v>
                </c:pt>
                <c:pt idx="98">
                  <c:v>2.6131499995244667E-2</c:v>
                </c:pt>
                <c:pt idx="99">
                  <c:v>2.4913500004913658E-2</c:v>
                </c:pt>
                <c:pt idx="100">
                  <c:v>2.4913500004913658E-2</c:v>
                </c:pt>
                <c:pt idx="101">
                  <c:v>2.5424999999813735E-2</c:v>
                </c:pt>
                <c:pt idx="102">
                  <c:v>2.5424999999813735E-2</c:v>
                </c:pt>
                <c:pt idx="103">
                  <c:v>2.5195500005793292E-2</c:v>
                </c:pt>
                <c:pt idx="104">
                  <c:v>2.5195500005793292E-2</c:v>
                </c:pt>
                <c:pt idx="105">
                  <c:v>2.2865500002808403E-2</c:v>
                </c:pt>
                <c:pt idx="106">
                  <c:v>2.2865500002808403E-2</c:v>
                </c:pt>
                <c:pt idx="107">
                  <c:v>2.3865499999374151E-2</c:v>
                </c:pt>
                <c:pt idx="108">
                  <c:v>2.3865499999374151E-2</c:v>
                </c:pt>
                <c:pt idx="109">
                  <c:v>2.2159500003908761E-2</c:v>
                </c:pt>
                <c:pt idx="110">
                  <c:v>2.2159500003908761E-2</c:v>
                </c:pt>
                <c:pt idx="111">
                  <c:v>2.4559500001487322E-2</c:v>
                </c:pt>
                <c:pt idx="112">
                  <c:v>2.2982500006037299E-2</c:v>
                </c:pt>
                <c:pt idx="113">
                  <c:v>2.2982500006037299E-2</c:v>
                </c:pt>
                <c:pt idx="114">
                  <c:v>2.3582500005431939E-2</c:v>
                </c:pt>
                <c:pt idx="115">
                  <c:v>2.3582500005431939E-2</c:v>
                </c:pt>
                <c:pt idx="116">
                  <c:v>1.1875500000314787E-2</c:v>
                </c:pt>
                <c:pt idx="117">
                  <c:v>1.0687000001780689E-2</c:v>
                </c:pt>
                <c:pt idx="118">
                  <c:v>1.149250000162283E-2</c:v>
                </c:pt>
                <c:pt idx="119">
                  <c:v>1.4898000001267064E-2</c:v>
                </c:pt>
                <c:pt idx="120">
                  <c:v>7.5440000000526197E-3</c:v>
                </c:pt>
                <c:pt idx="121">
                  <c:v>-3.6604999986593612E-3</c:v>
                </c:pt>
                <c:pt idx="122">
                  <c:v>-3.2489999939571135E-3</c:v>
                </c:pt>
                <c:pt idx="123">
                  <c:v>-3.743500004929956E-3</c:v>
                </c:pt>
                <c:pt idx="124">
                  <c:v>-4.7259999992093071E-3</c:v>
                </c:pt>
                <c:pt idx="125">
                  <c:v>-4.1144999995594844E-3</c:v>
                </c:pt>
                <c:pt idx="126">
                  <c:v>-3.5145000001648441E-3</c:v>
                </c:pt>
                <c:pt idx="127">
                  <c:v>-4.5204999987618066E-3</c:v>
                </c:pt>
                <c:pt idx="128">
                  <c:v>-3.1149999995250255E-3</c:v>
                </c:pt>
                <c:pt idx="129">
                  <c:v>-6.491499996627681E-3</c:v>
                </c:pt>
                <c:pt idx="130">
                  <c:v>-4.69149999844376E-3</c:v>
                </c:pt>
                <c:pt idx="131">
                  <c:v>-3.7974999941070564E-3</c:v>
                </c:pt>
                <c:pt idx="132">
                  <c:v>-4.5035000002826564E-3</c:v>
                </c:pt>
                <c:pt idx="133">
                  <c:v>-3.8799999965704046E-3</c:v>
                </c:pt>
                <c:pt idx="134">
                  <c:v>-2.8859999947599135E-3</c:v>
                </c:pt>
                <c:pt idx="135">
                  <c:v>-2.9919999942649156E-3</c:v>
                </c:pt>
                <c:pt idx="136">
                  <c:v>-4.6300000394694507E-4</c:v>
                </c:pt>
                <c:pt idx="137">
                  <c:v>-2.2634999986621551E-3</c:v>
                </c:pt>
                <c:pt idx="138">
                  <c:v>-3.9459999970858917E-3</c:v>
                </c:pt>
                <c:pt idx="139">
                  <c:v>-3.545999999914784E-3</c:v>
                </c:pt>
                <c:pt idx="140">
                  <c:v>-4.2580000008456409E-3</c:v>
                </c:pt>
                <c:pt idx="141">
                  <c:v>-3.5405000016908161E-3</c:v>
                </c:pt>
                <c:pt idx="142">
                  <c:v>-3.7289999963832088E-3</c:v>
                </c:pt>
                <c:pt idx="143">
                  <c:v>-6.9645000039599836E-3</c:v>
                </c:pt>
                <c:pt idx="145">
                  <c:v>3.3059999987017363E-3</c:v>
                </c:pt>
                <c:pt idx="146">
                  <c:v>-9.7049999749287963E-4</c:v>
                </c:pt>
                <c:pt idx="147">
                  <c:v>-2.7049999334849417E-4</c:v>
                </c:pt>
                <c:pt idx="148">
                  <c:v>0</c:v>
                </c:pt>
                <c:pt idx="149">
                  <c:v>-1.8415000013192184E-3</c:v>
                </c:pt>
                <c:pt idx="150">
                  <c:v>-1.3414999993983656E-3</c:v>
                </c:pt>
                <c:pt idx="151">
                  <c:v>-3.7945000003674068E-3</c:v>
                </c:pt>
                <c:pt idx="152">
                  <c:v>-6.5349999931640923E-4</c:v>
                </c:pt>
                <c:pt idx="153">
                  <c:v>-4.0799999987939373E-4</c:v>
                </c:pt>
                <c:pt idx="154">
                  <c:v>-8.90499992237892E-4</c:v>
                </c:pt>
                <c:pt idx="155">
                  <c:v>3.8970000023255125E-3</c:v>
                </c:pt>
                <c:pt idx="156">
                  <c:v>7.0850000338396057E-4</c:v>
                </c:pt>
                <c:pt idx="157">
                  <c:v>2.8710000042337924E-3</c:v>
                </c:pt>
                <c:pt idx="158">
                  <c:v>9.1470000043045729E-3</c:v>
                </c:pt>
                <c:pt idx="159">
                  <c:v>6.0700000030919909E-3</c:v>
                </c:pt>
                <c:pt idx="160">
                  <c:v>7.0085000043036416E-3</c:v>
                </c:pt>
                <c:pt idx="161">
                  <c:v>7.1085000017774291E-3</c:v>
                </c:pt>
                <c:pt idx="162">
                  <c:v>2.0072499995876569E-2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2A-4337-9004-5F3F99445DE0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-11249.5</c:v>
                </c:pt>
                <c:pt idx="2">
                  <c:v>-8902.5</c:v>
                </c:pt>
                <c:pt idx="3">
                  <c:v>-8870</c:v>
                </c:pt>
                <c:pt idx="4">
                  <c:v>-8424.5</c:v>
                </c:pt>
                <c:pt idx="5">
                  <c:v>-8391</c:v>
                </c:pt>
                <c:pt idx="6">
                  <c:v>-3387</c:v>
                </c:pt>
                <c:pt idx="7">
                  <c:v>-3387</c:v>
                </c:pt>
                <c:pt idx="8">
                  <c:v>-3281.5</c:v>
                </c:pt>
                <c:pt idx="9">
                  <c:v>-3281.5</c:v>
                </c:pt>
                <c:pt idx="10">
                  <c:v>-3281.5</c:v>
                </c:pt>
                <c:pt idx="11">
                  <c:v>-3274.5</c:v>
                </c:pt>
                <c:pt idx="12">
                  <c:v>-3274.5</c:v>
                </c:pt>
                <c:pt idx="13">
                  <c:v>-3274.5</c:v>
                </c:pt>
                <c:pt idx="14">
                  <c:v>-3270.5</c:v>
                </c:pt>
                <c:pt idx="15">
                  <c:v>-3270.5</c:v>
                </c:pt>
                <c:pt idx="16">
                  <c:v>-3270.5</c:v>
                </c:pt>
                <c:pt idx="17">
                  <c:v>-3232.5</c:v>
                </c:pt>
                <c:pt idx="18">
                  <c:v>-3232.5</c:v>
                </c:pt>
                <c:pt idx="19">
                  <c:v>-3232.5</c:v>
                </c:pt>
                <c:pt idx="20">
                  <c:v>-3118.5</c:v>
                </c:pt>
                <c:pt idx="21">
                  <c:v>-3118.5</c:v>
                </c:pt>
                <c:pt idx="22">
                  <c:v>-3118.5</c:v>
                </c:pt>
                <c:pt idx="23">
                  <c:v>-3118.5</c:v>
                </c:pt>
                <c:pt idx="24">
                  <c:v>-3087</c:v>
                </c:pt>
                <c:pt idx="25">
                  <c:v>-3087</c:v>
                </c:pt>
                <c:pt idx="26">
                  <c:v>-2961.5</c:v>
                </c:pt>
                <c:pt idx="27">
                  <c:v>-2961.5</c:v>
                </c:pt>
                <c:pt idx="28">
                  <c:v>-2961.5</c:v>
                </c:pt>
                <c:pt idx="29">
                  <c:v>-2961.5</c:v>
                </c:pt>
                <c:pt idx="30">
                  <c:v>-2943.5</c:v>
                </c:pt>
                <c:pt idx="31">
                  <c:v>-2943.5</c:v>
                </c:pt>
                <c:pt idx="32">
                  <c:v>-2943.5</c:v>
                </c:pt>
                <c:pt idx="33">
                  <c:v>-2943.5</c:v>
                </c:pt>
                <c:pt idx="34">
                  <c:v>-2776</c:v>
                </c:pt>
                <c:pt idx="35">
                  <c:v>-2776</c:v>
                </c:pt>
                <c:pt idx="36">
                  <c:v>-2776</c:v>
                </c:pt>
                <c:pt idx="37">
                  <c:v>-2776</c:v>
                </c:pt>
                <c:pt idx="38">
                  <c:v>-2648.5</c:v>
                </c:pt>
                <c:pt idx="39">
                  <c:v>-2648.5</c:v>
                </c:pt>
                <c:pt idx="40">
                  <c:v>-2648.5</c:v>
                </c:pt>
                <c:pt idx="41">
                  <c:v>-2648.5</c:v>
                </c:pt>
                <c:pt idx="42">
                  <c:v>-2545</c:v>
                </c:pt>
                <c:pt idx="43">
                  <c:v>-2545</c:v>
                </c:pt>
                <c:pt idx="44">
                  <c:v>-2545</c:v>
                </c:pt>
                <c:pt idx="45">
                  <c:v>-2545</c:v>
                </c:pt>
                <c:pt idx="46">
                  <c:v>-2489.5</c:v>
                </c:pt>
                <c:pt idx="47">
                  <c:v>-2489.5</c:v>
                </c:pt>
                <c:pt idx="48">
                  <c:v>-2489.5</c:v>
                </c:pt>
                <c:pt idx="49">
                  <c:v>-2489.5</c:v>
                </c:pt>
                <c:pt idx="50">
                  <c:v>-2372.5</c:v>
                </c:pt>
                <c:pt idx="51">
                  <c:v>-2359.5</c:v>
                </c:pt>
                <c:pt idx="52">
                  <c:v>-2348.5</c:v>
                </c:pt>
                <c:pt idx="53">
                  <c:v>-2236.5</c:v>
                </c:pt>
                <c:pt idx="54">
                  <c:v>-1907.5</c:v>
                </c:pt>
                <c:pt idx="55">
                  <c:v>-1830.5</c:v>
                </c:pt>
                <c:pt idx="56">
                  <c:v>-1830.5</c:v>
                </c:pt>
                <c:pt idx="57">
                  <c:v>-1472</c:v>
                </c:pt>
                <c:pt idx="58">
                  <c:v>-1465.5</c:v>
                </c:pt>
                <c:pt idx="59">
                  <c:v>-1461.5</c:v>
                </c:pt>
                <c:pt idx="60">
                  <c:v>-1457</c:v>
                </c:pt>
                <c:pt idx="61">
                  <c:v>-1456.5</c:v>
                </c:pt>
                <c:pt idx="62">
                  <c:v>-1333.5</c:v>
                </c:pt>
                <c:pt idx="63">
                  <c:v>-1311</c:v>
                </c:pt>
                <c:pt idx="64">
                  <c:v>-1278.5</c:v>
                </c:pt>
                <c:pt idx="65">
                  <c:v>-1203.5</c:v>
                </c:pt>
                <c:pt idx="66">
                  <c:v>-1186.5</c:v>
                </c:pt>
                <c:pt idx="67">
                  <c:v>-1186.5</c:v>
                </c:pt>
                <c:pt idx="68">
                  <c:v>-1186.5</c:v>
                </c:pt>
                <c:pt idx="69">
                  <c:v>-1152.5</c:v>
                </c:pt>
                <c:pt idx="70">
                  <c:v>-1036</c:v>
                </c:pt>
                <c:pt idx="71">
                  <c:v>-1035.5</c:v>
                </c:pt>
                <c:pt idx="72">
                  <c:v>-897.5</c:v>
                </c:pt>
                <c:pt idx="73">
                  <c:v>-892.5</c:v>
                </c:pt>
                <c:pt idx="74">
                  <c:v>-885.5</c:v>
                </c:pt>
                <c:pt idx="75">
                  <c:v>-863.5</c:v>
                </c:pt>
                <c:pt idx="76">
                  <c:v>-861.5</c:v>
                </c:pt>
                <c:pt idx="77">
                  <c:v>-852.5</c:v>
                </c:pt>
                <c:pt idx="78">
                  <c:v>-841.5</c:v>
                </c:pt>
                <c:pt idx="79">
                  <c:v>-734.5</c:v>
                </c:pt>
                <c:pt idx="80">
                  <c:v>-733.5</c:v>
                </c:pt>
                <c:pt idx="81">
                  <c:v>-727</c:v>
                </c:pt>
                <c:pt idx="82">
                  <c:v>-678</c:v>
                </c:pt>
                <c:pt idx="83">
                  <c:v>-678</c:v>
                </c:pt>
                <c:pt idx="84">
                  <c:v>-593.5</c:v>
                </c:pt>
                <c:pt idx="85">
                  <c:v>-592.5</c:v>
                </c:pt>
                <c:pt idx="86">
                  <c:v>-592.5</c:v>
                </c:pt>
                <c:pt idx="87">
                  <c:v>-590</c:v>
                </c:pt>
                <c:pt idx="88">
                  <c:v>-590</c:v>
                </c:pt>
                <c:pt idx="89">
                  <c:v>-580</c:v>
                </c:pt>
                <c:pt idx="90">
                  <c:v>-546.5</c:v>
                </c:pt>
                <c:pt idx="91">
                  <c:v>-444.5</c:v>
                </c:pt>
                <c:pt idx="92">
                  <c:v>-444.5</c:v>
                </c:pt>
                <c:pt idx="93">
                  <c:v>-444.5</c:v>
                </c:pt>
                <c:pt idx="94">
                  <c:v>-444.5</c:v>
                </c:pt>
                <c:pt idx="95">
                  <c:v>-440.5</c:v>
                </c:pt>
                <c:pt idx="96">
                  <c:v>-440.5</c:v>
                </c:pt>
                <c:pt idx="97">
                  <c:v>-435.5</c:v>
                </c:pt>
                <c:pt idx="98">
                  <c:v>-435.5</c:v>
                </c:pt>
                <c:pt idx="99">
                  <c:v>-429.5</c:v>
                </c:pt>
                <c:pt idx="100">
                  <c:v>-429.5</c:v>
                </c:pt>
                <c:pt idx="101">
                  <c:v>-425</c:v>
                </c:pt>
                <c:pt idx="102">
                  <c:v>-425</c:v>
                </c:pt>
                <c:pt idx="103">
                  <c:v>-423.5</c:v>
                </c:pt>
                <c:pt idx="104">
                  <c:v>-423.5</c:v>
                </c:pt>
                <c:pt idx="105">
                  <c:v>-413.5</c:v>
                </c:pt>
                <c:pt idx="106">
                  <c:v>-413.5</c:v>
                </c:pt>
                <c:pt idx="107">
                  <c:v>-413.5</c:v>
                </c:pt>
                <c:pt idx="108">
                  <c:v>-413.5</c:v>
                </c:pt>
                <c:pt idx="109">
                  <c:v>-411.5</c:v>
                </c:pt>
                <c:pt idx="110">
                  <c:v>-411.5</c:v>
                </c:pt>
                <c:pt idx="111">
                  <c:v>-411.5</c:v>
                </c:pt>
                <c:pt idx="112">
                  <c:v>-402.5</c:v>
                </c:pt>
                <c:pt idx="113">
                  <c:v>-402.5</c:v>
                </c:pt>
                <c:pt idx="114">
                  <c:v>-402.5</c:v>
                </c:pt>
                <c:pt idx="115">
                  <c:v>-402.5</c:v>
                </c:pt>
                <c:pt idx="116">
                  <c:v>-283.5</c:v>
                </c:pt>
                <c:pt idx="117">
                  <c:v>-279</c:v>
                </c:pt>
                <c:pt idx="118">
                  <c:v>-272.5</c:v>
                </c:pt>
                <c:pt idx="119">
                  <c:v>-266</c:v>
                </c:pt>
                <c:pt idx="120">
                  <c:v>-248</c:v>
                </c:pt>
                <c:pt idx="121">
                  <c:v>-171.5</c:v>
                </c:pt>
                <c:pt idx="122">
                  <c:v>-167</c:v>
                </c:pt>
                <c:pt idx="123">
                  <c:v>-160.5</c:v>
                </c:pt>
                <c:pt idx="124">
                  <c:v>-158</c:v>
                </c:pt>
                <c:pt idx="125">
                  <c:v>-153.5</c:v>
                </c:pt>
                <c:pt idx="126">
                  <c:v>-153.5</c:v>
                </c:pt>
                <c:pt idx="127">
                  <c:v>-151.5</c:v>
                </c:pt>
                <c:pt idx="128">
                  <c:v>-145</c:v>
                </c:pt>
                <c:pt idx="129">
                  <c:v>-144.5</c:v>
                </c:pt>
                <c:pt idx="130">
                  <c:v>-144.5</c:v>
                </c:pt>
                <c:pt idx="131">
                  <c:v>-142.5</c:v>
                </c:pt>
                <c:pt idx="132">
                  <c:v>-140.5</c:v>
                </c:pt>
                <c:pt idx="133">
                  <c:v>-140</c:v>
                </c:pt>
                <c:pt idx="134">
                  <c:v>-138</c:v>
                </c:pt>
                <c:pt idx="135">
                  <c:v>-136</c:v>
                </c:pt>
                <c:pt idx="136">
                  <c:v>-129</c:v>
                </c:pt>
                <c:pt idx="137">
                  <c:v>-120.5</c:v>
                </c:pt>
                <c:pt idx="138">
                  <c:v>-118</c:v>
                </c:pt>
                <c:pt idx="139">
                  <c:v>-118</c:v>
                </c:pt>
                <c:pt idx="140">
                  <c:v>-114</c:v>
                </c:pt>
                <c:pt idx="141">
                  <c:v>-111.5</c:v>
                </c:pt>
                <c:pt idx="142">
                  <c:v>-107</c:v>
                </c:pt>
                <c:pt idx="143">
                  <c:v>-103.5</c:v>
                </c:pt>
                <c:pt idx="144">
                  <c:v>-103.5</c:v>
                </c:pt>
                <c:pt idx="145">
                  <c:v>-2</c:v>
                </c:pt>
                <c:pt idx="146">
                  <c:v>-1.5</c:v>
                </c:pt>
                <c:pt idx="147">
                  <c:v>-1.5</c:v>
                </c:pt>
                <c:pt idx="148">
                  <c:v>0</c:v>
                </c:pt>
                <c:pt idx="149">
                  <c:v>5.5</c:v>
                </c:pt>
                <c:pt idx="150">
                  <c:v>5.5</c:v>
                </c:pt>
                <c:pt idx="151">
                  <c:v>6.5</c:v>
                </c:pt>
                <c:pt idx="152">
                  <c:v>9.5</c:v>
                </c:pt>
                <c:pt idx="153">
                  <c:v>36</c:v>
                </c:pt>
                <c:pt idx="154">
                  <c:v>38.5</c:v>
                </c:pt>
                <c:pt idx="155">
                  <c:v>151</c:v>
                </c:pt>
                <c:pt idx="156">
                  <c:v>155.5</c:v>
                </c:pt>
                <c:pt idx="157">
                  <c:v>193</c:v>
                </c:pt>
                <c:pt idx="158">
                  <c:v>301</c:v>
                </c:pt>
                <c:pt idx="159">
                  <c:v>310</c:v>
                </c:pt>
                <c:pt idx="160">
                  <c:v>355.5</c:v>
                </c:pt>
                <c:pt idx="161">
                  <c:v>355.5</c:v>
                </c:pt>
                <c:pt idx="162">
                  <c:v>727.5</c:v>
                </c:pt>
              </c:numCache>
            </c:numRef>
          </c:xVal>
          <c:yVal>
            <c:numRef>
              <c:f>'Active 1'!$L$21:$L$1005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72A-4337-9004-5F3F99445DE0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-11249.5</c:v>
                </c:pt>
                <c:pt idx="2">
                  <c:v>-8902.5</c:v>
                </c:pt>
                <c:pt idx="3">
                  <c:v>-8870</c:v>
                </c:pt>
                <c:pt idx="4">
                  <c:v>-8424.5</c:v>
                </c:pt>
                <c:pt idx="5">
                  <c:v>-8391</c:v>
                </c:pt>
                <c:pt idx="6">
                  <c:v>-3387</c:v>
                </c:pt>
                <c:pt idx="7">
                  <c:v>-3387</c:v>
                </c:pt>
                <c:pt idx="8">
                  <c:v>-3281.5</c:v>
                </c:pt>
                <c:pt idx="9">
                  <c:v>-3281.5</c:v>
                </c:pt>
                <c:pt idx="10">
                  <c:v>-3281.5</c:v>
                </c:pt>
                <c:pt idx="11">
                  <c:v>-3274.5</c:v>
                </c:pt>
                <c:pt idx="12">
                  <c:v>-3274.5</c:v>
                </c:pt>
                <c:pt idx="13">
                  <c:v>-3274.5</c:v>
                </c:pt>
                <c:pt idx="14">
                  <c:v>-3270.5</c:v>
                </c:pt>
                <c:pt idx="15">
                  <c:v>-3270.5</c:v>
                </c:pt>
                <c:pt idx="16">
                  <c:v>-3270.5</c:v>
                </c:pt>
                <c:pt idx="17">
                  <c:v>-3232.5</c:v>
                </c:pt>
                <c:pt idx="18">
                  <c:v>-3232.5</c:v>
                </c:pt>
                <c:pt idx="19">
                  <c:v>-3232.5</c:v>
                </c:pt>
                <c:pt idx="20">
                  <c:v>-3118.5</c:v>
                </c:pt>
                <c:pt idx="21">
                  <c:v>-3118.5</c:v>
                </c:pt>
                <c:pt idx="22">
                  <c:v>-3118.5</c:v>
                </c:pt>
                <c:pt idx="23">
                  <c:v>-3118.5</c:v>
                </c:pt>
                <c:pt idx="24">
                  <c:v>-3087</c:v>
                </c:pt>
                <c:pt idx="25">
                  <c:v>-3087</c:v>
                </c:pt>
                <c:pt idx="26">
                  <c:v>-2961.5</c:v>
                </c:pt>
                <c:pt idx="27">
                  <c:v>-2961.5</c:v>
                </c:pt>
                <c:pt idx="28">
                  <c:v>-2961.5</c:v>
                </c:pt>
                <c:pt idx="29">
                  <c:v>-2961.5</c:v>
                </c:pt>
                <c:pt idx="30">
                  <c:v>-2943.5</c:v>
                </c:pt>
                <c:pt idx="31">
                  <c:v>-2943.5</c:v>
                </c:pt>
                <c:pt idx="32">
                  <c:v>-2943.5</c:v>
                </c:pt>
                <c:pt idx="33">
                  <c:v>-2943.5</c:v>
                </c:pt>
                <c:pt idx="34">
                  <c:v>-2776</c:v>
                </c:pt>
                <c:pt idx="35">
                  <c:v>-2776</c:v>
                </c:pt>
                <c:pt idx="36">
                  <c:v>-2776</c:v>
                </c:pt>
                <c:pt idx="37">
                  <c:v>-2776</c:v>
                </c:pt>
                <c:pt idx="38">
                  <c:v>-2648.5</c:v>
                </c:pt>
                <c:pt idx="39">
                  <c:v>-2648.5</c:v>
                </c:pt>
                <c:pt idx="40">
                  <c:v>-2648.5</c:v>
                </c:pt>
                <c:pt idx="41">
                  <c:v>-2648.5</c:v>
                </c:pt>
                <c:pt idx="42">
                  <c:v>-2545</c:v>
                </c:pt>
                <c:pt idx="43">
                  <c:v>-2545</c:v>
                </c:pt>
                <c:pt idx="44">
                  <c:v>-2545</c:v>
                </c:pt>
                <c:pt idx="45">
                  <c:v>-2545</c:v>
                </c:pt>
                <c:pt idx="46">
                  <c:v>-2489.5</c:v>
                </c:pt>
                <c:pt idx="47">
                  <c:v>-2489.5</c:v>
                </c:pt>
                <c:pt idx="48">
                  <c:v>-2489.5</c:v>
                </c:pt>
                <c:pt idx="49">
                  <c:v>-2489.5</c:v>
                </c:pt>
                <c:pt idx="50">
                  <c:v>-2372.5</c:v>
                </c:pt>
                <c:pt idx="51">
                  <c:v>-2359.5</c:v>
                </c:pt>
                <c:pt idx="52">
                  <c:v>-2348.5</c:v>
                </c:pt>
                <c:pt idx="53">
                  <c:v>-2236.5</c:v>
                </c:pt>
                <c:pt idx="54">
                  <c:v>-1907.5</c:v>
                </c:pt>
                <c:pt idx="55">
                  <c:v>-1830.5</c:v>
                </c:pt>
                <c:pt idx="56">
                  <c:v>-1830.5</c:v>
                </c:pt>
                <c:pt idx="57">
                  <c:v>-1472</c:v>
                </c:pt>
                <c:pt idx="58">
                  <c:v>-1465.5</c:v>
                </c:pt>
                <c:pt idx="59">
                  <c:v>-1461.5</c:v>
                </c:pt>
                <c:pt idx="60">
                  <c:v>-1457</c:v>
                </c:pt>
                <c:pt idx="61">
                  <c:v>-1456.5</c:v>
                </c:pt>
                <c:pt idx="62">
                  <c:v>-1333.5</c:v>
                </c:pt>
                <c:pt idx="63">
                  <c:v>-1311</c:v>
                </c:pt>
                <c:pt idx="64">
                  <c:v>-1278.5</c:v>
                </c:pt>
                <c:pt idx="65">
                  <c:v>-1203.5</c:v>
                </c:pt>
                <c:pt idx="66">
                  <c:v>-1186.5</c:v>
                </c:pt>
                <c:pt idx="67">
                  <c:v>-1186.5</c:v>
                </c:pt>
                <c:pt idx="68">
                  <c:v>-1186.5</c:v>
                </c:pt>
                <c:pt idx="69">
                  <c:v>-1152.5</c:v>
                </c:pt>
                <c:pt idx="70">
                  <c:v>-1036</c:v>
                </c:pt>
                <c:pt idx="71">
                  <c:v>-1035.5</c:v>
                </c:pt>
                <c:pt idx="72">
                  <c:v>-897.5</c:v>
                </c:pt>
                <c:pt idx="73">
                  <c:v>-892.5</c:v>
                </c:pt>
                <c:pt idx="74">
                  <c:v>-885.5</c:v>
                </c:pt>
                <c:pt idx="75">
                  <c:v>-863.5</c:v>
                </c:pt>
                <c:pt idx="76">
                  <c:v>-861.5</c:v>
                </c:pt>
                <c:pt idx="77">
                  <c:v>-852.5</c:v>
                </c:pt>
                <c:pt idx="78">
                  <c:v>-841.5</c:v>
                </c:pt>
                <c:pt idx="79">
                  <c:v>-734.5</c:v>
                </c:pt>
                <c:pt idx="80">
                  <c:v>-733.5</c:v>
                </c:pt>
                <c:pt idx="81">
                  <c:v>-727</c:v>
                </c:pt>
                <c:pt idx="82">
                  <c:v>-678</c:v>
                </c:pt>
                <c:pt idx="83">
                  <c:v>-678</c:v>
                </c:pt>
                <c:pt idx="84">
                  <c:v>-593.5</c:v>
                </c:pt>
                <c:pt idx="85">
                  <c:v>-592.5</c:v>
                </c:pt>
                <c:pt idx="86">
                  <c:v>-592.5</c:v>
                </c:pt>
                <c:pt idx="87">
                  <c:v>-590</c:v>
                </c:pt>
                <c:pt idx="88">
                  <c:v>-590</c:v>
                </c:pt>
                <c:pt idx="89">
                  <c:v>-580</c:v>
                </c:pt>
                <c:pt idx="90">
                  <c:v>-546.5</c:v>
                </c:pt>
                <c:pt idx="91">
                  <c:v>-444.5</c:v>
                </c:pt>
                <c:pt idx="92">
                  <c:v>-444.5</c:v>
                </c:pt>
                <c:pt idx="93">
                  <c:v>-444.5</c:v>
                </c:pt>
                <c:pt idx="94">
                  <c:v>-444.5</c:v>
                </c:pt>
                <c:pt idx="95">
                  <c:v>-440.5</c:v>
                </c:pt>
                <c:pt idx="96">
                  <c:v>-440.5</c:v>
                </c:pt>
                <c:pt idx="97">
                  <c:v>-435.5</c:v>
                </c:pt>
                <c:pt idx="98">
                  <c:v>-435.5</c:v>
                </c:pt>
                <c:pt idx="99">
                  <c:v>-429.5</c:v>
                </c:pt>
                <c:pt idx="100">
                  <c:v>-429.5</c:v>
                </c:pt>
                <c:pt idx="101">
                  <c:v>-425</c:v>
                </c:pt>
                <c:pt idx="102">
                  <c:v>-425</c:v>
                </c:pt>
                <c:pt idx="103">
                  <c:v>-423.5</c:v>
                </c:pt>
                <c:pt idx="104">
                  <c:v>-423.5</c:v>
                </c:pt>
                <c:pt idx="105">
                  <c:v>-413.5</c:v>
                </c:pt>
                <c:pt idx="106">
                  <c:v>-413.5</c:v>
                </c:pt>
                <c:pt idx="107">
                  <c:v>-413.5</c:v>
                </c:pt>
                <c:pt idx="108">
                  <c:v>-413.5</c:v>
                </c:pt>
                <c:pt idx="109">
                  <c:v>-411.5</c:v>
                </c:pt>
                <c:pt idx="110">
                  <c:v>-411.5</c:v>
                </c:pt>
                <c:pt idx="111">
                  <c:v>-411.5</c:v>
                </c:pt>
                <c:pt idx="112">
                  <c:v>-402.5</c:v>
                </c:pt>
                <c:pt idx="113">
                  <c:v>-402.5</c:v>
                </c:pt>
                <c:pt idx="114">
                  <c:v>-402.5</c:v>
                </c:pt>
                <c:pt idx="115">
                  <c:v>-402.5</c:v>
                </c:pt>
                <c:pt idx="116">
                  <c:v>-283.5</c:v>
                </c:pt>
                <c:pt idx="117">
                  <c:v>-279</c:v>
                </c:pt>
                <c:pt idx="118">
                  <c:v>-272.5</c:v>
                </c:pt>
                <c:pt idx="119">
                  <c:v>-266</c:v>
                </c:pt>
                <c:pt idx="120">
                  <c:v>-248</c:v>
                </c:pt>
                <c:pt idx="121">
                  <c:v>-171.5</c:v>
                </c:pt>
                <c:pt idx="122">
                  <c:v>-167</c:v>
                </c:pt>
                <c:pt idx="123">
                  <c:v>-160.5</c:v>
                </c:pt>
                <c:pt idx="124">
                  <c:v>-158</c:v>
                </c:pt>
                <c:pt idx="125">
                  <c:v>-153.5</c:v>
                </c:pt>
                <c:pt idx="126">
                  <c:v>-153.5</c:v>
                </c:pt>
                <c:pt idx="127">
                  <c:v>-151.5</c:v>
                </c:pt>
                <c:pt idx="128">
                  <c:v>-145</c:v>
                </c:pt>
                <c:pt idx="129">
                  <c:v>-144.5</c:v>
                </c:pt>
                <c:pt idx="130">
                  <c:v>-144.5</c:v>
                </c:pt>
                <c:pt idx="131">
                  <c:v>-142.5</c:v>
                </c:pt>
                <c:pt idx="132">
                  <c:v>-140.5</c:v>
                </c:pt>
                <c:pt idx="133">
                  <c:v>-140</c:v>
                </c:pt>
                <c:pt idx="134">
                  <c:v>-138</c:v>
                </c:pt>
                <c:pt idx="135">
                  <c:v>-136</c:v>
                </c:pt>
                <c:pt idx="136">
                  <c:v>-129</c:v>
                </c:pt>
                <c:pt idx="137">
                  <c:v>-120.5</c:v>
                </c:pt>
                <c:pt idx="138">
                  <c:v>-118</c:v>
                </c:pt>
                <c:pt idx="139">
                  <c:v>-118</c:v>
                </c:pt>
                <c:pt idx="140">
                  <c:v>-114</c:v>
                </c:pt>
                <c:pt idx="141">
                  <c:v>-111.5</c:v>
                </c:pt>
                <c:pt idx="142">
                  <c:v>-107</c:v>
                </c:pt>
                <c:pt idx="143">
                  <c:v>-103.5</c:v>
                </c:pt>
                <c:pt idx="144">
                  <c:v>-103.5</c:v>
                </c:pt>
                <c:pt idx="145">
                  <c:v>-2</c:v>
                </c:pt>
                <c:pt idx="146">
                  <c:v>-1.5</c:v>
                </c:pt>
                <c:pt idx="147">
                  <c:v>-1.5</c:v>
                </c:pt>
                <c:pt idx="148">
                  <c:v>0</c:v>
                </c:pt>
                <c:pt idx="149">
                  <c:v>5.5</c:v>
                </c:pt>
                <c:pt idx="150">
                  <c:v>5.5</c:v>
                </c:pt>
                <c:pt idx="151">
                  <c:v>6.5</c:v>
                </c:pt>
                <c:pt idx="152">
                  <c:v>9.5</c:v>
                </c:pt>
                <c:pt idx="153">
                  <c:v>36</c:v>
                </c:pt>
                <c:pt idx="154">
                  <c:v>38.5</c:v>
                </c:pt>
                <c:pt idx="155">
                  <c:v>151</c:v>
                </c:pt>
                <c:pt idx="156">
                  <c:v>155.5</c:v>
                </c:pt>
                <c:pt idx="157">
                  <c:v>193</c:v>
                </c:pt>
                <c:pt idx="158">
                  <c:v>301</c:v>
                </c:pt>
                <c:pt idx="159">
                  <c:v>310</c:v>
                </c:pt>
                <c:pt idx="160">
                  <c:v>355.5</c:v>
                </c:pt>
                <c:pt idx="161">
                  <c:v>355.5</c:v>
                </c:pt>
                <c:pt idx="162">
                  <c:v>727.5</c:v>
                </c:pt>
              </c:numCache>
            </c:numRef>
          </c:xVal>
          <c:yVal>
            <c:numRef>
              <c:f>'Active 1'!$M$21:$M$1005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72A-4337-9004-5F3F99445DE0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7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0">
                    <c:v>0</c:v>
                  </c:pt>
                  <c:pt idx="42">
                    <c:v>2.5000000000000001E-3</c:v>
                  </c:pt>
                  <c:pt idx="43">
                    <c:v>0</c:v>
                  </c:pt>
                  <c:pt idx="44">
                    <c:v>0</c:v>
                  </c:pt>
                  <c:pt idx="45">
                    <c:v>2.5999999999999999E-3</c:v>
                  </c:pt>
                  <c:pt idx="46">
                    <c:v>2.0999999999999999E-3</c:v>
                  </c:pt>
                  <c:pt idx="47">
                    <c:v>0</c:v>
                  </c:pt>
                  <c:pt idx="48">
                    <c:v>0</c:v>
                  </c:pt>
                  <c:pt idx="49">
                    <c:v>1.1000000000000001E-3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6.9999999999999999E-4</c:v>
                  </c:pt>
                  <c:pt idx="54">
                    <c:v>1.1000000000000001E-3</c:v>
                  </c:pt>
                  <c:pt idx="55">
                    <c:v>0</c:v>
                  </c:pt>
                  <c:pt idx="56">
                    <c:v>0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4.0000000000000002E-4</c:v>
                  </c:pt>
                  <c:pt idx="61">
                    <c:v>5.9999999999999995E-4</c:v>
                  </c:pt>
                  <c:pt idx="62">
                    <c:v>5.0000000000000001E-4</c:v>
                  </c:pt>
                  <c:pt idx="63">
                    <c:v>1.1000000000000001E-3</c:v>
                  </c:pt>
                  <c:pt idx="64">
                    <c:v>5.0000000000000001E-4</c:v>
                  </c:pt>
                  <c:pt idx="65">
                    <c:v>4.0000000000000002E-4</c:v>
                  </c:pt>
                  <c:pt idx="66">
                    <c:v>2.9999999999999997E-4</c:v>
                  </c:pt>
                  <c:pt idx="67">
                    <c:v>5.3E-3</c:v>
                  </c:pt>
                  <c:pt idx="68">
                    <c:v>5.3E-3</c:v>
                  </c:pt>
                  <c:pt idx="69">
                    <c:v>2.9999999999999997E-4</c:v>
                  </c:pt>
                  <c:pt idx="70">
                    <c:v>2.9999999999999997E-4</c:v>
                  </c:pt>
                  <c:pt idx="71">
                    <c:v>2.9999999999999997E-4</c:v>
                  </c:pt>
                  <c:pt idx="72">
                    <c:v>6.9999999999999999E-4</c:v>
                  </c:pt>
                  <c:pt idx="73">
                    <c:v>2.9999999999999997E-4</c:v>
                  </c:pt>
                  <c:pt idx="74">
                    <c:v>5.0000000000000001E-4</c:v>
                  </c:pt>
                  <c:pt idx="75">
                    <c:v>2.9999999999999997E-4</c:v>
                  </c:pt>
                  <c:pt idx="76">
                    <c:v>2.9999999999999997E-4</c:v>
                  </c:pt>
                  <c:pt idx="77">
                    <c:v>2.0000000000000001E-4</c:v>
                  </c:pt>
                  <c:pt idx="78">
                    <c:v>2.9999999999999997E-4</c:v>
                  </c:pt>
                  <c:pt idx="79">
                    <c:v>2.2000000000000001E-3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0</c:v>
                  </c:pt>
                  <c:pt idx="83">
                    <c:v>0</c:v>
                  </c:pt>
                  <c:pt idx="84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1'!$F$21:$F$1005</c:f>
              <c:numCache>
                <c:formatCode>General</c:formatCode>
                <c:ptCount val="985"/>
                <c:pt idx="0">
                  <c:v>-11249.5</c:v>
                </c:pt>
                <c:pt idx="1">
                  <c:v>-11249.5</c:v>
                </c:pt>
                <c:pt idx="2">
                  <c:v>-8902.5</c:v>
                </c:pt>
                <c:pt idx="3">
                  <c:v>-8870</c:v>
                </c:pt>
                <c:pt idx="4">
                  <c:v>-8424.5</c:v>
                </c:pt>
                <c:pt idx="5">
                  <c:v>-8391</c:v>
                </c:pt>
                <c:pt idx="6">
                  <c:v>-3387</c:v>
                </c:pt>
                <c:pt idx="7">
                  <c:v>-3387</c:v>
                </c:pt>
                <c:pt idx="8">
                  <c:v>-3281.5</c:v>
                </c:pt>
                <c:pt idx="9">
                  <c:v>-3281.5</c:v>
                </c:pt>
                <c:pt idx="10">
                  <c:v>-3281.5</c:v>
                </c:pt>
                <c:pt idx="11">
                  <c:v>-3274.5</c:v>
                </c:pt>
                <c:pt idx="12">
                  <c:v>-3274.5</c:v>
                </c:pt>
                <c:pt idx="13">
                  <c:v>-3274.5</c:v>
                </c:pt>
                <c:pt idx="14">
                  <c:v>-3270.5</c:v>
                </c:pt>
                <c:pt idx="15">
                  <c:v>-3270.5</c:v>
                </c:pt>
                <c:pt idx="16">
                  <c:v>-3270.5</c:v>
                </c:pt>
                <c:pt idx="17">
                  <c:v>-3232.5</c:v>
                </c:pt>
                <c:pt idx="18">
                  <c:v>-3232.5</c:v>
                </c:pt>
                <c:pt idx="19">
                  <c:v>-3232.5</c:v>
                </c:pt>
                <c:pt idx="20">
                  <c:v>-3118.5</c:v>
                </c:pt>
                <c:pt idx="21">
                  <c:v>-3118.5</c:v>
                </c:pt>
                <c:pt idx="22">
                  <c:v>-3118.5</c:v>
                </c:pt>
                <c:pt idx="23">
                  <c:v>-3118.5</c:v>
                </c:pt>
                <c:pt idx="24">
                  <c:v>-3087</c:v>
                </c:pt>
                <c:pt idx="25">
                  <c:v>-3087</c:v>
                </c:pt>
                <c:pt idx="26">
                  <c:v>-2961.5</c:v>
                </c:pt>
                <c:pt idx="27">
                  <c:v>-2961.5</c:v>
                </c:pt>
                <c:pt idx="28">
                  <c:v>-2961.5</c:v>
                </c:pt>
                <c:pt idx="29">
                  <c:v>-2961.5</c:v>
                </c:pt>
                <c:pt idx="30">
                  <c:v>-2943.5</c:v>
                </c:pt>
                <c:pt idx="31">
                  <c:v>-2943.5</c:v>
                </c:pt>
                <c:pt idx="32">
                  <c:v>-2943.5</c:v>
                </c:pt>
                <c:pt idx="33">
                  <c:v>-2943.5</c:v>
                </c:pt>
                <c:pt idx="34">
                  <c:v>-2776</c:v>
                </c:pt>
                <c:pt idx="35">
                  <c:v>-2776</c:v>
                </c:pt>
                <c:pt idx="36">
                  <c:v>-2776</c:v>
                </c:pt>
                <c:pt idx="37">
                  <c:v>-2776</c:v>
                </c:pt>
                <c:pt idx="38">
                  <c:v>-2648.5</c:v>
                </c:pt>
                <c:pt idx="39">
                  <c:v>-2648.5</c:v>
                </c:pt>
                <c:pt idx="40">
                  <c:v>-2648.5</c:v>
                </c:pt>
                <c:pt idx="41">
                  <c:v>-2648.5</c:v>
                </c:pt>
                <c:pt idx="42">
                  <c:v>-2545</c:v>
                </c:pt>
                <c:pt idx="43">
                  <c:v>-2545</c:v>
                </c:pt>
                <c:pt idx="44">
                  <c:v>-2545</c:v>
                </c:pt>
                <c:pt idx="45">
                  <c:v>-2545</c:v>
                </c:pt>
                <c:pt idx="46">
                  <c:v>-2489.5</c:v>
                </c:pt>
                <c:pt idx="47">
                  <c:v>-2489.5</c:v>
                </c:pt>
                <c:pt idx="48">
                  <c:v>-2489.5</c:v>
                </c:pt>
                <c:pt idx="49">
                  <c:v>-2489.5</c:v>
                </c:pt>
                <c:pt idx="50">
                  <c:v>-2372.5</c:v>
                </c:pt>
                <c:pt idx="51">
                  <c:v>-2359.5</c:v>
                </c:pt>
                <c:pt idx="52">
                  <c:v>-2348.5</c:v>
                </c:pt>
                <c:pt idx="53">
                  <c:v>-2236.5</c:v>
                </c:pt>
                <c:pt idx="54">
                  <c:v>-1907.5</c:v>
                </c:pt>
                <c:pt idx="55">
                  <c:v>-1830.5</c:v>
                </c:pt>
                <c:pt idx="56">
                  <c:v>-1830.5</c:v>
                </c:pt>
                <c:pt idx="57">
                  <c:v>-1472</c:v>
                </c:pt>
                <c:pt idx="58">
                  <c:v>-1465.5</c:v>
                </c:pt>
                <c:pt idx="59">
                  <c:v>-1461.5</c:v>
                </c:pt>
                <c:pt idx="60">
                  <c:v>-1457</c:v>
                </c:pt>
                <c:pt idx="61">
                  <c:v>-1456.5</c:v>
                </c:pt>
                <c:pt idx="62">
                  <c:v>-1333.5</c:v>
                </c:pt>
                <c:pt idx="63">
                  <c:v>-1311</c:v>
                </c:pt>
                <c:pt idx="64">
                  <c:v>-1278.5</c:v>
                </c:pt>
                <c:pt idx="65">
                  <c:v>-1203.5</c:v>
                </c:pt>
                <c:pt idx="66">
                  <c:v>-1186.5</c:v>
                </c:pt>
                <c:pt idx="67">
                  <c:v>-1186.5</c:v>
                </c:pt>
                <c:pt idx="68">
                  <c:v>-1186.5</c:v>
                </c:pt>
                <c:pt idx="69">
                  <c:v>-1152.5</c:v>
                </c:pt>
                <c:pt idx="70">
                  <c:v>-1036</c:v>
                </c:pt>
                <c:pt idx="71">
                  <c:v>-1035.5</c:v>
                </c:pt>
                <c:pt idx="72">
                  <c:v>-897.5</c:v>
                </c:pt>
                <c:pt idx="73">
                  <c:v>-892.5</c:v>
                </c:pt>
                <c:pt idx="74">
                  <c:v>-885.5</c:v>
                </c:pt>
                <c:pt idx="75">
                  <c:v>-863.5</c:v>
                </c:pt>
                <c:pt idx="76">
                  <c:v>-861.5</c:v>
                </c:pt>
                <c:pt idx="77">
                  <c:v>-852.5</c:v>
                </c:pt>
                <c:pt idx="78">
                  <c:v>-841.5</c:v>
                </c:pt>
                <c:pt idx="79">
                  <c:v>-734.5</c:v>
                </c:pt>
                <c:pt idx="80">
                  <c:v>-733.5</c:v>
                </c:pt>
                <c:pt idx="81">
                  <c:v>-727</c:v>
                </c:pt>
                <c:pt idx="82">
                  <c:v>-678</c:v>
                </c:pt>
                <c:pt idx="83">
                  <c:v>-678</c:v>
                </c:pt>
                <c:pt idx="84">
                  <c:v>-593.5</c:v>
                </c:pt>
                <c:pt idx="85">
                  <c:v>-592.5</c:v>
                </c:pt>
                <c:pt idx="86">
                  <c:v>-592.5</c:v>
                </c:pt>
                <c:pt idx="87">
                  <c:v>-590</c:v>
                </c:pt>
                <c:pt idx="88">
                  <c:v>-590</c:v>
                </c:pt>
                <c:pt idx="89">
                  <c:v>-580</c:v>
                </c:pt>
                <c:pt idx="90">
                  <c:v>-546.5</c:v>
                </c:pt>
                <c:pt idx="91">
                  <c:v>-444.5</c:v>
                </c:pt>
                <c:pt idx="92">
                  <c:v>-444.5</c:v>
                </c:pt>
                <c:pt idx="93">
                  <c:v>-444.5</c:v>
                </c:pt>
                <c:pt idx="94">
                  <c:v>-444.5</c:v>
                </c:pt>
                <c:pt idx="95">
                  <c:v>-440.5</c:v>
                </c:pt>
                <c:pt idx="96">
                  <c:v>-440.5</c:v>
                </c:pt>
                <c:pt idx="97">
                  <c:v>-435.5</c:v>
                </c:pt>
                <c:pt idx="98">
                  <c:v>-435.5</c:v>
                </c:pt>
                <c:pt idx="99">
                  <c:v>-429.5</c:v>
                </c:pt>
                <c:pt idx="100">
                  <c:v>-429.5</c:v>
                </c:pt>
                <c:pt idx="101">
                  <c:v>-425</c:v>
                </c:pt>
                <c:pt idx="102">
                  <c:v>-425</c:v>
                </c:pt>
                <c:pt idx="103">
                  <c:v>-423.5</c:v>
                </c:pt>
                <c:pt idx="104">
                  <c:v>-423.5</c:v>
                </c:pt>
                <c:pt idx="105">
                  <c:v>-413.5</c:v>
                </c:pt>
                <c:pt idx="106">
                  <c:v>-413.5</c:v>
                </c:pt>
                <c:pt idx="107">
                  <c:v>-413.5</c:v>
                </c:pt>
                <c:pt idx="108">
                  <c:v>-413.5</c:v>
                </c:pt>
                <c:pt idx="109">
                  <c:v>-411.5</c:v>
                </c:pt>
                <c:pt idx="110">
                  <c:v>-411.5</c:v>
                </c:pt>
                <c:pt idx="111">
                  <c:v>-411.5</c:v>
                </c:pt>
                <c:pt idx="112">
                  <c:v>-402.5</c:v>
                </c:pt>
                <c:pt idx="113">
                  <c:v>-402.5</c:v>
                </c:pt>
                <c:pt idx="114">
                  <c:v>-402.5</c:v>
                </c:pt>
                <c:pt idx="115">
                  <c:v>-402.5</c:v>
                </c:pt>
                <c:pt idx="116">
                  <c:v>-283.5</c:v>
                </c:pt>
                <c:pt idx="117">
                  <c:v>-279</c:v>
                </c:pt>
                <c:pt idx="118">
                  <c:v>-272.5</c:v>
                </c:pt>
                <c:pt idx="119">
                  <c:v>-266</c:v>
                </c:pt>
                <c:pt idx="120">
                  <c:v>-248</c:v>
                </c:pt>
                <c:pt idx="121">
                  <c:v>-171.5</c:v>
                </c:pt>
                <c:pt idx="122">
                  <c:v>-167</c:v>
                </c:pt>
                <c:pt idx="123">
                  <c:v>-160.5</c:v>
                </c:pt>
                <c:pt idx="124">
                  <c:v>-158</c:v>
                </c:pt>
                <c:pt idx="125">
                  <c:v>-153.5</c:v>
                </c:pt>
                <c:pt idx="126">
                  <c:v>-153.5</c:v>
                </c:pt>
                <c:pt idx="127">
                  <c:v>-151.5</c:v>
                </c:pt>
                <c:pt idx="128">
                  <c:v>-145</c:v>
                </c:pt>
                <c:pt idx="129">
                  <c:v>-144.5</c:v>
                </c:pt>
                <c:pt idx="130">
                  <c:v>-144.5</c:v>
                </c:pt>
                <c:pt idx="131">
                  <c:v>-142.5</c:v>
                </c:pt>
                <c:pt idx="132">
                  <c:v>-140.5</c:v>
                </c:pt>
                <c:pt idx="133">
                  <c:v>-140</c:v>
                </c:pt>
                <c:pt idx="134">
                  <c:v>-138</c:v>
                </c:pt>
                <c:pt idx="135">
                  <c:v>-136</c:v>
                </c:pt>
                <c:pt idx="136">
                  <c:v>-129</c:v>
                </c:pt>
                <c:pt idx="137">
                  <c:v>-120.5</c:v>
                </c:pt>
                <c:pt idx="138">
                  <c:v>-118</c:v>
                </c:pt>
                <c:pt idx="139">
                  <c:v>-118</c:v>
                </c:pt>
                <c:pt idx="140">
                  <c:v>-114</c:v>
                </c:pt>
                <c:pt idx="141">
                  <c:v>-111.5</c:v>
                </c:pt>
                <c:pt idx="142">
                  <c:v>-107</c:v>
                </c:pt>
                <c:pt idx="143">
                  <c:v>-103.5</c:v>
                </c:pt>
                <c:pt idx="144">
                  <c:v>-103.5</c:v>
                </c:pt>
                <c:pt idx="145">
                  <c:v>-2</c:v>
                </c:pt>
                <c:pt idx="146">
                  <c:v>-1.5</c:v>
                </c:pt>
                <c:pt idx="147">
                  <c:v>-1.5</c:v>
                </c:pt>
                <c:pt idx="148">
                  <c:v>0</c:v>
                </c:pt>
                <c:pt idx="149">
                  <c:v>5.5</c:v>
                </c:pt>
                <c:pt idx="150">
                  <c:v>5.5</c:v>
                </c:pt>
                <c:pt idx="151">
                  <c:v>6.5</c:v>
                </c:pt>
                <c:pt idx="152">
                  <c:v>9.5</c:v>
                </c:pt>
                <c:pt idx="153">
                  <c:v>36</c:v>
                </c:pt>
                <c:pt idx="154">
                  <c:v>38.5</c:v>
                </c:pt>
                <c:pt idx="155">
                  <c:v>151</c:v>
                </c:pt>
                <c:pt idx="156">
                  <c:v>155.5</c:v>
                </c:pt>
                <c:pt idx="157">
                  <c:v>193</c:v>
                </c:pt>
                <c:pt idx="158">
                  <c:v>301</c:v>
                </c:pt>
                <c:pt idx="159">
                  <c:v>310</c:v>
                </c:pt>
                <c:pt idx="160">
                  <c:v>355.5</c:v>
                </c:pt>
                <c:pt idx="161">
                  <c:v>355.5</c:v>
                </c:pt>
                <c:pt idx="162">
                  <c:v>727.5</c:v>
                </c:pt>
              </c:numCache>
            </c:numRef>
          </c:xVal>
          <c:yVal>
            <c:numRef>
              <c:f>'Active 1'!$N$21:$N$1005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72A-4337-9004-5F3F99445DE0}"/>
            </c:ext>
          </c:extLst>
        </c:ser>
        <c:ser>
          <c:idx val="8"/>
          <c:order val="7"/>
          <c:tx>
            <c:strRef>
              <c:f>'Active 1'!$AX$1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1'!$AW$2:$AW$140</c:f>
              <c:numCache>
                <c:formatCode>General</c:formatCode>
                <c:ptCount val="139"/>
                <c:pt idx="0">
                  <c:v>-9000</c:v>
                </c:pt>
                <c:pt idx="1">
                  <c:v>-8900</c:v>
                </c:pt>
                <c:pt idx="2">
                  <c:v>-8800</c:v>
                </c:pt>
                <c:pt idx="3">
                  <c:v>-8700</c:v>
                </c:pt>
                <c:pt idx="4">
                  <c:v>-8600</c:v>
                </c:pt>
                <c:pt idx="5">
                  <c:v>-8500</c:v>
                </c:pt>
                <c:pt idx="6">
                  <c:v>-8400</c:v>
                </c:pt>
                <c:pt idx="7">
                  <c:v>-8300</c:v>
                </c:pt>
                <c:pt idx="8">
                  <c:v>-8200</c:v>
                </c:pt>
                <c:pt idx="9">
                  <c:v>-8100</c:v>
                </c:pt>
                <c:pt idx="10">
                  <c:v>-8000</c:v>
                </c:pt>
                <c:pt idx="11">
                  <c:v>-7900</c:v>
                </c:pt>
                <c:pt idx="12">
                  <c:v>-7800</c:v>
                </c:pt>
                <c:pt idx="13">
                  <c:v>-7700</c:v>
                </c:pt>
                <c:pt idx="14">
                  <c:v>-7600</c:v>
                </c:pt>
                <c:pt idx="15">
                  <c:v>-7500</c:v>
                </c:pt>
                <c:pt idx="16">
                  <c:v>-7400</c:v>
                </c:pt>
                <c:pt idx="17">
                  <c:v>-7300</c:v>
                </c:pt>
                <c:pt idx="18">
                  <c:v>-7200</c:v>
                </c:pt>
                <c:pt idx="19">
                  <c:v>-7100</c:v>
                </c:pt>
                <c:pt idx="20">
                  <c:v>-7000</c:v>
                </c:pt>
                <c:pt idx="21">
                  <c:v>-6900</c:v>
                </c:pt>
                <c:pt idx="22">
                  <c:v>-6800</c:v>
                </c:pt>
                <c:pt idx="23">
                  <c:v>-6700</c:v>
                </c:pt>
                <c:pt idx="24">
                  <c:v>-6600</c:v>
                </c:pt>
                <c:pt idx="25">
                  <c:v>-6500</c:v>
                </c:pt>
                <c:pt idx="26">
                  <c:v>-6400</c:v>
                </c:pt>
                <c:pt idx="27">
                  <c:v>-6300</c:v>
                </c:pt>
                <c:pt idx="28">
                  <c:v>-6200</c:v>
                </c:pt>
                <c:pt idx="29">
                  <c:v>-6100</c:v>
                </c:pt>
                <c:pt idx="30">
                  <c:v>-6000</c:v>
                </c:pt>
                <c:pt idx="31">
                  <c:v>-5900</c:v>
                </c:pt>
                <c:pt idx="32">
                  <c:v>-5800</c:v>
                </c:pt>
                <c:pt idx="33">
                  <c:v>-5700</c:v>
                </c:pt>
                <c:pt idx="34">
                  <c:v>-5600</c:v>
                </c:pt>
                <c:pt idx="35">
                  <c:v>-5500</c:v>
                </c:pt>
                <c:pt idx="36">
                  <c:v>-5400</c:v>
                </c:pt>
                <c:pt idx="37">
                  <c:v>-5300</c:v>
                </c:pt>
                <c:pt idx="38">
                  <c:v>-5200</c:v>
                </c:pt>
                <c:pt idx="39">
                  <c:v>-5100</c:v>
                </c:pt>
                <c:pt idx="40">
                  <c:v>-5000</c:v>
                </c:pt>
                <c:pt idx="41">
                  <c:v>-4900</c:v>
                </c:pt>
                <c:pt idx="42">
                  <c:v>-4800</c:v>
                </c:pt>
                <c:pt idx="43">
                  <c:v>-4700</c:v>
                </c:pt>
                <c:pt idx="44">
                  <c:v>-4600</c:v>
                </c:pt>
                <c:pt idx="45">
                  <c:v>-4500</c:v>
                </c:pt>
                <c:pt idx="46">
                  <c:v>-4400</c:v>
                </c:pt>
                <c:pt idx="47">
                  <c:v>-4300</c:v>
                </c:pt>
                <c:pt idx="48">
                  <c:v>-4200</c:v>
                </c:pt>
                <c:pt idx="49">
                  <c:v>-4100</c:v>
                </c:pt>
                <c:pt idx="50">
                  <c:v>-4000</c:v>
                </c:pt>
                <c:pt idx="51">
                  <c:v>-3900</c:v>
                </c:pt>
                <c:pt idx="52">
                  <c:v>-3800</c:v>
                </c:pt>
                <c:pt idx="53">
                  <c:v>-3700</c:v>
                </c:pt>
                <c:pt idx="54">
                  <c:v>-3600</c:v>
                </c:pt>
                <c:pt idx="55">
                  <c:v>-3500</c:v>
                </c:pt>
                <c:pt idx="56">
                  <c:v>-3400</c:v>
                </c:pt>
                <c:pt idx="57">
                  <c:v>-3300</c:v>
                </c:pt>
                <c:pt idx="58">
                  <c:v>-3200</c:v>
                </c:pt>
                <c:pt idx="59">
                  <c:v>-3100</c:v>
                </c:pt>
                <c:pt idx="60">
                  <c:v>-3000</c:v>
                </c:pt>
                <c:pt idx="61">
                  <c:v>-2900</c:v>
                </c:pt>
                <c:pt idx="62">
                  <c:v>-2800</c:v>
                </c:pt>
                <c:pt idx="63">
                  <c:v>-2700</c:v>
                </c:pt>
                <c:pt idx="64">
                  <c:v>-2600</c:v>
                </c:pt>
                <c:pt idx="65">
                  <c:v>-2500</c:v>
                </c:pt>
                <c:pt idx="66">
                  <c:v>-2400</c:v>
                </c:pt>
                <c:pt idx="67">
                  <c:v>-2300</c:v>
                </c:pt>
                <c:pt idx="68">
                  <c:v>-2200</c:v>
                </c:pt>
                <c:pt idx="69">
                  <c:v>-2100</c:v>
                </c:pt>
                <c:pt idx="70">
                  <c:v>-2000</c:v>
                </c:pt>
                <c:pt idx="71">
                  <c:v>-1900</c:v>
                </c:pt>
                <c:pt idx="72">
                  <c:v>-1800</c:v>
                </c:pt>
                <c:pt idx="73">
                  <c:v>-1700</c:v>
                </c:pt>
                <c:pt idx="74">
                  <c:v>-1600</c:v>
                </c:pt>
                <c:pt idx="75">
                  <c:v>-1500</c:v>
                </c:pt>
                <c:pt idx="76">
                  <c:v>-1400</c:v>
                </c:pt>
                <c:pt idx="77">
                  <c:v>-1300</c:v>
                </c:pt>
                <c:pt idx="78">
                  <c:v>-1200</c:v>
                </c:pt>
                <c:pt idx="79">
                  <c:v>-1100</c:v>
                </c:pt>
                <c:pt idx="80">
                  <c:v>-1000</c:v>
                </c:pt>
                <c:pt idx="81">
                  <c:v>-900</c:v>
                </c:pt>
                <c:pt idx="82">
                  <c:v>-800</c:v>
                </c:pt>
                <c:pt idx="83">
                  <c:v>-700</c:v>
                </c:pt>
                <c:pt idx="84">
                  <c:v>-600</c:v>
                </c:pt>
                <c:pt idx="85">
                  <c:v>-500</c:v>
                </c:pt>
                <c:pt idx="86">
                  <c:v>-400</c:v>
                </c:pt>
                <c:pt idx="87">
                  <c:v>-300</c:v>
                </c:pt>
                <c:pt idx="88">
                  <c:v>-200</c:v>
                </c:pt>
                <c:pt idx="89">
                  <c:v>-100</c:v>
                </c:pt>
                <c:pt idx="90">
                  <c:v>0</c:v>
                </c:pt>
                <c:pt idx="91">
                  <c:v>100</c:v>
                </c:pt>
                <c:pt idx="92">
                  <c:v>200</c:v>
                </c:pt>
                <c:pt idx="93">
                  <c:v>300</c:v>
                </c:pt>
                <c:pt idx="94">
                  <c:v>400</c:v>
                </c:pt>
                <c:pt idx="95">
                  <c:v>500</c:v>
                </c:pt>
                <c:pt idx="96">
                  <c:v>600</c:v>
                </c:pt>
                <c:pt idx="97">
                  <c:v>700</c:v>
                </c:pt>
                <c:pt idx="98">
                  <c:v>800</c:v>
                </c:pt>
                <c:pt idx="99">
                  <c:v>900</c:v>
                </c:pt>
                <c:pt idx="100">
                  <c:v>1000</c:v>
                </c:pt>
                <c:pt idx="101">
                  <c:v>1100</c:v>
                </c:pt>
                <c:pt idx="102">
                  <c:v>1200</c:v>
                </c:pt>
                <c:pt idx="103">
                  <c:v>1300</c:v>
                </c:pt>
                <c:pt idx="104">
                  <c:v>1400</c:v>
                </c:pt>
                <c:pt idx="105">
                  <c:v>1500</c:v>
                </c:pt>
                <c:pt idx="106">
                  <c:v>1600</c:v>
                </c:pt>
                <c:pt idx="107">
                  <c:v>1700</c:v>
                </c:pt>
                <c:pt idx="108">
                  <c:v>1800</c:v>
                </c:pt>
                <c:pt idx="109">
                  <c:v>1900</c:v>
                </c:pt>
                <c:pt idx="110">
                  <c:v>2000</c:v>
                </c:pt>
                <c:pt idx="111">
                  <c:v>2100</c:v>
                </c:pt>
                <c:pt idx="112">
                  <c:v>2200</c:v>
                </c:pt>
                <c:pt idx="113">
                  <c:v>2300</c:v>
                </c:pt>
                <c:pt idx="114">
                  <c:v>2400</c:v>
                </c:pt>
                <c:pt idx="115">
                  <c:v>2500</c:v>
                </c:pt>
                <c:pt idx="116">
                  <c:v>2600</c:v>
                </c:pt>
                <c:pt idx="117">
                  <c:v>2700</c:v>
                </c:pt>
                <c:pt idx="118">
                  <c:v>2800</c:v>
                </c:pt>
                <c:pt idx="119">
                  <c:v>2900</c:v>
                </c:pt>
                <c:pt idx="120">
                  <c:v>3000</c:v>
                </c:pt>
                <c:pt idx="121">
                  <c:v>3100</c:v>
                </c:pt>
                <c:pt idx="122">
                  <c:v>3200</c:v>
                </c:pt>
                <c:pt idx="123">
                  <c:v>3300</c:v>
                </c:pt>
                <c:pt idx="124">
                  <c:v>3400</c:v>
                </c:pt>
                <c:pt idx="125">
                  <c:v>3500</c:v>
                </c:pt>
                <c:pt idx="126">
                  <c:v>3600</c:v>
                </c:pt>
                <c:pt idx="127">
                  <c:v>3700</c:v>
                </c:pt>
                <c:pt idx="128">
                  <c:v>3800</c:v>
                </c:pt>
                <c:pt idx="129">
                  <c:v>3900</c:v>
                </c:pt>
                <c:pt idx="130">
                  <c:v>4000</c:v>
                </c:pt>
                <c:pt idx="131">
                  <c:v>4100</c:v>
                </c:pt>
                <c:pt idx="132">
                  <c:v>4200</c:v>
                </c:pt>
                <c:pt idx="133">
                  <c:v>4300</c:v>
                </c:pt>
                <c:pt idx="134">
                  <c:v>4400</c:v>
                </c:pt>
                <c:pt idx="135">
                  <c:v>4500</c:v>
                </c:pt>
                <c:pt idx="136">
                  <c:v>4600</c:v>
                </c:pt>
                <c:pt idx="137">
                  <c:v>4700</c:v>
                </c:pt>
                <c:pt idx="138">
                  <c:v>4800</c:v>
                </c:pt>
              </c:numCache>
            </c:numRef>
          </c:xVal>
          <c:yVal>
            <c:numRef>
              <c:f>'Active 1'!$AX$2:$AX$140</c:f>
              <c:numCache>
                <c:formatCode>General</c:formatCode>
                <c:ptCount val="139"/>
                <c:pt idx="0">
                  <c:v>2.0007102615771908E-2</c:v>
                </c:pt>
                <c:pt idx="1">
                  <c:v>2.1629947453953614E-2</c:v>
                </c:pt>
                <c:pt idx="2">
                  <c:v>2.3042171293615608E-2</c:v>
                </c:pt>
                <c:pt idx="3">
                  <c:v>2.443752708752811E-2</c:v>
                </c:pt>
                <c:pt idx="4">
                  <c:v>2.5835882626144252E-2</c:v>
                </c:pt>
                <c:pt idx="5">
                  <c:v>2.7074396282081539E-2</c:v>
                </c:pt>
                <c:pt idx="6">
                  <c:v>2.7941066840068134E-2</c:v>
                </c:pt>
                <c:pt idx="7">
                  <c:v>2.8307192544067664E-2</c:v>
                </c:pt>
                <c:pt idx="8">
                  <c:v>2.8131696262098875E-2</c:v>
                </c:pt>
                <c:pt idx="9">
                  <c:v>2.7356241606121774E-2</c:v>
                </c:pt>
                <c:pt idx="10">
                  <c:v>2.5813605671209564E-2</c:v>
                </c:pt>
                <c:pt idx="11">
                  <c:v>2.3180379462825022E-2</c:v>
                </c:pt>
                <c:pt idx="12">
                  <c:v>1.8770121369427302E-2</c:v>
                </c:pt>
                <c:pt idx="13">
                  <c:v>9.8353574505729811E-3</c:v>
                </c:pt>
                <c:pt idx="14">
                  <c:v>-5.8809892211835278E-3</c:v>
                </c:pt>
                <c:pt idx="15">
                  <c:v>-7.2505918113147903E-3</c:v>
                </c:pt>
                <c:pt idx="16">
                  <c:v>-4.6467323276176749E-3</c:v>
                </c:pt>
                <c:pt idx="17">
                  <c:v>-1.5097856918864089E-3</c:v>
                </c:pt>
                <c:pt idx="18">
                  <c:v>1.7291119047064384E-3</c:v>
                </c:pt>
                <c:pt idx="19">
                  <c:v>4.9354511969121242E-3</c:v>
                </c:pt>
                <c:pt idx="20">
                  <c:v>8.1063847527228575E-3</c:v>
                </c:pt>
                <c:pt idx="21">
                  <c:v>1.1279530707151464E-2</c:v>
                </c:pt>
                <c:pt idx="22">
                  <c:v>1.4394091774207942E-2</c:v>
                </c:pt>
                <c:pt idx="23">
                  <c:v>1.7260866570693627E-2</c:v>
                </c:pt>
                <c:pt idx="24">
                  <c:v>1.9681552647805647E-2</c:v>
                </c:pt>
                <c:pt idx="25">
                  <c:v>2.1597566477563911E-2</c:v>
                </c:pt>
                <c:pt idx="26">
                  <c:v>2.3139375360675785E-2</c:v>
                </c:pt>
                <c:pt idx="27">
                  <c:v>2.4536149248385951E-2</c:v>
                </c:pt>
                <c:pt idx="28">
                  <c:v>2.5943185967937217E-2</c:v>
                </c:pt>
                <c:pt idx="29">
                  <c:v>2.7321439141744418E-2</c:v>
                </c:pt>
                <c:pt idx="30">
                  <c:v>2.8477236165083537E-2</c:v>
                </c:pt>
                <c:pt idx="31">
                  <c:v>2.9213009428150808E-2</c:v>
                </c:pt>
                <c:pt idx="32">
                  <c:v>2.9431072682245589E-2</c:v>
                </c:pt>
                <c:pt idx="33">
                  <c:v>2.9097960874150279E-2</c:v>
                </c:pt>
                <c:pt idx="34">
                  <c:v>2.8130469322100962E-2</c:v>
                </c:pt>
                <c:pt idx="35">
                  <c:v>2.6322924483390662E-2</c:v>
                </c:pt>
                <c:pt idx="36">
                  <c:v>2.3285778640807726E-2</c:v>
                </c:pt>
                <c:pt idx="37">
                  <c:v>1.8091466455671484E-2</c:v>
                </c:pt>
                <c:pt idx="38">
                  <c:v>6.4390871227178337E-3</c:v>
                </c:pt>
                <c:pt idx="39">
                  <c:v>-6.3330007604220605E-3</c:v>
                </c:pt>
                <c:pt idx="40">
                  <c:v>-5.4735092336711377E-3</c:v>
                </c:pt>
                <c:pt idx="41">
                  <c:v>-2.630939950590671E-3</c:v>
                </c:pt>
                <c:pt idx="42">
                  <c:v>5.6274220661973323E-4</c:v>
                </c:pt>
                <c:pt idx="43">
                  <c:v>3.80291507494839E-3</c:v>
                </c:pt>
                <c:pt idx="44">
                  <c:v>6.9986266459853138E-3</c:v>
                </c:pt>
                <c:pt idx="45">
                  <c:v>1.0171862481085064E-2</c:v>
                </c:pt>
                <c:pt idx="46">
                  <c:v>1.3344565473208041E-2</c:v>
                </c:pt>
                <c:pt idx="47">
                  <c:v>1.6414855473064136E-2</c:v>
                </c:pt>
                <c:pt idx="48">
                  <c:v>1.9174574779536675E-2</c:v>
                </c:pt>
                <c:pt idx="49">
                  <c:v>2.1452556383203009E-2</c:v>
                </c:pt>
                <c:pt idx="50">
                  <c:v>2.3245206693399523E-2</c:v>
                </c:pt>
                <c:pt idx="51">
                  <c:v>2.4725729680193161E-2</c:v>
                </c:pt>
                <c:pt idx="52">
                  <c:v>2.6120489749410496E-2</c:v>
                </c:pt>
                <c:pt idx="53">
                  <c:v>2.7535750039555107E-2</c:v>
                </c:pt>
                <c:pt idx="54">
                  <c:v>2.8877126319661731E-2</c:v>
                </c:pt>
                <c:pt idx="55">
                  <c:v>2.99334761298546E-2</c:v>
                </c:pt>
                <c:pt idx="56">
                  <c:v>3.0530726081165329E-2</c:v>
                </c:pt>
                <c:pt idx="57">
                  <c:v>3.059885367336564E-2</c:v>
                </c:pt>
                <c:pt idx="58">
                  <c:v>3.0101831033741665E-2</c:v>
                </c:pt>
                <c:pt idx="59">
                  <c:v>2.8925796657671022E-2</c:v>
                </c:pt>
                <c:pt idx="60">
                  <c:v>2.6823326582658368E-2</c:v>
                </c:pt>
                <c:pt idx="61">
                  <c:v>2.3316876661291355E-2</c:v>
                </c:pt>
                <c:pt idx="62">
                  <c:v>1.7053042165525722E-2</c:v>
                </c:pt>
                <c:pt idx="63">
                  <c:v>2.4775931147711875E-3</c:v>
                </c:pt>
                <c:pt idx="64">
                  <c:v>-5.4228897760511732E-3</c:v>
                </c:pt>
                <c:pt idx="65">
                  <c:v>-3.503654955976895E-3</c:v>
                </c:pt>
                <c:pt idx="66">
                  <c:v>-5.0213450978089935E-4</c:v>
                </c:pt>
                <c:pt idx="67">
                  <c:v>2.7262018190522489E-3</c:v>
                </c:pt>
                <c:pt idx="68">
                  <c:v>5.9604931172729924E-3</c:v>
                </c:pt>
                <c:pt idx="69">
                  <c:v>9.1481291292476209E-3</c:v>
                </c:pt>
                <c:pt idx="70">
                  <c:v>1.2326381706390917E-2</c:v>
                </c:pt>
                <c:pt idx="71">
                  <c:v>1.5490255162535528E-2</c:v>
                </c:pt>
                <c:pt idx="72">
                  <c:v>1.8498393000039411E-2</c:v>
                </c:pt>
                <c:pt idx="73">
                  <c:v>2.1136290746337133E-2</c:v>
                </c:pt>
                <c:pt idx="74">
                  <c:v>2.3271213164163279E-2</c:v>
                </c:pt>
                <c:pt idx="75">
                  <c:v>2.4955359941897674E-2</c:v>
                </c:pt>
                <c:pt idx="76">
                  <c:v>2.6394138094507733E-2</c:v>
                </c:pt>
                <c:pt idx="77">
                  <c:v>2.7796066023661074E-2</c:v>
                </c:pt>
                <c:pt idx="78">
                  <c:v>2.9211290913926321E-2</c:v>
                </c:pt>
                <c:pt idx="79">
                  <c:v>3.0497584758285488E-2</c:v>
                </c:pt>
                <c:pt idx="80">
                  <c:v>3.143992904775697E-2</c:v>
                </c:pt>
                <c:pt idx="81">
                  <c:v>3.1893517927120855E-2</c:v>
                </c:pt>
                <c:pt idx="82">
                  <c:v>3.1809599598989435E-2</c:v>
                </c:pt>
                <c:pt idx="83">
                  <c:v>3.1139709655482663E-2</c:v>
                </c:pt>
                <c:pt idx="84">
                  <c:v>2.9735447315459008E-2</c:v>
                </c:pt>
                <c:pt idx="85">
                  <c:v>2.7301675033603472E-2</c:v>
                </c:pt>
                <c:pt idx="86">
                  <c:v>2.3237373675876319E-2</c:v>
                </c:pt>
                <c:pt idx="87">
                  <c:v>1.5404394732552873E-2</c:v>
                </c:pt>
                <c:pt idx="88">
                  <c:v>-6.4192092602327264E-4</c:v>
                </c:pt>
                <c:pt idx="89">
                  <c:v>-3.821388083702474E-3</c:v>
                </c:pt>
                <c:pt idx="90">
                  <c:v>-1.3780619015883264E-3</c:v>
                </c:pt>
                <c:pt idx="91">
                  <c:v>1.7307767905656059E-3</c:v>
                </c:pt>
                <c:pt idx="92">
                  <c:v>4.9774536083959705E-3</c:v>
                </c:pt>
                <c:pt idx="93">
                  <c:v>8.2017836243991928E-3</c:v>
                </c:pt>
                <c:pt idx="94">
                  <c:v>1.1385343075830013E-2</c:v>
                </c:pt>
                <c:pt idx="95">
                  <c:v>1.4568910967044411E-2</c:v>
                </c:pt>
                <c:pt idx="96">
                  <c:v>1.7712041298841855E-2</c:v>
                </c:pt>
                <c:pt idx="97">
                  <c:v>2.0639558810913908E-2</c:v>
                </c:pt>
                <c:pt idx="98">
                  <c:v>2.3144176912170224E-2</c:v>
                </c:pt>
                <c:pt idx="99">
                  <c:v>2.5140479013354939E-2</c:v>
                </c:pt>
                <c:pt idx="100">
                  <c:v>2.6733776605789707E-2</c:v>
                </c:pt>
                <c:pt idx="101">
                  <c:v>2.8148835348253555E-2</c:v>
                </c:pt>
                <c:pt idx="102">
                  <c:v>2.9562232606945273E-2</c:v>
                </c:pt>
                <c:pt idx="103">
                  <c:v>3.0965032065703821E-2</c:v>
                </c:pt>
                <c:pt idx="104">
                  <c:v>3.2177808416963737E-2</c:v>
                </c:pt>
                <c:pt idx="105">
                  <c:v>3.2994259000192164E-2</c:v>
                </c:pt>
                <c:pt idx="106">
                  <c:v>3.3300954706741812E-2</c:v>
                </c:pt>
                <c:pt idx="107">
                  <c:v>3.3061766062546641E-2</c:v>
                </c:pt>
                <c:pt idx="108">
                  <c:v>3.2207126782116027E-2</c:v>
                </c:pt>
                <c:pt idx="109">
                  <c:v>3.0551451088724473E-2</c:v>
                </c:pt>
                <c:pt idx="110">
                  <c:v>2.7741335060802425E-2</c:v>
                </c:pt>
                <c:pt idx="111">
                  <c:v>2.2988646223428753E-2</c:v>
                </c:pt>
                <c:pt idx="112">
                  <c:v>1.2834564129386127E-2</c:v>
                </c:pt>
                <c:pt idx="113">
                  <c:v>-1.7843013385072867E-3</c:v>
                </c:pt>
                <c:pt idx="114">
                  <c:v>-1.863447372317523E-3</c:v>
                </c:pt>
                <c:pt idx="115">
                  <c:v>8.8139168376986585E-4</c:v>
                </c:pt>
                <c:pt idx="116">
                  <c:v>4.0613710166141886E-3</c:v>
                </c:pt>
                <c:pt idx="117">
                  <c:v>7.3142331045578657E-3</c:v>
                </c:pt>
                <c:pt idx="118">
                  <c:v>1.0527471979312747E-2</c:v>
                </c:pt>
                <c:pt idx="119">
                  <c:v>1.3711325262890978E-2</c:v>
                </c:pt>
                <c:pt idx="120">
                  <c:v>1.6897324782983697E-2</c:v>
                </c:pt>
                <c:pt idx="121">
                  <c:v>2.0004780600500677E-2</c:v>
                </c:pt>
                <c:pt idx="122">
                  <c:v>2.2833810455878616E-2</c:v>
                </c:pt>
                <c:pt idx="123">
                  <c:v>2.5197761733152392E-2</c:v>
                </c:pt>
                <c:pt idx="124">
                  <c:v>2.7064448998792845E-2</c:v>
                </c:pt>
                <c:pt idx="125">
                  <c:v>2.8586250217844944E-2</c:v>
                </c:pt>
                <c:pt idx="126">
                  <c:v>2.9992866127430323E-2</c:v>
                </c:pt>
                <c:pt idx="127">
                  <c:v>3.1416893278739547E-2</c:v>
                </c:pt>
                <c:pt idx="128">
                  <c:v>3.279169524193519E-2</c:v>
                </c:pt>
                <c:pt idx="129">
                  <c:v>3.3913398322608021E-2</c:v>
                </c:pt>
                <c:pt idx="130">
                  <c:v>3.4594908822750181E-2</c:v>
                </c:pt>
                <c:pt idx="131">
                  <c:v>3.47526038029672E-2</c:v>
                </c:pt>
                <c:pt idx="132">
                  <c:v>3.4353048763384242E-2</c:v>
                </c:pt>
                <c:pt idx="133">
                  <c:v>3.3298740257499938E-2</c:v>
                </c:pt>
                <c:pt idx="134">
                  <c:v>3.1364251439723823E-2</c:v>
                </c:pt>
                <c:pt idx="135">
                  <c:v>2.8120661484561472E-2</c:v>
                </c:pt>
                <c:pt idx="136">
                  <c:v>2.2465398221681716E-2</c:v>
                </c:pt>
                <c:pt idx="137">
                  <c:v>9.3474170065944856E-3</c:v>
                </c:pt>
                <c:pt idx="138">
                  <c:v>-1.166053597939979E-3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72A-4337-9004-5F3F99445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908832"/>
        <c:axId val="1"/>
      </c:scatterChart>
      <c:valAx>
        <c:axId val="752908832"/>
        <c:scaling>
          <c:orientation val="minMax"/>
          <c:max val="1000"/>
          <c:min val="-4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05749021294312"/>
              <c:y val="0.855614973262032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513654096228866E-2"/>
              <c:y val="0.387700534759358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29088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397933028202425"/>
          <c:y val="0.93048128342245995"/>
          <c:w val="0.56827089071603376"/>
          <c:h val="5.34759358288769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V482 Per - O-C Diagr.</a:t>
            </a:r>
          </a:p>
        </c:rich>
      </c:tx>
      <c:layout>
        <c:manualLayout>
          <c:xMode val="edge"/>
          <c:yMode val="edge"/>
          <c:x val="0.37423345087998966"/>
          <c:y val="3.3742331288343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96942623165667"/>
          <c:y val="0.14723926380368099"/>
          <c:w val="0.82055276174927638"/>
          <c:h val="0.62883435582822089"/>
        </c:manualLayout>
      </c:layout>
      <c:scatterChart>
        <c:scatterStyle val="lineMarker"/>
        <c:varyColors val="0"/>
        <c:ser>
          <c:idx val="0"/>
          <c:order val="0"/>
          <c:tx>
            <c:strRef>
              <c:f>Inactive!$H$20:$H$20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Inactive!$D$21:$D$146</c:f>
                <c:numCache>
                  <c:formatCode>General</c:formatCode>
                  <c:ptCount val="126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2.9999999999999997E-4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4.0000000000000002E-4</c:v>
                  </c:pt>
                  <c:pt idx="106">
                    <c:v>5.0000000000000001E-4</c:v>
                  </c:pt>
                  <c:pt idx="107">
                    <c:v>4.0000000000000002E-4</c:v>
                  </c:pt>
                  <c:pt idx="108">
                    <c:v>5.0000000000000001E-4</c:v>
                  </c:pt>
                  <c:pt idx="109">
                    <c:v>4.0000000000000002E-4</c:v>
                  </c:pt>
                  <c:pt idx="110">
                    <c:v>8.9999999999999998E-4</c:v>
                  </c:pt>
                  <c:pt idx="111">
                    <c:v>5.0000000000000001E-4</c:v>
                  </c:pt>
                  <c:pt idx="112">
                    <c:v>4.0000000000000002E-4</c:v>
                  </c:pt>
                  <c:pt idx="113">
                    <c:v>1.1999999999999999E-3</c:v>
                  </c:pt>
                  <c:pt idx="114">
                    <c:v>4.0000000000000002E-4</c:v>
                  </c:pt>
                  <c:pt idx="115">
                    <c:v>5.9999999999999995E-4</c:v>
                  </c:pt>
                  <c:pt idx="116">
                    <c:v>4.0000000000000002E-4</c:v>
                  </c:pt>
                  <c:pt idx="117">
                    <c:v>6.9999999999999999E-4</c:v>
                  </c:pt>
                  <c:pt idx="118">
                    <c:v>2.9999999999999997E-4</c:v>
                  </c:pt>
                  <c:pt idx="119">
                    <c:v>2.0000000000000001E-4</c:v>
                  </c:pt>
                  <c:pt idx="120">
                    <c:v>1E-3</c:v>
                  </c:pt>
                  <c:pt idx="121">
                    <c:v>2.9999999999999997E-4</c:v>
                  </c:pt>
                  <c:pt idx="122">
                    <c:v>5.0000000000000001E-4</c:v>
                  </c:pt>
                  <c:pt idx="123">
                    <c:v>5.9999999999999995E-4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</c:numCache>
              </c:numRef>
            </c:plus>
            <c:minus>
              <c:numRef>
                <c:f>Inactive!$D$21:$D$146</c:f>
                <c:numCache>
                  <c:formatCode>General</c:formatCode>
                  <c:ptCount val="126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2.9999999999999997E-4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4.0000000000000002E-4</c:v>
                  </c:pt>
                  <c:pt idx="106">
                    <c:v>5.0000000000000001E-4</c:v>
                  </c:pt>
                  <c:pt idx="107">
                    <c:v>4.0000000000000002E-4</c:v>
                  </c:pt>
                  <c:pt idx="108">
                    <c:v>5.0000000000000001E-4</c:v>
                  </c:pt>
                  <c:pt idx="109">
                    <c:v>4.0000000000000002E-4</c:v>
                  </c:pt>
                  <c:pt idx="110">
                    <c:v>8.9999999999999998E-4</c:v>
                  </c:pt>
                  <c:pt idx="111">
                    <c:v>5.0000000000000001E-4</c:v>
                  </c:pt>
                  <c:pt idx="112">
                    <c:v>4.0000000000000002E-4</c:v>
                  </c:pt>
                  <c:pt idx="113">
                    <c:v>1.1999999999999999E-3</c:v>
                  </c:pt>
                  <c:pt idx="114">
                    <c:v>4.0000000000000002E-4</c:v>
                  </c:pt>
                  <c:pt idx="115">
                    <c:v>5.9999999999999995E-4</c:v>
                  </c:pt>
                  <c:pt idx="116">
                    <c:v>4.0000000000000002E-4</c:v>
                  </c:pt>
                  <c:pt idx="117">
                    <c:v>6.9999999999999999E-4</c:v>
                  </c:pt>
                  <c:pt idx="118">
                    <c:v>2.9999999999999997E-4</c:v>
                  </c:pt>
                  <c:pt idx="119">
                    <c:v>2.0000000000000001E-4</c:v>
                  </c:pt>
                  <c:pt idx="120">
                    <c:v>1E-3</c:v>
                  </c:pt>
                  <c:pt idx="121">
                    <c:v>2.9999999999999997E-4</c:v>
                  </c:pt>
                  <c:pt idx="122">
                    <c:v>5.0000000000000001E-4</c:v>
                  </c:pt>
                  <c:pt idx="123">
                    <c:v>5.9999999999999995E-4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-6357.5</c:v>
                </c:pt>
                <c:pt idx="2">
                  <c:v>-6325</c:v>
                </c:pt>
                <c:pt idx="3">
                  <c:v>-5879.5</c:v>
                </c:pt>
                <c:pt idx="4">
                  <c:v>-5846</c:v>
                </c:pt>
                <c:pt idx="5">
                  <c:v>-842</c:v>
                </c:pt>
                <c:pt idx="6">
                  <c:v>-842</c:v>
                </c:pt>
                <c:pt idx="7">
                  <c:v>-736.5</c:v>
                </c:pt>
                <c:pt idx="8">
                  <c:v>-736.5</c:v>
                </c:pt>
                <c:pt idx="9">
                  <c:v>-729.5</c:v>
                </c:pt>
                <c:pt idx="10">
                  <c:v>-729.5</c:v>
                </c:pt>
                <c:pt idx="11">
                  <c:v>-725.5</c:v>
                </c:pt>
                <c:pt idx="12">
                  <c:v>-725.5</c:v>
                </c:pt>
                <c:pt idx="13">
                  <c:v>-687.5</c:v>
                </c:pt>
                <c:pt idx="14">
                  <c:v>-687.5</c:v>
                </c:pt>
                <c:pt idx="15">
                  <c:v>-573.5</c:v>
                </c:pt>
                <c:pt idx="16">
                  <c:v>-573.5</c:v>
                </c:pt>
                <c:pt idx="17">
                  <c:v>-573.5</c:v>
                </c:pt>
                <c:pt idx="18">
                  <c:v>-573.5</c:v>
                </c:pt>
                <c:pt idx="19">
                  <c:v>-542</c:v>
                </c:pt>
                <c:pt idx="20">
                  <c:v>-542</c:v>
                </c:pt>
                <c:pt idx="21">
                  <c:v>-416.5</c:v>
                </c:pt>
                <c:pt idx="22">
                  <c:v>-416.5</c:v>
                </c:pt>
                <c:pt idx="23">
                  <c:v>-398.5</c:v>
                </c:pt>
                <c:pt idx="24">
                  <c:v>-398.5</c:v>
                </c:pt>
                <c:pt idx="25">
                  <c:v>-231</c:v>
                </c:pt>
                <c:pt idx="26">
                  <c:v>-231</c:v>
                </c:pt>
                <c:pt idx="27">
                  <c:v>-103.5</c:v>
                </c:pt>
                <c:pt idx="28">
                  <c:v>-103.5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55.5</c:v>
                </c:pt>
                <c:pt idx="34">
                  <c:v>55.5</c:v>
                </c:pt>
                <c:pt idx="35">
                  <c:v>55.5</c:v>
                </c:pt>
                <c:pt idx="36">
                  <c:v>55.5</c:v>
                </c:pt>
                <c:pt idx="37">
                  <c:v>172.5</c:v>
                </c:pt>
                <c:pt idx="38">
                  <c:v>185.5</c:v>
                </c:pt>
                <c:pt idx="39">
                  <c:v>196.5</c:v>
                </c:pt>
                <c:pt idx="40">
                  <c:v>308.5</c:v>
                </c:pt>
                <c:pt idx="41">
                  <c:v>637.5</c:v>
                </c:pt>
                <c:pt idx="42">
                  <c:v>714.5</c:v>
                </c:pt>
                <c:pt idx="43">
                  <c:v>714.5</c:v>
                </c:pt>
                <c:pt idx="44">
                  <c:v>1073</c:v>
                </c:pt>
                <c:pt idx="45">
                  <c:v>1079.5</c:v>
                </c:pt>
                <c:pt idx="46">
                  <c:v>1083.5</c:v>
                </c:pt>
                <c:pt idx="47">
                  <c:v>1088</c:v>
                </c:pt>
                <c:pt idx="48">
                  <c:v>1088.5</c:v>
                </c:pt>
                <c:pt idx="49">
                  <c:v>1211.5</c:v>
                </c:pt>
                <c:pt idx="50">
                  <c:v>1234</c:v>
                </c:pt>
                <c:pt idx="51">
                  <c:v>1266.5</c:v>
                </c:pt>
                <c:pt idx="52">
                  <c:v>1341.5</c:v>
                </c:pt>
                <c:pt idx="53">
                  <c:v>1358.5</c:v>
                </c:pt>
                <c:pt idx="54">
                  <c:v>1358.5</c:v>
                </c:pt>
                <c:pt idx="55">
                  <c:v>1358.5</c:v>
                </c:pt>
                <c:pt idx="56">
                  <c:v>1392.5</c:v>
                </c:pt>
                <c:pt idx="57">
                  <c:v>1509</c:v>
                </c:pt>
                <c:pt idx="58">
                  <c:v>1509.5</c:v>
                </c:pt>
                <c:pt idx="59">
                  <c:v>1647.5</c:v>
                </c:pt>
                <c:pt idx="60">
                  <c:v>1652.5</c:v>
                </c:pt>
                <c:pt idx="61">
                  <c:v>1659.5</c:v>
                </c:pt>
                <c:pt idx="62">
                  <c:v>1681.5</c:v>
                </c:pt>
                <c:pt idx="63">
                  <c:v>1683.5</c:v>
                </c:pt>
                <c:pt idx="64">
                  <c:v>1692.5</c:v>
                </c:pt>
                <c:pt idx="65">
                  <c:v>1703.5</c:v>
                </c:pt>
                <c:pt idx="66">
                  <c:v>1810.5</c:v>
                </c:pt>
                <c:pt idx="67">
                  <c:v>1811.5</c:v>
                </c:pt>
                <c:pt idx="68">
                  <c:v>1818</c:v>
                </c:pt>
                <c:pt idx="69">
                  <c:v>1867</c:v>
                </c:pt>
                <c:pt idx="70">
                  <c:v>1867</c:v>
                </c:pt>
                <c:pt idx="71">
                  <c:v>1951.5</c:v>
                </c:pt>
                <c:pt idx="72">
                  <c:v>1952.5</c:v>
                </c:pt>
                <c:pt idx="73">
                  <c:v>1952.5</c:v>
                </c:pt>
                <c:pt idx="74">
                  <c:v>1955</c:v>
                </c:pt>
                <c:pt idx="75">
                  <c:v>1955</c:v>
                </c:pt>
                <c:pt idx="76">
                  <c:v>1965</c:v>
                </c:pt>
                <c:pt idx="77">
                  <c:v>1998.5</c:v>
                </c:pt>
                <c:pt idx="78">
                  <c:v>2100.5</c:v>
                </c:pt>
                <c:pt idx="79">
                  <c:v>2100.5</c:v>
                </c:pt>
                <c:pt idx="80">
                  <c:v>2100.5</c:v>
                </c:pt>
                <c:pt idx="81">
                  <c:v>2100.5</c:v>
                </c:pt>
                <c:pt idx="82">
                  <c:v>2104.5</c:v>
                </c:pt>
                <c:pt idx="83">
                  <c:v>2104.5</c:v>
                </c:pt>
                <c:pt idx="84">
                  <c:v>2109.5</c:v>
                </c:pt>
                <c:pt idx="85">
                  <c:v>2109.5</c:v>
                </c:pt>
                <c:pt idx="86">
                  <c:v>2115.5</c:v>
                </c:pt>
                <c:pt idx="87">
                  <c:v>2115.5</c:v>
                </c:pt>
                <c:pt idx="88">
                  <c:v>2120</c:v>
                </c:pt>
                <c:pt idx="89">
                  <c:v>2120</c:v>
                </c:pt>
                <c:pt idx="90">
                  <c:v>2121.5</c:v>
                </c:pt>
                <c:pt idx="91">
                  <c:v>2121.5</c:v>
                </c:pt>
                <c:pt idx="92">
                  <c:v>2131.5</c:v>
                </c:pt>
                <c:pt idx="93">
                  <c:v>2131.5</c:v>
                </c:pt>
                <c:pt idx="94">
                  <c:v>2131.5</c:v>
                </c:pt>
                <c:pt idx="95">
                  <c:v>2131.5</c:v>
                </c:pt>
                <c:pt idx="96">
                  <c:v>2133.5</c:v>
                </c:pt>
                <c:pt idx="97">
                  <c:v>2133.5</c:v>
                </c:pt>
                <c:pt idx="98">
                  <c:v>2133.5</c:v>
                </c:pt>
                <c:pt idx="99">
                  <c:v>2142.5</c:v>
                </c:pt>
                <c:pt idx="100">
                  <c:v>2142.5</c:v>
                </c:pt>
                <c:pt idx="101">
                  <c:v>2142.5</c:v>
                </c:pt>
                <c:pt idx="102">
                  <c:v>2142.5</c:v>
                </c:pt>
                <c:pt idx="103">
                  <c:v>2261.5</c:v>
                </c:pt>
                <c:pt idx="104">
                  <c:v>2266</c:v>
                </c:pt>
                <c:pt idx="105">
                  <c:v>2272.5</c:v>
                </c:pt>
                <c:pt idx="106">
                  <c:v>2279</c:v>
                </c:pt>
                <c:pt idx="107">
                  <c:v>2297</c:v>
                </c:pt>
                <c:pt idx="108">
                  <c:v>2373.5</c:v>
                </c:pt>
                <c:pt idx="109">
                  <c:v>2378</c:v>
                </c:pt>
                <c:pt idx="110">
                  <c:v>2384.5</c:v>
                </c:pt>
                <c:pt idx="111">
                  <c:v>2387</c:v>
                </c:pt>
                <c:pt idx="112">
                  <c:v>2391.5</c:v>
                </c:pt>
                <c:pt idx="113">
                  <c:v>2391.5</c:v>
                </c:pt>
                <c:pt idx="114">
                  <c:v>2393.5</c:v>
                </c:pt>
                <c:pt idx="115">
                  <c:v>2400</c:v>
                </c:pt>
                <c:pt idx="116">
                  <c:v>2400.5</c:v>
                </c:pt>
                <c:pt idx="117">
                  <c:v>2400.5</c:v>
                </c:pt>
                <c:pt idx="118">
                  <c:v>2402.5</c:v>
                </c:pt>
                <c:pt idx="119">
                  <c:v>2404.5</c:v>
                </c:pt>
                <c:pt idx="120">
                  <c:v>2405</c:v>
                </c:pt>
                <c:pt idx="121">
                  <c:v>2407</c:v>
                </c:pt>
                <c:pt idx="122">
                  <c:v>2409</c:v>
                </c:pt>
                <c:pt idx="123">
                  <c:v>2416</c:v>
                </c:pt>
                <c:pt idx="124">
                  <c:v>2424.5</c:v>
                </c:pt>
                <c:pt idx="125">
                  <c:v>2433.5</c:v>
                </c:pt>
                <c:pt idx="126">
                  <c:v>2441.5</c:v>
                </c:pt>
                <c:pt idx="127">
                  <c:v>2543</c:v>
                </c:pt>
                <c:pt idx="128">
                  <c:v>2543.5</c:v>
                </c:pt>
                <c:pt idx="129">
                  <c:v>2543.5</c:v>
                </c:pt>
                <c:pt idx="130">
                  <c:v>2545</c:v>
                </c:pt>
                <c:pt idx="131">
                  <c:v>2550.5</c:v>
                </c:pt>
                <c:pt idx="132">
                  <c:v>2550.5</c:v>
                </c:pt>
                <c:pt idx="133">
                  <c:v>2551.5</c:v>
                </c:pt>
                <c:pt idx="134">
                  <c:v>2554.5</c:v>
                </c:pt>
                <c:pt idx="135">
                  <c:v>2581</c:v>
                </c:pt>
                <c:pt idx="136">
                  <c:v>2583.5</c:v>
                </c:pt>
                <c:pt idx="137">
                  <c:v>2696</c:v>
                </c:pt>
                <c:pt idx="138">
                  <c:v>2700.5</c:v>
                </c:pt>
                <c:pt idx="139">
                  <c:v>2738</c:v>
                </c:pt>
                <c:pt idx="140">
                  <c:v>2846</c:v>
                </c:pt>
                <c:pt idx="141">
                  <c:v>2855</c:v>
                </c:pt>
              </c:numCache>
            </c:numRef>
          </c:xVal>
          <c:yVal>
            <c:numRef>
              <c:f>Inactive!$H$21:$H$1005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376-40C4-A979-E590C130D76B}"/>
            </c:ext>
          </c:extLst>
        </c:ser>
        <c:ser>
          <c:idx val="1"/>
          <c:order val="1"/>
          <c:tx>
            <c:strRef>
              <c:f>Inactive!$I$20:$I$20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Inactive!$D$21:$D$1005</c:f>
                <c:numCache>
                  <c:formatCode>General</c:formatCode>
                  <c:ptCount val="9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2.9999999999999997E-4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4.0000000000000002E-4</c:v>
                  </c:pt>
                  <c:pt idx="106">
                    <c:v>5.0000000000000001E-4</c:v>
                  </c:pt>
                  <c:pt idx="107">
                    <c:v>4.0000000000000002E-4</c:v>
                  </c:pt>
                  <c:pt idx="108">
                    <c:v>5.0000000000000001E-4</c:v>
                  </c:pt>
                  <c:pt idx="109">
                    <c:v>4.0000000000000002E-4</c:v>
                  </c:pt>
                  <c:pt idx="110">
                    <c:v>8.9999999999999998E-4</c:v>
                  </c:pt>
                  <c:pt idx="111">
                    <c:v>5.0000000000000001E-4</c:v>
                  </c:pt>
                  <c:pt idx="112">
                    <c:v>4.0000000000000002E-4</c:v>
                  </c:pt>
                  <c:pt idx="113">
                    <c:v>1.1999999999999999E-3</c:v>
                  </c:pt>
                  <c:pt idx="114">
                    <c:v>4.0000000000000002E-4</c:v>
                  </c:pt>
                  <c:pt idx="115">
                    <c:v>5.9999999999999995E-4</c:v>
                  </c:pt>
                  <c:pt idx="116">
                    <c:v>4.0000000000000002E-4</c:v>
                  </c:pt>
                  <c:pt idx="117">
                    <c:v>6.9999999999999999E-4</c:v>
                  </c:pt>
                  <c:pt idx="118">
                    <c:v>2.9999999999999997E-4</c:v>
                  </c:pt>
                  <c:pt idx="119">
                    <c:v>2.0000000000000001E-4</c:v>
                  </c:pt>
                  <c:pt idx="120">
                    <c:v>1E-3</c:v>
                  </c:pt>
                  <c:pt idx="121">
                    <c:v>2.9999999999999997E-4</c:v>
                  </c:pt>
                  <c:pt idx="122">
                    <c:v>5.0000000000000001E-4</c:v>
                  </c:pt>
                  <c:pt idx="123">
                    <c:v>5.9999999999999995E-4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0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4.0000000000000002E-4</c:v>
                  </c:pt>
                  <c:pt idx="130">
                    <c:v>2.0000000000000001E-4</c:v>
                  </c:pt>
                  <c:pt idx="131">
                    <c:v>4.0000000000000002E-4</c:v>
                  </c:pt>
                  <c:pt idx="132">
                    <c:v>4.0000000000000002E-4</c:v>
                  </c:pt>
                  <c:pt idx="133">
                    <c:v>2.9999999999999997E-4</c:v>
                  </c:pt>
                  <c:pt idx="134">
                    <c:v>5.0000000000000001E-4</c:v>
                  </c:pt>
                  <c:pt idx="135">
                    <c:v>8.9999999999999998E-4</c:v>
                  </c:pt>
                  <c:pt idx="136">
                    <c:v>4.0000000000000002E-4</c:v>
                  </c:pt>
                  <c:pt idx="137">
                    <c:v>5.9999999999999995E-4</c:v>
                  </c:pt>
                  <c:pt idx="138">
                    <c:v>6.0000000000000006E-4</c:v>
                  </c:pt>
                  <c:pt idx="139">
                    <c:v>5.9999999999999995E-4</c:v>
                  </c:pt>
                  <c:pt idx="140">
                    <c:v>5.0000000000000001E-4</c:v>
                  </c:pt>
                  <c:pt idx="141">
                    <c:v>8.0000000000000004E-4</c:v>
                  </c:pt>
                </c:numCache>
              </c:numRef>
            </c:plus>
            <c:minus>
              <c:numRef>
                <c:f>Inactive!$D$21:$D$1005</c:f>
                <c:numCache>
                  <c:formatCode>General</c:formatCode>
                  <c:ptCount val="9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2.9999999999999997E-4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4.0000000000000002E-4</c:v>
                  </c:pt>
                  <c:pt idx="106">
                    <c:v>5.0000000000000001E-4</c:v>
                  </c:pt>
                  <c:pt idx="107">
                    <c:v>4.0000000000000002E-4</c:v>
                  </c:pt>
                  <c:pt idx="108">
                    <c:v>5.0000000000000001E-4</c:v>
                  </c:pt>
                  <c:pt idx="109">
                    <c:v>4.0000000000000002E-4</c:v>
                  </c:pt>
                  <c:pt idx="110">
                    <c:v>8.9999999999999998E-4</c:v>
                  </c:pt>
                  <c:pt idx="111">
                    <c:v>5.0000000000000001E-4</c:v>
                  </c:pt>
                  <c:pt idx="112">
                    <c:v>4.0000000000000002E-4</c:v>
                  </c:pt>
                  <c:pt idx="113">
                    <c:v>1.1999999999999999E-3</c:v>
                  </c:pt>
                  <c:pt idx="114">
                    <c:v>4.0000000000000002E-4</c:v>
                  </c:pt>
                  <c:pt idx="115">
                    <c:v>5.9999999999999995E-4</c:v>
                  </c:pt>
                  <c:pt idx="116">
                    <c:v>4.0000000000000002E-4</c:v>
                  </c:pt>
                  <c:pt idx="117">
                    <c:v>6.9999999999999999E-4</c:v>
                  </c:pt>
                  <c:pt idx="118">
                    <c:v>2.9999999999999997E-4</c:v>
                  </c:pt>
                  <c:pt idx="119">
                    <c:v>2.0000000000000001E-4</c:v>
                  </c:pt>
                  <c:pt idx="120">
                    <c:v>1E-3</c:v>
                  </c:pt>
                  <c:pt idx="121">
                    <c:v>2.9999999999999997E-4</c:v>
                  </c:pt>
                  <c:pt idx="122">
                    <c:v>5.0000000000000001E-4</c:v>
                  </c:pt>
                  <c:pt idx="123">
                    <c:v>5.9999999999999995E-4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0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4.0000000000000002E-4</c:v>
                  </c:pt>
                  <c:pt idx="130">
                    <c:v>2.0000000000000001E-4</c:v>
                  </c:pt>
                  <c:pt idx="131">
                    <c:v>4.0000000000000002E-4</c:v>
                  </c:pt>
                  <c:pt idx="132">
                    <c:v>4.0000000000000002E-4</c:v>
                  </c:pt>
                  <c:pt idx="133">
                    <c:v>2.9999999999999997E-4</c:v>
                  </c:pt>
                  <c:pt idx="134">
                    <c:v>5.0000000000000001E-4</c:v>
                  </c:pt>
                  <c:pt idx="135">
                    <c:v>8.9999999999999998E-4</c:v>
                  </c:pt>
                  <c:pt idx="136">
                    <c:v>4.0000000000000002E-4</c:v>
                  </c:pt>
                  <c:pt idx="137">
                    <c:v>5.9999999999999995E-4</c:v>
                  </c:pt>
                  <c:pt idx="138">
                    <c:v>6.0000000000000006E-4</c:v>
                  </c:pt>
                  <c:pt idx="139">
                    <c:v>5.9999999999999995E-4</c:v>
                  </c:pt>
                  <c:pt idx="140">
                    <c:v>5.0000000000000001E-4</c:v>
                  </c:pt>
                  <c:pt idx="141">
                    <c:v>8.0000000000000004E-4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-6357.5</c:v>
                </c:pt>
                <c:pt idx="2">
                  <c:v>-6325</c:v>
                </c:pt>
                <c:pt idx="3">
                  <c:v>-5879.5</c:v>
                </c:pt>
                <c:pt idx="4">
                  <c:v>-5846</c:v>
                </c:pt>
                <c:pt idx="5">
                  <c:v>-842</c:v>
                </c:pt>
                <c:pt idx="6">
                  <c:v>-842</c:v>
                </c:pt>
                <c:pt idx="7">
                  <c:v>-736.5</c:v>
                </c:pt>
                <c:pt idx="8">
                  <c:v>-736.5</c:v>
                </c:pt>
                <c:pt idx="9">
                  <c:v>-729.5</c:v>
                </c:pt>
                <c:pt idx="10">
                  <c:v>-729.5</c:v>
                </c:pt>
                <c:pt idx="11">
                  <c:v>-725.5</c:v>
                </c:pt>
                <c:pt idx="12">
                  <c:v>-725.5</c:v>
                </c:pt>
                <c:pt idx="13">
                  <c:v>-687.5</c:v>
                </c:pt>
                <c:pt idx="14">
                  <c:v>-687.5</c:v>
                </c:pt>
                <c:pt idx="15">
                  <c:v>-573.5</c:v>
                </c:pt>
                <c:pt idx="16">
                  <c:v>-573.5</c:v>
                </c:pt>
                <c:pt idx="17">
                  <c:v>-573.5</c:v>
                </c:pt>
                <c:pt idx="18">
                  <c:v>-573.5</c:v>
                </c:pt>
                <c:pt idx="19">
                  <c:v>-542</c:v>
                </c:pt>
                <c:pt idx="20">
                  <c:v>-542</c:v>
                </c:pt>
                <c:pt idx="21">
                  <c:v>-416.5</c:v>
                </c:pt>
                <c:pt idx="22">
                  <c:v>-416.5</c:v>
                </c:pt>
                <c:pt idx="23">
                  <c:v>-398.5</c:v>
                </c:pt>
                <c:pt idx="24">
                  <c:v>-398.5</c:v>
                </c:pt>
                <c:pt idx="25">
                  <c:v>-231</c:v>
                </c:pt>
                <c:pt idx="26">
                  <c:v>-231</c:v>
                </c:pt>
                <c:pt idx="27">
                  <c:v>-103.5</c:v>
                </c:pt>
                <c:pt idx="28">
                  <c:v>-103.5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55.5</c:v>
                </c:pt>
                <c:pt idx="34">
                  <c:v>55.5</c:v>
                </c:pt>
                <c:pt idx="35">
                  <c:v>55.5</c:v>
                </c:pt>
                <c:pt idx="36">
                  <c:v>55.5</c:v>
                </c:pt>
                <c:pt idx="37">
                  <c:v>172.5</c:v>
                </c:pt>
                <c:pt idx="38">
                  <c:v>185.5</c:v>
                </c:pt>
                <c:pt idx="39">
                  <c:v>196.5</c:v>
                </c:pt>
                <c:pt idx="40">
                  <c:v>308.5</c:v>
                </c:pt>
                <c:pt idx="41">
                  <c:v>637.5</c:v>
                </c:pt>
                <c:pt idx="42">
                  <c:v>714.5</c:v>
                </c:pt>
                <c:pt idx="43">
                  <c:v>714.5</c:v>
                </c:pt>
                <c:pt idx="44">
                  <c:v>1073</c:v>
                </c:pt>
                <c:pt idx="45">
                  <c:v>1079.5</c:v>
                </c:pt>
                <c:pt idx="46">
                  <c:v>1083.5</c:v>
                </c:pt>
                <c:pt idx="47">
                  <c:v>1088</c:v>
                </c:pt>
                <c:pt idx="48">
                  <c:v>1088.5</c:v>
                </c:pt>
                <c:pt idx="49">
                  <c:v>1211.5</c:v>
                </c:pt>
                <c:pt idx="50">
                  <c:v>1234</c:v>
                </c:pt>
                <c:pt idx="51">
                  <c:v>1266.5</c:v>
                </c:pt>
                <c:pt idx="52">
                  <c:v>1341.5</c:v>
                </c:pt>
                <c:pt idx="53">
                  <c:v>1358.5</c:v>
                </c:pt>
                <c:pt idx="54">
                  <c:v>1358.5</c:v>
                </c:pt>
                <c:pt idx="55">
                  <c:v>1358.5</c:v>
                </c:pt>
                <c:pt idx="56">
                  <c:v>1392.5</c:v>
                </c:pt>
                <c:pt idx="57">
                  <c:v>1509</c:v>
                </c:pt>
                <c:pt idx="58">
                  <c:v>1509.5</c:v>
                </c:pt>
                <c:pt idx="59">
                  <c:v>1647.5</c:v>
                </c:pt>
                <c:pt idx="60">
                  <c:v>1652.5</c:v>
                </c:pt>
                <c:pt idx="61">
                  <c:v>1659.5</c:v>
                </c:pt>
                <c:pt idx="62">
                  <c:v>1681.5</c:v>
                </c:pt>
                <c:pt idx="63">
                  <c:v>1683.5</c:v>
                </c:pt>
                <c:pt idx="64">
                  <c:v>1692.5</c:v>
                </c:pt>
                <c:pt idx="65">
                  <c:v>1703.5</c:v>
                </c:pt>
                <c:pt idx="66">
                  <c:v>1810.5</c:v>
                </c:pt>
                <c:pt idx="67">
                  <c:v>1811.5</c:v>
                </c:pt>
                <c:pt idx="68">
                  <c:v>1818</c:v>
                </c:pt>
                <c:pt idx="69">
                  <c:v>1867</c:v>
                </c:pt>
                <c:pt idx="70">
                  <c:v>1867</c:v>
                </c:pt>
                <c:pt idx="71">
                  <c:v>1951.5</c:v>
                </c:pt>
                <c:pt idx="72">
                  <c:v>1952.5</c:v>
                </c:pt>
                <c:pt idx="73">
                  <c:v>1952.5</c:v>
                </c:pt>
                <c:pt idx="74">
                  <c:v>1955</c:v>
                </c:pt>
                <c:pt idx="75">
                  <c:v>1955</c:v>
                </c:pt>
                <c:pt idx="76">
                  <c:v>1965</c:v>
                </c:pt>
                <c:pt idx="77">
                  <c:v>1998.5</c:v>
                </c:pt>
                <c:pt idx="78">
                  <c:v>2100.5</c:v>
                </c:pt>
                <c:pt idx="79">
                  <c:v>2100.5</c:v>
                </c:pt>
                <c:pt idx="80">
                  <c:v>2100.5</c:v>
                </c:pt>
                <c:pt idx="81">
                  <c:v>2100.5</c:v>
                </c:pt>
                <c:pt idx="82">
                  <c:v>2104.5</c:v>
                </c:pt>
                <c:pt idx="83">
                  <c:v>2104.5</c:v>
                </c:pt>
                <c:pt idx="84">
                  <c:v>2109.5</c:v>
                </c:pt>
                <c:pt idx="85">
                  <c:v>2109.5</c:v>
                </c:pt>
                <c:pt idx="86">
                  <c:v>2115.5</c:v>
                </c:pt>
                <c:pt idx="87">
                  <c:v>2115.5</c:v>
                </c:pt>
                <c:pt idx="88">
                  <c:v>2120</c:v>
                </c:pt>
                <c:pt idx="89">
                  <c:v>2120</c:v>
                </c:pt>
                <c:pt idx="90">
                  <c:v>2121.5</c:v>
                </c:pt>
                <c:pt idx="91">
                  <c:v>2121.5</c:v>
                </c:pt>
                <c:pt idx="92">
                  <c:v>2131.5</c:v>
                </c:pt>
                <c:pt idx="93">
                  <c:v>2131.5</c:v>
                </c:pt>
                <c:pt idx="94">
                  <c:v>2131.5</c:v>
                </c:pt>
                <c:pt idx="95">
                  <c:v>2131.5</c:v>
                </c:pt>
                <c:pt idx="96">
                  <c:v>2133.5</c:v>
                </c:pt>
                <c:pt idx="97">
                  <c:v>2133.5</c:v>
                </c:pt>
                <c:pt idx="98">
                  <c:v>2133.5</c:v>
                </c:pt>
                <c:pt idx="99">
                  <c:v>2142.5</c:v>
                </c:pt>
                <c:pt idx="100">
                  <c:v>2142.5</c:v>
                </c:pt>
                <c:pt idx="101">
                  <c:v>2142.5</c:v>
                </c:pt>
                <c:pt idx="102">
                  <c:v>2142.5</c:v>
                </c:pt>
                <c:pt idx="103">
                  <c:v>2261.5</c:v>
                </c:pt>
                <c:pt idx="104">
                  <c:v>2266</c:v>
                </c:pt>
                <c:pt idx="105">
                  <c:v>2272.5</c:v>
                </c:pt>
                <c:pt idx="106">
                  <c:v>2279</c:v>
                </c:pt>
                <c:pt idx="107">
                  <c:v>2297</c:v>
                </c:pt>
                <c:pt idx="108">
                  <c:v>2373.5</c:v>
                </c:pt>
                <c:pt idx="109">
                  <c:v>2378</c:v>
                </c:pt>
                <c:pt idx="110">
                  <c:v>2384.5</c:v>
                </c:pt>
                <c:pt idx="111">
                  <c:v>2387</c:v>
                </c:pt>
                <c:pt idx="112">
                  <c:v>2391.5</c:v>
                </c:pt>
                <c:pt idx="113">
                  <c:v>2391.5</c:v>
                </c:pt>
                <c:pt idx="114">
                  <c:v>2393.5</c:v>
                </c:pt>
                <c:pt idx="115">
                  <c:v>2400</c:v>
                </c:pt>
                <c:pt idx="116">
                  <c:v>2400.5</c:v>
                </c:pt>
                <c:pt idx="117">
                  <c:v>2400.5</c:v>
                </c:pt>
                <c:pt idx="118">
                  <c:v>2402.5</c:v>
                </c:pt>
                <c:pt idx="119">
                  <c:v>2404.5</c:v>
                </c:pt>
                <c:pt idx="120">
                  <c:v>2405</c:v>
                </c:pt>
                <c:pt idx="121">
                  <c:v>2407</c:v>
                </c:pt>
                <c:pt idx="122">
                  <c:v>2409</c:v>
                </c:pt>
                <c:pt idx="123">
                  <c:v>2416</c:v>
                </c:pt>
                <c:pt idx="124">
                  <c:v>2424.5</c:v>
                </c:pt>
                <c:pt idx="125">
                  <c:v>2433.5</c:v>
                </c:pt>
                <c:pt idx="126">
                  <c:v>2441.5</c:v>
                </c:pt>
                <c:pt idx="127">
                  <c:v>2543</c:v>
                </c:pt>
                <c:pt idx="128">
                  <c:v>2543.5</c:v>
                </c:pt>
                <c:pt idx="129">
                  <c:v>2543.5</c:v>
                </c:pt>
                <c:pt idx="130">
                  <c:v>2545</c:v>
                </c:pt>
                <c:pt idx="131">
                  <c:v>2550.5</c:v>
                </c:pt>
                <c:pt idx="132">
                  <c:v>2550.5</c:v>
                </c:pt>
                <c:pt idx="133">
                  <c:v>2551.5</c:v>
                </c:pt>
                <c:pt idx="134">
                  <c:v>2554.5</c:v>
                </c:pt>
                <c:pt idx="135">
                  <c:v>2581</c:v>
                </c:pt>
                <c:pt idx="136">
                  <c:v>2583.5</c:v>
                </c:pt>
                <c:pt idx="137">
                  <c:v>2696</c:v>
                </c:pt>
                <c:pt idx="138">
                  <c:v>2700.5</c:v>
                </c:pt>
                <c:pt idx="139">
                  <c:v>2738</c:v>
                </c:pt>
                <c:pt idx="140">
                  <c:v>2846</c:v>
                </c:pt>
                <c:pt idx="141">
                  <c:v>2855</c:v>
                </c:pt>
              </c:numCache>
            </c:numRef>
          </c:xVal>
          <c:yVal>
            <c:numRef>
              <c:f>Inactive!$I$21:$I$1005</c:f>
              <c:numCache>
                <c:formatCode>General</c:formatCode>
                <c:ptCount val="985"/>
                <c:pt idx="0">
                  <c:v>-7.2842313224100508E-2</c:v>
                </c:pt>
                <c:pt idx="1">
                  <c:v>3.1668756811995991E-2</c:v>
                </c:pt>
                <c:pt idx="2">
                  <c:v>2.9138126126781572E-2</c:v>
                </c:pt>
                <c:pt idx="3">
                  <c:v>4.1879788543155883E-2</c:v>
                </c:pt>
                <c:pt idx="4">
                  <c:v>5.1594369222584646E-2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76-40C4-A979-E590C130D76B}"/>
            </c:ext>
          </c:extLst>
        </c:ser>
        <c:ser>
          <c:idx val="3"/>
          <c:order val="2"/>
          <c:tx>
            <c:strRef>
              <c:f>Inactive!$J$20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Inactive!$D$21:$D$55</c:f>
                <c:numCache>
                  <c:formatCode>General</c:formatCode>
                  <c:ptCount val="3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</c:numCache>
              </c:numRef>
            </c:plus>
            <c:minus>
              <c:numRef>
                <c:f>Inactive!$D$21:$D$55</c:f>
                <c:numCache>
                  <c:formatCode>General</c:formatCode>
                  <c:ptCount val="3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-6357.5</c:v>
                </c:pt>
                <c:pt idx="2">
                  <c:v>-6325</c:v>
                </c:pt>
                <c:pt idx="3">
                  <c:v>-5879.5</c:v>
                </c:pt>
                <c:pt idx="4">
                  <c:v>-5846</c:v>
                </c:pt>
                <c:pt idx="5">
                  <c:v>-842</c:v>
                </c:pt>
                <c:pt idx="6">
                  <c:v>-842</c:v>
                </c:pt>
                <c:pt idx="7">
                  <c:v>-736.5</c:v>
                </c:pt>
                <c:pt idx="8">
                  <c:v>-736.5</c:v>
                </c:pt>
                <c:pt idx="9">
                  <c:v>-729.5</c:v>
                </c:pt>
                <c:pt idx="10">
                  <c:v>-729.5</c:v>
                </c:pt>
                <c:pt idx="11">
                  <c:v>-725.5</c:v>
                </c:pt>
                <c:pt idx="12">
                  <c:v>-725.5</c:v>
                </c:pt>
                <c:pt idx="13">
                  <c:v>-687.5</c:v>
                </c:pt>
                <c:pt idx="14">
                  <c:v>-687.5</c:v>
                </c:pt>
                <c:pt idx="15">
                  <c:v>-573.5</c:v>
                </c:pt>
                <c:pt idx="16">
                  <c:v>-573.5</c:v>
                </c:pt>
                <c:pt idx="17">
                  <c:v>-573.5</c:v>
                </c:pt>
                <c:pt idx="18">
                  <c:v>-573.5</c:v>
                </c:pt>
                <c:pt idx="19">
                  <c:v>-542</c:v>
                </c:pt>
                <c:pt idx="20">
                  <c:v>-542</c:v>
                </c:pt>
                <c:pt idx="21">
                  <c:v>-416.5</c:v>
                </c:pt>
                <c:pt idx="22">
                  <c:v>-416.5</c:v>
                </c:pt>
                <c:pt idx="23">
                  <c:v>-398.5</c:v>
                </c:pt>
                <c:pt idx="24">
                  <c:v>-398.5</c:v>
                </c:pt>
                <c:pt idx="25">
                  <c:v>-231</c:v>
                </c:pt>
                <c:pt idx="26">
                  <c:v>-231</c:v>
                </c:pt>
                <c:pt idx="27">
                  <c:v>-103.5</c:v>
                </c:pt>
                <c:pt idx="28">
                  <c:v>-103.5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55.5</c:v>
                </c:pt>
                <c:pt idx="34">
                  <c:v>55.5</c:v>
                </c:pt>
                <c:pt idx="35">
                  <c:v>55.5</c:v>
                </c:pt>
                <c:pt idx="36">
                  <c:v>55.5</c:v>
                </c:pt>
                <c:pt idx="37">
                  <c:v>172.5</c:v>
                </c:pt>
                <c:pt idx="38">
                  <c:v>185.5</c:v>
                </c:pt>
                <c:pt idx="39">
                  <c:v>196.5</c:v>
                </c:pt>
                <c:pt idx="40">
                  <c:v>308.5</c:v>
                </c:pt>
                <c:pt idx="41">
                  <c:v>637.5</c:v>
                </c:pt>
                <c:pt idx="42">
                  <c:v>714.5</c:v>
                </c:pt>
                <c:pt idx="43">
                  <c:v>714.5</c:v>
                </c:pt>
                <c:pt idx="44">
                  <c:v>1073</c:v>
                </c:pt>
                <c:pt idx="45">
                  <c:v>1079.5</c:v>
                </c:pt>
                <c:pt idx="46">
                  <c:v>1083.5</c:v>
                </c:pt>
                <c:pt idx="47">
                  <c:v>1088</c:v>
                </c:pt>
                <c:pt idx="48">
                  <c:v>1088.5</c:v>
                </c:pt>
                <c:pt idx="49">
                  <c:v>1211.5</c:v>
                </c:pt>
                <c:pt idx="50">
                  <c:v>1234</c:v>
                </c:pt>
                <c:pt idx="51">
                  <c:v>1266.5</c:v>
                </c:pt>
                <c:pt idx="52">
                  <c:v>1341.5</c:v>
                </c:pt>
                <c:pt idx="53">
                  <c:v>1358.5</c:v>
                </c:pt>
                <c:pt idx="54">
                  <c:v>1358.5</c:v>
                </c:pt>
                <c:pt idx="55">
                  <c:v>1358.5</c:v>
                </c:pt>
                <c:pt idx="56">
                  <c:v>1392.5</c:v>
                </c:pt>
                <c:pt idx="57">
                  <c:v>1509</c:v>
                </c:pt>
                <c:pt idx="58">
                  <c:v>1509.5</c:v>
                </c:pt>
                <c:pt idx="59">
                  <c:v>1647.5</c:v>
                </c:pt>
                <c:pt idx="60">
                  <c:v>1652.5</c:v>
                </c:pt>
                <c:pt idx="61">
                  <c:v>1659.5</c:v>
                </c:pt>
                <c:pt idx="62">
                  <c:v>1681.5</c:v>
                </c:pt>
                <c:pt idx="63">
                  <c:v>1683.5</c:v>
                </c:pt>
                <c:pt idx="64">
                  <c:v>1692.5</c:v>
                </c:pt>
                <c:pt idx="65">
                  <c:v>1703.5</c:v>
                </c:pt>
                <c:pt idx="66">
                  <c:v>1810.5</c:v>
                </c:pt>
                <c:pt idx="67">
                  <c:v>1811.5</c:v>
                </c:pt>
                <c:pt idx="68">
                  <c:v>1818</c:v>
                </c:pt>
                <c:pt idx="69">
                  <c:v>1867</c:v>
                </c:pt>
                <c:pt idx="70">
                  <c:v>1867</c:v>
                </c:pt>
                <c:pt idx="71">
                  <c:v>1951.5</c:v>
                </c:pt>
                <c:pt idx="72">
                  <c:v>1952.5</c:v>
                </c:pt>
                <c:pt idx="73">
                  <c:v>1952.5</c:v>
                </c:pt>
                <c:pt idx="74">
                  <c:v>1955</c:v>
                </c:pt>
                <c:pt idx="75">
                  <c:v>1955</c:v>
                </c:pt>
                <c:pt idx="76">
                  <c:v>1965</c:v>
                </c:pt>
                <c:pt idx="77">
                  <c:v>1998.5</c:v>
                </c:pt>
                <c:pt idx="78">
                  <c:v>2100.5</c:v>
                </c:pt>
                <c:pt idx="79">
                  <c:v>2100.5</c:v>
                </c:pt>
                <c:pt idx="80">
                  <c:v>2100.5</c:v>
                </c:pt>
                <c:pt idx="81">
                  <c:v>2100.5</c:v>
                </c:pt>
                <c:pt idx="82">
                  <c:v>2104.5</c:v>
                </c:pt>
                <c:pt idx="83">
                  <c:v>2104.5</c:v>
                </c:pt>
                <c:pt idx="84">
                  <c:v>2109.5</c:v>
                </c:pt>
                <c:pt idx="85">
                  <c:v>2109.5</c:v>
                </c:pt>
                <c:pt idx="86">
                  <c:v>2115.5</c:v>
                </c:pt>
                <c:pt idx="87">
                  <c:v>2115.5</c:v>
                </c:pt>
                <c:pt idx="88">
                  <c:v>2120</c:v>
                </c:pt>
                <c:pt idx="89">
                  <c:v>2120</c:v>
                </c:pt>
                <c:pt idx="90">
                  <c:v>2121.5</c:v>
                </c:pt>
                <c:pt idx="91">
                  <c:v>2121.5</c:v>
                </c:pt>
                <c:pt idx="92">
                  <c:v>2131.5</c:v>
                </c:pt>
                <c:pt idx="93">
                  <c:v>2131.5</c:v>
                </c:pt>
                <c:pt idx="94">
                  <c:v>2131.5</c:v>
                </c:pt>
                <c:pt idx="95">
                  <c:v>2131.5</c:v>
                </c:pt>
                <c:pt idx="96">
                  <c:v>2133.5</c:v>
                </c:pt>
                <c:pt idx="97">
                  <c:v>2133.5</c:v>
                </c:pt>
                <c:pt idx="98">
                  <c:v>2133.5</c:v>
                </c:pt>
                <c:pt idx="99">
                  <c:v>2142.5</c:v>
                </c:pt>
                <c:pt idx="100">
                  <c:v>2142.5</c:v>
                </c:pt>
                <c:pt idx="101">
                  <c:v>2142.5</c:v>
                </c:pt>
                <c:pt idx="102">
                  <c:v>2142.5</c:v>
                </c:pt>
                <c:pt idx="103">
                  <c:v>2261.5</c:v>
                </c:pt>
                <c:pt idx="104">
                  <c:v>2266</c:v>
                </c:pt>
                <c:pt idx="105">
                  <c:v>2272.5</c:v>
                </c:pt>
                <c:pt idx="106">
                  <c:v>2279</c:v>
                </c:pt>
                <c:pt idx="107">
                  <c:v>2297</c:v>
                </c:pt>
                <c:pt idx="108">
                  <c:v>2373.5</c:v>
                </c:pt>
                <c:pt idx="109">
                  <c:v>2378</c:v>
                </c:pt>
                <c:pt idx="110">
                  <c:v>2384.5</c:v>
                </c:pt>
                <c:pt idx="111">
                  <c:v>2387</c:v>
                </c:pt>
                <c:pt idx="112">
                  <c:v>2391.5</c:v>
                </c:pt>
                <c:pt idx="113">
                  <c:v>2391.5</c:v>
                </c:pt>
                <c:pt idx="114">
                  <c:v>2393.5</c:v>
                </c:pt>
                <c:pt idx="115">
                  <c:v>2400</c:v>
                </c:pt>
                <c:pt idx="116">
                  <c:v>2400.5</c:v>
                </c:pt>
                <c:pt idx="117">
                  <c:v>2400.5</c:v>
                </c:pt>
                <c:pt idx="118">
                  <c:v>2402.5</c:v>
                </c:pt>
                <c:pt idx="119">
                  <c:v>2404.5</c:v>
                </c:pt>
                <c:pt idx="120">
                  <c:v>2405</c:v>
                </c:pt>
                <c:pt idx="121">
                  <c:v>2407</c:v>
                </c:pt>
                <c:pt idx="122">
                  <c:v>2409</c:v>
                </c:pt>
                <c:pt idx="123">
                  <c:v>2416</c:v>
                </c:pt>
                <c:pt idx="124">
                  <c:v>2424.5</c:v>
                </c:pt>
                <c:pt idx="125">
                  <c:v>2433.5</c:v>
                </c:pt>
                <c:pt idx="126">
                  <c:v>2441.5</c:v>
                </c:pt>
                <c:pt idx="127">
                  <c:v>2543</c:v>
                </c:pt>
                <c:pt idx="128">
                  <c:v>2543.5</c:v>
                </c:pt>
                <c:pt idx="129">
                  <c:v>2543.5</c:v>
                </c:pt>
                <c:pt idx="130">
                  <c:v>2545</c:v>
                </c:pt>
                <c:pt idx="131">
                  <c:v>2550.5</c:v>
                </c:pt>
                <c:pt idx="132">
                  <c:v>2550.5</c:v>
                </c:pt>
                <c:pt idx="133">
                  <c:v>2551.5</c:v>
                </c:pt>
                <c:pt idx="134">
                  <c:v>2554.5</c:v>
                </c:pt>
                <c:pt idx="135">
                  <c:v>2581</c:v>
                </c:pt>
                <c:pt idx="136">
                  <c:v>2583.5</c:v>
                </c:pt>
                <c:pt idx="137">
                  <c:v>2696</c:v>
                </c:pt>
                <c:pt idx="138">
                  <c:v>2700.5</c:v>
                </c:pt>
                <c:pt idx="139">
                  <c:v>2738</c:v>
                </c:pt>
                <c:pt idx="140">
                  <c:v>2846</c:v>
                </c:pt>
                <c:pt idx="141">
                  <c:v>2855</c:v>
                </c:pt>
              </c:numCache>
            </c:numRef>
          </c:xVal>
          <c:yVal>
            <c:numRef>
              <c:f>Inactive!$J$21:$J$1005</c:f>
              <c:numCache>
                <c:formatCode>General</c:formatCode>
                <c:ptCount val="985"/>
                <c:pt idx="5">
                  <c:v>3.8332031967001967E-2</c:v>
                </c:pt>
                <c:pt idx="6">
                  <c:v>3.8332031967001967E-2</c:v>
                </c:pt>
                <c:pt idx="7">
                  <c:v>3.680183081451105E-2</c:v>
                </c:pt>
                <c:pt idx="8">
                  <c:v>3.680183081451105E-2</c:v>
                </c:pt>
                <c:pt idx="9">
                  <c:v>4.0718310359807219E-2</c:v>
                </c:pt>
                <c:pt idx="10">
                  <c:v>4.0718310359807219E-2</c:v>
                </c:pt>
                <c:pt idx="11">
                  <c:v>3.8699155811627861E-2</c:v>
                </c:pt>
                <c:pt idx="12">
                  <c:v>3.8699155811627861E-2</c:v>
                </c:pt>
                <c:pt idx="13">
                  <c:v>4.2217187619826291E-2</c:v>
                </c:pt>
                <c:pt idx="14">
                  <c:v>4.2217187619826291E-2</c:v>
                </c:pt>
                <c:pt idx="15">
                  <c:v>3.7771283059555572E-2</c:v>
                </c:pt>
                <c:pt idx="16">
                  <c:v>3.7771283059555572E-2</c:v>
                </c:pt>
                <c:pt idx="17">
                  <c:v>3.8571283053897787E-2</c:v>
                </c:pt>
                <c:pt idx="18">
                  <c:v>3.8571283053897787E-2</c:v>
                </c:pt>
                <c:pt idx="19">
                  <c:v>3.8595441001234576E-2</c:v>
                </c:pt>
                <c:pt idx="20">
                  <c:v>3.8595441001234576E-2</c:v>
                </c:pt>
                <c:pt idx="21">
                  <c:v>3.7369467121607158E-2</c:v>
                </c:pt>
                <c:pt idx="22">
                  <c:v>3.7369467121607158E-2</c:v>
                </c:pt>
                <c:pt idx="23">
                  <c:v>3.4683271660469472E-2</c:v>
                </c:pt>
                <c:pt idx="24">
                  <c:v>3.4683271660469472E-2</c:v>
                </c:pt>
                <c:pt idx="25">
                  <c:v>2.2156175036798231E-2</c:v>
                </c:pt>
                <c:pt idx="26">
                  <c:v>2.2156175036798231E-2</c:v>
                </c:pt>
                <c:pt idx="27">
                  <c:v>1.9206238866900094E-3</c:v>
                </c:pt>
                <c:pt idx="28">
                  <c:v>1.9206238866900094E-3</c:v>
                </c:pt>
                <c:pt idx="29">
                  <c:v>0</c:v>
                </c:pt>
                <c:pt idx="30">
                  <c:v>2.0000000222353265E-4</c:v>
                </c:pt>
                <c:pt idx="31">
                  <c:v>2.0000000222353265E-4</c:v>
                </c:pt>
                <c:pt idx="32">
                  <c:v>5.0000000192085281E-4</c:v>
                </c:pt>
                <c:pt idx="33">
                  <c:v>5.90923066920368E-3</c:v>
                </c:pt>
                <c:pt idx="34">
                  <c:v>6.8092306755715981E-3</c:v>
                </c:pt>
                <c:pt idx="35">
                  <c:v>6.8092306755715981E-3</c:v>
                </c:pt>
                <c:pt idx="36">
                  <c:v>7.0092306705191731E-3</c:v>
                </c:pt>
                <c:pt idx="37">
                  <c:v>6.3989601985667832E-3</c:v>
                </c:pt>
                <c:pt idx="38">
                  <c:v>1.1386707927158568E-2</c:v>
                </c:pt>
                <c:pt idx="39">
                  <c:v>8.2840329196187668E-3</c:v>
                </c:pt>
                <c:pt idx="40">
                  <c:v>1.1547705631528515E-2</c:v>
                </c:pt>
                <c:pt idx="41">
                  <c:v>1.8622244206198957E-2</c:v>
                </c:pt>
                <c:pt idx="51">
                  <c:v>3.486019182309974E-2</c:v>
                </c:pt>
                <c:pt idx="66">
                  <c:v>3.4055173542583361E-2</c:v>
                </c:pt>
                <c:pt idx="71">
                  <c:v>2.9829975792381447E-2</c:v>
                </c:pt>
                <c:pt idx="76">
                  <c:v>3.4040329199342523E-2</c:v>
                </c:pt>
                <c:pt idx="77">
                  <c:v>3.1254909867129754E-2</c:v>
                </c:pt>
                <c:pt idx="126">
                  <c:v>-2.7164561179233715E-3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376-40C4-A979-E590C130D76B}"/>
            </c:ext>
          </c:extLst>
        </c:ser>
        <c:ser>
          <c:idx val="4"/>
          <c:order val="3"/>
          <c:tx>
            <c:strRef>
              <c:f>Inactive!$K$20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Inactive!$D$21:$D$105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-6357.5</c:v>
                </c:pt>
                <c:pt idx="2">
                  <c:v>-6325</c:v>
                </c:pt>
                <c:pt idx="3">
                  <c:v>-5879.5</c:v>
                </c:pt>
                <c:pt idx="4">
                  <c:v>-5846</c:v>
                </c:pt>
                <c:pt idx="5">
                  <c:v>-842</c:v>
                </c:pt>
                <c:pt idx="6">
                  <c:v>-842</c:v>
                </c:pt>
                <c:pt idx="7">
                  <c:v>-736.5</c:v>
                </c:pt>
                <c:pt idx="8">
                  <c:v>-736.5</c:v>
                </c:pt>
                <c:pt idx="9">
                  <c:v>-729.5</c:v>
                </c:pt>
                <c:pt idx="10">
                  <c:v>-729.5</c:v>
                </c:pt>
                <c:pt idx="11">
                  <c:v>-725.5</c:v>
                </c:pt>
                <c:pt idx="12">
                  <c:v>-725.5</c:v>
                </c:pt>
                <c:pt idx="13">
                  <c:v>-687.5</c:v>
                </c:pt>
                <c:pt idx="14">
                  <c:v>-687.5</c:v>
                </c:pt>
                <c:pt idx="15">
                  <c:v>-573.5</c:v>
                </c:pt>
                <c:pt idx="16">
                  <c:v>-573.5</c:v>
                </c:pt>
                <c:pt idx="17">
                  <c:v>-573.5</c:v>
                </c:pt>
                <c:pt idx="18">
                  <c:v>-573.5</c:v>
                </c:pt>
                <c:pt idx="19">
                  <c:v>-542</c:v>
                </c:pt>
                <c:pt idx="20">
                  <c:v>-542</c:v>
                </c:pt>
                <c:pt idx="21">
                  <c:v>-416.5</c:v>
                </c:pt>
                <c:pt idx="22">
                  <c:v>-416.5</c:v>
                </c:pt>
                <c:pt idx="23">
                  <c:v>-398.5</c:v>
                </c:pt>
                <c:pt idx="24">
                  <c:v>-398.5</c:v>
                </c:pt>
                <c:pt idx="25">
                  <c:v>-231</c:v>
                </c:pt>
                <c:pt idx="26">
                  <c:v>-231</c:v>
                </c:pt>
                <c:pt idx="27">
                  <c:v>-103.5</c:v>
                </c:pt>
                <c:pt idx="28">
                  <c:v>-103.5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55.5</c:v>
                </c:pt>
                <c:pt idx="34">
                  <c:v>55.5</c:v>
                </c:pt>
                <c:pt idx="35">
                  <c:v>55.5</c:v>
                </c:pt>
                <c:pt idx="36">
                  <c:v>55.5</c:v>
                </c:pt>
                <c:pt idx="37">
                  <c:v>172.5</c:v>
                </c:pt>
                <c:pt idx="38">
                  <c:v>185.5</c:v>
                </c:pt>
                <c:pt idx="39">
                  <c:v>196.5</c:v>
                </c:pt>
                <c:pt idx="40">
                  <c:v>308.5</c:v>
                </c:pt>
                <c:pt idx="41">
                  <c:v>637.5</c:v>
                </c:pt>
                <c:pt idx="42">
                  <c:v>714.5</c:v>
                </c:pt>
                <c:pt idx="43">
                  <c:v>714.5</c:v>
                </c:pt>
                <c:pt idx="44">
                  <c:v>1073</c:v>
                </c:pt>
                <c:pt idx="45">
                  <c:v>1079.5</c:v>
                </c:pt>
                <c:pt idx="46">
                  <c:v>1083.5</c:v>
                </c:pt>
                <c:pt idx="47">
                  <c:v>1088</c:v>
                </c:pt>
                <c:pt idx="48">
                  <c:v>1088.5</c:v>
                </c:pt>
                <c:pt idx="49">
                  <c:v>1211.5</c:v>
                </c:pt>
                <c:pt idx="50">
                  <c:v>1234</c:v>
                </c:pt>
                <c:pt idx="51">
                  <c:v>1266.5</c:v>
                </c:pt>
                <c:pt idx="52">
                  <c:v>1341.5</c:v>
                </c:pt>
                <c:pt idx="53">
                  <c:v>1358.5</c:v>
                </c:pt>
                <c:pt idx="54">
                  <c:v>1358.5</c:v>
                </c:pt>
                <c:pt idx="55">
                  <c:v>1358.5</c:v>
                </c:pt>
                <c:pt idx="56">
                  <c:v>1392.5</c:v>
                </c:pt>
                <c:pt idx="57">
                  <c:v>1509</c:v>
                </c:pt>
                <c:pt idx="58">
                  <c:v>1509.5</c:v>
                </c:pt>
                <c:pt idx="59">
                  <c:v>1647.5</c:v>
                </c:pt>
                <c:pt idx="60">
                  <c:v>1652.5</c:v>
                </c:pt>
                <c:pt idx="61">
                  <c:v>1659.5</c:v>
                </c:pt>
                <c:pt idx="62">
                  <c:v>1681.5</c:v>
                </c:pt>
                <c:pt idx="63">
                  <c:v>1683.5</c:v>
                </c:pt>
                <c:pt idx="64">
                  <c:v>1692.5</c:v>
                </c:pt>
                <c:pt idx="65">
                  <c:v>1703.5</c:v>
                </c:pt>
                <c:pt idx="66">
                  <c:v>1810.5</c:v>
                </c:pt>
                <c:pt idx="67">
                  <c:v>1811.5</c:v>
                </c:pt>
                <c:pt idx="68">
                  <c:v>1818</c:v>
                </c:pt>
                <c:pt idx="69">
                  <c:v>1867</c:v>
                </c:pt>
                <c:pt idx="70">
                  <c:v>1867</c:v>
                </c:pt>
                <c:pt idx="71">
                  <c:v>1951.5</c:v>
                </c:pt>
                <c:pt idx="72">
                  <c:v>1952.5</c:v>
                </c:pt>
                <c:pt idx="73">
                  <c:v>1952.5</c:v>
                </c:pt>
                <c:pt idx="74">
                  <c:v>1955</c:v>
                </c:pt>
                <c:pt idx="75">
                  <c:v>1955</c:v>
                </c:pt>
                <c:pt idx="76">
                  <c:v>1965</c:v>
                </c:pt>
                <c:pt idx="77">
                  <c:v>1998.5</c:v>
                </c:pt>
                <c:pt idx="78">
                  <c:v>2100.5</c:v>
                </c:pt>
                <c:pt idx="79">
                  <c:v>2100.5</c:v>
                </c:pt>
                <c:pt idx="80">
                  <c:v>2100.5</c:v>
                </c:pt>
                <c:pt idx="81">
                  <c:v>2100.5</c:v>
                </c:pt>
                <c:pt idx="82">
                  <c:v>2104.5</c:v>
                </c:pt>
                <c:pt idx="83">
                  <c:v>2104.5</c:v>
                </c:pt>
                <c:pt idx="84">
                  <c:v>2109.5</c:v>
                </c:pt>
                <c:pt idx="85">
                  <c:v>2109.5</c:v>
                </c:pt>
                <c:pt idx="86">
                  <c:v>2115.5</c:v>
                </c:pt>
                <c:pt idx="87">
                  <c:v>2115.5</c:v>
                </c:pt>
                <c:pt idx="88">
                  <c:v>2120</c:v>
                </c:pt>
                <c:pt idx="89">
                  <c:v>2120</c:v>
                </c:pt>
                <c:pt idx="90">
                  <c:v>2121.5</c:v>
                </c:pt>
                <c:pt idx="91">
                  <c:v>2121.5</c:v>
                </c:pt>
                <c:pt idx="92">
                  <c:v>2131.5</c:v>
                </c:pt>
                <c:pt idx="93">
                  <c:v>2131.5</c:v>
                </c:pt>
                <c:pt idx="94">
                  <c:v>2131.5</c:v>
                </c:pt>
                <c:pt idx="95">
                  <c:v>2131.5</c:v>
                </c:pt>
                <c:pt idx="96">
                  <c:v>2133.5</c:v>
                </c:pt>
                <c:pt idx="97">
                  <c:v>2133.5</c:v>
                </c:pt>
                <c:pt idx="98">
                  <c:v>2133.5</c:v>
                </c:pt>
                <c:pt idx="99">
                  <c:v>2142.5</c:v>
                </c:pt>
                <c:pt idx="100">
                  <c:v>2142.5</c:v>
                </c:pt>
                <c:pt idx="101">
                  <c:v>2142.5</c:v>
                </c:pt>
                <c:pt idx="102">
                  <c:v>2142.5</c:v>
                </c:pt>
                <c:pt idx="103">
                  <c:v>2261.5</c:v>
                </c:pt>
                <c:pt idx="104">
                  <c:v>2266</c:v>
                </c:pt>
                <c:pt idx="105">
                  <c:v>2272.5</c:v>
                </c:pt>
                <c:pt idx="106">
                  <c:v>2279</c:v>
                </c:pt>
                <c:pt idx="107">
                  <c:v>2297</c:v>
                </c:pt>
                <c:pt idx="108">
                  <c:v>2373.5</c:v>
                </c:pt>
                <c:pt idx="109">
                  <c:v>2378</c:v>
                </c:pt>
                <c:pt idx="110">
                  <c:v>2384.5</c:v>
                </c:pt>
                <c:pt idx="111">
                  <c:v>2387</c:v>
                </c:pt>
                <c:pt idx="112">
                  <c:v>2391.5</c:v>
                </c:pt>
                <c:pt idx="113">
                  <c:v>2391.5</c:v>
                </c:pt>
                <c:pt idx="114">
                  <c:v>2393.5</c:v>
                </c:pt>
                <c:pt idx="115">
                  <c:v>2400</c:v>
                </c:pt>
                <c:pt idx="116">
                  <c:v>2400.5</c:v>
                </c:pt>
                <c:pt idx="117">
                  <c:v>2400.5</c:v>
                </c:pt>
                <c:pt idx="118">
                  <c:v>2402.5</c:v>
                </c:pt>
                <c:pt idx="119">
                  <c:v>2404.5</c:v>
                </c:pt>
                <c:pt idx="120">
                  <c:v>2405</c:v>
                </c:pt>
                <c:pt idx="121">
                  <c:v>2407</c:v>
                </c:pt>
                <c:pt idx="122">
                  <c:v>2409</c:v>
                </c:pt>
                <c:pt idx="123">
                  <c:v>2416</c:v>
                </c:pt>
                <c:pt idx="124">
                  <c:v>2424.5</c:v>
                </c:pt>
                <c:pt idx="125">
                  <c:v>2433.5</c:v>
                </c:pt>
                <c:pt idx="126">
                  <c:v>2441.5</c:v>
                </c:pt>
                <c:pt idx="127">
                  <c:v>2543</c:v>
                </c:pt>
                <c:pt idx="128">
                  <c:v>2543.5</c:v>
                </c:pt>
                <c:pt idx="129">
                  <c:v>2543.5</c:v>
                </c:pt>
                <c:pt idx="130">
                  <c:v>2545</c:v>
                </c:pt>
                <c:pt idx="131">
                  <c:v>2550.5</c:v>
                </c:pt>
                <c:pt idx="132">
                  <c:v>2550.5</c:v>
                </c:pt>
                <c:pt idx="133">
                  <c:v>2551.5</c:v>
                </c:pt>
                <c:pt idx="134">
                  <c:v>2554.5</c:v>
                </c:pt>
                <c:pt idx="135">
                  <c:v>2581</c:v>
                </c:pt>
                <c:pt idx="136">
                  <c:v>2583.5</c:v>
                </c:pt>
                <c:pt idx="137">
                  <c:v>2696</c:v>
                </c:pt>
                <c:pt idx="138">
                  <c:v>2700.5</c:v>
                </c:pt>
                <c:pt idx="139">
                  <c:v>2738</c:v>
                </c:pt>
                <c:pt idx="140">
                  <c:v>2846</c:v>
                </c:pt>
                <c:pt idx="141">
                  <c:v>2855</c:v>
                </c:pt>
              </c:numCache>
            </c:numRef>
          </c:xVal>
          <c:yVal>
            <c:numRef>
              <c:f>Inactive!$K$21:$K$1005</c:f>
              <c:numCache>
                <c:formatCode>General</c:formatCode>
                <c:ptCount val="985"/>
                <c:pt idx="42">
                  <c:v>2.9803519195411354E-2</c:v>
                </c:pt>
                <c:pt idx="43">
                  <c:v>2.9803519195411354E-2</c:v>
                </c:pt>
                <c:pt idx="44">
                  <c:v>2.9211792993010022E-2</c:v>
                </c:pt>
                <c:pt idx="45">
                  <c:v>3.0905666855687741E-2</c:v>
                </c:pt>
                <c:pt idx="46">
                  <c:v>3.3986512302362826E-2</c:v>
                </c:pt>
                <c:pt idx="47">
                  <c:v>3.0589963447710034E-2</c:v>
                </c:pt>
                <c:pt idx="48">
                  <c:v>3.00125691210269E-2</c:v>
                </c:pt>
                <c:pt idx="49">
                  <c:v>3.1773566835909151E-2</c:v>
                </c:pt>
                <c:pt idx="50">
                  <c:v>3.2490822508407291E-2</c:v>
                </c:pt>
                <c:pt idx="52">
                  <c:v>3.3951044075365644E-2</c:v>
                </c:pt>
                <c:pt idx="53">
                  <c:v>3.4519637258199509E-2</c:v>
                </c:pt>
                <c:pt idx="54">
                  <c:v>3.7219637255475391E-2</c:v>
                </c:pt>
                <c:pt idx="55">
                  <c:v>3.7219637255475391E-2</c:v>
                </c:pt>
                <c:pt idx="56">
                  <c:v>3.4356823620328214E-2</c:v>
                </c:pt>
                <c:pt idx="57">
                  <c:v>3.412394745828351E-2</c:v>
                </c:pt>
                <c:pt idx="58">
                  <c:v>3.7246553139993921E-2</c:v>
                </c:pt>
                <c:pt idx="59">
                  <c:v>3.7085721298353747E-2</c:v>
                </c:pt>
                <c:pt idx="60">
                  <c:v>3.6311778116214555E-2</c:v>
                </c:pt>
                <c:pt idx="61">
                  <c:v>3.6828257660090458E-2</c:v>
                </c:pt>
                <c:pt idx="62">
                  <c:v>3.5622907656943426E-2</c:v>
                </c:pt>
                <c:pt idx="63">
                  <c:v>3.601333038386656E-2</c:v>
                </c:pt>
                <c:pt idx="64">
                  <c:v>3.6120232653047424E-2</c:v>
                </c:pt>
                <c:pt idx="65">
                  <c:v>3.6017557657032739E-2</c:v>
                </c:pt>
                <c:pt idx="67">
                  <c:v>3.4900384904176462E-2</c:v>
                </c:pt>
                <c:pt idx="68">
                  <c:v>3.4894258766144048E-2</c:v>
                </c:pt>
                <c:pt idx="69">
                  <c:v>3.7509615576709621E-2</c:v>
                </c:pt>
                <c:pt idx="70">
                  <c:v>3.7509615576709621E-2</c:v>
                </c:pt>
                <c:pt idx="72">
                  <c:v>3.2075187154987361E-2</c:v>
                </c:pt>
                <c:pt idx="73">
                  <c:v>3.2075187154987361E-2</c:v>
                </c:pt>
                <c:pt idx="74">
                  <c:v>3.3788215565436985E-2</c:v>
                </c:pt>
                <c:pt idx="75">
                  <c:v>3.3788215565436985E-2</c:v>
                </c:pt>
                <c:pt idx="78">
                  <c:v>2.7866468946740497E-2</c:v>
                </c:pt>
                <c:pt idx="79">
                  <c:v>2.7866468946740497E-2</c:v>
                </c:pt>
                <c:pt idx="80">
                  <c:v>2.8566468943608925E-2</c:v>
                </c:pt>
                <c:pt idx="81">
                  <c:v>2.8566468943608925E-2</c:v>
                </c:pt>
                <c:pt idx="82">
                  <c:v>2.8147314391389955E-2</c:v>
                </c:pt>
                <c:pt idx="83">
                  <c:v>2.8147314391389955E-2</c:v>
                </c:pt>
                <c:pt idx="84">
                  <c:v>2.9973371209052857E-2</c:v>
                </c:pt>
                <c:pt idx="85">
                  <c:v>2.9973371209052857E-2</c:v>
                </c:pt>
                <c:pt idx="86">
                  <c:v>2.8744639399519656E-2</c:v>
                </c:pt>
                <c:pt idx="87">
                  <c:v>2.8744639399519656E-2</c:v>
                </c:pt>
                <c:pt idx="88">
                  <c:v>2.9248090533656068E-2</c:v>
                </c:pt>
                <c:pt idx="89">
                  <c:v>2.9248090533656068E-2</c:v>
                </c:pt>
                <c:pt idx="90">
                  <c:v>2.9015907581197098E-2</c:v>
                </c:pt>
                <c:pt idx="91">
                  <c:v>2.9015907581197098E-2</c:v>
                </c:pt>
                <c:pt idx="92">
                  <c:v>2.6668021215300541E-2</c:v>
                </c:pt>
                <c:pt idx="93">
                  <c:v>2.6668021215300541E-2</c:v>
                </c:pt>
                <c:pt idx="94">
                  <c:v>2.7668021211866289E-2</c:v>
                </c:pt>
                <c:pt idx="95">
                  <c:v>2.7668021211866289E-2</c:v>
                </c:pt>
                <c:pt idx="96">
                  <c:v>2.5958443940908182E-2</c:v>
                </c:pt>
                <c:pt idx="97">
                  <c:v>2.5958443940908182E-2</c:v>
                </c:pt>
                <c:pt idx="98">
                  <c:v>2.8358443938486744E-2</c:v>
                </c:pt>
                <c:pt idx="99">
                  <c:v>2.6765346214233432E-2</c:v>
                </c:pt>
                <c:pt idx="100">
                  <c:v>2.6765346214233432E-2</c:v>
                </c:pt>
                <c:pt idx="101">
                  <c:v>2.7365346213628072E-2</c:v>
                </c:pt>
                <c:pt idx="102">
                  <c:v>2.7365346213628072E-2</c:v>
                </c:pt>
                <c:pt idx="103">
                  <c:v>1.5445498458575457E-2</c:v>
                </c:pt>
                <c:pt idx="104">
                  <c:v>1.4248949599277694E-2</c:v>
                </c:pt>
                <c:pt idx="105">
                  <c:v>1.5042823455587495E-2</c:v>
                </c:pt>
                <c:pt idx="106">
                  <c:v>1.8436697318975348E-2</c:v>
                </c:pt>
                <c:pt idx="107">
                  <c:v>1.1050501860154327E-2</c:v>
                </c:pt>
                <c:pt idx="108">
                  <c:v>-2.9082883702358231E-4</c:v>
                </c:pt>
                <c:pt idx="109">
                  <c:v>1.1262230691500008E-4</c:v>
                </c:pt>
                <c:pt idx="110">
                  <c:v>-3.9350383303826675E-4</c:v>
                </c:pt>
                <c:pt idx="111">
                  <c:v>-1.3804754198645242E-3</c:v>
                </c:pt>
                <c:pt idx="112">
                  <c:v>-7.7702428825432435E-4</c:v>
                </c:pt>
                <c:pt idx="113">
                  <c:v>-1.7702428885968402E-4</c:v>
                </c:pt>
                <c:pt idx="114">
                  <c:v>-1.1866015629493631E-3</c:v>
                </c:pt>
                <c:pt idx="115">
                  <c:v>2.0727230003103614E-4</c:v>
                </c:pt>
                <c:pt idx="116">
                  <c:v>-3.1701220214017667E-3</c:v>
                </c:pt>
                <c:pt idx="117">
                  <c:v>-1.3701220232178457E-3</c:v>
                </c:pt>
                <c:pt idx="118">
                  <c:v>-4.7969928709790111E-4</c:v>
                </c:pt>
                <c:pt idx="119">
                  <c:v>-1.1892765687662177E-3</c:v>
                </c:pt>
                <c:pt idx="120">
                  <c:v>-5.6667088210815564E-4</c:v>
                </c:pt>
                <c:pt idx="121">
                  <c:v>4.2375184420961887E-4</c:v>
                </c:pt>
                <c:pt idx="122">
                  <c:v>3.1417457648785785E-4</c:v>
                </c:pt>
                <c:pt idx="123">
                  <c:v>2.8306541134952568E-3</c:v>
                </c:pt>
                <c:pt idx="124">
                  <c:v>1.0149507070309483E-3</c:v>
                </c:pt>
                <c:pt idx="125">
                  <c:v>-2.7814702480100095E-4</c:v>
                </c:pt>
                <c:pt idx="127">
                  <c:v>6.3724972715135664E-3</c:v>
                </c:pt>
                <c:pt idx="128">
                  <c:v>2.0951029582647607E-3</c:v>
                </c:pt>
                <c:pt idx="129">
                  <c:v>2.7951029624091461E-3</c:v>
                </c:pt>
                <c:pt idx="130">
                  <c:v>3.0629199973191135E-3</c:v>
                </c:pt>
                <c:pt idx="131">
                  <c:v>1.2115825011278503E-3</c:v>
                </c:pt>
                <c:pt idx="132">
                  <c:v>1.7115825030487031E-3</c:v>
                </c:pt>
                <c:pt idx="133">
                  <c:v>-7.4320613930467516E-4</c:v>
                </c:pt>
                <c:pt idx="134">
                  <c:v>2.3924279594211839E-3</c:v>
                </c:pt>
                <c:pt idx="135">
                  <c:v>2.590529082226567E-3</c:v>
                </c:pt>
                <c:pt idx="136">
                  <c:v>2.1035574973211624E-3</c:v>
                </c:pt>
                <c:pt idx="137">
                  <c:v>6.6898358854814433E-3</c:v>
                </c:pt>
                <c:pt idx="138">
                  <c:v>3.4932870185002685E-3</c:v>
                </c:pt>
                <c:pt idx="139">
                  <c:v>5.5887131529743783E-3</c:v>
                </c:pt>
                <c:pt idx="140">
                  <c:v>1.1671540400129743E-2</c:v>
                </c:pt>
                <c:pt idx="141">
                  <c:v>8.5784426773898304E-3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376-40C4-A979-E590C130D76B}"/>
            </c:ext>
          </c:extLst>
        </c:ser>
        <c:ser>
          <c:idx val="2"/>
          <c:order val="4"/>
          <c:tx>
            <c:strRef>
              <c:f>Inactive!$L$20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Inactive!$D$21:$D$105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-6357.5</c:v>
                </c:pt>
                <c:pt idx="2">
                  <c:v>-6325</c:v>
                </c:pt>
                <c:pt idx="3">
                  <c:v>-5879.5</c:v>
                </c:pt>
                <c:pt idx="4">
                  <c:v>-5846</c:v>
                </c:pt>
                <c:pt idx="5">
                  <c:v>-842</c:v>
                </c:pt>
                <c:pt idx="6">
                  <c:v>-842</c:v>
                </c:pt>
                <c:pt idx="7">
                  <c:v>-736.5</c:v>
                </c:pt>
                <c:pt idx="8">
                  <c:v>-736.5</c:v>
                </c:pt>
                <c:pt idx="9">
                  <c:v>-729.5</c:v>
                </c:pt>
                <c:pt idx="10">
                  <c:v>-729.5</c:v>
                </c:pt>
                <c:pt idx="11">
                  <c:v>-725.5</c:v>
                </c:pt>
                <c:pt idx="12">
                  <c:v>-725.5</c:v>
                </c:pt>
                <c:pt idx="13">
                  <c:v>-687.5</c:v>
                </c:pt>
                <c:pt idx="14">
                  <c:v>-687.5</c:v>
                </c:pt>
                <c:pt idx="15">
                  <c:v>-573.5</c:v>
                </c:pt>
                <c:pt idx="16">
                  <c:v>-573.5</c:v>
                </c:pt>
                <c:pt idx="17">
                  <c:v>-573.5</c:v>
                </c:pt>
                <c:pt idx="18">
                  <c:v>-573.5</c:v>
                </c:pt>
                <c:pt idx="19">
                  <c:v>-542</c:v>
                </c:pt>
                <c:pt idx="20">
                  <c:v>-542</c:v>
                </c:pt>
                <c:pt idx="21">
                  <c:v>-416.5</c:v>
                </c:pt>
                <c:pt idx="22">
                  <c:v>-416.5</c:v>
                </c:pt>
                <c:pt idx="23">
                  <c:v>-398.5</c:v>
                </c:pt>
                <c:pt idx="24">
                  <c:v>-398.5</c:v>
                </c:pt>
                <c:pt idx="25">
                  <c:v>-231</c:v>
                </c:pt>
                <c:pt idx="26">
                  <c:v>-231</c:v>
                </c:pt>
                <c:pt idx="27">
                  <c:v>-103.5</c:v>
                </c:pt>
                <c:pt idx="28">
                  <c:v>-103.5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55.5</c:v>
                </c:pt>
                <c:pt idx="34">
                  <c:v>55.5</c:v>
                </c:pt>
                <c:pt idx="35">
                  <c:v>55.5</c:v>
                </c:pt>
                <c:pt idx="36">
                  <c:v>55.5</c:v>
                </c:pt>
                <c:pt idx="37">
                  <c:v>172.5</c:v>
                </c:pt>
                <c:pt idx="38">
                  <c:v>185.5</c:v>
                </c:pt>
                <c:pt idx="39">
                  <c:v>196.5</c:v>
                </c:pt>
                <c:pt idx="40">
                  <c:v>308.5</c:v>
                </c:pt>
                <c:pt idx="41">
                  <c:v>637.5</c:v>
                </c:pt>
                <c:pt idx="42">
                  <c:v>714.5</c:v>
                </c:pt>
                <c:pt idx="43">
                  <c:v>714.5</c:v>
                </c:pt>
                <c:pt idx="44">
                  <c:v>1073</c:v>
                </c:pt>
                <c:pt idx="45">
                  <c:v>1079.5</c:v>
                </c:pt>
                <c:pt idx="46">
                  <c:v>1083.5</c:v>
                </c:pt>
                <c:pt idx="47">
                  <c:v>1088</c:v>
                </c:pt>
                <c:pt idx="48">
                  <c:v>1088.5</c:v>
                </c:pt>
                <c:pt idx="49">
                  <c:v>1211.5</c:v>
                </c:pt>
                <c:pt idx="50">
                  <c:v>1234</c:v>
                </c:pt>
                <c:pt idx="51">
                  <c:v>1266.5</c:v>
                </c:pt>
                <c:pt idx="52">
                  <c:v>1341.5</c:v>
                </c:pt>
                <c:pt idx="53">
                  <c:v>1358.5</c:v>
                </c:pt>
                <c:pt idx="54">
                  <c:v>1358.5</c:v>
                </c:pt>
                <c:pt idx="55">
                  <c:v>1358.5</c:v>
                </c:pt>
                <c:pt idx="56">
                  <c:v>1392.5</c:v>
                </c:pt>
                <c:pt idx="57">
                  <c:v>1509</c:v>
                </c:pt>
                <c:pt idx="58">
                  <c:v>1509.5</c:v>
                </c:pt>
                <c:pt idx="59">
                  <c:v>1647.5</c:v>
                </c:pt>
                <c:pt idx="60">
                  <c:v>1652.5</c:v>
                </c:pt>
                <c:pt idx="61">
                  <c:v>1659.5</c:v>
                </c:pt>
                <c:pt idx="62">
                  <c:v>1681.5</c:v>
                </c:pt>
                <c:pt idx="63">
                  <c:v>1683.5</c:v>
                </c:pt>
                <c:pt idx="64">
                  <c:v>1692.5</c:v>
                </c:pt>
                <c:pt idx="65">
                  <c:v>1703.5</c:v>
                </c:pt>
                <c:pt idx="66">
                  <c:v>1810.5</c:v>
                </c:pt>
                <c:pt idx="67">
                  <c:v>1811.5</c:v>
                </c:pt>
                <c:pt idx="68">
                  <c:v>1818</c:v>
                </c:pt>
                <c:pt idx="69">
                  <c:v>1867</c:v>
                </c:pt>
                <c:pt idx="70">
                  <c:v>1867</c:v>
                </c:pt>
                <c:pt idx="71">
                  <c:v>1951.5</c:v>
                </c:pt>
                <c:pt idx="72">
                  <c:v>1952.5</c:v>
                </c:pt>
                <c:pt idx="73">
                  <c:v>1952.5</c:v>
                </c:pt>
                <c:pt idx="74">
                  <c:v>1955</c:v>
                </c:pt>
                <c:pt idx="75">
                  <c:v>1955</c:v>
                </c:pt>
                <c:pt idx="76">
                  <c:v>1965</c:v>
                </c:pt>
                <c:pt idx="77">
                  <c:v>1998.5</c:v>
                </c:pt>
                <c:pt idx="78">
                  <c:v>2100.5</c:v>
                </c:pt>
                <c:pt idx="79">
                  <c:v>2100.5</c:v>
                </c:pt>
                <c:pt idx="80">
                  <c:v>2100.5</c:v>
                </c:pt>
                <c:pt idx="81">
                  <c:v>2100.5</c:v>
                </c:pt>
                <c:pt idx="82">
                  <c:v>2104.5</c:v>
                </c:pt>
                <c:pt idx="83">
                  <c:v>2104.5</c:v>
                </c:pt>
                <c:pt idx="84">
                  <c:v>2109.5</c:v>
                </c:pt>
                <c:pt idx="85">
                  <c:v>2109.5</c:v>
                </c:pt>
                <c:pt idx="86">
                  <c:v>2115.5</c:v>
                </c:pt>
                <c:pt idx="87">
                  <c:v>2115.5</c:v>
                </c:pt>
                <c:pt idx="88">
                  <c:v>2120</c:v>
                </c:pt>
                <c:pt idx="89">
                  <c:v>2120</c:v>
                </c:pt>
                <c:pt idx="90">
                  <c:v>2121.5</c:v>
                </c:pt>
                <c:pt idx="91">
                  <c:v>2121.5</c:v>
                </c:pt>
                <c:pt idx="92">
                  <c:v>2131.5</c:v>
                </c:pt>
                <c:pt idx="93">
                  <c:v>2131.5</c:v>
                </c:pt>
                <c:pt idx="94">
                  <c:v>2131.5</c:v>
                </c:pt>
                <c:pt idx="95">
                  <c:v>2131.5</c:v>
                </c:pt>
                <c:pt idx="96">
                  <c:v>2133.5</c:v>
                </c:pt>
                <c:pt idx="97">
                  <c:v>2133.5</c:v>
                </c:pt>
                <c:pt idx="98">
                  <c:v>2133.5</c:v>
                </c:pt>
                <c:pt idx="99">
                  <c:v>2142.5</c:v>
                </c:pt>
                <c:pt idx="100">
                  <c:v>2142.5</c:v>
                </c:pt>
                <c:pt idx="101">
                  <c:v>2142.5</c:v>
                </c:pt>
                <c:pt idx="102">
                  <c:v>2142.5</c:v>
                </c:pt>
                <c:pt idx="103">
                  <c:v>2261.5</c:v>
                </c:pt>
                <c:pt idx="104">
                  <c:v>2266</c:v>
                </c:pt>
                <c:pt idx="105">
                  <c:v>2272.5</c:v>
                </c:pt>
                <c:pt idx="106">
                  <c:v>2279</c:v>
                </c:pt>
                <c:pt idx="107">
                  <c:v>2297</c:v>
                </c:pt>
                <c:pt idx="108">
                  <c:v>2373.5</c:v>
                </c:pt>
                <c:pt idx="109">
                  <c:v>2378</c:v>
                </c:pt>
                <c:pt idx="110">
                  <c:v>2384.5</c:v>
                </c:pt>
                <c:pt idx="111">
                  <c:v>2387</c:v>
                </c:pt>
                <c:pt idx="112">
                  <c:v>2391.5</c:v>
                </c:pt>
                <c:pt idx="113">
                  <c:v>2391.5</c:v>
                </c:pt>
                <c:pt idx="114">
                  <c:v>2393.5</c:v>
                </c:pt>
                <c:pt idx="115">
                  <c:v>2400</c:v>
                </c:pt>
                <c:pt idx="116">
                  <c:v>2400.5</c:v>
                </c:pt>
                <c:pt idx="117">
                  <c:v>2400.5</c:v>
                </c:pt>
                <c:pt idx="118">
                  <c:v>2402.5</c:v>
                </c:pt>
                <c:pt idx="119">
                  <c:v>2404.5</c:v>
                </c:pt>
                <c:pt idx="120">
                  <c:v>2405</c:v>
                </c:pt>
                <c:pt idx="121">
                  <c:v>2407</c:v>
                </c:pt>
                <c:pt idx="122">
                  <c:v>2409</c:v>
                </c:pt>
                <c:pt idx="123">
                  <c:v>2416</c:v>
                </c:pt>
                <c:pt idx="124">
                  <c:v>2424.5</c:v>
                </c:pt>
                <c:pt idx="125">
                  <c:v>2433.5</c:v>
                </c:pt>
                <c:pt idx="126">
                  <c:v>2441.5</c:v>
                </c:pt>
                <c:pt idx="127">
                  <c:v>2543</c:v>
                </c:pt>
                <c:pt idx="128">
                  <c:v>2543.5</c:v>
                </c:pt>
                <c:pt idx="129">
                  <c:v>2543.5</c:v>
                </c:pt>
                <c:pt idx="130">
                  <c:v>2545</c:v>
                </c:pt>
                <c:pt idx="131">
                  <c:v>2550.5</c:v>
                </c:pt>
                <c:pt idx="132">
                  <c:v>2550.5</c:v>
                </c:pt>
                <c:pt idx="133">
                  <c:v>2551.5</c:v>
                </c:pt>
                <c:pt idx="134">
                  <c:v>2554.5</c:v>
                </c:pt>
                <c:pt idx="135">
                  <c:v>2581</c:v>
                </c:pt>
                <c:pt idx="136">
                  <c:v>2583.5</c:v>
                </c:pt>
                <c:pt idx="137">
                  <c:v>2696</c:v>
                </c:pt>
                <c:pt idx="138">
                  <c:v>2700.5</c:v>
                </c:pt>
                <c:pt idx="139">
                  <c:v>2738</c:v>
                </c:pt>
                <c:pt idx="140">
                  <c:v>2846</c:v>
                </c:pt>
                <c:pt idx="141">
                  <c:v>2855</c:v>
                </c:pt>
              </c:numCache>
            </c:numRef>
          </c:xVal>
          <c:yVal>
            <c:numRef>
              <c:f>Inactive!$L$21:$L$1005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376-40C4-A979-E590C130D76B}"/>
            </c:ext>
          </c:extLst>
        </c:ser>
        <c:ser>
          <c:idx val="5"/>
          <c:order val="5"/>
          <c:tx>
            <c:strRef>
              <c:f>Inactive!$M$20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Inactive!$D$21:$D$105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-6357.5</c:v>
                </c:pt>
                <c:pt idx="2">
                  <c:v>-6325</c:v>
                </c:pt>
                <c:pt idx="3">
                  <c:v>-5879.5</c:v>
                </c:pt>
                <c:pt idx="4">
                  <c:v>-5846</c:v>
                </c:pt>
                <c:pt idx="5">
                  <c:v>-842</c:v>
                </c:pt>
                <c:pt idx="6">
                  <c:v>-842</c:v>
                </c:pt>
                <c:pt idx="7">
                  <c:v>-736.5</c:v>
                </c:pt>
                <c:pt idx="8">
                  <c:v>-736.5</c:v>
                </c:pt>
                <c:pt idx="9">
                  <c:v>-729.5</c:v>
                </c:pt>
                <c:pt idx="10">
                  <c:v>-729.5</c:v>
                </c:pt>
                <c:pt idx="11">
                  <c:v>-725.5</c:v>
                </c:pt>
                <c:pt idx="12">
                  <c:v>-725.5</c:v>
                </c:pt>
                <c:pt idx="13">
                  <c:v>-687.5</c:v>
                </c:pt>
                <c:pt idx="14">
                  <c:v>-687.5</c:v>
                </c:pt>
                <c:pt idx="15">
                  <c:v>-573.5</c:v>
                </c:pt>
                <c:pt idx="16">
                  <c:v>-573.5</c:v>
                </c:pt>
                <c:pt idx="17">
                  <c:v>-573.5</c:v>
                </c:pt>
                <c:pt idx="18">
                  <c:v>-573.5</c:v>
                </c:pt>
                <c:pt idx="19">
                  <c:v>-542</c:v>
                </c:pt>
                <c:pt idx="20">
                  <c:v>-542</c:v>
                </c:pt>
                <c:pt idx="21">
                  <c:v>-416.5</c:v>
                </c:pt>
                <c:pt idx="22">
                  <c:v>-416.5</c:v>
                </c:pt>
                <c:pt idx="23">
                  <c:v>-398.5</c:v>
                </c:pt>
                <c:pt idx="24">
                  <c:v>-398.5</c:v>
                </c:pt>
                <c:pt idx="25">
                  <c:v>-231</c:v>
                </c:pt>
                <c:pt idx="26">
                  <c:v>-231</c:v>
                </c:pt>
                <c:pt idx="27">
                  <c:v>-103.5</c:v>
                </c:pt>
                <c:pt idx="28">
                  <c:v>-103.5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55.5</c:v>
                </c:pt>
                <c:pt idx="34">
                  <c:v>55.5</c:v>
                </c:pt>
                <c:pt idx="35">
                  <c:v>55.5</c:v>
                </c:pt>
                <c:pt idx="36">
                  <c:v>55.5</c:v>
                </c:pt>
                <c:pt idx="37">
                  <c:v>172.5</c:v>
                </c:pt>
                <c:pt idx="38">
                  <c:v>185.5</c:v>
                </c:pt>
                <c:pt idx="39">
                  <c:v>196.5</c:v>
                </c:pt>
                <c:pt idx="40">
                  <c:v>308.5</c:v>
                </c:pt>
                <c:pt idx="41">
                  <c:v>637.5</c:v>
                </c:pt>
                <c:pt idx="42">
                  <c:v>714.5</c:v>
                </c:pt>
                <c:pt idx="43">
                  <c:v>714.5</c:v>
                </c:pt>
                <c:pt idx="44">
                  <c:v>1073</c:v>
                </c:pt>
                <c:pt idx="45">
                  <c:v>1079.5</c:v>
                </c:pt>
                <c:pt idx="46">
                  <c:v>1083.5</c:v>
                </c:pt>
                <c:pt idx="47">
                  <c:v>1088</c:v>
                </c:pt>
                <c:pt idx="48">
                  <c:v>1088.5</c:v>
                </c:pt>
                <c:pt idx="49">
                  <c:v>1211.5</c:v>
                </c:pt>
                <c:pt idx="50">
                  <c:v>1234</c:v>
                </c:pt>
                <c:pt idx="51">
                  <c:v>1266.5</c:v>
                </c:pt>
                <c:pt idx="52">
                  <c:v>1341.5</c:v>
                </c:pt>
                <c:pt idx="53">
                  <c:v>1358.5</c:v>
                </c:pt>
                <c:pt idx="54">
                  <c:v>1358.5</c:v>
                </c:pt>
                <c:pt idx="55">
                  <c:v>1358.5</c:v>
                </c:pt>
                <c:pt idx="56">
                  <c:v>1392.5</c:v>
                </c:pt>
                <c:pt idx="57">
                  <c:v>1509</c:v>
                </c:pt>
                <c:pt idx="58">
                  <c:v>1509.5</c:v>
                </c:pt>
                <c:pt idx="59">
                  <c:v>1647.5</c:v>
                </c:pt>
                <c:pt idx="60">
                  <c:v>1652.5</c:v>
                </c:pt>
                <c:pt idx="61">
                  <c:v>1659.5</c:v>
                </c:pt>
                <c:pt idx="62">
                  <c:v>1681.5</c:v>
                </c:pt>
                <c:pt idx="63">
                  <c:v>1683.5</c:v>
                </c:pt>
                <c:pt idx="64">
                  <c:v>1692.5</c:v>
                </c:pt>
                <c:pt idx="65">
                  <c:v>1703.5</c:v>
                </c:pt>
                <c:pt idx="66">
                  <c:v>1810.5</c:v>
                </c:pt>
                <c:pt idx="67">
                  <c:v>1811.5</c:v>
                </c:pt>
                <c:pt idx="68">
                  <c:v>1818</c:v>
                </c:pt>
                <c:pt idx="69">
                  <c:v>1867</c:v>
                </c:pt>
                <c:pt idx="70">
                  <c:v>1867</c:v>
                </c:pt>
                <c:pt idx="71">
                  <c:v>1951.5</c:v>
                </c:pt>
                <c:pt idx="72">
                  <c:v>1952.5</c:v>
                </c:pt>
                <c:pt idx="73">
                  <c:v>1952.5</c:v>
                </c:pt>
                <c:pt idx="74">
                  <c:v>1955</c:v>
                </c:pt>
                <c:pt idx="75">
                  <c:v>1955</c:v>
                </c:pt>
                <c:pt idx="76">
                  <c:v>1965</c:v>
                </c:pt>
                <c:pt idx="77">
                  <c:v>1998.5</c:v>
                </c:pt>
                <c:pt idx="78">
                  <c:v>2100.5</c:v>
                </c:pt>
                <c:pt idx="79">
                  <c:v>2100.5</c:v>
                </c:pt>
                <c:pt idx="80">
                  <c:v>2100.5</c:v>
                </c:pt>
                <c:pt idx="81">
                  <c:v>2100.5</c:v>
                </c:pt>
                <c:pt idx="82">
                  <c:v>2104.5</c:v>
                </c:pt>
                <c:pt idx="83">
                  <c:v>2104.5</c:v>
                </c:pt>
                <c:pt idx="84">
                  <c:v>2109.5</c:v>
                </c:pt>
                <c:pt idx="85">
                  <c:v>2109.5</c:v>
                </c:pt>
                <c:pt idx="86">
                  <c:v>2115.5</c:v>
                </c:pt>
                <c:pt idx="87">
                  <c:v>2115.5</c:v>
                </c:pt>
                <c:pt idx="88">
                  <c:v>2120</c:v>
                </c:pt>
                <c:pt idx="89">
                  <c:v>2120</c:v>
                </c:pt>
                <c:pt idx="90">
                  <c:v>2121.5</c:v>
                </c:pt>
                <c:pt idx="91">
                  <c:v>2121.5</c:v>
                </c:pt>
                <c:pt idx="92">
                  <c:v>2131.5</c:v>
                </c:pt>
                <c:pt idx="93">
                  <c:v>2131.5</c:v>
                </c:pt>
                <c:pt idx="94">
                  <c:v>2131.5</c:v>
                </c:pt>
                <c:pt idx="95">
                  <c:v>2131.5</c:v>
                </c:pt>
                <c:pt idx="96">
                  <c:v>2133.5</c:v>
                </c:pt>
                <c:pt idx="97">
                  <c:v>2133.5</c:v>
                </c:pt>
                <c:pt idx="98">
                  <c:v>2133.5</c:v>
                </c:pt>
                <c:pt idx="99">
                  <c:v>2142.5</c:v>
                </c:pt>
                <c:pt idx="100">
                  <c:v>2142.5</c:v>
                </c:pt>
                <c:pt idx="101">
                  <c:v>2142.5</c:v>
                </c:pt>
                <c:pt idx="102">
                  <c:v>2142.5</c:v>
                </c:pt>
                <c:pt idx="103">
                  <c:v>2261.5</c:v>
                </c:pt>
                <c:pt idx="104">
                  <c:v>2266</c:v>
                </c:pt>
                <c:pt idx="105">
                  <c:v>2272.5</c:v>
                </c:pt>
                <c:pt idx="106">
                  <c:v>2279</c:v>
                </c:pt>
                <c:pt idx="107">
                  <c:v>2297</c:v>
                </c:pt>
                <c:pt idx="108">
                  <c:v>2373.5</c:v>
                </c:pt>
                <c:pt idx="109">
                  <c:v>2378</c:v>
                </c:pt>
                <c:pt idx="110">
                  <c:v>2384.5</c:v>
                </c:pt>
                <c:pt idx="111">
                  <c:v>2387</c:v>
                </c:pt>
                <c:pt idx="112">
                  <c:v>2391.5</c:v>
                </c:pt>
                <c:pt idx="113">
                  <c:v>2391.5</c:v>
                </c:pt>
                <c:pt idx="114">
                  <c:v>2393.5</c:v>
                </c:pt>
                <c:pt idx="115">
                  <c:v>2400</c:v>
                </c:pt>
                <c:pt idx="116">
                  <c:v>2400.5</c:v>
                </c:pt>
                <c:pt idx="117">
                  <c:v>2400.5</c:v>
                </c:pt>
                <c:pt idx="118">
                  <c:v>2402.5</c:v>
                </c:pt>
                <c:pt idx="119">
                  <c:v>2404.5</c:v>
                </c:pt>
                <c:pt idx="120">
                  <c:v>2405</c:v>
                </c:pt>
                <c:pt idx="121">
                  <c:v>2407</c:v>
                </c:pt>
                <c:pt idx="122">
                  <c:v>2409</c:v>
                </c:pt>
                <c:pt idx="123">
                  <c:v>2416</c:v>
                </c:pt>
                <c:pt idx="124">
                  <c:v>2424.5</c:v>
                </c:pt>
                <c:pt idx="125">
                  <c:v>2433.5</c:v>
                </c:pt>
                <c:pt idx="126">
                  <c:v>2441.5</c:v>
                </c:pt>
                <c:pt idx="127">
                  <c:v>2543</c:v>
                </c:pt>
                <c:pt idx="128">
                  <c:v>2543.5</c:v>
                </c:pt>
                <c:pt idx="129">
                  <c:v>2543.5</c:v>
                </c:pt>
                <c:pt idx="130">
                  <c:v>2545</c:v>
                </c:pt>
                <c:pt idx="131">
                  <c:v>2550.5</c:v>
                </c:pt>
                <c:pt idx="132">
                  <c:v>2550.5</c:v>
                </c:pt>
                <c:pt idx="133">
                  <c:v>2551.5</c:v>
                </c:pt>
                <c:pt idx="134">
                  <c:v>2554.5</c:v>
                </c:pt>
                <c:pt idx="135">
                  <c:v>2581</c:v>
                </c:pt>
                <c:pt idx="136">
                  <c:v>2583.5</c:v>
                </c:pt>
                <c:pt idx="137">
                  <c:v>2696</c:v>
                </c:pt>
                <c:pt idx="138">
                  <c:v>2700.5</c:v>
                </c:pt>
                <c:pt idx="139">
                  <c:v>2738</c:v>
                </c:pt>
                <c:pt idx="140">
                  <c:v>2846</c:v>
                </c:pt>
                <c:pt idx="141">
                  <c:v>2855</c:v>
                </c:pt>
              </c:numCache>
            </c:numRef>
          </c:xVal>
          <c:yVal>
            <c:numRef>
              <c:f>Inactive!$M$21:$M$1005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376-40C4-A979-E590C130D76B}"/>
            </c:ext>
          </c:extLst>
        </c:ser>
        <c:ser>
          <c:idx val="6"/>
          <c:order val="6"/>
          <c:tx>
            <c:strRef>
              <c:f>Inactive!$N$20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Inactive!$D$21:$D$105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-6357.5</c:v>
                </c:pt>
                <c:pt idx="2">
                  <c:v>-6325</c:v>
                </c:pt>
                <c:pt idx="3">
                  <c:v>-5879.5</c:v>
                </c:pt>
                <c:pt idx="4">
                  <c:v>-5846</c:v>
                </c:pt>
                <c:pt idx="5">
                  <c:v>-842</c:v>
                </c:pt>
                <c:pt idx="6">
                  <c:v>-842</c:v>
                </c:pt>
                <c:pt idx="7">
                  <c:v>-736.5</c:v>
                </c:pt>
                <c:pt idx="8">
                  <c:v>-736.5</c:v>
                </c:pt>
                <c:pt idx="9">
                  <c:v>-729.5</c:v>
                </c:pt>
                <c:pt idx="10">
                  <c:v>-729.5</c:v>
                </c:pt>
                <c:pt idx="11">
                  <c:v>-725.5</c:v>
                </c:pt>
                <c:pt idx="12">
                  <c:v>-725.5</c:v>
                </c:pt>
                <c:pt idx="13">
                  <c:v>-687.5</c:v>
                </c:pt>
                <c:pt idx="14">
                  <c:v>-687.5</c:v>
                </c:pt>
                <c:pt idx="15">
                  <c:v>-573.5</c:v>
                </c:pt>
                <c:pt idx="16">
                  <c:v>-573.5</c:v>
                </c:pt>
                <c:pt idx="17">
                  <c:v>-573.5</c:v>
                </c:pt>
                <c:pt idx="18">
                  <c:v>-573.5</c:v>
                </c:pt>
                <c:pt idx="19">
                  <c:v>-542</c:v>
                </c:pt>
                <c:pt idx="20">
                  <c:v>-542</c:v>
                </c:pt>
                <c:pt idx="21">
                  <c:v>-416.5</c:v>
                </c:pt>
                <c:pt idx="22">
                  <c:v>-416.5</c:v>
                </c:pt>
                <c:pt idx="23">
                  <c:v>-398.5</c:v>
                </c:pt>
                <c:pt idx="24">
                  <c:v>-398.5</c:v>
                </c:pt>
                <c:pt idx="25">
                  <c:v>-231</c:v>
                </c:pt>
                <c:pt idx="26">
                  <c:v>-231</c:v>
                </c:pt>
                <c:pt idx="27">
                  <c:v>-103.5</c:v>
                </c:pt>
                <c:pt idx="28">
                  <c:v>-103.5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55.5</c:v>
                </c:pt>
                <c:pt idx="34">
                  <c:v>55.5</c:v>
                </c:pt>
                <c:pt idx="35">
                  <c:v>55.5</c:v>
                </c:pt>
                <c:pt idx="36">
                  <c:v>55.5</c:v>
                </c:pt>
                <c:pt idx="37">
                  <c:v>172.5</c:v>
                </c:pt>
                <c:pt idx="38">
                  <c:v>185.5</c:v>
                </c:pt>
                <c:pt idx="39">
                  <c:v>196.5</c:v>
                </c:pt>
                <c:pt idx="40">
                  <c:v>308.5</c:v>
                </c:pt>
                <c:pt idx="41">
                  <c:v>637.5</c:v>
                </c:pt>
                <c:pt idx="42">
                  <c:v>714.5</c:v>
                </c:pt>
                <c:pt idx="43">
                  <c:v>714.5</c:v>
                </c:pt>
                <c:pt idx="44">
                  <c:v>1073</c:v>
                </c:pt>
                <c:pt idx="45">
                  <c:v>1079.5</c:v>
                </c:pt>
                <c:pt idx="46">
                  <c:v>1083.5</c:v>
                </c:pt>
                <c:pt idx="47">
                  <c:v>1088</c:v>
                </c:pt>
                <c:pt idx="48">
                  <c:v>1088.5</c:v>
                </c:pt>
                <c:pt idx="49">
                  <c:v>1211.5</c:v>
                </c:pt>
                <c:pt idx="50">
                  <c:v>1234</c:v>
                </c:pt>
                <c:pt idx="51">
                  <c:v>1266.5</c:v>
                </c:pt>
                <c:pt idx="52">
                  <c:v>1341.5</c:v>
                </c:pt>
                <c:pt idx="53">
                  <c:v>1358.5</c:v>
                </c:pt>
                <c:pt idx="54">
                  <c:v>1358.5</c:v>
                </c:pt>
                <c:pt idx="55">
                  <c:v>1358.5</c:v>
                </c:pt>
                <c:pt idx="56">
                  <c:v>1392.5</c:v>
                </c:pt>
                <c:pt idx="57">
                  <c:v>1509</c:v>
                </c:pt>
                <c:pt idx="58">
                  <c:v>1509.5</c:v>
                </c:pt>
                <c:pt idx="59">
                  <c:v>1647.5</c:v>
                </c:pt>
                <c:pt idx="60">
                  <c:v>1652.5</c:v>
                </c:pt>
                <c:pt idx="61">
                  <c:v>1659.5</c:v>
                </c:pt>
                <c:pt idx="62">
                  <c:v>1681.5</c:v>
                </c:pt>
                <c:pt idx="63">
                  <c:v>1683.5</c:v>
                </c:pt>
                <c:pt idx="64">
                  <c:v>1692.5</c:v>
                </c:pt>
                <c:pt idx="65">
                  <c:v>1703.5</c:v>
                </c:pt>
                <c:pt idx="66">
                  <c:v>1810.5</c:v>
                </c:pt>
                <c:pt idx="67">
                  <c:v>1811.5</c:v>
                </c:pt>
                <c:pt idx="68">
                  <c:v>1818</c:v>
                </c:pt>
                <c:pt idx="69">
                  <c:v>1867</c:v>
                </c:pt>
                <c:pt idx="70">
                  <c:v>1867</c:v>
                </c:pt>
                <c:pt idx="71">
                  <c:v>1951.5</c:v>
                </c:pt>
                <c:pt idx="72">
                  <c:v>1952.5</c:v>
                </c:pt>
                <c:pt idx="73">
                  <c:v>1952.5</c:v>
                </c:pt>
                <c:pt idx="74">
                  <c:v>1955</c:v>
                </c:pt>
                <c:pt idx="75">
                  <c:v>1955</c:v>
                </c:pt>
                <c:pt idx="76">
                  <c:v>1965</c:v>
                </c:pt>
                <c:pt idx="77">
                  <c:v>1998.5</c:v>
                </c:pt>
                <c:pt idx="78">
                  <c:v>2100.5</c:v>
                </c:pt>
                <c:pt idx="79">
                  <c:v>2100.5</c:v>
                </c:pt>
                <c:pt idx="80">
                  <c:v>2100.5</c:v>
                </c:pt>
                <c:pt idx="81">
                  <c:v>2100.5</c:v>
                </c:pt>
                <c:pt idx="82">
                  <c:v>2104.5</c:v>
                </c:pt>
                <c:pt idx="83">
                  <c:v>2104.5</c:v>
                </c:pt>
                <c:pt idx="84">
                  <c:v>2109.5</c:v>
                </c:pt>
                <c:pt idx="85">
                  <c:v>2109.5</c:v>
                </c:pt>
                <c:pt idx="86">
                  <c:v>2115.5</c:v>
                </c:pt>
                <c:pt idx="87">
                  <c:v>2115.5</c:v>
                </c:pt>
                <c:pt idx="88">
                  <c:v>2120</c:v>
                </c:pt>
                <c:pt idx="89">
                  <c:v>2120</c:v>
                </c:pt>
                <c:pt idx="90">
                  <c:v>2121.5</c:v>
                </c:pt>
                <c:pt idx="91">
                  <c:v>2121.5</c:v>
                </c:pt>
                <c:pt idx="92">
                  <c:v>2131.5</c:v>
                </c:pt>
                <c:pt idx="93">
                  <c:v>2131.5</c:v>
                </c:pt>
                <c:pt idx="94">
                  <c:v>2131.5</c:v>
                </c:pt>
                <c:pt idx="95">
                  <c:v>2131.5</c:v>
                </c:pt>
                <c:pt idx="96">
                  <c:v>2133.5</c:v>
                </c:pt>
                <c:pt idx="97">
                  <c:v>2133.5</c:v>
                </c:pt>
                <c:pt idx="98">
                  <c:v>2133.5</c:v>
                </c:pt>
                <c:pt idx="99">
                  <c:v>2142.5</c:v>
                </c:pt>
                <c:pt idx="100">
                  <c:v>2142.5</c:v>
                </c:pt>
                <c:pt idx="101">
                  <c:v>2142.5</c:v>
                </c:pt>
                <c:pt idx="102">
                  <c:v>2142.5</c:v>
                </c:pt>
                <c:pt idx="103">
                  <c:v>2261.5</c:v>
                </c:pt>
                <c:pt idx="104">
                  <c:v>2266</c:v>
                </c:pt>
                <c:pt idx="105">
                  <c:v>2272.5</c:v>
                </c:pt>
                <c:pt idx="106">
                  <c:v>2279</c:v>
                </c:pt>
                <c:pt idx="107">
                  <c:v>2297</c:v>
                </c:pt>
                <c:pt idx="108">
                  <c:v>2373.5</c:v>
                </c:pt>
                <c:pt idx="109">
                  <c:v>2378</c:v>
                </c:pt>
                <c:pt idx="110">
                  <c:v>2384.5</c:v>
                </c:pt>
                <c:pt idx="111">
                  <c:v>2387</c:v>
                </c:pt>
                <c:pt idx="112">
                  <c:v>2391.5</c:v>
                </c:pt>
                <c:pt idx="113">
                  <c:v>2391.5</c:v>
                </c:pt>
                <c:pt idx="114">
                  <c:v>2393.5</c:v>
                </c:pt>
                <c:pt idx="115">
                  <c:v>2400</c:v>
                </c:pt>
                <c:pt idx="116">
                  <c:v>2400.5</c:v>
                </c:pt>
                <c:pt idx="117">
                  <c:v>2400.5</c:v>
                </c:pt>
                <c:pt idx="118">
                  <c:v>2402.5</c:v>
                </c:pt>
                <c:pt idx="119">
                  <c:v>2404.5</c:v>
                </c:pt>
                <c:pt idx="120">
                  <c:v>2405</c:v>
                </c:pt>
                <c:pt idx="121">
                  <c:v>2407</c:v>
                </c:pt>
                <c:pt idx="122">
                  <c:v>2409</c:v>
                </c:pt>
                <c:pt idx="123">
                  <c:v>2416</c:v>
                </c:pt>
                <c:pt idx="124">
                  <c:v>2424.5</c:v>
                </c:pt>
                <c:pt idx="125">
                  <c:v>2433.5</c:v>
                </c:pt>
                <c:pt idx="126">
                  <c:v>2441.5</c:v>
                </c:pt>
                <c:pt idx="127">
                  <c:v>2543</c:v>
                </c:pt>
                <c:pt idx="128">
                  <c:v>2543.5</c:v>
                </c:pt>
                <c:pt idx="129">
                  <c:v>2543.5</c:v>
                </c:pt>
                <c:pt idx="130">
                  <c:v>2545</c:v>
                </c:pt>
                <c:pt idx="131">
                  <c:v>2550.5</c:v>
                </c:pt>
                <c:pt idx="132">
                  <c:v>2550.5</c:v>
                </c:pt>
                <c:pt idx="133">
                  <c:v>2551.5</c:v>
                </c:pt>
                <c:pt idx="134">
                  <c:v>2554.5</c:v>
                </c:pt>
                <c:pt idx="135">
                  <c:v>2581</c:v>
                </c:pt>
                <c:pt idx="136">
                  <c:v>2583.5</c:v>
                </c:pt>
                <c:pt idx="137">
                  <c:v>2696</c:v>
                </c:pt>
                <c:pt idx="138">
                  <c:v>2700.5</c:v>
                </c:pt>
                <c:pt idx="139">
                  <c:v>2738</c:v>
                </c:pt>
                <c:pt idx="140">
                  <c:v>2846</c:v>
                </c:pt>
                <c:pt idx="141">
                  <c:v>2855</c:v>
                </c:pt>
              </c:numCache>
            </c:numRef>
          </c:xVal>
          <c:yVal>
            <c:numRef>
              <c:f>Inactive!$N$21:$N$1005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376-40C4-A979-E590C130D76B}"/>
            </c:ext>
          </c:extLst>
        </c:ser>
        <c:ser>
          <c:idx val="7"/>
          <c:order val="7"/>
          <c:tx>
            <c:strRef>
              <c:f>Inactive!$O$20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Inactive!$F$21:$F$1005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-6357.5</c:v>
                </c:pt>
                <c:pt idx="2">
                  <c:v>-6325</c:v>
                </c:pt>
                <c:pt idx="3">
                  <c:v>-5879.5</c:v>
                </c:pt>
                <c:pt idx="4">
                  <c:v>-5846</c:v>
                </c:pt>
                <c:pt idx="5">
                  <c:v>-842</c:v>
                </c:pt>
                <c:pt idx="6">
                  <c:v>-842</c:v>
                </c:pt>
                <c:pt idx="7">
                  <c:v>-736.5</c:v>
                </c:pt>
                <c:pt idx="8">
                  <c:v>-736.5</c:v>
                </c:pt>
                <c:pt idx="9">
                  <c:v>-729.5</c:v>
                </c:pt>
                <c:pt idx="10">
                  <c:v>-729.5</c:v>
                </c:pt>
                <c:pt idx="11">
                  <c:v>-725.5</c:v>
                </c:pt>
                <c:pt idx="12">
                  <c:v>-725.5</c:v>
                </c:pt>
                <c:pt idx="13">
                  <c:v>-687.5</c:v>
                </c:pt>
                <c:pt idx="14">
                  <c:v>-687.5</c:v>
                </c:pt>
                <c:pt idx="15">
                  <c:v>-573.5</c:v>
                </c:pt>
                <c:pt idx="16">
                  <c:v>-573.5</c:v>
                </c:pt>
                <c:pt idx="17">
                  <c:v>-573.5</c:v>
                </c:pt>
                <c:pt idx="18">
                  <c:v>-573.5</c:v>
                </c:pt>
                <c:pt idx="19">
                  <c:v>-542</c:v>
                </c:pt>
                <c:pt idx="20">
                  <c:v>-542</c:v>
                </c:pt>
                <c:pt idx="21">
                  <c:v>-416.5</c:v>
                </c:pt>
                <c:pt idx="22">
                  <c:v>-416.5</c:v>
                </c:pt>
                <c:pt idx="23">
                  <c:v>-398.5</c:v>
                </c:pt>
                <c:pt idx="24">
                  <c:v>-398.5</c:v>
                </c:pt>
                <c:pt idx="25">
                  <c:v>-231</c:v>
                </c:pt>
                <c:pt idx="26">
                  <c:v>-231</c:v>
                </c:pt>
                <c:pt idx="27">
                  <c:v>-103.5</c:v>
                </c:pt>
                <c:pt idx="28">
                  <c:v>-103.5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55.5</c:v>
                </c:pt>
                <c:pt idx="34">
                  <c:v>55.5</c:v>
                </c:pt>
                <c:pt idx="35">
                  <c:v>55.5</c:v>
                </c:pt>
                <c:pt idx="36">
                  <c:v>55.5</c:v>
                </c:pt>
                <c:pt idx="37">
                  <c:v>172.5</c:v>
                </c:pt>
                <c:pt idx="38">
                  <c:v>185.5</c:v>
                </c:pt>
                <c:pt idx="39">
                  <c:v>196.5</c:v>
                </c:pt>
                <c:pt idx="40">
                  <c:v>308.5</c:v>
                </c:pt>
                <c:pt idx="41">
                  <c:v>637.5</c:v>
                </c:pt>
                <c:pt idx="42">
                  <c:v>714.5</c:v>
                </c:pt>
                <c:pt idx="43">
                  <c:v>714.5</c:v>
                </c:pt>
                <c:pt idx="44">
                  <c:v>1073</c:v>
                </c:pt>
                <c:pt idx="45">
                  <c:v>1079.5</c:v>
                </c:pt>
                <c:pt idx="46">
                  <c:v>1083.5</c:v>
                </c:pt>
                <c:pt idx="47">
                  <c:v>1088</c:v>
                </c:pt>
                <c:pt idx="48">
                  <c:v>1088.5</c:v>
                </c:pt>
                <c:pt idx="49">
                  <c:v>1211.5</c:v>
                </c:pt>
                <c:pt idx="50">
                  <c:v>1234</c:v>
                </c:pt>
                <c:pt idx="51">
                  <c:v>1266.5</c:v>
                </c:pt>
                <c:pt idx="52">
                  <c:v>1341.5</c:v>
                </c:pt>
                <c:pt idx="53">
                  <c:v>1358.5</c:v>
                </c:pt>
                <c:pt idx="54">
                  <c:v>1358.5</c:v>
                </c:pt>
                <c:pt idx="55">
                  <c:v>1358.5</c:v>
                </c:pt>
                <c:pt idx="56">
                  <c:v>1392.5</c:v>
                </c:pt>
                <c:pt idx="57">
                  <c:v>1509</c:v>
                </c:pt>
                <c:pt idx="58">
                  <c:v>1509.5</c:v>
                </c:pt>
                <c:pt idx="59">
                  <c:v>1647.5</c:v>
                </c:pt>
                <c:pt idx="60">
                  <c:v>1652.5</c:v>
                </c:pt>
                <c:pt idx="61">
                  <c:v>1659.5</c:v>
                </c:pt>
                <c:pt idx="62">
                  <c:v>1681.5</c:v>
                </c:pt>
                <c:pt idx="63">
                  <c:v>1683.5</c:v>
                </c:pt>
                <c:pt idx="64">
                  <c:v>1692.5</c:v>
                </c:pt>
                <c:pt idx="65">
                  <c:v>1703.5</c:v>
                </c:pt>
                <c:pt idx="66">
                  <c:v>1810.5</c:v>
                </c:pt>
                <c:pt idx="67">
                  <c:v>1811.5</c:v>
                </c:pt>
                <c:pt idx="68">
                  <c:v>1818</c:v>
                </c:pt>
                <c:pt idx="69">
                  <c:v>1867</c:v>
                </c:pt>
                <c:pt idx="70">
                  <c:v>1867</c:v>
                </c:pt>
                <c:pt idx="71">
                  <c:v>1951.5</c:v>
                </c:pt>
                <c:pt idx="72">
                  <c:v>1952.5</c:v>
                </c:pt>
                <c:pt idx="73">
                  <c:v>1952.5</c:v>
                </c:pt>
                <c:pt idx="74">
                  <c:v>1955</c:v>
                </c:pt>
                <c:pt idx="75">
                  <c:v>1955</c:v>
                </c:pt>
                <c:pt idx="76">
                  <c:v>1965</c:v>
                </c:pt>
                <c:pt idx="77">
                  <c:v>1998.5</c:v>
                </c:pt>
                <c:pt idx="78">
                  <c:v>2100.5</c:v>
                </c:pt>
                <c:pt idx="79">
                  <c:v>2100.5</c:v>
                </c:pt>
                <c:pt idx="80">
                  <c:v>2100.5</c:v>
                </c:pt>
                <c:pt idx="81">
                  <c:v>2100.5</c:v>
                </c:pt>
                <c:pt idx="82">
                  <c:v>2104.5</c:v>
                </c:pt>
                <c:pt idx="83">
                  <c:v>2104.5</c:v>
                </c:pt>
                <c:pt idx="84">
                  <c:v>2109.5</c:v>
                </c:pt>
                <c:pt idx="85">
                  <c:v>2109.5</c:v>
                </c:pt>
                <c:pt idx="86">
                  <c:v>2115.5</c:v>
                </c:pt>
                <c:pt idx="87">
                  <c:v>2115.5</c:v>
                </c:pt>
                <c:pt idx="88">
                  <c:v>2120</c:v>
                </c:pt>
                <c:pt idx="89">
                  <c:v>2120</c:v>
                </c:pt>
                <c:pt idx="90">
                  <c:v>2121.5</c:v>
                </c:pt>
                <c:pt idx="91">
                  <c:v>2121.5</c:v>
                </c:pt>
                <c:pt idx="92">
                  <c:v>2131.5</c:v>
                </c:pt>
                <c:pt idx="93">
                  <c:v>2131.5</c:v>
                </c:pt>
                <c:pt idx="94">
                  <c:v>2131.5</c:v>
                </c:pt>
                <c:pt idx="95">
                  <c:v>2131.5</c:v>
                </c:pt>
                <c:pt idx="96">
                  <c:v>2133.5</c:v>
                </c:pt>
                <c:pt idx="97">
                  <c:v>2133.5</c:v>
                </c:pt>
                <c:pt idx="98">
                  <c:v>2133.5</c:v>
                </c:pt>
                <c:pt idx="99">
                  <c:v>2142.5</c:v>
                </c:pt>
                <c:pt idx="100">
                  <c:v>2142.5</c:v>
                </c:pt>
                <c:pt idx="101">
                  <c:v>2142.5</c:v>
                </c:pt>
                <c:pt idx="102">
                  <c:v>2142.5</c:v>
                </c:pt>
                <c:pt idx="103">
                  <c:v>2261.5</c:v>
                </c:pt>
                <c:pt idx="104">
                  <c:v>2266</c:v>
                </c:pt>
                <c:pt idx="105">
                  <c:v>2272.5</c:v>
                </c:pt>
                <c:pt idx="106">
                  <c:v>2279</c:v>
                </c:pt>
                <c:pt idx="107">
                  <c:v>2297</c:v>
                </c:pt>
                <c:pt idx="108">
                  <c:v>2373.5</c:v>
                </c:pt>
                <c:pt idx="109">
                  <c:v>2378</c:v>
                </c:pt>
                <c:pt idx="110">
                  <c:v>2384.5</c:v>
                </c:pt>
                <c:pt idx="111">
                  <c:v>2387</c:v>
                </c:pt>
                <c:pt idx="112">
                  <c:v>2391.5</c:v>
                </c:pt>
                <c:pt idx="113">
                  <c:v>2391.5</c:v>
                </c:pt>
                <c:pt idx="114">
                  <c:v>2393.5</c:v>
                </c:pt>
                <c:pt idx="115">
                  <c:v>2400</c:v>
                </c:pt>
                <c:pt idx="116">
                  <c:v>2400.5</c:v>
                </c:pt>
                <c:pt idx="117">
                  <c:v>2400.5</c:v>
                </c:pt>
                <c:pt idx="118">
                  <c:v>2402.5</c:v>
                </c:pt>
                <c:pt idx="119">
                  <c:v>2404.5</c:v>
                </c:pt>
                <c:pt idx="120">
                  <c:v>2405</c:v>
                </c:pt>
                <c:pt idx="121">
                  <c:v>2407</c:v>
                </c:pt>
                <c:pt idx="122">
                  <c:v>2409</c:v>
                </c:pt>
                <c:pt idx="123">
                  <c:v>2416</c:v>
                </c:pt>
                <c:pt idx="124">
                  <c:v>2424.5</c:v>
                </c:pt>
                <c:pt idx="125">
                  <c:v>2433.5</c:v>
                </c:pt>
                <c:pt idx="126">
                  <c:v>2441.5</c:v>
                </c:pt>
                <c:pt idx="127">
                  <c:v>2543</c:v>
                </c:pt>
                <c:pt idx="128">
                  <c:v>2543.5</c:v>
                </c:pt>
                <c:pt idx="129">
                  <c:v>2543.5</c:v>
                </c:pt>
                <c:pt idx="130">
                  <c:v>2545</c:v>
                </c:pt>
                <c:pt idx="131">
                  <c:v>2550.5</c:v>
                </c:pt>
                <c:pt idx="132">
                  <c:v>2550.5</c:v>
                </c:pt>
                <c:pt idx="133">
                  <c:v>2551.5</c:v>
                </c:pt>
                <c:pt idx="134">
                  <c:v>2554.5</c:v>
                </c:pt>
                <c:pt idx="135">
                  <c:v>2581</c:v>
                </c:pt>
                <c:pt idx="136">
                  <c:v>2583.5</c:v>
                </c:pt>
                <c:pt idx="137">
                  <c:v>2696</c:v>
                </c:pt>
                <c:pt idx="138">
                  <c:v>2700.5</c:v>
                </c:pt>
                <c:pt idx="139">
                  <c:v>2738</c:v>
                </c:pt>
                <c:pt idx="140">
                  <c:v>2846</c:v>
                </c:pt>
                <c:pt idx="141">
                  <c:v>2855</c:v>
                </c:pt>
              </c:numCache>
            </c:numRef>
          </c:xVal>
          <c:yVal>
            <c:numRef>
              <c:f>Inactive!$O$21:$O$1005</c:f>
              <c:numCache>
                <c:formatCode>General</c:formatCode>
                <c:ptCount val="985"/>
                <c:pt idx="0">
                  <c:v>3.1375660546515201E-2</c:v>
                </c:pt>
                <c:pt idx="5">
                  <c:v>2.3334717168613069E-2</c:v>
                </c:pt>
                <c:pt idx="6">
                  <c:v>2.3334717168613069E-2</c:v>
                </c:pt>
                <c:pt idx="7">
                  <c:v>2.3226822793240266E-2</c:v>
                </c:pt>
                <c:pt idx="8">
                  <c:v>2.3226822793240266E-2</c:v>
                </c:pt>
                <c:pt idx="9">
                  <c:v>2.3219663924732115E-2</c:v>
                </c:pt>
                <c:pt idx="10">
                  <c:v>2.3219663924732115E-2</c:v>
                </c:pt>
                <c:pt idx="11">
                  <c:v>2.3215573142727462E-2</c:v>
                </c:pt>
                <c:pt idx="12">
                  <c:v>2.3215573142727462E-2</c:v>
                </c:pt>
                <c:pt idx="13">
                  <c:v>2.3176710713683227E-2</c:v>
                </c:pt>
                <c:pt idx="14">
                  <c:v>2.3176710713683227E-2</c:v>
                </c:pt>
                <c:pt idx="15">
                  <c:v>2.3060123426550529E-2</c:v>
                </c:pt>
                <c:pt idx="16">
                  <c:v>2.3060123426550529E-2</c:v>
                </c:pt>
                <c:pt idx="17">
                  <c:v>2.3060123426550529E-2</c:v>
                </c:pt>
                <c:pt idx="18">
                  <c:v>2.3060123426550529E-2</c:v>
                </c:pt>
                <c:pt idx="19">
                  <c:v>2.3027908518263862E-2</c:v>
                </c:pt>
                <c:pt idx="20">
                  <c:v>2.3027908518263862E-2</c:v>
                </c:pt>
                <c:pt idx="21">
                  <c:v>2.2899560232867777E-2</c:v>
                </c:pt>
                <c:pt idx="22">
                  <c:v>2.2899560232867777E-2</c:v>
                </c:pt>
                <c:pt idx="23">
                  <c:v>2.2881151713846824E-2</c:v>
                </c:pt>
                <c:pt idx="24">
                  <c:v>2.2881151713846824E-2</c:v>
                </c:pt>
                <c:pt idx="25">
                  <c:v>2.270985021740185E-2</c:v>
                </c:pt>
                <c:pt idx="26">
                  <c:v>2.270985021740185E-2</c:v>
                </c:pt>
                <c:pt idx="27">
                  <c:v>2.2579456541003438E-2</c:v>
                </c:pt>
                <c:pt idx="28">
                  <c:v>2.2579456541003438E-2</c:v>
                </c:pt>
                <c:pt idx="29">
                  <c:v>2.2473607556632962E-2</c:v>
                </c:pt>
                <c:pt idx="30">
                  <c:v>2.2473607556632962E-2</c:v>
                </c:pt>
                <c:pt idx="31">
                  <c:v>2.2473607556632962E-2</c:v>
                </c:pt>
                <c:pt idx="32">
                  <c:v>2.2473607556632962E-2</c:v>
                </c:pt>
                <c:pt idx="33">
                  <c:v>2.2416847956318358E-2</c:v>
                </c:pt>
                <c:pt idx="34">
                  <c:v>2.2416847956318358E-2</c:v>
                </c:pt>
                <c:pt idx="35">
                  <c:v>2.2416847956318358E-2</c:v>
                </c:pt>
                <c:pt idx="36">
                  <c:v>2.2416847956318358E-2</c:v>
                </c:pt>
                <c:pt idx="37">
                  <c:v>2.2297192582682167E-2</c:v>
                </c:pt>
                <c:pt idx="38">
                  <c:v>2.2283897541167035E-2</c:v>
                </c:pt>
                <c:pt idx="39">
                  <c:v>2.2272647890654231E-2</c:v>
                </c:pt>
                <c:pt idx="40">
                  <c:v>2.215810599452386E-2</c:v>
                </c:pt>
                <c:pt idx="41">
                  <c:v>2.1821639174640896E-2</c:v>
                </c:pt>
                <c:pt idx="42">
                  <c:v>2.1742891621051266E-2</c:v>
                </c:pt>
                <c:pt idx="43">
                  <c:v>2.1742891621051266E-2</c:v>
                </c:pt>
                <c:pt idx="44">
                  <c:v>2.1376255283883965E-2</c:v>
                </c:pt>
                <c:pt idx="45">
                  <c:v>2.1369607763126398E-2</c:v>
                </c:pt>
                <c:pt idx="46">
                  <c:v>2.1365516981121744E-2</c:v>
                </c:pt>
                <c:pt idx="47">
                  <c:v>2.1360914851366503E-2</c:v>
                </c:pt>
                <c:pt idx="48">
                  <c:v>2.1360403503615923E-2</c:v>
                </c:pt>
                <c:pt idx="49">
                  <c:v>2.1234611956972748E-2</c:v>
                </c:pt>
                <c:pt idx="50">
                  <c:v>2.1211601308196559E-2</c:v>
                </c:pt>
                <c:pt idx="51">
                  <c:v>2.1178363704408724E-2</c:v>
                </c:pt>
                <c:pt idx="52">
                  <c:v>2.1101661541821425E-2</c:v>
                </c:pt>
                <c:pt idx="53">
                  <c:v>2.1084275718301636E-2</c:v>
                </c:pt>
                <c:pt idx="54">
                  <c:v>2.1084275718301636E-2</c:v>
                </c:pt>
                <c:pt idx="55">
                  <c:v>2.1084275718301636E-2</c:v>
                </c:pt>
                <c:pt idx="56">
                  <c:v>2.1049504071262059E-2</c:v>
                </c:pt>
                <c:pt idx="57">
                  <c:v>2.0930360045376451E-2</c:v>
                </c:pt>
                <c:pt idx="58">
                  <c:v>2.0929848697625868E-2</c:v>
                </c:pt>
                <c:pt idx="59">
                  <c:v>2.0788716718465234E-2</c:v>
                </c:pt>
                <c:pt idx="60">
                  <c:v>2.0783603240959413E-2</c:v>
                </c:pt>
                <c:pt idx="61">
                  <c:v>2.0776444372451266E-2</c:v>
                </c:pt>
                <c:pt idx="62">
                  <c:v>2.0753945071425656E-2</c:v>
                </c:pt>
                <c:pt idx="63">
                  <c:v>2.075189968042333E-2</c:v>
                </c:pt>
                <c:pt idx="64">
                  <c:v>2.0742695420912852E-2</c:v>
                </c:pt>
                <c:pt idx="65">
                  <c:v>2.0731445770400047E-2</c:v>
                </c:pt>
                <c:pt idx="66">
                  <c:v>2.0622017351775497E-2</c:v>
                </c:pt>
                <c:pt idx="67">
                  <c:v>2.0620994656274334E-2</c:v>
                </c:pt>
                <c:pt idx="68">
                  <c:v>2.0614347135516766E-2</c:v>
                </c:pt>
                <c:pt idx="69">
                  <c:v>2.056423505595973E-2</c:v>
                </c:pt>
                <c:pt idx="70">
                  <c:v>2.056423505595973E-2</c:v>
                </c:pt>
                <c:pt idx="71">
                  <c:v>2.047781728611137E-2</c:v>
                </c:pt>
                <c:pt idx="72">
                  <c:v>2.0476794590610206E-2</c:v>
                </c:pt>
                <c:pt idx="73">
                  <c:v>2.0476794590610206E-2</c:v>
                </c:pt>
                <c:pt idx="74">
                  <c:v>2.0474237851857296E-2</c:v>
                </c:pt>
                <c:pt idx="75">
                  <c:v>2.0474237851857296E-2</c:v>
                </c:pt>
                <c:pt idx="76">
                  <c:v>2.0464010896845658E-2</c:v>
                </c:pt>
                <c:pt idx="77">
                  <c:v>2.042975059755666E-2</c:v>
                </c:pt>
                <c:pt idx="78">
                  <c:v>2.0325435656437931E-2</c:v>
                </c:pt>
                <c:pt idx="79">
                  <c:v>2.0325435656437931E-2</c:v>
                </c:pt>
                <c:pt idx="80">
                  <c:v>2.0325435656437931E-2</c:v>
                </c:pt>
                <c:pt idx="81">
                  <c:v>2.0325435656437931E-2</c:v>
                </c:pt>
                <c:pt idx="82">
                  <c:v>2.0321344874433274E-2</c:v>
                </c:pt>
                <c:pt idx="83">
                  <c:v>2.0321344874433274E-2</c:v>
                </c:pt>
                <c:pt idx="84">
                  <c:v>2.0316231396927453E-2</c:v>
                </c:pt>
                <c:pt idx="85">
                  <c:v>2.0316231396927453E-2</c:v>
                </c:pt>
                <c:pt idx="86">
                  <c:v>2.0310095223920469E-2</c:v>
                </c:pt>
                <c:pt idx="87">
                  <c:v>2.0310095223920469E-2</c:v>
                </c:pt>
                <c:pt idx="88">
                  <c:v>2.0305493094165232E-2</c:v>
                </c:pt>
                <c:pt idx="89">
                  <c:v>2.0305493094165232E-2</c:v>
                </c:pt>
                <c:pt idx="90">
                  <c:v>2.0303959050913485E-2</c:v>
                </c:pt>
                <c:pt idx="91">
                  <c:v>2.0303959050913485E-2</c:v>
                </c:pt>
                <c:pt idx="92">
                  <c:v>2.0293732095901847E-2</c:v>
                </c:pt>
                <c:pt idx="93">
                  <c:v>2.0293732095901847E-2</c:v>
                </c:pt>
                <c:pt idx="94">
                  <c:v>2.0293732095901847E-2</c:v>
                </c:pt>
                <c:pt idx="95">
                  <c:v>2.0293732095901847E-2</c:v>
                </c:pt>
                <c:pt idx="96">
                  <c:v>2.0291686704899517E-2</c:v>
                </c:pt>
                <c:pt idx="97">
                  <c:v>2.0291686704899517E-2</c:v>
                </c:pt>
                <c:pt idx="98">
                  <c:v>2.0291686704899517E-2</c:v>
                </c:pt>
                <c:pt idx="99">
                  <c:v>2.0282482445389043E-2</c:v>
                </c:pt>
                <c:pt idx="100">
                  <c:v>2.0282482445389043E-2</c:v>
                </c:pt>
                <c:pt idx="101">
                  <c:v>2.0282482445389043E-2</c:v>
                </c:pt>
                <c:pt idx="102">
                  <c:v>2.0282482445389043E-2</c:v>
                </c:pt>
                <c:pt idx="103">
                  <c:v>2.0160781680750525E-2</c:v>
                </c:pt>
                <c:pt idx="104">
                  <c:v>2.0156179550995284E-2</c:v>
                </c:pt>
                <c:pt idx="105">
                  <c:v>2.014953203023772E-2</c:v>
                </c:pt>
                <c:pt idx="106">
                  <c:v>2.0142884509480152E-2</c:v>
                </c:pt>
                <c:pt idx="107">
                  <c:v>2.01244759904592E-2</c:v>
                </c:pt>
                <c:pt idx="108">
                  <c:v>2.0046239784620154E-2</c:v>
                </c:pt>
                <c:pt idx="109">
                  <c:v>2.0041637654864913E-2</c:v>
                </c:pt>
                <c:pt idx="110">
                  <c:v>2.0034990134107349E-2</c:v>
                </c:pt>
                <c:pt idx="111">
                  <c:v>2.0032433395354439E-2</c:v>
                </c:pt>
                <c:pt idx="112">
                  <c:v>2.0027831265599202E-2</c:v>
                </c:pt>
                <c:pt idx="113">
                  <c:v>2.0027831265599202E-2</c:v>
                </c:pt>
                <c:pt idx="114">
                  <c:v>2.0025785874596871E-2</c:v>
                </c:pt>
                <c:pt idx="115">
                  <c:v>2.0019138353839307E-2</c:v>
                </c:pt>
                <c:pt idx="116">
                  <c:v>2.0018627006088724E-2</c:v>
                </c:pt>
                <c:pt idx="117">
                  <c:v>2.0018627006088724E-2</c:v>
                </c:pt>
                <c:pt idx="118">
                  <c:v>2.0016581615086397E-2</c:v>
                </c:pt>
                <c:pt idx="119">
                  <c:v>2.0014536224084067E-2</c:v>
                </c:pt>
                <c:pt idx="120">
                  <c:v>2.0014024876333487E-2</c:v>
                </c:pt>
                <c:pt idx="121">
                  <c:v>2.0011979485331156E-2</c:v>
                </c:pt>
                <c:pt idx="122">
                  <c:v>2.000993409432883E-2</c:v>
                </c:pt>
                <c:pt idx="123">
                  <c:v>2.0002775225820682E-2</c:v>
                </c:pt>
                <c:pt idx="124">
                  <c:v>1.9994082314060788E-2</c:v>
                </c:pt>
                <c:pt idx="125">
                  <c:v>1.9984878054550313E-2</c:v>
                </c:pt>
                <c:pt idx="126">
                  <c:v>1.9976696490540999E-2</c:v>
                </c:pt>
                <c:pt idx="127">
                  <c:v>1.987289289717285E-2</c:v>
                </c:pt>
                <c:pt idx="128">
                  <c:v>1.987238154942227E-2</c:v>
                </c:pt>
                <c:pt idx="129">
                  <c:v>1.987238154942227E-2</c:v>
                </c:pt>
                <c:pt idx="130">
                  <c:v>1.9870847506170523E-2</c:v>
                </c:pt>
                <c:pt idx="131">
                  <c:v>1.9865222680914122E-2</c:v>
                </c:pt>
                <c:pt idx="132">
                  <c:v>1.9865222680914122E-2</c:v>
                </c:pt>
                <c:pt idx="133">
                  <c:v>1.9864199985412955E-2</c:v>
                </c:pt>
                <c:pt idx="134">
                  <c:v>1.9861131898909465E-2</c:v>
                </c:pt>
                <c:pt idx="135">
                  <c:v>1.9834030468128618E-2</c:v>
                </c:pt>
                <c:pt idx="136">
                  <c:v>1.9831473729375708E-2</c:v>
                </c:pt>
                <c:pt idx="137">
                  <c:v>1.9716420485494754E-2</c:v>
                </c:pt>
                <c:pt idx="138">
                  <c:v>1.9711818355739517E-2</c:v>
                </c:pt>
                <c:pt idx="139">
                  <c:v>1.9673467274445865E-2</c:v>
                </c:pt>
                <c:pt idx="140">
                  <c:v>1.9563016160320152E-2</c:v>
                </c:pt>
                <c:pt idx="141">
                  <c:v>1.9553811900809674E-2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376-40C4-A979-E590C130D76B}"/>
            </c:ext>
          </c:extLst>
        </c:ser>
        <c:ser>
          <c:idx val="8"/>
          <c:order val="8"/>
          <c:tx>
            <c:strRef>
              <c:f>Inactive!$U$1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Inactive!$T$2:$T$1005</c:f>
              <c:numCache>
                <c:formatCode>General</c:formatCode>
                <c:ptCount val="1004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1200</c:v>
                </c:pt>
                <c:pt idx="7">
                  <c:v>1400</c:v>
                </c:pt>
                <c:pt idx="8">
                  <c:v>1600</c:v>
                </c:pt>
                <c:pt idx="9">
                  <c:v>1800</c:v>
                </c:pt>
                <c:pt idx="10">
                  <c:v>2000</c:v>
                </c:pt>
                <c:pt idx="11">
                  <c:v>2200</c:v>
                </c:pt>
                <c:pt idx="12">
                  <c:v>2400</c:v>
                </c:pt>
                <c:pt idx="13">
                  <c:v>2600</c:v>
                </c:pt>
                <c:pt idx="14">
                  <c:v>2800</c:v>
                </c:pt>
                <c:pt idx="15">
                  <c:v>3000</c:v>
                </c:pt>
                <c:pt idx="16">
                  <c:v>3200</c:v>
                </c:pt>
                <c:pt idx="17">
                  <c:v>3400</c:v>
                </c:pt>
                <c:pt idx="18">
                  <c:v>3600</c:v>
                </c:pt>
                <c:pt idx="19">
                  <c:v>3800</c:v>
                </c:pt>
                <c:pt idx="20">
                  <c:v>4000</c:v>
                </c:pt>
                <c:pt idx="21">
                  <c:v>4200</c:v>
                </c:pt>
                <c:pt idx="22">
                  <c:v>4400</c:v>
                </c:pt>
              </c:numCache>
            </c:numRef>
          </c:xVal>
          <c:yVal>
            <c:numRef>
              <c:f>Inactive!$U$2:$U$1005</c:f>
              <c:numCache>
                <c:formatCode>General</c:formatCode>
                <c:ptCount val="1004"/>
                <c:pt idx="0">
                  <c:v>1.5868990160939447E-6</c:v>
                </c:pt>
                <c:pt idx="1">
                  <c:v>1.5248017520484041E-3</c:v>
                </c:pt>
                <c:pt idx="2">
                  <c:v>1.3114207599760693E-3</c:v>
                </c:pt>
                <c:pt idx="3">
                  <c:v>-6.3855607720090992E-4</c:v>
                </c:pt>
                <c:pt idx="4">
                  <c:v>-4.3251287594825352E-3</c:v>
                </c:pt>
                <c:pt idx="5">
                  <c:v>-9.7482972868688025E-3</c:v>
                </c:pt>
                <c:pt idx="6">
                  <c:v>-1.6908061659359718E-2</c:v>
                </c:pt>
                <c:pt idx="7">
                  <c:v>-2.5804421876955273E-2</c:v>
                </c:pt>
                <c:pt idx="8">
                  <c:v>-3.6437377939655485E-2</c:v>
                </c:pt>
                <c:pt idx="9">
                  <c:v>-4.880692984746033E-2</c:v>
                </c:pt>
                <c:pt idx="10">
                  <c:v>-6.2913077600369821E-2</c:v>
                </c:pt>
                <c:pt idx="11">
                  <c:v>-7.8755821198383966E-2</c:v>
                </c:pt>
                <c:pt idx="12">
                  <c:v>-9.6335160641502743E-2</c:v>
                </c:pt>
                <c:pt idx="13">
                  <c:v>-0.11565109592972617</c:v>
                </c:pt>
                <c:pt idx="14">
                  <c:v>-0.13670362706305422</c:v>
                </c:pt>
                <c:pt idx="15">
                  <c:v>-0.15949275404148694</c:v>
                </c:pt>
                <c:pt idx="16">
                  <c:v>-0.18401847686502434</c:v>
                </c:pt>
                <c:pt idx="17">
                  <c:v>-0.21028079553366635</c:v>
                </c:pt>
                <c:pt idx="18">
                  <c:v>-0.238279710047413</c:v>
                </c:pt>
                <c:pt idx="19">
                  <c:v>-0.2680152204062643</c:v>
                </c:pt>
                <c:pt idx="20">
                  <c:v>-0.29948732661022021</c:v>
                </c:pt>
                <c:pt idx="21">
                  <c:v>-0.33269602865928083</c:v>
                </c:pt>
                <c:pt idx="22">
                  <c:v>-0.36764132655344606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376-40C4-A979-E590C130D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358464"/>
        <c:axId val="1"/>
      </c:scatterChart>
      <c:valAx>
        <c:axId val="435358464"/>
        <c:scaling>
          <c:orientation val="minMax"/>
          <c:max val="3000"/>
          <c:min val="-1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5401993462474"/>
              <c:y val="0.837423312883435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079754601226995E-2"/>
              <c:y val="0.368098159509202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53584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855829831087065"/>
          <c:y val="0.92024539877300615"/>
          <c:w val="0.733129317424279"/>
          <c:h val="6.13496932515337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V482 Per - O-C Diagr.</a:t>
            </a:r>
          </a:p>
        </c:rich>
      </c:tx>
      <c:layout>
        <c:manualLayout>
          <c:xMode val="edge"/>
          <c:yMode val="edge"/>
          <c:x val="0.36423875823469087"/>
          <c:y val="3.36391437308868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03985154297808"/>
          <c:y val="0.14678942920199375"/>
          <c:w val="0.80298078159016517"/>
          <c:h val="0.62997130032522319"/>
        </c:manualLayout>
      </c:layout>
      <c:scatterChart>
        <c:scatterStyle val="lineMarker"/>
        <c:varyColors val="0"/>
        <c:ser>
          <c:idx val="0"/>
          <c:order val="0"/>
          <c:tx>
            <c:strRef>
              <c:f>Inactive!$H$20:$H$20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Inactive!$F$21:$F$1005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-6357.5</c:v>
                </c:pt>
                <c:pt idx="2">
                  <c:v>-6325</c:v>
                </c:pt>
                <c:pt idx="3">
                  <c:v>-5879.5</c:v>
                </c:pt>
                <c:pt idx="4">
                  <c:v>-5846</c:v>
                </c:pt>
                <c:pt idx="5">
                  <c:v>-842</c:v>
                </c:pt>
                <c:pt idx="6">
                  <c:v>-842</c:v>
                </c:pt>
                <c:pt idx="7">
                  <c:v>-736.5</c:v>
                </c:pt>
                <c:pt idx="8">
                  <c:v>-736.5</c:v>
                </c:pt>
                <c:pt idx="9">
                  <c:v>-729.5</c:v>
                </c:pt>
                <c:pt idx="10">
                  <c:v>-729.5</c:v>
                </c:pt>
                <c:pt idx="11">
                  <c:v>-725.5</c:v>
                </c:pt>
                <c:pt idx="12">
                  <c:v>-725.5</c:v>
                </c:pt>
                <c:pt idx="13">
                  <c:v>-687.5</c:v>
                </c:pt>
                <c:pt idx="14">
                  <c:v>-687.5</c:v>
                </c:pt>
                <c:pt idx="15">
                  <c:v>-573.5</c:v>
                </c:pt>
                <c:pt idx="16">
                  <c:v>-573.5</c:v>
                </c:pt>
                <c:pt idx="17">
                  <c:v>-573.5</c:v>
                </c:pt>
                <c:pt idx="18">
                  <c:v>-573.5</c:v>
                </c:pt>
                <c:pt idx="19">
                  <c:v>-542</c:v>
                </c:pt>
                <c:pt idx="20">
                  <c:v>-542</c:v>
                </c:pt>
                <c:pt idx="21">
                  <c:v>-416.5</c:v>
                </c:pt>
                <c:pt idx="22">
                  <c:v>-416.5</c:v>
                </c:pt>
                <c:pt idx="23">
                  <c:v>-398.5</c:v>
                </c:pt>
                <c:pt idx="24">
                  <c:v>-398.5</c:v>
                </c:pt>
                <c:pt idx="25">
                  <c:v>-231</c:v>
                </c:pt>
                <c:pt idx="26">
                  <c:v>-231</c:v>
                </c:pt>
                <c:pt idx="27">
                  <c:v>-103.5</c:v>
                </c:pt>
                <c:pt idx="28">
                  <c:v>-103.5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55.5</c:v>
                </c:pt>
                <c:pt idx="34">
                  <c:v>55.5</c:v>
                </c:pt>
                <c:pt idx="35">
                  <c:v>55.5</c:v>
                </c:pt>
                <c:pt idx="36">
                  <c:v>55.5</c:v>
                </c:pt>
                <c:pt idx="37">
                  <c:v>172.5</c:v>
                </c:pt>
                <c:pt idx="38">
                  <c:v>185.5</c:v>
                </c:pt>
                <c:pt idx="39">
                  <c:v>196.5</c:v>
                </c:pt>
                <c:pt idx="40">
                  <c:v>308.5</c:v>
                </c:pt>
                <c:pt idx="41">
                  <c:v>637.5</c:v>
                </c:pt>
                <c:pt idx="42">
                  <c:v>714.5</c:v>
                </c:pt>
                <c:pt idx="43">
                  <c:v>714.5</c:v>
                </c:pt>
                <c:pt idx="44">
                  <c:v>1073</c:v>
                </c:pt>
                <c:pt idx="45">
                  <c:v>1079.5</c:v>
                </c:pt>
                <c:pt idx="46">
                  <c:v>1083.5</c:v>
                </c:pt>
                <c:pt idx="47">
                  <c:v>1088</c:v>
                </c:pt>
                <c:pt idx="48">
                  <c:v>1088.5</c:v>
                </c:pt>
                <c:pt idx="49">
                  <c:v>1211.5</c:v>
                </c:pt>
                <c:pt idx="50">
                  <c:v>1234</c:v>
                </c:pt>
                <c:pt idx="51">
                  <c:v>1266.5</c:v>
                </c:pt>
                <c:pt idx="52">
                  <c:v>1341.5</c:v>
                </c:pt>
                <c:pt idx="53">
                  <c:v>1358.5</c:v>
                </c:pt>
                <c:pt idx="54">
                  <c:v>1358.5</c:v>
                </c:pt>
                <c:pt idx="55">
                  <c:v>1358.5</c:v>
                </c:pt>
                <c:pt idx="56">
                  <c:v>1392.5</c:v>
                </c:pt>
                <c:pt idx="57">
                  <c:v>1509</c:v>
                </c:pt>
                <c:pt idx="58">
                  <c:v>1509.5</c:v>
                </c:pt>
                <c:pt idx="59">
                  <c:v>1647.5</c:v>
                </c:pt>
                <c:pt idx="60">
                  <c:v>1652.5</c:v>
                </c:pt>
                <c:pt idx="61">
                  <c:v>1659.5</c:v>
                </c:pt>
                <c:pt idx="62">
                  <c:v>1681.5</c:v>
                </c:pt>
                <c:pt idx="63">
                  <c:v>1683.5</c:v>
                </c:pt>
                <c:pt idx="64">
                  <c:v>1692.5</c:v>
                </c:pt>
                <c:pt idx="65">
                  <c:v>1703.5</c:v>
                </c:pt>
                <c:pt idx="66">
                  <c:v>1810.5</c:v>
                </c:pt>
                <c:pt idx="67">
                  <c:v>1811.5</c:v>
                </c:pt>
                <c:pt idx="68">
                  <c:v>1818</c:v>
                </c:pt>
                <c:pt idx="69">
                  <c:v>1867</c:v>
                </c:pt>
                <c:pt idx="70">
                  <c:v>1867</c:v>
                </c:pt>
                <c:pt idx="71">
                  <c:v>1951.5</c:v>
                </c:pt>
                <c:pt idx="72">
                  <c:v>1952.5</c:v>
                </c:pt>
                <c:pt idx="73">
                  <c:v>1952.5</c:v>
                </c:pt>
                <c:pt idx="74">
                  <c:v>1955</c:v>
                </c:pt>
                <c:pt idx="75">
                  <c:v>1955</c:v>
                </c:pt>
                <c:pt idx="76">
                  <c:v>1965</c:v>
                </c:pt>
                <c:pt idx="77">
                  <c:v>1998.5</c:v>
                </c:pt>
                <c:pt idx="78">
                  <c:v>2100.5</c:v>
                </c:pt>
                <c:pt idx="79">
                  <c:v>2100.5</c:v>
                </c:pt>
                <c:pt idx="80">
                  <c:v>2100.5</c:v>
                </c:pt>
                <c:pt idx="81">
                  <c:v>2100.5</c:v>
                </c:pt>
                <c:pt idx="82">
                  <c:v>2104.5</c:v>
                </c:pt>
                <c:pt idx="83">
                  <c:v>2104.5</c:v>
                </c:pt>
                <c:pt idx="84">
                  <c:v>2109.5</c:v>
                </c:pt>
                <c:pt idx="85">
                  <c:v>2109.5</c:v>
                </c:pt>
                <c:pt idx="86">
                  <c:v>2115.5</c:v>
                </c:pt>
                <c:pt idx="87">
                  <c:v>2115.5</c:v>
                </c:pt>
                <c:pt idx="88">
                  <c:v>2120</c:v>
                </c:pt>
                <c:pt idx="89">
                  <c:v>2120</c:v>
                </c:pt>
                <c:pt idx="90">
                  <c:v>2121.5</c:v>
                </c:pt>
                <c:pt idx="91">
                  <c:v>2121.5</c:v>
                </c:pt>
                <c:pt idx="92">
                  <c:v>2131.5</c:v>
                </c:pt>
                <c:pt idx="93">
                  <c:v>2131.5</c:v>
                </c:pt>
                <c:pt idx="94">
                  <c:v>2131.5</c:v>
                </c:pt>
                <c:pt idx="95">
                  <c:v>2131.5</c:v>
                </c:pt>
                <c:pt idx="96">
                  <c:v>2133.5</c:v>
                </c:pt>
                <c:pt idx="97">
                  <c:v>2133.5</c:v>
                </c:pt>
                <c:pt idx="98">
                  <c:v>2133.5</c:v>
                </c:pt>
                <c:pt idx="99">
                  <c:v>2142.5</c:v>
                </c:pt>
                <c:pt idx="100">
                  <c:v>2142.5</c:v>
                </c:pt>
                <c:pt idx="101">
                  <c:v>2142.5</c:v>
                </c:pt>
                <c:pt idx="102">
                  <c:v>2142.5</c:v>
                </c:pt>
                <c:pt idx="103">
                  <c:v>2261.5</c:v>
                </c:pt>
                <c:pt idx="104">
                  <c:v>2266</c:v>
                </c:pt>
                <c:pt idx="105">
                  <c:v>2272.5</c:v>
                </c:pt>
                <c:pt idx="106">
                  <c:v>2279</c:v>
                </c:pt>
                <c:pt idx="107">
                  <c:v>2297</c:v>
                </c:pt>
                <c:pt idx="108">
                  <c:v>2373.5</c:v>
                </c:pt>
                <c:pt idx="109">
                  <c:v>2378</c:v>
                </c:pt>
                <c:pt idx="110">
                  <c:v>2384.5</c:v>
                </c:pt>
                <c:pt idx="111">
                  <c:v>2387</c:v>
                </c:pt>
                <c:pt idx="112">
                  <c:v>2391.5</c:v>
                </c:pt>
                <c:pt idx="113">
                  <c:v>2391.5</c:v>
                </c:pt>
                <c:pt idx="114">
                  <c:v>2393.5</c:v>
                </c:pt>
                <c:pt idx="115">
                  <c:v>2400</c:v>
                </c:pt>
                <c:pt idx="116">
                  <c:v>2400.5</c:v>
                </c:pt>
                <c:pt idx="117">
                  <c:v>2400.5</c:v>
                </c:pt>
                <c:pt idx="118">
                  <c:v>2402.5</c:v>
                </c:pt>
                <c:pt idx="119">
                  <c:v>2404.5</c:v>
                </c:pt>
                <c:pt idx="120">
                  <c:v>2405</c:v>
                </c:pt>
                <c:pt idx="121">
                  <c:v>2407</c:v>
                </c:pt>
                <c:pt idx="122">
                  <c:v>2409</c:v>
                </c:pt>
                <c:pt idx="123">
                  <c:v>2416</c:v>
                </c:pt>
                <c:pt idx="124">
                  <c:v>2424.5</c:v>
                </c:pt>
                <c:pt idx="125">
                  <c:v>2433.5</c:v>
                </c:pt>
                <c:pt idx="126">
                  <c:v>2441.5</c:v>
                </c:pt>
                <c:pt idx="127">
                  <c:v>2543</c:v>
                </c:pt>
                <c:pt idx="128">
                  <c:v>2543.5</c:v>
                </c:pt>
                <c:pt idx="129">
                  <c:v>2543.5</c:v>
                </c:pt>
                <c:pt idx="130">
                  <c:v>2545</c:v>
                </c:pt>
                <c:pt idx="131">
                  <c:v>2550.5</c:v>
                </c:pt>
                <c:pt idx="132">
                  <c:v>2550.5</c:v>
                </c:pt>
                <c:pt idx="133">
                  <c:v>2551.5</c:v>
                </c:pt>
                <c:pt idx="134">
                  <c:v>2554.5</c:v>
                </c:pt>
                <c:pt idx="135">
                  <c:v>2581</c:v>
                </c:pt>
                <c:pt idx="136">
                  <c:v>2583.5</c:v>
                </c:pt>
                <c:pt idx="137">
                  <c:v>2696</c:v>
                </c:pt>
                <c:pt idx="138">
                  <c:v>2700.5</c:v>
                </c:pt>
                <c:pt idx="139">
                  <c:v>2738</c:v>
                </c:pt>
                <c:pt idx="140">
                  <c:v>2846</c:v>
                </c:pt>
                <c:pt idx="141">
                  <c:v>2855</c:v>
                </c:pt>
              </c:numCache>
            </c:numRef>
          </c:xVal>
          <c:yVal>
            <c:numRef>
              <c:f>Inactive!$H$21:$H$1005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0E-47C5-973C-3588C8314D08}"/>
            </c:ext>
          </c:extLst>
        </c:ser>
        <c:ser>
          <c:idx val="1"/>
          <c:order val="1"/>
          <c:tx>
            <c:strRef>
              <c:f>Inactive!$I$20:$I$20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Inactive!$D$21:$D$1005</c:f>
                <c:numCache>
                  <c:formatCode>General</c:formatCode>
                  <c:ptCount val="9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2.9999999999999997E-4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4.0000000000000002E-4</c:v>
                  </c:pt>
                  <c:pt idx="106">
                    <c:v>5.0000000000000001E-4</c:v>
                  </c:pt>
                  <c:pt idx="107">
                    <c:v>4.0000000000000002E-4</c:v>
                  </c:pt>
                  <c:pt idx="108">
                    <c:v>5.0000000000000001E-4</c:v>
                  </c:pt>
                  <c:pt idx="109">
                    <c:v>4.0000000000000002E-4</c:v>
                  </c:pt>
                  <c:pt idx="110">
                    <c:v>8.9999999999999998E-4</c:v>
                  </c:pt>
                  <c:pt idx="111">
                    <c:v>5.0000000000000001E-4</c:v>
                  </c:pt>
                  <c:pt idx="112">
                    <c:v>4.0000000000000002E-4</c:v>
                  </c:pt>
                  <c:pt idx="113">
                    <c:v>1.1999999999999999E-3</c:v>
                  </c:pt>
                  <c:pt idx="114">
                    <c:v>4.0000000000000002E-4</c:v>
                  </c:pt>
                  <c:pt idx="115">
                    <c:v>5.9999999999999995E-4</c:v>
                  </c:pt>
                  <c:pt idx="116">
                    <c:v>4.0000000000000002E-4</c:v>
                  </c:pt>
                  <c:pt idx="117">
                    <c:v>6.9999999999999999E-4</c:v>
                  </c:pt>
                  <c:pt idx="118">
                    <c:v>2.9999999999999997E-4</c:v>
                  </c:pt>
                  <c:pt idx="119">
                    <c:v>2.0000000000000001E-4</c:v>
                  </c:pt>
                  <c:pt idx="120">
                    <c:v>1E-3</c:v>
                  </c:pt>
                  <c:pt idx="121">
                    <c:v>2.9999999999999997E-4</c:v>
                  </c:pt>
                  <c:pt idx="122">
                    <c:v>5.0000000000000001E-4</c:v>
                  </c:pt>
                  <c:pt idx="123">
                    <c:v>5.9999999999999995E-4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0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4.0000000000000002E-4</c:v>
                  </c:pt>
                  <c:pt idx="130">
                    <c:v>2.0000000000000001E-4</c:v>
                  </c:pt>
                  <c:pt idx="131">
                    <c:v>4.0000000000000002E-4</c:v>
                  </c:pt>
                  <c:pt idx="132">
                    <c:v>4.0000000000000002E-4</c:v>
                  </c:pt>
                  <c:pt idx="133">
                    <c:v>2.9999999999999997E-4</c:v>
                  </c:pt>
                  <c:pt idx="134">
                    <c:v>5.0000000000000001E-4</c:v>
                  </c:pt>
                  <c:pt idx="135">
                    <c:v>8.9999999999999998E-4</c:v>
                  </c:pt>
                  <c:pt idx="136">
                    <c:v>4.0000000000000002E-4</c:v>
                  </c:pt>
                  <c:pt idx="137">
                    <c:v>5.9999999999999995E-4</c:v>
                  </c:pt>
                  <c:pt idx="138">
                    <c:v>6.0000000000000006E-4</c:v>
                  </c:pt>
                  <c:pt idx="139">
                    <c:v>5.9999999999999995E-4</c:v>
                  </c:pt>
                  <c:pt idx="140">
                    <c:v>5.0000000000000001E-4</c:v>
                  </c:pt>
                  <c:pt idx="141">
                    <c:v>8.0000000000000004E-4</c:v>
                  </c:pt>
                </c:numCache>
              </c:numRef>
            </c:plus>
            <c:minus>
              <c:numRef>
                <c:f>Inactive!$D$21:$D$1005</c:f>
                <c:numCache>
                  <c:formatCode>General</c:formatCode>
                  <c:ptCount val="9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2.9999999999999997E-4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4.0000000000000002E-4</c:v>
                  </c:pt>
                  <c:pt idx="106">
                    <c:v>5.0000000000000001E-4</c:v>
                  </c:pt>
                  <c:pt idx="107">
                    <c:v>4.0000000000000002E-4</c:v>
                  </c:pt>
                  <c:pt idx="108">
                    <c:v>5.0000000000000001E-4</c:v>
                  </c:pt>
                  <c:pt idx="109">
                    <c:v>4.0000000000000002E-4</c:v>
                  </c:pt>
                  <c:pt idx="110">
                    <c:v>8.9999999999999998E-4</c:v>
                  </c:pt>
                  <c:pt idx="111">
                    <c:v>5.0000000000000001E-4</c:v>
                  </c:pt>
                  <c:pt idx="112">
                    <c:v>4.0000000000000002E-4</c:v>
                  </c:pt>
                  <c:pt idx="113">
                    <c:v>1.1999999999999999E-3</c:v>
                  </c:pt>
                  <c:pt idx="114">
                    <c:v>4.0000000000000002E-4</c:v>
                  </c:pt>
                  <c:pt idx="115">
                    <c:v>5.9999999999999995E-4</c:v>
                  </c:pt>
                  <c:pt idx="116">
                    <c:v>4.0000000000000002E-4</c:v>
                  </c:pt>
                  <c:pt idx="117">
                    <c:v>6.9999999999999999E-4</c:v>
                  </c:pt>
                  <c:pt idx="118">
                    <c:v>2.9999999999999997E-4</c:v>
                  </c:pt>
                  <c:pt idx="119">
                    <c:v>2.0000000000000001E-4</c:v>
                  </c:pt>
                  <c:pt idx="120">
                    <c:v>1E-3</c:v>
                  </c:pt>
                  <c:pt idx="121">
                    <c:v>2.9999999999999997E-4</c:v>
                  </c:pt>
                  <c:pt idx="122">
                    <c:v>5.0000000000000001E-4</c:v>
                  </c:pt>
                  <c:pt idx="123">
                    <c:v>5.9999999999999995E-4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0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4.0000000000000002E-4</c:v>
                  </c:pt>
                  <c:pt idx="130">
                    <c:v>2.0000000000000001E-4</c:v>
                  </c:pt>
                  <c:pt idx="131">
                    <c:v>4.0000000000000002E-4</c:v>
                  </c:pt>
                  <c:pt idx="132">
                    <c:v>4.0000000000000002E-4</c:v>
                  </c:pt>
                  <c:pt idx="133">
                    <c:v>2.9999999999999997E-4</c:v>
                  </c:pt>
                  <c:pt idx="134">
                    <c:v>5.0000000000000001E-4</c:v>
                  </c:pt>
                  <c:pt idx="135">
                    <c:v>8.9999999999999998E-4</c:v>
                  </c:pt>
                  <c:pt idx="136">
                    <c:v>4.0000000000000002E-4</c:v>
                  </c:pt>
                  <c:pt idx="137">
                    <c:v>5.9999999999999995E-4</c:v>
                  </c:pt>
                  <c:pt idx="138">
                    <c:v>6.0000000000000006E-4</c:v>
                  </c:pt>
                  <c:pt idx="139">
                    <c:v>5.9999999999999995E-4</c:v>
                  </c:pt>
                  <c:pt idx="140">
                    <c:v>5.0000000000000001E-4</c:v>
                  </c:pt>
                  <c:pt idx="141">
                    <c:v>8.0000000000000004E-4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-6357.5</c:v>
                </c:pt>
                <c:pt idx="2">
                  <c:v>-6325</c:v>
                </c:pt>
                <c:pt idx="3">
                  <c:v>-5879.5</c:v>
                </c:pt>
                <c:pt idx="4">
                  <c:v>-5846</c:v>
                </c:pt>
                <c:pt idx="5">
                  <c:v>-842</c:v>
                </c:pt>
                <c:pt idx="6">
                  <c:v>-842</c:v>
                </c:pt>
                <c:pt idx="7">
                  <c:v>-736.5</c:v>
                </c:pt>
                <c:pt idx="8">
                  <c:v>-736.5</c:v>
                </c:pt>
                <c:pt idx="9">
                  <c:v>-729.5</c:v>
                </c:pt>
                <c:pt idx="10">
                  <c:v>-729.5</c:v>
                </c:pt>
                <c:pt idx="11">
                  <c:v>-725.5</c:v>
                </c:pt>
                <c:pt idx="12">
                  <c:v>-725.5</c:v>
                </c:pt>
                <c:pt idx="13">
                  <c:v>-687.5</c:v>
                </c:pt>
                <c:pt idx="14">
                  <c:v>-687.5</c:v>
                </c:pt>
                <c:pt idx="15">
                  <c:v>-573.5</c:v>
                </c:pt>
                <c:pt idx="16">
                  <c:v>-573.5</c:v>
                </c:pt>
                <c:pt idx="17">
                  <c:v>-573.5</c:v>
                </c:pt>
                <c:pt idx="18">
                  <c:v>-573.5</c:v>
                </c:pt>
                <c:pt idx="19">
                  <c:v>-542</c:v>
                </c:pt>
                <c:pt idx="20">
                  <c:v>-542</c:v>
                </c:pt>
                <c:pt idx="21">
                  <c:v>-416.5</c:v>
                </c:pt>
                <c:pt idx="22">
                  <c:v>-416.5</c:v>
                </c:pt>
                <c:pt idx="23">
                  <c:v>-398.5</c:v>
                </c:pt>
                <c:pt idx="24">
                  <c:v>-398.5</c:v>
                </c:pt>
                <c:pt idx="25">
                  <c:v>-231</c:v>
                </c:pt>
                <c:pt idx="26">
                  <c:v>-231</c:v>
                </c:pt>
                <c:pt idx="27">
                  <c:v>-103.5</c:v>
                </c:pt>
                <c:pt idx="28">
                  <c:v>-103.5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55.5</c:v>
                </c:pt>
                <c:pt idx="34">
                  <c:v>55.5</c:v>
                </c:pt>
                <c:pt idx="35">
                  <c:v>55.5</c:v>
                </c:pt>
                <c:pt idx="36">
                  <c:v>55.5</c:v>
                </c:pt>
                <c:pt idx="37">
                  <c:v>172.5</c:v>
                </c:pt>
                <c:pt idx="38">
                  <c:v>185.5</c:v>
                </c:pt>
                <c:pt idx="39">
                  <c:v>196.5</c:v>
                </c:pt>
                <c:pt idx="40">
                  <c:v>308.5</c:v>
                </c:pt>
                <c:pt idx="41">
                  <c:v>637.5</c:v>
                </c:pt>
                <c:pt idx="42">
                  <c:v>714.5</c:v>
                </c:pt>
                <c:pt idx="43">
                  <c:v>714.5</c:v>
                </c:pt>
                <c:pt idx="44">
                  <c:v>1073</c:v>
                </c:pt>
                <c:pt idx="45">
                  <c:v>1079.5</c:v>
                </c:pt>
                <c:pt idx="46">
                  <c:v>1083.5</c:v>
                </c:pt>
                <c:pt idx="47">
                  <c:v>1088</c:v>
                </c:pt>
                <c:pt idx="48">
                  <c:v>1088.5</c:v>
                </c:pt>
                <c:pt idx="49">
                  <c:v>1211.5</c:v>
                </c:pt>
                <c:pt idx="50">
                  <c:v>1234</c:v>
                </c:pt>
                <c:pt idx="51">
                  <c:v>1266.5</c:v>
                </c:pt>
                <c:pt idx="52">
                  <c:v>1341.5</c:v>
                </c:pt>
                <c:pt idx="53">
                  <c:v>1358.5</c:v>
                </c:pt>
                <c:pt idx="54">
                  <c:v>1358.5</c:v>
                </c:pt>
                <c:pt idx="55">
                  <c:v>1358.5</c:v>
                </c:pt>
                <c:pt idx="56">
                  <c:v>1392.5</c:v>
                </c:pt>
                <c:pt idx="57">
                  <c:v>1509</c:v>
                </c:pt>
                <c:pt idx="58">
                  <c:v>1509.5</c:v>
                </c:pt>
                <c:pt idx="59">
                  <c:v>1647.5</c:v>
                </c:pt>
                <c:pt idx="60">
                  <c:v>1652.5</c:v>
                </c:pt>
                <c:pt idx="61">
                  <c:v>1659.5</c:v>
                </c:pt>
                <c:pt idx="62">
                  <c:v>1681.5</c:v>
                </c:pt>
                <c:pt idx="63">
                  <c:v>1683.5</c:v>
                </c:pt>
                <c:pt idx="64">
                  <c:v>1692.5</c:v>
                </c:pt>
                <c:pt idx="65">
                  <c:v>1703.5</c:v>
                </c:pt>
                <c:pt idx="66">
                  <c:v>1810.5</c:v>
                </c:pt>
                <c:pt idx="67">
                  <c:v>1811.5</c:v>
                </c:pt>
                <c:pt idx="68">
                  <c:v>1818</c:v>
                </c:pt>
                <c:pt idx="69">
                  <c:v>1867</c:v>
                </c:pt>
                <c:pt idx="70">
                  <c:v>1867</c:v>
                </c:pt>
                <c:pt idx="71">
                  <c:v>1951.5</c:v>
                </c:pt>
                <c:pt idx="72">
                  <c:v>1952.5</c:v>
                </c:pt>
                <c:pt idx="73">
                  <c:v>1952.5</c:v>
                </c:pt>
                <c:pt idx="74">
                  <c:v>1955</c:v>
                </c:pt>
                <c:pt idx="75">
                  <c:v>1955</c:v>
                </c:pt>
                <c:pt idx="76">
                  <c:v>1965</c:v>
                </c:pt>
                <c:pt idx="77">
                  <c:v>1998.5</c:v>
                </c:pt>
                <c:pt idx="78">
                  <c:v>2100.5</c:v>
                </c:pt>
                <c:pt idx="79">
                  <c:v>2100.5</c:v>
                </c:pt>
                <c:pt idx="80">
                  <c:v>2100.5</c:v>
                </c:pt>
                <c:pt idx="81">
                  <c:v>2100.5</c:v>
                </c:pt>
                <c:pt idx="82">
                  <c:v>2104.5</c:v>
                </c:pt>
                <c:pt idx="83">
                  <c:v>2104.5</c:v>
                </c:pt>
                <c:pt idx="84">
                  <c:v>2109.5</c:v>
                </c:pt>
                <c:pt idx="85">
                  <c:v>2109.5</c:v>
                </c:pt>
                <c:pt idx="86">
                  <c:v>2115.5</c:v>
                </c:pt>
                <c:pt idx="87">
                  <c:v>2115.5</c:v>
                </c:pt>
                <c:pt idx="88">
                  <c:v>2120</c:v>
                </c:pt>
                <c:pt idx="89">
                  <c:v>2120</c:v>
                </c:pt>
                <c:pt idx="90">
                  <c:v>2121.5</c:v>
                </c:pt>
                <c:pt idx="91">
                  <c:v>2121.5</c:v>
                </c:pt>
                <c:pt idx="92">
                  <c:v>2131.5</c:v>
                </c:pt>
                <c:pt idx="93">
                  <c:v>2131.5</c:v>
                </c:pt>
                <c:pt idx="94">
                  <c:v>2131.5</c:v>
                </c:pt>
                <c:pt idx="95">
                  <c:v>2131.5</c:v>
                </c:pt>
                <c:pt idx="96">
                  <c:v>2133.5</c:v>
                </c:pt>
                <c:pt idx="97">
                  <c:v>2133.5</c:v>
                </c:pt>
                <c:pt idx="98">
                  <c:v>2133.5</c:v>
                </c:pt>
                <c:pt idx="99">
                  <c:v>2142.5</c:v>
                </c:pt>
                <c:pt idx="100">
                  <c:v>2142.5</c:v>
                </c:pt>
                <c:pt idx="101">
                  <c:v>2142.5</c:v>
                </c:pt>
                <c:pt idx="102">
                  <c:v>2142.5</c:v>
                </c:pt>
                <c:pt idx="103">
                  <c:v>2261.5</c:v>
                </c:pt>
                <c:pt idx="104">
                  <c:v>2266</c:v>
                </c:pt>
                <c:pt idx="105">
                  <c:v>2272.5</c:v>
                </c:pt>
                <c:pt idx="106">
                  <c:v>2279</c:v>
                </c:pt>
                <c:pt idx="107">
                  <c:v>2297</c:v>
                </c:pt>
                <c:pt idx="108">
                  <c:v>2373.5</c:v>
                </c:pt>
                <c:pt idx="109">
                  <c:v>2378</c:v>
                </c:pt>
                <c:pt idx="110">
                  <c:v>2384.5</c:v>
                </c:pt>
                <c:pt idx="111">
                  <c:v>2387</c:v>
                </c:pt>
                <c:pt idx="112">
                  <c:v>2391.5</c:v>
                </c:pt>
                <c:pt idx="113">
                  <c:v>2391.5</c:v>
                </c:pt>
                <c:pt idx="114">
                  <c:v>2393.5</c:v>
                </c:pt>
                <c:pt idx="115">
                  <c:v>2400</c:v>
                </c:pt>
                <c:pt idx="116">
                  <c:v>2400.5</c:v>
                </c:pt>
                <c:pt idx="117">
                  <c:v>2400.5</c:v>
                </c:pt>
                <c:pt idx="118">
                  <c:v>2402.5</c:v>
                </c:pt>
                <c:pt idx="119">
                  <c:v>2404.5</c:v>
                </c:pt>
                <c:pt idx="120">
                  <c:v>2405</c:v>
                </c:pt>
                <c:pt idx="121">
                  <c:v>2407</c:v>
                </c:pt>
                <c:pt idx="122">
                  <c:v>2409</c:v>
                </c:pt>
                <c:pt idx="123">
                  <c:v>2416</c:v>
                </c:pt>
                <c:pt idx="124">
                  <c:v>2424.5</c:v>
                </c:pt>
                <c:pt idx="125">
                  <c:v>2433.5</c:v>
                </c:pt>
                <c:pt idx="126">
                  <c:v>2441.5</c:v>
                </c:pt>
                <c:pt idx="127">
                  <c:v>2543</c:v>
                </c:pt>
                <c:pt idx="128">
                  <c:v>2543.5</c:v>
                </c:pt>
                <c:pt idx="129">
                  <c:v>2543.5</c:v>
                </c:pt>
                <c:pt idx="130">
                  <c:v>2545</c:v>
                </c:pt>
                <c:pt idx="131">
                  <c:v>2550.5</c:v>
                </c:pt>
                <c:pt idx="132">
                  <c:v>2550.5</c:v>
                </c:pt>
                <c:pt idx="133">
                  <c:v>2551.5</c:v>
                </c:pt>
                <c:pt idx="134">
                  <c:v>2554.5</c:v>
                </c:pt>
                <c:pt idx="135">
                  <c:v>2581</c:v>
                </c:pt>
                <c:pt idx="136">
                  <c:v>2583.5</c:v>
                </c:pt>
                <c:pt idx="137">
                  <c:v>2696</c:v>
                </c:pt>
                <c:pt idx="138">
                  <c:v>2700.5</c:v>
                </c:pt>
                <c:pt idx="139">
                  <c:v>2738</c:v>
                </c:pt>
                <c:pt idx="140">
                  <c:v>2846</c:v>
                </c:pt>
                <c:pt idx="141">
                  <c:v>2855</c:v>
                </c:pt>
              </c:numCache>
            </c:numRef>
          </c:xVal>
          <c:yVal>
            <c:numRef>
              <c:f>Inactive!$I$21:$I$1005</c:f>
              <c:numCache>
                <c:formatCode>General</c:formatCode>
                <c:ptCount val="985"/>
                <c:pt idx="0">
                  <c:v>-7.2842313224100508E-2</c:v>
                </c:pt>
                <c:pt idx="1">
                  <c:v>3.1668756811995991E-2</c:v>
                </c:pt>
                <c:pt idx="2">
                  <c:v>2.9138126126781572E-2</c:v>
                </c:pt>
                <c:pt idx="3">
                  <c:v>4.1879788543155883E-2</c:v>
                </c:pt>
                <c:pt idx="4">
                  <c:v>5.1594369222584646E-2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0E-47C5-973C-3588C8314D08}"/>
            </c:ext>
          </c:extLst>
        </c:ser>
        <c:ser>
          <c:idx val="3"/>
          <c:order val="2"/>
          <c:tx>
            <c:strRef>
              <c:f>Inactive!$J$20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Inactive!$D$21:$D$55</c:f>
                <c:numCache>
                  <c:formatCode>General</c:formatCode>
                  <c:ptCount val="3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</c:numCache>
              </c:numRef>
            </c:plus>
            <c:minus>
              <c:numRef>
                <c:f>Inactive!$D$21:$D$55</c:f>
                <c:numCache>
                  <c:formatCode>General</c:formatCode>
                  <c:ptCount val="3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-6357.5</c:v>
                </c:pt>
                <c:pt idx="2">
                  <c:v>-6325</c:v>
                </c:pt>
                <c:pt idx="3">
                  <c:v>-5879.5</c:v>
                </c:pt>
                <c:pt idx="4">
                  <c:v>-5846</c:v>
                </c:pt>
                <c:pt idx="5">
                  <c:v>-842</c:v>
                </c:pt>
                <c:pt idx="6">
                  <c:v>-842</c:v>
                </c:pt>
                <c:pt idx="7">
                  <c:v>-736.5</c:v>
                </c:pt>
                <c:pt idx="8">
                  <c:v>-736.5</c:v>
                </c:pt>
                <c:pt idx="9">
                  <c:v>-729.5</c:v>
                </c:pt>
                <c:pt idx="10">
                  <c:v>-729.5</c:v>
                </c:pt>
                <c:pt idx="11">
                  <c:v>-725.5</c:v>
                </c:pt>
                <c:pt idx="12">
                  <c:v>-725.5</c:v>
                </c:pt>
                <c:pt idx="13">
                  <c:v>-687.5</c:v>
                </c:pt>
                <c:pt idx="14">
                  <c:v>-687.5</c:v>
                </c:pt>
                <c:pt idx="15">
                  <c:v>-573.5</c:v>
                </c:pt>
                <c:pt idx="16">
                  <c:v>-573.5</c:v>
                </c:pt>
                <c:pt idx="17">
                  <c:v>-573.5</c:v>
                </c:pt>
                <c:pt idx="18">
                  <c:v>-573.5</c:v>
                </c:pt>
                <c:pt idx="19">
                  <c:v>-542</c:v>
                </c:pt>
                <c:pt idx="20">
                  <c:v>-542</c:v>
                </c:pt>
                <c:pt idx="21">
                  <c:v>-416.5</c:v>
                </c:pt>
                <c:pt idx="22">
                  <c:v>-416.5</c:v>
                </c:pt>
                <c:pt idx="23">
                  <c:v>-398.5</c:v>
                </c:pt>
                <c:pt idx="24">
                  <c:v>-398.5</c:v>
                </c:pt>
                <c:pt idx="25">
                  <c:v>-231</c:v>
                </c:pt>
                <c:pt idx="26">
                  <c:v>-231</c:v>
                </c:pt>
                <c:pt idx="27">
                  <c:v>-103.5</c:v>
                </c:pt>
                <c:pt idx="28">
                  <c:v>-103.5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55.5</c:v>
                </c:pt>
                <c:pt idx="34">
                  <c:v>55.5</c:v>
                </c:pt>
                <c:pt idx="35">
                  <c:v>55.5</c:v>
                </c:pt>
                <c:pt idx="36">
                  <c:v>55.5</c:v>
                </c:pt>
                <c:pt idx="37">
                  <c:v>172.5</c:v>
                </c:pt>
                <c:pt idx="38">
                  <c:v>185.5</c:v>
                </c:pt>
                <c:pt idx="39">
                  <c:v>196.5</c:v>
                </c:pt>
                <c:pt idx="40">
                  <c:v>308.5</c:v>
                </c:pt>
                <c:pt idx="41">
                  <c:v>637.5</c:v>
                </c:pt>
                <c:pt idx="42">
                  <c:v>714.5</c:v>
                </c:pt>
                <c:pt idx="43">
                  <c:v>714.5</c:v>
                </c:pt>
                <c:pt idx="44">
                  <c:v>1073</c:v>
                </c:pt>
                <c:pt idx="45">
                  <c:v>1079.5</c:v>
                </c:pt>
                <c:pt idx="46">
                  <c:v>1083.5</c:v>
                </c:pt>
                <c:pt idx="47">
                  <c:v>1088</c:v>
                </c:pt>
                <c:pt idx="48">
                  <c:v>1088.5</c:v>
                </c:pt>
                <c:pt idx="49">
                  <c:v>1211.5</c:v>
                </c:pt>
                <c:pt idx="50">
                  <c:v>1234</c:v>
                </c:pt>
                <c:pt idx="51">
                  <c:v>1266.5</c:v>
                </c:pt>
                <c:pt idx="52">
                  <c:v>1341.5</c:v>
                </c:pt>
                <c:pt idx="53">
                  <c:v>1358.5</c:v>
                </c:pt>
                <c:pt idx="54">
                  <c:v>1358.5</c:v>
                </c:pt>
                <c:pt idx="55">
                  <c:v>1358.5</c:v>
                </c:pt>
                <c:pt idx="56">
                  <c:v>1392.5</c:v>
                </c:pt>
                <c:pt idx="57">
                  <c:v>1509</c:v>
                </c:pt>
                <c:pt idx="58">
                  <c:v>1509.5</c:v>
                </c:pt>
                <c:pt idx="59">
                  <c:v>1647.5</c:v>
                </c:pt>
                <c:pt idx="60">
                  <c:v>1652.5</c:v>
                </c:pt>
                <c:pt idx="61">
                  <c:v>1659.5</c:v>
                </c:pt>
                <c:pt idx="62">
                  <c:v>1681.5</c:v>
                </c:pt>
                <c:pt idx="63">
                  <c:v>1683.5</c:v>
                </c:pt>
                <c:pt idx="64">
                  <c:v>1692.5</c:v>
                </c:pt>
                <c:pt idx="65">
                  <c:v>1703.5</c:v>
                </c:pt>
                <c:pt idx="66">
                  <c:v>1810.5</c:v>
                </c:pt>
                <c:pt idx="67">
                  <c:v>1811.5</c:v>
                </c:pt>
                <c:pt idx="68">
                  <c:v>1818</c:v>
                </c:pt>
                <c:pt idx="69">
                  <c:v>1867</c:v>
                </c:pt>
                <c:pt idx="70">
                  <c:v>1867</c:v>
                </c:pt>
                <c:pt idx="71">
                  <c:v>1951.5</c:v>
                </c:pt>
                <c:pt idx="72">
                  <c:v>1952.5</c:v>
                </c:pt>
                <c:pt idx="73">
                  <c:v>1952.5</c:v>
                </c:pt>
                <c:pt idx="74">
                  <c:v>1955</c:v>
                </c:pt>
                <c:pt idx="75">
                  <c:v>1955</c:v>
                </c:pt>
                <c:pt idx="76">
                  <c:v>1965</c:v>
                </c:pt>
                <c:pt idx="77">
                  <c:v>1998.5</c:v>
                </c:pt>
                <c:pt idx="78">
                  <c:v>2100.5</c:v>
                </c:pt>
                <c:pt idx="79">
                  <c:v>2100.5</c:v>
                </c:pt>
                <c:pt idx="80">
                  <c:v>2100.5</c:v>
                </c:pt>
                <c:pt idx="81">
                  <c:v>2100.5</c:v>
                </c:pt>
                <c:pt idx="82">
                  <c:v>2104.5</c:v>
                </c:pt>
                <c:pt idx="83">
                  <c:v>2104.5</c:v>
                </c:pt>
                <c:pt idx="84">
                  <c:v>2109.5</c:v>
                </c:pt>
                <c:pt idx="85">
                  <c:v>2109.5</c:v>
                </c:pt>
                <c:pt idx="86">
                  <c:v>2115.5</c:v>
                </c:pt>
                <c:pt idx="87">
                  <c:v>2115.5</c:v>
                </c:pt>
                <c:pt idx="88">
                  <c:v>2120</c:v>
                </c:pt>
                <c:pt idx="89">
                  <c:v>2120</c:v>
                </c:pt>
                <c:pt idx="90">
                  <c:v>2121.5</c:v>
                </c:pt>
                <c:pt idx="91">
                  <c:v>2121.5</c:v>
                </c:pt>
                <c:pt idx="92">
                  <c:v>2131.5</c:v>
                </c:pt>
                <c:pt idx="93">
                  <c:v>2131.5</c:v>
                </c:pt>
                <c:pt idx="94">
                  <c:v>2131.5</c:v>
                </c:pt>
                <c:pt idx="95">
                  <c:v>2131.5</c:v>
                </c:pt>
                <c:pt idx="96">
                  <c:v>2133.5</c:v>
                </c:pt>
                <c:pt idx="97">
                  <c:v>2133.5</c:v>
                </c:pt>
                <c:pt idx="98">
                  <c:v>2133.5</c:v>
                </c:pt>
                <c:pt idx="99">
                  <c:v>2142.5</c:v>
                </c:pt>
                <c:pt idx="100">
                  <c:v>2142.5</c:v>
                </c:pt>
                <c:pt idx="101">
                  <c:v>2142.5</c:v>
                </c:pt>
                <c:pt idx="102">
                  <c:v>2142.5</c:v>
                </c:pt>
                <c:pt idx="103">
                  <c:v>2261.5</c:v>
                </c:pt>
                <c:pt idx="104">
                  <c:v>2266</c:v>
                </c:pt>
                <c:pt idx="105">
                  <c:v>2272.5</c:v>
                </c:pt>
                <c:pt idx="106">
                  <c:v>2279</c:v>
                </c:pt>
                <c:pt idx="107">
                  <c:v>2297</c:v>
                </c:pt>
                <c:pt idx="108">
                  <c:v>2373.5</c:v>
                </c:pt>
                <c:pt idx="109">
                  <c:v>2378</c:v>
                </c:pt>
                <c:pt idx="110">
                  <c:v>2384.5</c:v>
                </c:pt>
                <c:pt idx="111">
                  <c:v>2387</c:v>
                </c:pt>
                <c:pt idx="112">
                  <c:v>2391.5</c:v>
                </c:pt>
                <c:pt idx="113">
                  <c:v>2391.5</c:v>
                </c:pt>
                <c:pt idx="114">
                  <c:v>2393.5</c:v>
                </c:pt>
                <c:pt idx="115">
                  <c:v>2400</c:v>
                </c:pt>
                <c:pt idx="116">
                  <c:v>2400.5</c:v>
                </c:pt>
                <c:pt idx="117">
                  <c:v>2400.5</c:v>
                </c:pt>
                <c:pt idx="118">
                  <c:v>2402.5</c:v>
                </c:pt>
                <c:pt idx="119">
                  <c:v>2404.5</c:v>
                </c:pt>
                <c:pt idx="120">
                  <c:v>2405</c:v>
                </c:pt>
                <c:pt idx="121">
                  <c:v>2407</c:v>
                </c:pt>
                <c:pt idx="122">
                  <c:v>2409</c:v>
                </c:pt>
                <c:pt idx="123">
                  <c:v>2416</c:v>
                </c:pt>
                <c:pt idx="124">
                  <c:v>2424.5</c:v>
                </c:pt>
                <c:pt idx="125">
                  <c:v>2433.5</c:v>
                </c:pt>
                <c:pt idx="126">
                  <c:v>2441.5</c:v>
                </c:pt>
                <c:pt idx="127">
                  <c:v>2543</c:v>
                </c:pt>
                <c:pt idx="128">
                  <c:v>2543.5</c:v>
                </c:pt>
                <c:pt idx="129">
                  <c:v>2543.5</c:v>
                </c:pt>
                <c:pt idx="130">
                  <c:v>2545</c:v>
                </c:pt>
                <c:pt idx="131">
                  <c:v>2550.5</c:v>
                </c:pt>
                <c:pt idx="132">
                  <c:v>2550.5</c:v>
                </c:pt>
                <c:pt idx="133">
                  <c:v>2551.5</c:v>
                </c:pt>
                <c:pt idx="134">
                  <c:v>2554.5</c:v>
                </c:pt>
                <c:pt idx="135">
                  <c:v>2581</c:v>
                </c:pt>
                <c:pt idx="136">
                  <c:v>2583.5</c:v>
                </c:pt>
                <c:pt idx="137">
                  <c:v>2696</c:v>
                </c:pt>
                <c:pt idx="138">
                  <c:v>2700.5</c:v>
                </c:pt>
                <c:pt idx="139">
                  <c:v>2738</c:v>
                </c:pt>
                <c:pt idx="140">
                  <c:v>2846</c:v>
                </c:pt>
                <c:pt idx="141">
                  <c:v>2855</c:v>
                </c:pt>
              </c:numCache>
            </c:numRef>
          </c:xVal>
          <c:yVal>
            <c:numRef>
              <c:f>Inactive!$J$21:$J$1005</c:f>
              <c:numCache>
                <c:formatCode>General</c:formatCode>
                <c:ptCount val="985"/>
                <c:pt idx="5">
                  <c:v>3.8332031967001967E-2</c:v>
                </c:pt>
                <c:pt idx="6">
                  <c:v>3.8332031967001967E-2</c:v>
                </c:pt>
                <c:pt idx="7">
                  <c:v>3.680183081451105E-2</c:v>
                </c:pt>
                <c:pt idx="8">
                  <c:v>3.680183081451105E-2</c:v>
                </c:pt>
                <c:pt idx="9">
                  <c:v>4.0718310359807219E-2</c:v>
                </c:pt>
                <c:pt idx="10">
                  <c:v>4.0718310359807219E-2</c:v>
                </c:pt>
                <c:pt idx="11">
                  <c:v>3.8699155811627861E-2</c:v>
                </c:pt>
                <c:pt idx="12">
                  <c:v>3.8699155811627861E-2</c:v>
                </c:pt>
                <c:pt idx="13">
                  <c:v>4.2217187619826291E-2</c:v>
                </c:pt>
                <c:pt idx="14">
                  <c:v>4.2217187619826291E-2</c:v>
                </c:pt>
                <c:pt idx="15">
                  <c:v>3.7771283059555572E-2</c:v>
                </c:pt>
                <c:pt idx="16">
                  <c:v>3.7771283059555572E-2</c:v>
                </c:pt>
                <c:pt idx="17">
                  <c:v>3.8571283053897787E-2</c:v>
                </c:pt>
                <c:pt idx="18">
                  <c:v>3.8571283053897787E-2</c:v>
                </c:pt>
                <c:pt idx="19">
                  <c:v>3.8595441001234576E-2</c:v>
                </c:pt>
                <c:pt idx="20">
                  <c:v>3.8595441001234576E-2</c:v>
                </c:pt>
                <c:pt idx="21">
                  <c:v>3.7369467121607158E-2</c:v>
                </c:pt>
                <c:pt idx="22">
                  <c:v>3.7369467121607158E-2</c:v>
                </c:pt>
                <c:pt idx="23">
                  <c:v>3.4683271660469472E-2</c:v>
                </c:pt>
                <c:pt idx="24">
                  <c:v>3.4683271660469472E-2</c:v>
                </c:pt>
                <c:pt idx="25">
                  <c:v>2.2156175036798231E-2</c:v>
                </c:pt>
                <c:pt idx="26">
                  <c:v>2.2156175036798231E-2</c:v>
                </c:pt>
                <c:pt idx="27">
                  <c:v>1.9206238866900094E-3</c:v>
                </c:pt>
                <c:pt idx="28">
                  <c:v>1.9206238866900094E-3</c:v>
                </c:pt>
                <c:pt idx="29">
                  <c:v>0</c:v>
                </c:pt>
                <c:pt idx="30">
                  <c:v>2.0000000222353265E-4</c:v>
                </c:pt>
                <c:pt idx="31">
                  <c:v>2.0000000222353265E-4</c:v>
                </c:pt>
                <c:pt idx="32">
                  <c:v>5.0000000192085281E-4</c:v>
                </c:pt>
                <c:pt idx="33">
                  <c:v>5.90923066920368E-3</c:v>
                </c:pt>
                <c:pt idx="34">
                  <c:v>6.8092306755715981E-3</c:v>
                </c:pt>
                <c:pt idx="35">
                  <c:v>6.8092306755715981E-3</c:v>
                </c:pt>
                <c:pt idx="36">
                  <c:v>7.0092306705191731E-3</c:v>
                </c:pt>
                <c:pt idx="37">
                  <c:v>6.3989601985667832E-3</c:v>
                </c:pt>
                <c:pt idx="38">
                  <c:v>1.1386707927158568E-2</c:v>
                </c:pt>
                <c:pt idx="39">
                  <c:v>8.2840329196187668E-3</c:v>
                </c:pt>
                <c:pt idx="40">
                  <c:v>1.1547705631528515E-2</c:v>
                </c:pt>
                <c:pt idx="41">
                  <c:v>1.8622244206198957E-2</c:v>
                </c:pt>
                <c:pt idx="51">
                  <c:v>3.486019182309974E-2</c:v>
                </c:pt>
                <c:pt idx="66">
                  <c:v>3.4055173542583361E-2</c:v>
                </c:pt>
                <c:pt idx="71">
                  <c:v>2.9829975792381447E-2</c:v>
                </c:pt>
                <c:pt idx="76">
                  <c:v>3.4040329199342523E-2</c:v>
                </c:pt>
                <c:pt idx="77">
                  <c:v>3.1254909867129754E-2</c:v>
                </c:pt>
                <c:pt idx="126">
                  <c:v>-2.7164561179233715E-3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E0E-47C5-973C-3588C8314D08}"/>
            </c:ext>
          </c:extLst>
        </c:ser>
        <c:ser>
          <c:idx val="4"/>
          <c:order val="3"/>
          <c:tx>
            <c:strRef>
              <c:f>Inactive!$K$20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Inactive!$D$21:$D$105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-6357.5</c:v>
                </c:pt>
                <c:pt idx="2">
                  <c:v>-6325</c:v>
                </c:pt>
                <c:pt idx="3">
                  <c:v>-5879.5</c:v>
                </c:pt>
                <c:pt idx="4">
                  <c:v>-5846</c:v>
                </c:pt>
                <c:pt idx="5">
                  <c:v>-842</c:v>
                </c:pt>
                <c:pt idx="6">
                  <c:v>-842</c:v>
                </c:pt>
                <c:pt idx="7">
                  <c:v>-736.5</c:v>
                </c:pt>
                <c:pt idx="8">
                  <c:v>-736.5</c:v>
                </c:pt>
                <c:pt idx="9">
                  <c:v>-729.5</c:v>
                </c:pt>
                <c:pt idx="10">
                  <c:v>-729.5</c:v>
                </c:pt>
                <c:pt idx="11">
                  <c:v>-725.5</c:v>
                </c:pt>
                <c:pt idx="12">
                  <c:v>-725.5</c:v>
                </c:pt>
                <c:pt idx="13">
                  <c:v>-687.5</c:v>
                </c:pt>
                <c:pt idx="14">
                  <c:v>-687.5</c:v>
                </c:pt>
                <c:pt idx="15">
                  <c:v>-573.5</c:v>
                </c:pt>
                <c:pt idx="16">
                  <c:v>-573.5</c:v>
                </c:pt>
                <c:pt idx="17">
                  <c:v>-573.5</c:v>
                </c:pt>
                <c:pt idx="18">
                  <c:v>-573.5</c:v>
                </c:pt>
                <c:pt idx="19">
                  <c:v>-542</c:v>
                </c:pt>
                <c:pt idx="20">
                  <c:v>-542</c:v>
                </c:pt>
                <c:pt idx="21">
                  <c:v>-416.5</c:v>
                </c:pt>
                <c:pt idx="22">
                  <c:v>-416.5</c:v>
                </c:pt>
                <c:pt idx="23">
                  <c:v>-398.5</c:v>
                </c:pt>
                <c:pt idx="24">
                  <c:v>-398.5</c:v>
                </c:pt>
                <c:pt idx="25">
                  <c:v>-231</c:v>
                </c:pt>
                <c:pt idx="26">
                  <c:v>-231</c:v>
                </c:pt>
                <c:pt idx="27">
                  <c:v>-103.5</c:v>
                </c:pt>
                <c:pt idx="28">
                  <c:v>-103.5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55.5</c:v>
                </c:pt>
                <c:pt idx="34">
                  <c:v>55.5</c:v>
                </c:pt>
                <c:pt idx="35">
                  <c:v>55.5</c:v>
                </c:pt>
                <c:pt idx="36">
                  <c:v>55.5</c:v>
                </c:pt>
                <c:pt idx="37">
                  <c:v>172.5</c:v>
                </c:pt>
                <c:pt idx="38">
                  <c:v>185.5</c:v>
                </c:pt>
                <c:pt idx="39">
                  <c:v>196.5</c:v>
                </c:pt>
                <c:pt idx="40">
                  <c:v>308.5</c:v>
                </c:pt>
                <c:pt idx="41">
                  <c:v>637.5</c:v>
                </c:pt>
                <c:pt idx="42">
                  <c:v>714.5</c:v>
                </c:pt>
                <c:pt idx="43">
                  <c:v>714.5</c:v>
                </c:pt>
                <c:pt idx="44">
                  <c:v>1073</c:v>
                </c:pt>
                <c:pt idx="45">
                  <c:v>1079.5</c:v>
                </c:pt>
                <c:pt idx="46">
                  <c:v>1083.5</c:v>
                </c:pt>
                <c:pt idx="47">
                  <c:v>1088</c:v>
                </c:pt>
                <c:pt idx="48">
                  <c:v>1088.5</c:v>
                </c:pt>
                <c:pt idx="49">
                  <c:v>1211.5</c:v>
                </c:pt>
                <c:pt idx="50">
                  <c:v>1234</c:v>
                </c:pt>
                <c:pt idx="51">
                  <c:v>1266.5</c:v>
                </c:pt>
                <c:pt idx="52">
                  <c:v>1341.5</c:v>
                </c:pt>
                <c:pt idx="53">
                  <c:v>1358.5</c:v>
                </c:pt>
                <c:pt idx="54">
                  <c:v>1358.5</c:v>
                </c:pt>
                <c:pt idx="55">
                  <c:v>1358.5</c:v>
                </c:pt>
                <c:pt idx="56">
                  <c:v>1392.5</c:v>
                </c:pt>
                <c:pt idx="57">
                  <c:v>1509</c:v>
                </c:pt>
                <c:pt idx="58">
                  <c:v>1509.5</c:v>
                </c:pt>
                <c:pt idx="59">
                  <c:v>1647.5</c:v>
                </c:pt>
                <c:pt idx="60">
                  <c:v>1652.5</c:v>
                </c:pt>
                <c:pt idx="61">
                  <c:v>1659.5</c:v>
                </c:pt>
                <c:pt idx="62">
                  <c:v>1681.5</c:v>
                </c:pt>
                <c:pt idx="63">
                  <c:v>1683.5</c:v>
                </c:pt>
                <c:pt idx="64">
                  <c:v>1692.5</c:v>
                </c:pt>
                <c:pt idx="65">
                  <c:v>1703.5</c:v>
                </c:pt>
                <c:pt idx="66">
                  <c:v>1810.5</c:v>
                </c:pt>
                <c:pt idx="67">
                  <c:v>1811.5</c:v>
                </c:pt>
                <c:pt idx="68">
                  <c:v>1818</c:v>
                </c:pt>
                <c:pt idx="69">
                  <c:v>1867</c:v>
                </c:pt>
                <c:pt idx="70">
                  <c:v>1867</c:v>
                </c:pt>
                <c:pt idx="71">
                  <c:v>1951.5</c:v>
                </c:pt>
                <c:pt idx="72">
                  <c:v>1952.5</c:v>
                </c:pt>
                <c:pt idx="73">
                  <c:v>1952.5</c:v>
                </c:pt>
                <c:pt idx="74">
                  <c:v>1955</c:v>
                </c:pt>
                <c:pt idx="75">
                  <c:v>1955</c:v>
                </c:pt>
                <c:pt idx="76">
                  <c:v>1965</c:v>
                </c:pt>
                <c:pt idx="77">
                  <c:v>1998.5</c:v>
                </c:pt>
                <c:pt idx="78">
                  <c:v>2100.5</c:v>
                </c:pt>
                <c:pt idx="79">
                  <c:v>2100.5</c:v>
                </c:pt>
                <c:pt idx="80">
                  <c:v>2100.5</c:v>
                </c:pt>
                <c:pt idx="81">
                  <c:v>2100.5</c:v>
                </c:pt>
                <c:pt idx="82">
                  <c:v>2104.5</c:v>
                </c:pt>
                <c:pt idx="83">
                  <c:v>2104.5</c:v>
                </c:pt>
                <c:pt idx="84">
                  <c:v>2109.5</c:v>
                </c:pt>
                <c:pt idx="85">
                  <c:v>2109.5</c:v>
                </c:pt>
                <c:pt idx="86">
                  <c:v>2115.5</c:v>
                </c:pt>
                <c:pt idx="87">
                  <c:v>2115.5</c:v>
                </c:pt>
                <c:pt idx="88">
                  <c:v>2120</c:v>
                </c:pt>
                <c:pt idx="89">
                  <c:v>2120</c:v>
                </c:pt>
                <c:pt idx="90">
                  <c:v>2121.5</c:v>
                </c:pt>
                <c:pt idx="91">
                  <c:v>2121.5</c:v>
                </c:pt>
                <c:pt idx="92">
                  <c:v>2131.5</c:v>
                </c:pt>
                <c:pt idx="93">
                  <c:v>2131.5</c:v>
                </c:pt>
                <c:pt idx="94">
                  <c:v>2131.5</c:v>
                </c:pt>
                <c:pt idx="95">
                  <c:v>2131.5</c:v>
                </c:pt>
                <c:pt idx="96">
                  <c:v>2133.5</c:v>
                </c:pt>
                <c:pt idx="97">
                  <c:v>2133.5</c:v>
                </c:pt>
                <c:pt idx="98">
                  <c:v>2133.5</c:v>
                </c:pt>
                <c:pt idx="99">
                  <c:v>2142.5</c:v>
                </c:pt>
                <c:pt idx="100">
                  <c:v>2142.5</c:v>
                </c:pt>
                <c:pt idx="101">
                  <c:v>2142.5</c:v>
                </c:pt>
                <c:pt idx="102">
                  <c:v>2142.5</c:v>
                </c:pt>
                <c:pt idx="103">
                  <c:v>2261.5</c:v>
                </c:pt>
                <c:pt idx="104">
                  <c:v>2266</c:v>
                </c:pt>
                <c:pt idx="105">
                  <c:v>2272.5</c:v>
                </c:pt>
                <c:pt idx="106">
                  <c:v>2279</c:v>
                </c:pt>
                <c:pt idx="107">
                  <c:v>2297</c:v>
                </c:pt>
                <c:pt idx="108">
                  <c:v>2373.5</c:v>
                </c:pt>
                <c:pt idx="109">
                  <c:v>2378</c:v>
                </c:pt>
                <c:pt idx="110">
                  <c:v>2384.5</c:v>
                </c:pt>
                <c:pt idx="111">
                  <c:v>2387</c:v>
                </c:pt>
                <c:pt idx="112">
                  <c:v>2391.5</c:v>
                </c:pt>
                <c:pt idx="113">
                  <c:v>2391.5</c:v>
                </c:pt>
                <c:pt idx="114">
                  <c:v>2393.5</c:v>
                </c:pt>
                <c:pt idx="115">
                  <c:v>2400</c:v>
                </c:pt>
                <c:pt idx="116">
                  <c:v>2400.5</c:v>
                </c:pt>
                <c:pt idx="117">
                  <c:v>2400.5</c:v>
                </c:pt>
                <c:pt idx="118">
                  <c:v>2402.5</c:v>
                </c:pt>
                <c:pt idx="119">
                  <c:v>2404.5</c:v>
                </c:pt>
                <c:pt idx="120">
                  <c:v>2405</c:v>
                </c:pt>
                <c:pt idx="121">
                  <c:v>2407</c:v>
                </c:pt>
                <c:pt idx="122">
                  <c:v>2409</c:v>
                </c:pt>
                <c:pt idx="123">
                  <c:v>2416</c:v>
                </c:pt>
                <c:pt idx="124">
                  <c:v>2424.5</c:v>
                </c:pt>
                <c:pt idx="125">
                  <c:v>2433.5</c:v>
                </c:pt>
                <c:pt idx="126">
                  <c:v>2441.5</c:v>
                </c:pt>
                <c:pt idx="127">
                  <c:v>2543</c:v>
                </c:pt>
                <c:pt idx="128">
                  <c:v>2543.5</c:v>
                </c:pt>
                <c:pt idx="129">
                  <c:v>2543.5</c:v>
                </c:pt>
                <c:pt idx="130">
                  <c:v>2545</c:v>
                </c:pt>
                <c:pt idx="131">
                  <c:v>2550.5</c:v>
                </c:pt>
                <c:pt idx="132">
                  <c:v>2550.5</c:v>
                </c:pt>
                <c:pt idx="133">
                  <c:v>2551.5</c:v>
                </c:pt>
                <c:pt idx="134">
                  <c:v>2554.5</c:v>
                </c:pt>
                <c:pt idx="135">
                  <c:v>2581</c:v>
                </c:pt>
                <c:pt idx="136">
                  <c:v>2583.5</c:v>
                </c:pt>
                <c:pt idx="137">
                  <c:v>2696</c:v>
                </c:pt>
                <c:pt idx="138">
                  <c:v>2700.5</c:v>
                </c:pt>
                <c:pt idx="139">
                  <c:v>2738</c:v>
                </c:pt>
                <c:pt idx="140">
                  <c:v>2846</c:v>
                </c:pt>
                <c:pt idx="141">
                  <c:v>2855</c:v>
                </c:pt>
              </c:numCache>
            </c:numRef>
          </c:xVal>
          <c:yVal>
            <c:numRef>
              <c:f>Inactive!$K$21:$K$1005</c:f>
              <c:numCache>
                <c:formatCode>General</c:formatCode>
                <c:ptCount val="985"/>
                <c:pt idx="42">
                  <c:v>2.9803519195411354E-2</c:v>
                </c:pt>
                <c:pt idx="43">
                  <c:v>2.9803519195411354E-2</c:v>
                </c:pt>
                <c:pt idx="44">
                  <c:v>2.9211792993010022E-2</c:v>
                </c:pt>
                <c:pt idx="45">
                  <c:v>3.0905666855687741E-2</c:v>
                </c:pt>
                <c:pt idx="46">
                  <c:v>3.3986512302362826E-2</c:v>
                </c:pt>
                <c:pt idx="47">
                  <c:v>3.0589963447710034E-2</c:v>
                </c:pt>
                <c:pt idx="48">
                  <c:v>3.00125691210269E-2</c:v>
                </c:pt>
                <c:pt idx="49">
                  <c:v>3.1773566835909151E-2</c:v>
                </c:pt>
                <c:pt idx="50">
                  <c:v>3.2490822508407291E-2</c:v>
                </c:pt>
                <c:pt idx="52">
                  <c:v>3.3951044075365644E-2</c:v>
                </c:pt>
                <c:pt idx="53">
                  <c:v>3.4519637258199509E-2</c:v>
                </c:pt>
                <c:pt idx="54">
                  <c:v>3.7219637255475391E-2</c:v>
                </c:pt>
                <c:pt idx="55">
                  <c:v>3.7219637255475391E-2</c:v>
                </c:pt>
                <c:pt idx="56">
                  <c:v>3.4356823620328214E-2</c:v>
                </c:pt>
                <c:pt idx="57">
                  <c:v>3.412394745828351E-2</c:v>
                </c:pt>
                <c:pt idx="58">
                  <c:v>3.7246553139993921E-2</c:v>
                </c:pt>
                <c:pt idx="59">
                  <c:v>3.7085721298353747E-2</c:v>
                </c:pt>
                <c:pt idx="60">
                  <c:v>3.6311778116214555E-2</c:v>
                </c:pt>
                <c:pt idx="61">
                  <c:v>3.6828257660090458E-2</c:v>
                </c:pt>
                <c:pt idx="62">
                  <c:v>3.5622907656943426E-2</c:v>
                </c:pt>
                <c:pt idx="63">
                  <c:v>3.601333038386656E-2</c:v>
                </c:pt>
                <c:pt idx="64">
                  <c:v>3.6120232653047424E-2</c:v>
                </c:pt>
                <c:pt idx="65">
                  <c:v>3.6017557657032739E-2</c:v>
                </c:pt>
                <c:pt idx="67">
                  <c:v>3.4900384904176462E-2</c:v>
                </c:pt>
                <c:pt idx="68">
                  <c:v>3.4894258766144048E-2</c:v>
                </c:pt>
                <c:pt idx="69">
                  <c:v>3.7509615576709621E-2</c:v>
                </c:pt>
                <c:pt idx="70">
                  <c:v>3.7509615576709621E-2</c:v>
                </c:pt>
                <c:pt idx="72">
                  <c:v>3.2075187154987361E-2</c:v>
                </c:pt>
                <c:pt idx="73">
                  <c:v>3.2075187154987361E-2</c:v>
                </c:pt>
                <c:pt idx="74">
                  <c:v>3.3788215565436985E-2</c:v>
                </c:pt>
                <c:pt idx="75">
                  <c:v>3.3788215565436985E-2</c:v>
                </c:pt>
                <c:pt idx="78">
                  <c:v>2.7866468946740497E-2</c:v>
                </c:pt>
                <c:pt idx="79">
                  <c:v>2.7866468946740497E-2</c:v>
                </c:pt>
                <c:pt idx="80">
                  <c:v>2.8566468943608925E-2</c:v>
                </c:pt>
                <c:pt idx="81">
                  <c:v>2.8566468943608925E-2</c:v>
                </c:pt>
                <c:pt idx="82">
                  <c:v>2.8147314391389955E-2</c:v>
                </c:pt>
                <c:pt idx="83">
                  <c:v>2.8147314391389955E-2</c:v>
                </c:pt>
                <c:pt idx="84">
                  <c:v>2.9973371209052857E-2</c:v>
                </c:pt>
                <c:pt idx="85">
                  <c:v>2.9973371209052857E-2</c:v>
                </c:pt>
                <c:pt idx="86">
                  <c:v>2.8744639399519656E-2</c:v>
                </c:pt>
                <c:pt idx="87">
                  <c:v>2.8744639399519656E-2</c:v>
                </c:pt>
                <c:pt idx="88">
                  <c:v>2.9248090533656068E-2</c:v>
                </c:pt>
                <c:pt idx="89">
                  <c:v>2.9248090533656068E-2</c:v>
                </c:pt>
                <c:pt idx="90">
                  <c:v>2.9015907581197098E-2</c:v>
                </c:pt>
                <c:pt idx="91">
                  <c:v>2.9015907581197098E-2</c:v>
                </c:pt>
                <c:pt idx="92">
                  <c:v>2.6668021215300541E-2</c:v>
                </c:pt>
                <c:pt idx="93">
                  <c:v>2.6668021215300541E-2</c:v>
                </c:pt>
                <c:pt idx="94">
                  <c:v>2.7668021211866289E-2</c:v>
                </c:pt>
                <c:pt idx="95">
                  <c:v>2.7668021211866289E-2</c:v>
                </c:pt>
                <c:pt idx="96">
                  <c:v>2.5958443940908182E-2</c:v>
                </c:pt>
                <c:pt idx="97">
                  <c:v>2.5958443940908182E-2</c:v>
                </c:pt>
                <c:pt idx="98">
                  <c:v>2.8358443938486744E-2</c:v>
                </c:pt>
                <c:pt idx="99">
                  <c:v>2.6765346214233432E-2</c:v>
                </c:pt>
                <c:pt idx="100">
                  <c:v>2.6765346214233432E-2</c:v>
                </c:pt>
                <c:pt idx="101">
                  <c:v>2.7365346213628072E-2</c:v>
                </c:pt>
                <c:pt idx="102">
                  <c:v>2.7365346213628072E-2</c:v>
                </c:pt>
                <c:pt idx="103">
                  <c:v>1.5445498458575457E-2</c:v>
                </c:pt>
                <c:pt idx="104">
                  <c:v>1.4248949599277694E-2</c:v>
                </c:pt>
                <c:pt idx="105">
                  <c:v>1.5042823455587495E-2</c:v>
                </c:pt>
                <c:pt idx="106">
                  <c:v>1.8436697318975348E-2</c:v>
                </c:pt>
                <c:pt idx="107">
                  <c:v>1.1050501860154327E-2</c:v>
                </c:pt>
                <c:pt idx="108">
                  <c:v>-2.9082883702358231E-4</c:v>
                </c:pt>
                <c:pt idx="109">
                  <c:v>1.1262230691500008E-4</c:v>
                </c:pt>
                <c:pt idx="110">
                  <c:v>-3.9350383303826675E-4</c:v>
                </c:pt>
                <c:pt idx="111">
                  <c:v>-1.3804754198645242E-3</c:v>
                </c:pt>
                <c:pt idx="112">
                  <c:v>-7.7702428825432435E-4</c:v>
                </c:pt>
                <c:pt idx="113">
                  <c:v>-1.7702428885968402E-4</c:v>
                </c:pt>
                <c:pt idx="114">
                  <c:v>-1.1866015629493631E-3</c:v>
                </c:pt>
                <c:pt idx="115">
                  <c:v>2.0727230003103614E-4</c:v>
                </c:pt>
                <c:pt idx="116">
                  <c:v>-3.1701220214017667E-3</c:v>
                </c:pt>
                <c:pt idx="117">
                  <c:v>-1.3701220232178457E-3</c:v>
                </c:pt>
                <c:pt idx="118">
                  <c:v>-4.7969928709790111E-4</c:v>
                </c:pt>
                <c:pt idx="119">
                  <c:v>-1.1892765687662177E-3</c:v>
                </c:pt>
                <c:pt idx="120">
                  <c:v>-5.6667088210815564E-4</c:v>
                </c:pt>
                <c:pt idx="121">
                  <c:v>4.2375184420961887E-4</c:v>
                </c:pt>
                <c:pt idx="122">
                  <c:v>3.1417457648785785E-4</c:v>
                </c:pt>
                <c:pt idx="123">
                  <c:v>2.8306541134952568E-3</c:v>
                </c:pt>
                <c:pt idx="124">
                  <c:v>1.0149507070309483E-3</c:v>
                </c:pt>
                <c:pt idx="125">
                  <c:v>-2.7814702480100095E-4</c:v>
                </c:pt>
                <c:pt idx="127">
                  <c:v>6.3724972715135664E-3</c:v>
                </c:pt>
                <c:pt idx="128">
                  <c:v>2.0951029582647607E-3</c:v>
                </c:pt>
                <c:pt idx="129">
                  <c:v>2.7951029624091461E-3</c:v>
                </c:pt>
                <c:pt idx="130">
                  <c:v>3.0629199973191135E-3</c:v>
                </c:pt>
                <c:pt idx="131">
                  <c:v>1.2115825011278503E-3</c:v>
                </c:pt>
                <c:pt idx="132">
                  <c:v>1.7115825030487031E-3</c:v>
                </c:pt>
                <c:pt idx="133">
                  <c:v>-7.4320613930467516E-4</c:v>
                </c:pt>
                <c:pt idx="134">
                  <c:v>2.3924279594211839E-3</c:v>
                </c:pt>
                <c:pt idx="135">
                  <c:v>2.590529082226567E-3</c:v>
                </c:pt>
                <c:pt idx="136">
                  <c:v>2.1035574973211624E-3</c:v>
                </c:pt>
                <c:pt idx="137">
                  <c:v>6.6898358854814433E-3</c:v>
                </c:pt>
                <c:pt idx="138">
                  <c:v>3.4932870185002685E-3</c:v>
                </c:pt>
                <c:pt idx="139">
                  <c:v>5.5887131529743783E-3</c:v>
                </c:pt>
                <c:pt idx="140">
                  <c:v>1.1671540400129743E-2</c:v>
                </c:pt>
                <c:pt idx="141">
                  <c:v>8.5784426773898304E-3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E0E-47C5-973C-3588C8314D08}"/>
            </c:ext>
          </c:extLst>
        </c:ser>
        <c:ser>
          <c:idx val="2"/>
          <c:order val="4"/>
          <c:tx>
            <c:strRef>
              <c:f>Inactive!$L$20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Inactive!$D$21:$D$105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-6357.5</c:v>
                </c:pt>
                <c:pt idx="2">
                  <c:v>-6325</c:v>
                </c:pt>
                <c:pt idx="3">
                  <c:v>-5879.5</c:v>
                </c:pt>
                <c:pt idx="4">
                  <c:v>-5846</c:v>
                </c:pt>
                <c:pt idx="5">
                  <c:v>-842</c:v>
                </c:pt>
                <c:pt idx="6">
                  <c:v>-842</c:v>
                </c:pt>
                <c:pt idx="7">
                  <c:v>-736.5</c:v>
                </c:pt>
                <c:pt idx="8">
                  <c:v>-736.5</c:v>
                </c:pt>
                <c:pt idx="9">
                  <c:v>-729.5</c:v>
                </c:pt>
                <c:pt idx="10">
                  <c:v>-729.5</c:v>
                </c:pt>
                <c:pt idx="11">
                  <c:v>-725.5</c:v>
                </c:pt>
                <c:pt idx="12">
                  <c:v>-725.5</c:v>
                </c:pt>
                <c:pt idx="13">
                  <c:v>-687.5</c:v>
                </c:pt>
                <c:pt idx="14">
                  <c:v>-687.5</c:v>
                </c:pt>
                <c:pt idx="15">
                  <c:v>-573.5</c:v>
                </c:pt>
                <c:pt idx="16">
                  <c:v>-573.5</c:v>
                </c:pt>
                <c:pt idx="17">
                  <c:v>-573.5</c:v>
                </c:pt>
                <c:pt idx="18">
                  <c:v>-573.5</c:v>
                </c:pt>
                <c:pt idx="19">
                  <c:v>-542</c:v>
                </c:pt>
                <c:pt idx="20">
                  <c:v>-542</c:v>
                </c:pt>
                <c:pt idx="21">
                  <c:v>-416.5</c:v>
                </c:pt>
                <c:pt idx="22">
                  <c:v>-416.5</c:v>
                </c:pt>
                <c:pt idx="23">
                  <c:v>-398.5</c:v>
                </c:pt>
                <c:pt idx="24">
                  <c:v>-398.5</c:v>
                </c:pt>
                <c:pt idx="25">
                  <c:v>-231</c:v>
                </c:pt>
                <c:pt idx="26">
                  <c:v>-231</c:v>
                </c:pt>
                <c:pt idx="27">
                  <c:v>-103.5</c:v>
                </c:pt>
                <c:pt idx="28">
                  <c:v>-103.5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55.5</c:v>
                </c:pt>
                <c:pt idx="34">
                  <c:v>55.5</c:v>
                </c:pt>
                <c:pt idx="35">
                  <c:v>55.5</c:v>
                </c:pt>
                <c:pt idx="36">
                  <c:v>55.5</c:v>
                </c:pt>
                <c:pt idx="37">
                  <c:v>172.5</c:v>
                </c:pt>
                <c:pt idx="38">
                  <c:v>185.5</c:v>
                </c:pt>
                <c:pt idx="39">
                  <c:v>196.5</c:v>
                </c:pt>
                <c:pt idx="40">
                  <c:v>308.5</c:v>
                </c:pt>
                <c:pt idx="41">
                  <c:v>637.5</c:v>
                </c:pt>
                <c:pt idx="42">
                  <c:v>714.5</c:v>
                </c:pt>
                <c:pt idx="43">
                  <c:v>714.5</c:v>
                </c:pt>
                <c:pt idx="44">
                  <c:v>1073</c:v>
                </c:pt>
                <c:pt idx="45">
                  <c:v>1079.5</c:v>
                </c:pt>
                <c:pt idx="46">
                  <c:v>1083.5</c:v>
                </c:pt>
                <c:pt idx="47">
                  <c:v>1088</c:v>
                </c:pt>
                <c:pt idx="48">
                  <c:v>1088.5</c:v>
                </c:pt>
                <c:pt idx="49">
                  <c:v>1211.5</c:v>
                </c:pt>
                <c:pt idx="50">
                  <c:v>1234</c:v>
                </c:pt>
                <c:pt idx="51">
                  <c:v>1266.5</c:v>
                </c:pt>
                <c:pt idx="52">
                  <c:v>1341.5</c:v>
                </c:pt>
                <c:pt idx="53">
                  <c:v>1358.5</c:v>
                </c:pt>
                <c:pt idx="54">
                  <c:v>1358.5</c:v>
                </c:pt>
                <c:pt idx="55">
                  <c:v>1358.5</c:v>
                </c:pt>
                <c:pt idx="56">
                  <c:v>1392.5</c:v>
                </c:pt>
                <c:pt idx="57">
                  <c:v>1509</c:v>
                </c:pt>
                <c:pt idx="58">
                  <c:v>1509.5</c:v>
                </c:pt>
                <c:pt idx="59">
                  <c:v>1647.5</c:v>
                </c:pt>
                <c:pt idx="60">
                  <c:v>1652.5</c:v>
                </c:pt>
                <c:pt idx="61">
                  <c:v>1659.5</c:v>
                </c:pt>
                <c:pt idx="62">
                  <c:v>1681.5</c:v>
                </c:pt>
                <c:pt idx="63">
                  <c:v>1683.5</c:v>
                </c:pt>
                <c:pt idx="64">
                  <c:v>1692.5</c:v>
                </c:pt>
                <c:pt idx="65">
                  <c:v>1703.5</c:v>
                </c:pt>
                <c:pt idx="66">
                  <c:v>1810.5</c:v>
                </c:pt>
                <c:pt idx="67">
                  <c:v>1811.5</c:v>
                </c:pt>
                <c:pt idx="68">
                  <c:v>1818</c:v>
                </c:pt>
                <c:pt idx="69">
                  <c:v>1867</c:v>
                </c:pt>
                <c:pt idx="70">
                  <c:v>1867</c:v>
                </c:pt>
                <c:pt idx="71">
                  <c:v>1951.5</c:v>
                </c:pt>
                <c:pt idx="72">
                  <c:v>1952.5</c:v>
                </c:pt>
                <c:pt idx="73">
                  <c:v>1952.5</c:v>
                </c:pt>
                <c:pt idx="74">
                  <c:v>1955</c:v>
                </c:pt>
                <c:pt idx="75">
                  <c:v>1955</c:v>
                </c:pt>
                <c:pt idx="76">
                  <c:v>1965</c:v>
                </c:pt>
                <c:pt idx="77">
                  <c:v>1998.5</c:v>
                </c:pt>
                <c:pt idx="78">
                  <c:v>2100.5</c:v>
                </c:pt>
                <c:pt idx="79">
                  <c:v>2100.5</c:v>
                </c:pt>
                <c:pt idx="80">
                  <c:v>2100.5</c:v>
                </c:pt>
                <c:pt idx="81">
                  <c:v>2100.5</c:v>
                </c:pt>
                <c:pt idx="82">
                  <c:v>2104.5</c:v>
                </c:pt>
                <c:pt idx="83">
                  <c:v>2104.5</c:v>
                </c:pt>
                <c:pt idx="84">
                  <c:v>2109.5</c:v>
                </c:pt>
                <c:pt idx="85">
                  <c:v>2109.5</c:v>
                </c:pt>
                <c:pt idx="86">
                  <c:v>2115.5</c:v>
                </c:pt>
                <c:pt idx="87">
                  <c:v>2115.5</c:v>
                </c:pt>
                <c:pt idx="88">
                  <c:v>2120</c:v>
                </c:pt>
                <c:pt idx="89">
                  <c:v>2120</c:v>
                </c:pt>
                <c:pt idx="90">
                  <c:v>2121.5</c:v>
                </c:pt>
                <c:pt idx="91">
                  <c:v>2121.5</c:v>
                </c:pt>
                <c:pt idx="92">
                  <c:v>2131.5</c:v>
                </c:pt>
                <c:pt idx="93">
                  <c:v>2131.5</c:v>
                </c:pt>
                <c:pt idx="94">
                  <c:v>2131.5</c:v>
                </c:pt>
                <c:pt idx="95">
                  <c:v>2131.5</c:v>
                </c:pt>
                <c:pt idx="96">
                  <c:v>2133.5</c:v>
                </c:pt>
                <c:pt idx="97">
                  <c:v>2133.5</c:v>
                </c:pt>
                <c:pt idx="98">
                  <c:v>2133.5</c:v>
                </c:pt>
                <c:pt idx="99">
                  <c:v>2142.5</c:v>
                </c:pt>
                <c:pt idx="100">
                  <c:v>2142.5</c:v>
                </c:pt>
                <c:pt idx="101">
                  <c:v>2142.5</c:v>
                </c:pt>
                <c:pt idx="102">
                  <c:v>2142.5</c:v>
                </c:pt>
                <c:pt idx="103">
                  <c:v>2261.5</c:v>
                </c:pt>
                <c:pt idx="104">
                  <c:v>2266</c:v>
                </c:pt>
                <c:pt idx="105">
                  <c:v>2272.5</c:v>
                </c:pt>
                <c:pt idx="106">
                  <c:v>2279</c:v>
                </c:pt>
                <c:pt idx="107">
                  <c:v>2297</c:v>
                </c:pt>
                <c:pt idx="108">
                  <c:v>2373.5</c:v>
                </c:pt>
                <c:pt idx="109">
                  <c:v>2378</c:v>
                </c:pt>
                <c:pt idx="110">
                  <c:v>2384.5</c:v>
                </c:pt>
                <c:pt idx="111">
                  <c:v>2387</c:v>
                </c:pt>
                <c:pt idx="112">
                  <c:v>2391.5</c:v>
                </c:pt>
                <c:pt idx="113">
                  <c:v>2391.5</c:v>
                </c:pt>
                <c:pt idx="114">
                  <c:v>2393.5</c:v>
                </c:pt>
                <c:pt idx="115">
                  <c:v>2400</c:v>
                </c:pt>
                <c:pt idx="116">
                  <c:v>2400.5</c:v>
                </c:pt>
                <c:pt idx="117">
                  <c:v>2400.5</c:v>
                </c:pt>
                <c:pt idx="118">
                  <c:v>2402.5</c:v>
                </c:pt>
                <c:pt idx="119">
                  <c:v>2404.5</c:v>
                </c:pt>
                <c:pt idx="120">
                  <c:v>2405</c:v>
                </c:pt>
                <c:pt idx="121">
                  <c:v>2407</c:v>
                </c:pt>
                <c:pt idx="122">
                  <c:v>2409</c:v>
                </c:pt>
                <c:pt idx="123">
                  <c:v>2416</c:v>
                </c:pt>
                <c:pt idx="124">
                  <c:v>2424.5</c:v>
                </c:pt>
                <c:pt idx="125">
                  <c:v>2433.5</c:v>
                </c:pt>
                <c:pt idx="126">
                  <c:v>2441.5</c:v>
                </c:pt>
                <c:pt idx="127">
                  <c:v>2543</c:v>
                </c:pt>
                <c:pt idx="128">
                  <c:v>2543.5</c:v>
                </c:pt>
                <c:pt idx="129">
                  <c:v>2543.5</c:v>
                </c:pt>
                <c:pt idx="130">
                  <c:v>2545</c:v>
                </c:pt>
                <c:pt idx="131">
                  <c:v>2550.5</c:v>
                </c:pt>
                <c:pt idx="132">
                  <c:v>2550.5</c:v>
                </c:pt>
                <c:pt idx="133">
                  <c:v>2551.5</c:v>
                </c:pt>
                <c:pt idx="134">
                  <c:v>2554.5</c:v>
                </c:pt>
                <c:pt idx="135">
                  <c:v>2581</c:v>
                </c:pt>
                <c:pt idx="136">
                  <c:v>2583.5</c:v>
                </c:pt>
                <c:pt idx="137">
                  <c:v>2696</c:v>
                </c:pt>
                <c:pt idx="138">
                  <c:v>2700.5</c:v>
                </c:pt>
                <c:pt idx="139">
                  <c:v>2738</c:v>
                </c:pt>
                <c:pt idx="140">
                  <c:v>2846</c:v>
                </c:pt>
                <c:pt idx="141">
                  <c:v>2855</c:v>
                </c:pt>
              </c:numCache>
            </c:numRef>
          </c:xVal>
          <c:yVal>
            <c:numRef>
              <c:f>Inactive!$L$21:$L$1005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E0E-47C5-973C-3588C8314D08}"/>
            </c:ext>
          </c:extLst>
        </c:ser>
        <c:ser>
          <c:idx val="5"/>
          <c:order val="5"/>
          <c:tx>
            <c:strRef>
              <c:f>Inactive!$M$20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Inactive!$D$21:$D$105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-6357.5</c:v>
                </c:pt>
                <c:pt idx="2">
                  <c:v>-6325</c:v>
                </c:pt>
                <c:pt idx="3">
                  <c:v>-5879.5</c:v>
                </c:pt>
                <c:pt idx="4">
                  <c:v>-5846</c:v>
                </c:pt>
                <c:pt idx="5">
                  <c:v>-842</c:v>
                </c:pt>
                <c:pt idx="6">
                  <c:v>-842</c:v>
                </c:pt>
                <c:pt idx="7">
                  <c:v>-736.5</c:v>
                </c:pt>
                <c:pt idx="8">
                  <c:v>-736.5</c:v>
                </c:pt>
                <c:pt idx="9">
                  <c:v>-729.5</c:v>
                </c:pt>
                <c:pt idx="10">
                  <c:v>-729.5</c:v>
                </c:pt>
                <c:pt idx="11">
                  <c:v>-725.5</c:v>
                </c:pt>
                <c:pt idx="12">
                  <c:v>-725.5</c:v>
                </c:pt>
                <c:pt idx="13">
                  <c:v>-687.5</c:v>
                </c:pt>
                <c:pt idx="14">
                  <c:v>-687.5</c:v>
                </c:pt>
                <c:pt idx="15">
                  <c:v>-573.5</c:v>
                </c:pt>
                <c:pt idx="16">
                  <c:v>-573.5</c:v>
                </c:pt>
                <c:pt idx="17">
                  <c:v>-573.5</c:v>
                </c:pt>
                <c:pt idx="18">
                  <c:v>-573.5</c:v>
                </c:pt>
                <c:pt idx="19">
                  <c:v>-542</c:v>
                </c:pt>
                <c:pt idx="20">
                  <c:v>-542</c:v>
                </c:pt>
                <c:pt idx="21">
                  <c:v>-416.5</c:v>
                </c:pt>
                <c:pt idx="22">
                  <c:v>-416.5</c:v>
                </c:pt>
                <c:pt idx="23">
                  <c:v>-398.5</c:v>
                </c:pt>
                <c:pt idx="24">
                  <c:v>-398.5</c:v>
                </c:pt>
                <c:pt idx="25">
                  <c:v>-231</c:v>
                </c:pt>
                <c:pt idx="26">
                  <c:v>-231</c:v>
                </c:pt>
                <c:pt idx="27">
                  <c:v>-103.5</c:v>
                </c:pt>
                <c:pt idx="28">
                  <c:v>-103.5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55.5</c:v>
                </c:pt>
                <c:pt idx="34">
                  <c:v>55.5</c:v>
                </c:pt>
                <c:pt idx="35">
                  <c:v>55.5</c:v>
                </c:pt>
                <c:pt idx="36">
                  <c:v>55.5</c:v>
                </c:pt>
                <c:pt idx="37">
                  <c:v>172.5</c:v>
                </c:pt>
                <c:pt idx="38">
                  <c:v>185.5</c:v>
                </c:pt>
                <c:pt idx="39">
                  <c:v>196.5</c:v>
                </c:pt>
                <c:pt idx="40">
                  <c:v>308.5</c:v>
                </c:pt>
                <c:pt idx="41">
                  <c:v>637.5</c:v>
                </c:pt>
                <c:pt idx="42">
                  <c:v>714.5</c:v>
                </c:pt>
                <c:pt idx="43">
                  <c:v>714.5</c:v>
                </c:pt>
                <c:pt idx="44">
                  <c:v>1073</c:v>
                </c:pt>
                <c:pt idx="45">
                  <c:v>1079.5</c:v>
                </c:pt>
                <c:pt idx="46">
                  <c:v>1083.5</c:v>
                </c:pt>
                <c:pt idx="47">
                  <c:v>1088</c:v>
                </c:pt>
                <c:pt idx="48">
                  <c:v>1088.5</c:v>
                </c:pt>
                <c:pt idx="49">
                  <c:v>1211.5</c:v>
                </c:pt>
                <c:pt idx="50">
                  <c:v>1234</c:v>
                </c:pt>
                <c:pt idx="51">
                  <c:v>1266.5</c:v>
                </c:pt>
                <c:pt idx="52">
                  <c:v>1341.5</c:v>
                </c:pt>
                <c:pt idx="53">
                  <c:v>1358.5</c:v>
                </c:pt>
                <c:pt idx="54">
                  <c:v>1358.5</c:v>
                </c:pt>
                <c:pt idx="55">
                  <c:v>1358.5</c:v>
                </c:pt>
                <c:pt idx="56">
                  <c:v>1392.5</c:v>
                </c:pt>
                <c:pt idx="57">
                  <c:v>1509</c:v>
                </c:pt>
                <c:pt idx="58">
                  <c:v>1509.5</c:v>
                </c:pt>
                <c:pt idx="59">
                  <c:v>1647.5</c:v>
                </c:pt>
                <c:pt idx="60">
                  <c:v>1652.5</c:v>
                </c:pt>
                <c:pt idx="61">
                  <c:v>1659.5</c:v>
                </c:pt>
                <c:pt idx="62">
                  <c:v>1681.5</c:v>
                </c:pt>
                <c:pt idx="63">
                  <c:v>1683.5</c:v>
                </c:pt>
                <c:pt idx="64">
                  <c:v>1692.5</c:v>
                </c:pt>
                <c:pt idx="65">
                  <c:v>1703.5</c:v>
                </c:pt>
                <c:pt idx="66">
                  <c:v>1810.5</c:v>
                </c:pt>
                <c:pt idx="67">
                  <c:v>1811.5</c:v>
                </c:pt>
                <c:pt idx="68">
                  <c:v>1818</c:v>
                </c:pt>
                <c:pt idx="69">
                  <c:v>1867</c:v>
                </c:pt>
                <c:pt idx="70">
                  <c:v>1867</c:v>
                </c:pt>
                <c:pt idx="71">
                  <c:v>1951.5</c:v>
                </c:pt>
                <c:pt idx="72">
                  <c:v>1952.5</c:v>
                </c:pt>
                <c:pt idx="73">
                  <c:v>1952.5</c:v>
                </c:pt>
                <c:pt idx="74">
                  <c:v>1955</c:v>
                </c:pt>
                <c:pt idx="75">
                  <c:v>1955</c:v>
                </c:pt>
                <c:pt idx="76">
                  <c:v>1965</c:v>
                </c:pt>
                <c:pt idx="77">
                  <c:v>1998.5</c:v>
                </c:pt>
                <c:pt idx="78">
                  <c:v>2100.5</c:v>
                </c:pt>
                <c:pt idx="79">
                  <c:v>2100.5</c:v>
                </c:pt>
                <c:pt idx="80">
                  <c:v>2100.5</c:v>
                </c:pt>
                <c:pt idx="81">
                  <c:v>2100.5</c:v>
                </c:pt>
                <c:pt idx="82">
                  <c:v>2104.5</c:v>
                </c:pt>
                <c:pt idx="83">
                  <c:v>2104.5</c:v>
                </c:pt>
                <c:pt idx="84">
                  <c:v>2109.5</c:v>
                </c:pt>
                <c:pt idx="85">
                  <c:v>2109.5</c:v>
                </c:pt>
                <c:pt idx="86">
                  <c:v>2115.5</c:v>
                </c:pt>
                <c:pt idx="87">
                  <c:v>2115.5</c:v>
                </c:pt>
                <c:pt idx="88">
                  <c:v>2120</c:v>
                </c:pt>
                <c:pt idx="89">
                  <c:v>2120</c:v>
                </c:pt>
                <c:pt idx="90">
                  <c:v>2121.5</c:v>
                </c:pt>
                <c:pt idx="91">
                  <c:v>2121.5</c:v>
                </c:pt>
                <c:pt idx="92">
                  <c:v>2131.5</c:v>
                </c:pt>
                <c:pt idx="93">
                  <c:v>2131.5</c:v>
                </c:pt>
                <c:pt idx="94">
                  <c:v>2131.5</c:v>
                </c:pt>
                <c:pt idx="95">
                  <c:v>2131.5</c:v>
                </c:pt>
                <c:pt idx="96">
                  <c:v>2133.5</c:v>
                </c:pt>
                <c:pt idx="97">
                  <c:v>2133.5</c:v>
                </c:pt>
                <c:pt idx="98">
                  <c:v>2133.5</c:v>
                </c:pt>
                <c:pt idx="99">
                  <c:v>2142.5</c:v>
                </c:pt>
                <c:pt idx="100">
                  <c:v>2142.5</c:v>
                </c:pt>
                <c:pt idx="101">
                  <c:v>2142.5</c:v>
                </c:pt>
                <c:pt idx="102">
                  <c:v>2142.5</c:v>
                </c:pt>
                <c:pt idx="103">
                  <c:v>2261.5</c:v>
                </c:pt>
                <c:pt idx="104">
                  <c:v>2266</c:v>
                </c:pt>
                <c:pt idx="105">
                  <c:v>2272.5</c:v>
                </c:pt>
                <c:pt idx="106">
                  <c:v>2279</c:v>
                </c:pt>
                <c:pt idx="107">
                  <c:v>2297</c:v>
                </c:pt>
                <c:pt idx="108">
                  <c:v>2373.5</c:v>
                </c:pt>
                <c:pt idx="109">
                  <c:v>2378</c:v>
                </c:pt>
                <c:pt idx="110">
                  <c:v>2384.5</c:v>
                </c:pt>
                <c:pt idx="111">
                  <c:v>2387</c:v>
                </c:pt>
                <c:pt idx="112">
                  <c:v>2391.5</c:v>
                </c:pt>
                <c:pt idx="113">
                  <c:v>2391.5</c:v>
                </c:pt>
                <c:pt idx="114">
                  <c:v>2393.5</c:v>
                </c:pt>
                <c:pt idx="115">
                  <c:v>2400</c:v>
                </c:pt>
                <c:pt idx="116">
                  <c:v>2400.5</c:v>
                </c:pt>
                <c:pt idx="117">
                  <c:v>2400.5</c:v>
                </c:pt>
                <c:pt idx="118">
                  <c:v>2402.5</c:v>
                </c:pt>
                <c:pt idx="119">
                  <c:v>2404.5</c:v>
                </c:pt>
                <c:pt idx="120">
                  <c:v>2405</c:v>
                </c:pt>
                <c:pt idx="121">
                  <c:v>2407</c:v>
                </c:pt>
                <c:pt idx="122">
                  <c:v>2409</c:v>
                </c:pt>
                <c:pt idx="123">
                  <c:v>2416</c:v>
                </c:pt>
                <c:pt idx="124">
                  <c:v>2424.5</c:v>
                </c:pt>
                <c:pt idx="125">
                  <c:v>2433.5</c:v>
                </c:pt>
                <c:pt idx="126">
                  <c:v>2441.5</c:v>
                </c:pt>
                <c:pt idx="127">
                  <c:v>2543</c:v>
                </c:pt>
                <c:pt idx="128">
                  <c:v>2543.5</c:v>
                </c:pt>
                <c:pt idx="129">
                  <c:v>2543.5</c:v>
                </c:pt>
                <c:pt idx="130">
                  <c:v>2545</c:v>
                </c:pt>
                <c:pt idx="131">
                  <c:v>2550.5</c:v>
                </c:pt>
                <c:pt idx="132">
                  <c:v>2550.5</c:v>
                </c:pt>
                <c:pt idx="133">
                  <c:v>2551.5</c:v>
                </c:pt>
                <c:pt idx="134">
                  <c:v>2554.5</c:v>
                </c:pt>
                <c:pt idx="135">
                  <c:v>2581</c:v>
                </c:pt>
                <c:pt idx="136">
                  <c:v>2583.5</c:v>
                </c:pt>
                <c:pt idx="137">
                  <c:v>2696</c:v>
                </c:pt>
                <c:pt idx="138">
                  <c:v>2700.5</c:v>
                </c:pt>
                <c:pt idx="139">
                  <c:v>2738</c:v>
                </c:pt>
                <c:pt idx="140">
                  <c:v>2846</c:v>
                </c:pt>
                <c:pt idx="141">
                  <c:v>2855</c:v>
                </c:pt>
              </c:numCache>
            </c:numRef>
          </c:xVal>
          <c:yVal>
            <c:numRef>
              <c:f>Inactive!$M$21:$M$1005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E0E-47C5-973C-3588C8314D08}"/>
            </c:ext>
          </c:extLst>
        </c:ser>
        <c:ser>
          <c:idx val="6"/>
          <c:order val="6"/>
          <c:tx>
            <c:strRef>
              <c:f>Inactive!$N$20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Inactive!$D$21:$D$105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-6357.5</c:v>
                </c:pt>
                <c:pt idx="2">
                  <c:v>-6325</c:v>
                </c:pt>
                <c:pt idx="3">
                  <c:v>-5879.5</c:v>
                </c:pt>
                <c:pt idx="4">
                  <c:v>-5846</c:v>
                </c:pt>
                <c:pt idx="5">
                  <c:v>-842</c:v>
                </c:pt>
                <c:pt idx="6">
                  <c:v>-842</c:v>
                </c:pt>
                <c:pt idx="7">
                  <c:v>-736.5</c:v>
                </c:pt>
                <c:pt idx="8">
                  <c:v>-736.5</c:v>
                </c:pt>
                <c:pt idx="9">
                  <c:v>-729.5</c:v>
                </c:pt>
                <c:pt idx="10">
                  <c:v>-729.5</c:v>
                </c:pt>
                <c:pt idx="11">
                  <c:v>-725.5</c:v>
                </c:pt>
                <c:pt idx="12">
                  <c:v>-725.5</c:v>
                </c:pt>
                <c:pt idx="13">
                  <c:v>-687.5</c:v>
                </c:pt>
                <c:pt idx="14">
                  <c:v>-687.5</c:v>
                </c:pt>
                <c:pt idx="15">
                  <c:v>-573.5</c:v>
                </c:pt>
                <c:pt idx="16">
                  <c:v>-573.5</c:v>
                </c:pt>
                <c:pt idx="17">
                  <c:v>-573.5</c:v>
                </c:pt>
                <c:pt idx="18">
                  <c:v>-573.5</c:v>
                </c:pt>
                <c:pt idx="19">
                  <c:v>-542</c:v>
                </c:pt>
                <c:pt idx="20">
                  <c:v>-542</c:v>
                </c:pt>
                <c:pt idx="21">
                  <c:v>-416.5</c:v>
                </c:pt>
                <c:pt idx="22">
                  <c:v>-416.5</c:v>
                </c:pt>
                <c:pt idx="23">
                  <c:v>-398.5</c:v>
                </c:pt>
                <c:pt idx="24">
                  <c:v>-398.5</c:v>
                </c:pt>
                <c:pt idx="25">
                  <c:v>-231</c:v>
                </c:pt>
                <c:pt idx="26">
                  <c:v>-231</c:v>
                </c:pt>
                <c:pt idx="27">
                  <c:v>-103.5</c:v>
                </c:pt>
                <c:pt idx="28">
                  <c:v>-103.5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55.5</c:v>
                </c:pt>
                <c:pt idx="34">
                  <c:v>55.5</c:v>
                </c:pt>
                <c:pt idx="35">
                  <c:v>55.5</c:v>
                </c:pt>
                <c:pt idx="36">
                  <c:v>55.5</c:v>
                </c:pt>
                <c:pt idx="37">
                  <c:v>172.5</c:v>
                </c:pt>
                <c:pt idx="38">
                  <c:v>185.5</c:v>
                </c:pt>
                <c:pt idx="39">
                  <c:v>196.5</c:v>
                </c:pt>
                <c:pt idx="40">
                  <c:v>308.5</c:v>
                </c:pt>
                <c:pt idx="41">
                  <c:v>637.5</c:v>
                </c:pt>
                <c:pt idx="42">
                  <c:v>714.5</c:v>
                </c:pt>
                <c:pt idx="43">
                  <c:v>714.5</c:v>
                </c:pt>
                <c:pt idx="44">
                  <c:v>1073</c:v>
                </c:pt>
                <c:pt idx="45">
                  <c:v>1079.5</c:v>
                </c:pt>
                <c:pt idx="46">
                  <c:v>1083.5</c:v>
                </c:pt>
                <c:pt idx="47">
                  <c:v>1088</c:v>
                </c:pt>
                <c:pt idx="48">
                  <c:v>1088.5</c:v>
                </c:pt>
                <c:pt idx="49">
                  <c:v>1211.5</c:v>
                </c:pt>
                <c:pt idx="50">
                  <c:v>1234</c:v>
                </c:pt>
                <c:pt idx="51">
                  <c:v>1266.5</c:v>
                </c:pt>
                <c:pt idx="52">
                  <c:v>1341.5</c:v>
                </c:pt>
                <c:pt idx="53">
                  <c:v>1358.5</c:v>
                </c:pt>
                <c:pt idx="54">
                  <c:v>1358.5</c:v>
                </c:pt>
                <c:pt idx="55">
                  <c:v>1358.5</c:v>
                </c:pt>
                <c:pt idx="56">
                  <c:v>1392.5</c:v>
                </c:pt>
                <c:pt idx="57">
                  <c:v>1509</c:v>
                </c:pt>
                <c:pt idx="58">
                  <c:v>1509.5</c:v>
                </c:pt>
                <c:pt idx="59">
                  <c:v>1647.5</c:v>
                </c:pt>
                <c:pt idx="60">
                  <c:v>1652.5</c:v>
                </c:pt>
                <c:pt idx="61">
                  <c:v>1659.5</c:v>
                </c:pt>
                <c:pt idx="62">
                  <c:v>1681.5</c:v>
                </c:pt>
                <c:pt idx="63">
                  <c:v>1683.5</c:v>
                </c:pt>
                <c:pt idx="64">
                  <c:v>1692.5</c:v>
                </c:pt>
                <c:pt idx="65">
                  <c:v>1703.5</c:v>
                </c:pt>
                <c:pt idx="66">
                  <c:v>1810.5</c:v>
                </c:pt>
                <c:pt idx="67">
                  <c:v>1811.5</c:v>
                </c:pt>
                <c:pt idx="68">
                  <c:v>1818</c:v>
                </c:pt>
                <c:pt idx="69">
                  <c:v>1867</c:v>
                </c:pt>
                <c:pt idx="70">
                  <c:v>1867</c:v>
                </c:pt>
                <c:pt idx="71">
                  <c:v>1951.5</c:v>
                </c:pt>
                <c:pt idx="72">
                  <c:v>1952.5</c:v>
                </c:pt>
                <c:pt idx="73">
                  <c:v>1952.5</c:v>
                </c:pt>
                <c:pt idx="74">
                  <c:v>1955</c:v>
                </c:pt>
                <c:pt idx="75">
                  <c:v>1955</c:v>
                </c:pt>
                <c:pt idx="76">
                  <c:v>1965</c:v>
                </c:pt>
                <c:pt idx="77">
                  <c:v>1998.5</c:v>
                </c:pt>
                <c:pt idx="78">
                  <c:v>2100.5</c:v>
                </c:pt>
                <c:pt idx="79">
                  <c:v>2100.5</c:v>
                </c:pt>
                <c:pt idx="80">
                  <c:v>2100.5</c:v>
                </c:pt>
                <c:pt idx="81">
                  <c:v>2100.5</c:v>
                </c:pt>
                <c:pt idx="82">
                  <c:v>2104.5</c:v>
                </c:pt>
                <c:pt idx="83">
                  <c:v>2104.5</c:v>
                </c:pt>
                <c:pt idx="84">
                  <c:v>2109.5</c:v>
                </c:pt>
                <c:pt idx="85">
                  <c:v>2109.5</c:v>
                </c:pt>
                <c:pt idx="86">
                  <c:v>2115.5</c:v>
                </c:pt>
                <c:pt idx="87">
                  <c:v>2115.5</c:v>
                </c:pt>
                <c:pt idx="88">
                  <c:v>2120</c:v>
                </c:pt>
                <c:pt idx="89">
                  <c:v>2120</c:v>
                </c:pt>
                <c:pt idx="90">
                  <c:v>2121.5</c:v>
                </c:pt>
                <c:pt idx="91">
                  <c:v>2121.5</c:v>
                </c:pt>
                <c:pt idx="92">
                  <c:v>2131.5</c:v>
                </c:pt>
                <c:pt idx="93">
                  <c:v>2131.5</c:v>
                </c:pt>
                <c:pt idx="94">
                  <c:v>2131.5</c:v>
                </c:pt>
                <c:pt idx="95">
                  <c:v>2131.5</c:v>
                </c:pt>
                <c:pt idx="96">
                  <c:v>2133.5</c:v>
                </c:pt>
                <c:pt idx="97">
                  <c:v>2133.5</c:v>
                </c:pt>
                <c:pt idx="98">
                  <c:v>2133.5</c:v>
                </c:pt>
                <c:pt idx="99">
                  <c:v>2142.5</c:v>
                </c:pt>
                <c:pt idx="100">
                  <c:v>2142.5</c:v>
                </c:pt>
                <c:pt idx="101">
                  <c:v>2142.5</c:v>
                </c:pt>
                <c:pt idx="102">
                  <c:v>2142.5</c:v>
                </c:pt>
                <c:pt idx="103">
                  <c:v>2261.5</c:v>
                </c:pt>
                <c:pt idx="104">
                  <c:v>2266</c:v>
                </c:pt>
                <c:pt idx="105">
                  <c:v>2272.5</c:v>
                </c:pt>
                <c:pt idx="106">
                  <c:v>2279</c:v>
                </c:pt>
                <c:pt idx="107">
                  <c:v>2297</c:v>
                </c:pt>
                <c:pt idx="108">
                  <c:v>2373.5</c:v>
                </c:pt>
                <c:pt idx="109">
                  <c:v>2378</c:v>
                </c:pt>
                <c:pt idx="110">
                  <c:v>2384.5</c:v>
                </c:pt>
                <c:pt idx="111">
                  <c:v>2387</c:v>
                </c:pt>
                <c:pt idx="112">
                  <c:v>2391.5</c:v>
                </c:pt>
                <c:pt idx="113">
                  <c:v>2391.5</c:v>
                </c:pt>
                <c:pt idx="114">
                  <c:v>2393.5</c:v>
                </c:pt>
                <c:pt idx="115">
                  <c:v>2400</c:v>
                </c:pt>
                <c:pt idx="116">
                  <c:v>2400.5</c:v>
                </c:pt>
                <c:pt idx="117">
                  <c:v>2400.5</c:v>
                </c:pt>
                <c:pt idx="118">
                  <c:v>2402.5</c:v>
                </c:pt>
                <c:pt idx="119">
                  <c:v>2404.5</c:v>
                </c:pt>
                <c:pt idx="120">
                  <c:v>2405</c:v>
                </c:pt>
                <c:pt idx="121">
                  <c:v>2407</c:v>
                </c:pt>
                <c:pt idx="122">
                  <c:v>2409</c:v>
                </c:pt>
                <c:pt idx="123">
                  <c:v>2416</c:v>
                </c:pt>
                <c:pt idx="124">
                  <c:v>2424.5</c:v>
                </c:pt>
                <c:pt idx="125">
                  <c:v>2433.5</c:v>
                </c:pt>
                <c:pt idx="126">
                  <c:v>2441.5</c:v>
                </c:pt>
                <c:pt idx="127">
                  <c:v>2543</c:v>
                </c:pt>
                <c:pt idx="128">
                  <c:v>2543.5</c:v>
                </c:pt>
                <c:pt idx="129">
                  <c:v>2543.5</c:v>
                </c:pt>
                <c:pt idx="130">
                  <c:v>2545</c:v>
                </c:pt>
                <c:pt idx="131">
                  <c:v>2550.5</c:v>
                </c:pt>
                <c:pt idx="132">
                  <c:v>2550.5</c:v>
                </c:pt>
                <c:pt idx="133">
                  <c:v>2551.5</c:v>
                </c:pt>
                <c:pt idx="134">
                  <c:v>2554.5</c:v>
                </c:pt>
                <c:pt idx="135">
                  <c:v>2581</c:v>
                </c:pt>
                <c:pt idx="136">
                  <c:v>2583.5</c:v>
                </c:pt>
                <c:pt idx="137">
                  <c:v>2696</c:v>
                </c:pt>
                <c:pt idx="138">
                  <c:v>2700.5</c:v>
                </c:pt>
                <c:pt idx="139">
                  <c:v>2738</c:v>
                </c:pt>
                <c:pt idx="140">
                  <c:v>2846</c:v>
                </c:pt>
                <c:pt idx="141">
                  <c:v>2855</c:v>
                </c:pt>
              </c:numCache>
            </c:numRef>
          </c:xVal>
          <c:yVal>
            <c:numRef>
              <c:f>Inactive!$N$21:$N$1005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E0E-47C5-973C-3588C8314D08}"/>
            </c:ext>
          </c:extLst>
        </c:ser>
        <c:ser>
          <c:idx val="7"/>
          <c:order val="7"/>
          <c:tx>
            <c:strRef>
              <c:f>Inactive!$O$20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Inactive!$F$21:$F$1005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-6357.5</c:v>
                </c:pt>
                <c:pt idx="2">
                  <c:v>-6325</c:v>
                </c:pt>
                <c:pt idx="3">
                  <c:v>-5879.5</c:v>
                </c:pt>
                <c:pt idx="4">
                  <c:v>-5846</c:v>
                </c:pt>
                <c:pt idx="5">
                  <c:v>-842</c:v>
                </c:pt>
                <c:pt idx="6">
                  <c:v>-842</c:v>
                </c:pt>
                <c:pt idx="7">
                  <c:v>-736.5</c:v>
                </c:pt>
                <c:pt idx="8">
                  <c:v>-736.5</c:v>
                </c:pt>
                <c:pt idx="9">
                  <c:v>-729.5</c:v>
                </c:pt>
                <c:pt idx="10">
                  <c:v>-729.5</c:v>
                </c:pt>
                <c:pt idx="11">
                  <c:v>-725.5</c:v>
                </c:pt>
                <c:pt idx="12">
                  <c:v>-725.5</c:v>
                </c:pt>
                <c:pt idx="13">
                  <c:v>-687.5</c:v>
                </c:pt>
                <c:pt idx="14">
                  <c:v>-687.5</c:v>
                </c:pt>
                <c:pt idx="15">
                  <c:v>-573.5</c:v>
                </c:pt>
                <c:pt idx="16">
                  <c:v>-573.5</c:v>
                </c:pt>
                <c:pt idx="17">
                  <c:v>-573.5</c:v>
                </c:pt>
                <c:pt idx="18">
                  <c:v>-573.5</c:v>
                </c:pt>
                <c:pt idx="19">
                  <c:v>-542</c:v>
                </c:pt>
                <c:pt idx="20">
                  <c:v>-542</c:v>
                </c:pt>
                <c:pt idx="21">
                  <c:v>-416.5</c:v>
                </c:pt>
                <c:pt idx="22">
                  <c:v>-416.5</c:v>
                </c:pt>
                <c:pt idx="23">
                  <c:v>-398.5</c:v>
                </c:pt>
                <c:pt idx="24">
                  <c:v>-398.5</c:v>
                </c:pt>
                <c:pt idx="25">
                  <c:v>-231</c:v>
                </c:pt>
                <c:pt idx="26">
                  <c:v>-231</c:v>
                </c:pt>
                <c:pt idx="27">
                  <c:v>-103.5</c:v>
                </c:pt>
                <c:pt idx="28">
                  <c:v>-103.5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55.5</c:v>
                </c:pt>
                <c:pt idx="34">
                  <c:v>55.5</c:v>
                </c:pt>
                <c:pt idx="35">
                  <c:v>55.5</c:v>
                </c:pt>
                <c:pt idx="36">
                  <c:v>55.5</c:v>
                </c:pt>
                <c:pt idx="37">
                  <c:v>172.5</c:v>
                </c:pt>
                <c:pt idx="38">
                  <c:v>185.5</c:v>
                </c:pt>
                <c:pt idx="39">
                  <c:v>196.5</c:v>
                </c:pt>
                <c:pt idx="40">
                  <c:v>308.5</c:v>
                </c:pt>
                <c:pt idx="41">
                  <c:v>637.5</c:v>
                </c:pt>
                <c:pt idx="42">
                  <c:v>714.5</c:v>
                </c:pt>
                <c:pt idx="43">
                  <c:v>714.5</c:v>
                </c:pt>
                <c:pt idx="44">
                  <c:v>1073</c:v>
                </c:pt>
                <c:pt idx="45">
                  <c:v>1079.5</c:v>
                </c:pt>
                <c:pt idx="46">
                  <c:v>1083.5</c:v>
                </c:pt>
                <c:pt idx="47">
                  <c:v>1088</c:v>
                </c:pt>
                <c:pt idx="48">
                  <c:v>1088.5</c:v>
                </c:pt>
                <c:pt idx="49">
                  <c:v>1211.5</c:v>
                </c:pt>
                <c:pt idx="50">
                  <c:v>1234</c:v>
                </c:pt>
                <c:pt idx="51">
                  <c:v>1266.5</c:v>
                </c:pt>
                <c:pt idx="52">
                  <c:v>1341.5</c:v>
                </c:pt>
                <c:pt idx="53">
                  <c:v>1358.5</c:v>
                </c:pt>
                <c:pt idx="54">
                  <c:v>1358.5</c:v>
                </c:pt>
                <c:pt idx="55">
                  <c:v>1358.5</c:v>
                </c:pt>
                <c:pt idx="56">
                  <c:v>1392.5</c:v>
                </c:pt>
                <c:pt idx="57">
                  <c:v>1509</c:v>
                </c:pt>
                <c:pt idx="58">
                  <c:v>1509.5</c:v>
                </c:pt>
                <c:pt idx="59">
                  <c:v>1647.5</c:v>
                </c:pt>
                <c:pt idx="60">
                  <c:v>1652.5</c:v>
                </c:pt>
                <c:pt idx="61">
                  <c:v>1659.5</c:v>
                </c:pt>
                <c:pt idx="62">
                  <c:v>1681.5</c:v>
                </c:pt>
                <c:pt idx="63">
                  <c:v>1683.5</c:v>
                </c:pt>
                <c:pt idx="64">
                  <c:v>1692.5</c:v>
                </c:pt>
                <c:pt idx="65">
                  <c:v>1703.5</c:v>
                </c:pt>
                <c:pt idx="66">
                  <c:v>1810.5</c:v>
                </c:pt>
                <c:pt idx="67">
                  <c:v>1811.5</c:v>
                </c:pt>
                <c:pt idx="68">
                  <c:v>1818</c:v>
                </c:pt>
                <c:pt idx="69">
                  <c:v>1867</c:v>
                </c:pt>
                <c:pt idx="70">
                  <c:v>1867</c:v>
                </c:pt>
                <c:pt idx="71">
                  <c:v>1951.5</c:v>
                </c:pt>
                <c:pt idx="72">
                  <c:v>1952.5</c:v>
                </c:pt>
                <c:pt idx="73">
                  <c:v>1952.5</c:v>
                </c:pt>
                <c:pt idx="74">
                  <c:v>1955</c:v>
                </c:pt>
                <c:pt idx="75">
                  <c:v>1955</c:v>
                </c:pt>
                <c:pt idx="76">
                  <c:v>1965</c:v>
                </c:pt>
                <c:pt idx="77">
                  <c:v>1998.5</c:v>
                </c:pt>
                <c:pt idx="78">
                  <c:v>2100.5</c:v>
                </c:pt>
                <c:pt idx="79">
                  <c:v>2100.5</c:v>
                </c:pt>
                <c:pt idx="80">
                  <c:v>2100.5</c:v>
                </c:pt>
                <c:pt idx="81">
                  <c:v>2100.5</c:v>
                </c:pt>
                <c:pt idx="82">
                  <c:v>2104.5</c:v>
                </c:pt>
                <c:pt idx="83">
                  <c:v>2104.5</c:v>
                </c:pt>
                <c:pt idx="84">
                  <c:v>2109.5</c:v>
                </c:pt>
                <c:pt idx="85">
                  <c:v>2109.5</c:v>
                </c:pt>
                <c:pt idx="86">
                  <c:v>2115.5</c:v>
                </c:pt>
                <c:pt idx="87">
                  <c:v>2115.5</c:v>
                </c:pt>
                <c:pt idx="88">
                  <c:v>2120</c:v>
                </c:pt>
                <c:pt idx="89">
                  <c:v>2120</c:v>
                </c:pt>
                <c:pt idx="90">
                  <c:v>2121.5</c:v>
                </c:pt>
                <c:pt idx="91">
                  <c:v>2121.5</c:v>
                </c:pt>
                <c:pt idx="92">
                  <c:v>2131.5</c:v>
                </c:pt>
                <c:pt idx="93">
                  <c:v>2131.5</c:v>
                </c:pt>
                <c:pt idx="94">
                  <c:v>2131.5</c:v>
                </c:pt>
                <c:pt idx="95">
                  <c:v>2131.5</c:v>
                </c:pt>
                <c:pt idx="96">
                  <c:v>2133.5</c:v>
                </c:pt>
                <c:pt idx="97">
                  <c:v>2133.5</c:v>
                </c:pt>
                <c:pt idx="98">
                  <c:v>2133.5</c:v>
                </c:pt>
                <c:pt idx="99">
                  <c:v>2142.5</c:v>
                </c:pt>
                <c:pt idx="100">
                  <c:v>2142.5</c:v>
                </c:pt>
                <c:pt idx="101">
                  <c:v>2142.5</c:v>
                </c:pt>
                <c:pt idx="102">
                  <c:v>2142.5</c:v>
                </c:pt>
                <c:pt idx="103">
                  <c:v>2261.5</c:v>
                </c:pt>
                <c:pt idx="104">
                  <c:v>2266</c:v>
                </c:pt>
                <c:pt idx="105">
                  <c:v>2272.5</c:v>
                </c:pt>
                <c:pt idx="106">
                  <c:v>2279</c:v>
                </c:pt>
                <c:pt idx="107">
                  <c:v>2297</c:v>
                </c:pt>
                <c:pt idx="108">
                  <c:v>2373.5</c:v>
                </c:pt>
                <c:pt idx="109">
                  <c:v>2378</c:v>
                </c:pt>
                <c:pt idx="110">
                  <c:v>2384.5</c:v>
                </c:pt>
                <c:pt idx="111">
                  <c:v>2387</c:v>
                </c:pt>
                <c:pt idx="112">
                  <c:v>2391.5</c:v>
                </c:pt>
                <c:pt idx="113">
                  <c:v>2391.5</c:v>
                </c:pt>
                <c:pt idx="114">
                  <c:v>2393.5</c:v>
                </c:pt>
                <c:pt idx="115">
                  <c:v>2400</c:v>
                </c:pt>
                <c:pt idx="116">
                  <c:v>2400.5</c:v>
                </c:pt>
                <c:pt idx="117">
                  <c:v>2400.5</c:v>
                </c:pt>
                <c:pt idx="118">
                  <c:v>2402.5</c:v>
                </c:pt>
                <c:pt idx="119">
                  <c:v>2404.5</c:v>
                </c:pt>
                <c:pt idx="120">
                  <c:v>2405</c:v>
                </c:pt>
                <c:pt idx="121">
                  <c:v>2407</c:v>
                </c:pt>
                <c:pt idx="122">
                  <c:v>2409</c:v>
                </c:pt>
                <c:pt idx="123">
                  <c:v>2416</c:v>
                </c:pt>
                <c:pt idx="124">
                  <c:v>2424.5</c:v>
                </c:pt>
                <c:pt idx="125">
                  <c:v>2433.5</c:v>
                </c:pt>
                <c:pt idx="126">
                  <c:v>2441.5</c:v>
                </c:pt>
                <c:pt idx="127">
                  <c:v>2543</c:v>
                </c:pt>
                <c:pt idx="128">
                  <c:v>2543.5</c:v>
                </c:pt>
                <c:pt idx="129">
                  <c:v>2543.5</c:v>
                </c:pt>
                <c:pt idx="130">
                  <c:v>2545</c:v>
                </c:pt>
                <c:pt idx="131">
                  <c:v>2550.5</c:v>
                </c:pt>
                <c:pt idx="132">
                  <c:v>2550.5</c:v>
                </c:pt>
                <c:pt idx="133">
                  <c:v>2551.5</c:v>
                </c:pt>
                <c:pt idx="134">
                  <c:v>2554.5</c:v>
                </c:pt>
                <c:pt idx="135">
                  <c:v>2581</c:v>
                </c:pt>
                <c:pt idx="136">
                  <c:v>2583.5</c:v>
                </c:pt>
                <c:pt idx="137">
                  <c:v>2696</c:v>
                </c:pt>
                <c:pt idx="138">
                  <c:v>2700.5</c:v>
                </c:pt>
                <c:pt idx="139">
                  <c:v>2738</c:v>
                </c:pt>
                <c:pt idx="140">
                  <c:v>2846</c:v>
                </c:pt>
                <c:pt idx="141">
                  <c:v>2855</c:v>
                </c:pt>
              </c:numCache>
            </c:numRef>
          </c:xVal>
          <c:yVal>
            <c:numRef>
              <c:f>Inactive!$O$21:$O$1005</c:f>
              <c:numCache>
                <c:formatCode>General</c:formatCode>
                <c:ptCount val="985"/>
                <c:pt idx="0">
                  <c:v>3.1375660546515201E-2</c:v>
                </c:pt>
                <c:pt idx="5">
                  <c:v>2.3334717168613069E-2</c:v>
                </c:pt>
                <c:pt idx="6">
                  <c:v>2.3334717168613069E-2</c:v>
                </c:pt>
                <c:pt idx="7">
                  <c:v>2.3226822793240266E-2</c:v>
                </c:pt>
                <c:pt idx="8">
                  <c:v>2.3226822793240266E-2</c:v>
                </c:pt>
                <c:pt idx="9">
                  <c:v>2.3219663924732115E-2</c:v>
                </c:pt>
                <c:pt idx="10">
                  <c:v>2.3219663924732115E-2</c:v>
                </c:pt>
                <c:pt idx="11">
                  <c:v>2.3215573142727462E-2</c:v>
                </c:pt>
                <c:pt idx="12">
                  <c:v>2.3215573142727462E-2</c:v>
                </c:pt>
                <c:pt idx="13">
                  <c:v>2.3176710713683227E-2</c:v>
                </c:pt>
                <c:pt idx="14">
                  <c:v>2.3176710713683227E-2</c:v>
                </c:pt>
                <c:pt idx="15">
                  <c:v>2.3060123426550529E-2</c:v>
                </c:pt>
                <c:pt idx="16">
                  <c:v>2.3060123426550529E-2</c:v>
                </c:pt>
                <c:pt idx="17">
                  <c:v>2.3060123426550529E-2</c:v>
                </c:pt>
                <c:pt idx="18">
                  <c:v>2.3060123426550529E-2</c:v>
                </c:pt>
                <c:pt idx="19">
                  <c:v>2.3027908518263862E-2</c:v>
                </c:pt>
                <c:pt idx="20">
                  <c:v>2.3027908518263862E-2</c:v>
                </c:pt>
                <c:pt idx="21">
                  <c:v>2.2899560232867777E-2</c:v>
                </c:pt>
                <c:pt idx="22">
                  <c:v>2.2899560232867777E-2</c:v>
                </c:pt>
                <c:pt idx="23">
                  <c:v>2.2881151713846824E-2</c:v>
                </c:pt>
                <c:pt idx="24">
                  <c:v>2.2881151713846824E-2</c:v>
                </c:pt>
                <c:pt idx="25">
                  <c:v>2.270985021740185E-2</c:v>
                </c:pt>
                <c:pt idx="26">
                  <c:v>2.270985021740185E-2</c:v>
                </c:pt>
                <c:pt idx="27">
                  <c:v>2.2579456541003438E-2</c:v>
                </c:pt>
                <c:pt idx="28">
                  <c:v>2.2579456541003438E-2</c:v>
                </c:pt>
                <c:pt idx="29">
                  <c:v>2.2473607556632962E-2</c:v>
                </c:pt>
                <c:pt idx="30">
                  <c:v>2.2473607556632962E-2</c:v>
                </c:pt>
                <c:pt idx="31">
                  <c:v>2.2473607556632962E-2</c:v>
                </c:pt>
                <c:pt idx="32">
                  <c:v>2.2473607556632962E-2</c:v>
                </c:pt>
                <c:pt idx="33">
                  <c:v>2.2416847956318358E-2</c:v>
                </c:pt>
                <c:pt idx="34">
                  <c:v>2.2416847956318358E-2</c:v>
                </c:pt>
                <c:pt idx="35">
                  <c:v>2.2416847956318358E-2</c:v>
                </c:pt>
                <c:pt idx="36">
                  <c:v>2.2416847956318358E-2</c:v>
                </c:pt>
                <c:pt idx="37">
                  <c:v>2.2297192582682167E-2</c:v>
                </c:pt>
                <c:pt idx="38">
                  <c:v>2.2283897541167035E-2</c:v>
                </c:pt>
                <c:pt idx="39">
                  <c:v>2.2272647890654231E-2</c:v>
                </c:pt>
                <c:pt idx="40">
                  <c:v>2.215810599452386E-2</c:v>
                </c:pt>
                <c:pt idx="41">
                  <c:v>2.1821639174640896E-2</c:v>
                </c:pt>
                <c:pt idx="42">
                  <c:v>2.1742891621051266E-2</c:v>
                </c:pt>
                <c:pt idx="43">
                  <c:v>2.1742891621051266E-2</c:v>
                </c:pt>
                <c:pt idx="44">
                  <c:v>2.1376255283883965E-2</c:v>
                </c:pt>
                <c:pt idx="45">
                  <c:v>2.1369607763126398E-2</c:v>
                </c:pt>
                <c:pt idx="46">
                  <c:v>2.1365516981121744E-2</c:v>
                </c:pt>
                <c:pt idx="47">
                  <c:v>2.1360914851366503E-2</c:v>
                </c:pt>
                <c:pt idx="48">
                  <c:v>2.1360403503615923E-2</c:v>
                </c:pt>
                <c:pt idx="49">
                  <c:v>2.1234611956972748E-2</c:v>
                </c:pt>
                <c:pt idx="50">
                  <c:v>2.1211601308196559E-2</c:v>
                </c:pt>
                <c:pt idx="51">
                  <c:v>2.1178363704408724E-2</c:v>
                </c:pt>
                <c:pt idx="52">
                  <c:v>2.1101661541821425E-2</c:v>
                </c:pt>
                <c:pt idx="53">
                  <c:v>2.1084275718301636E-2</c:v>
                </c:pt>
                <c:pt idx="54">
                  <c:v>2.1084275718301636E-2</c:v>
                </c:pt>
                <c:pt idx="55">
                  <c:v>2.1084275718301636E-2</c:v>
                </c:pt>
                <c:pt idx="56">
                  <c:v>2.1049504071262059E-2</c:v>
                </c:pt>
                <c:pt idx="57">
                  <c:v>2.0930360045376451E-2</c:v>
                </c:pt>
                <c:pt idx="58">
                  <c:v>2.0929848697625868E-2</c:v>
                </c:pt>
                <c:pt idx="59">
                  <c:v>2.0788716718465234E-2</c:v>
                </c:pt>
                <c:pt idx="60">
                  <c:v>2.0783603240959413E-2</c:v>
                </c:pt>
                <c:pt idx="61">
                  <c:v>2.0776444372451266E-2</c:v>
                </c:pt>
                <c:pt idx="62">
                  <c:v>2.0753945071425656E-2</c:v>
                </c:pt>
                <c:pt idx="63">
                  <c:v>2.075189968042333E-2</c:v>
                </c:pt>
                <c:pt idx="64">
                  <c:v>2.0742695420912852E-2</c:v>
                </c:pt>
                <c:pt idx="65">
                  <c:v>2.0731445770400047E-2</c:v>
                </c:pt>
                <c:pt idx="66">
                  <c:v>2.0622017351775497E-2</c:v>
                </c:pt>
                <c:pt idx="67">
                  <c:v>2.0620994656274334E-2</c:v>
                </c:pt>
                <c:pt idx="68">
                  <c:v>2.0614347135516766E-2</c:v>
                </c:pt>
                <c:pt idx="69">
                  <c:v>2.056423505595973E-2</c:v>
                </c:pt>
                <c:pt idx="70">
                  <c:v>2.056423505595973E-2</c:v>
                </c:pt>
                <c:pt idx="71">
                  <c:v>2.047781728611137E-2</c:v>
                </c:pt>
                <c:pt idx="72">
                  <c:v>2.0476794590610206E-2</c:v>
                </c:pt>
                <c:pt idx="73">
                  <c:v>2.0476794590610206E-2</c:v>
                </c:pt>
                <c:pt idx="74">
                  <c:v>2.0474237851857296E-2</c:v>
                </c:pt>
                <c:pt idx="75">
                  <c:v>2.0474237851857296E-2</c:v>
                </c:pt>
                <c:pt idx="76">
                  <c:v>2.0464010896845658E-2</c:v>
                </c:pt>
                <c:pt idx="77">
                  <c:v>2.042975059755666E-2</c:v>
                </c:pt>
                <c:pt idx="78">
                  <c:v>2.0325435656437931E-2</c:v>
                </c:pt>
                <c:pt idx="79">
                  <c:v>2.0325435656437931E-2</c:v>
                </c:pt>
                <c:pt idx="80">
                  <c:v>2.0325435656437931E-2</c:v>
                </c:pt>
                <c:pt idx="81">
                  <c:v>2.0325435656437931E-2</c:v>
                </c:pt>
                <c:pt idx="82">
                  <c:v>2.0321344874433274E-2</c:v>
                </c:pt>
                <c:pt idx="83">
                  <c:v>2.0321344874433274E-2</c:v>
                </c:pt>
                <c:pt idx="84">
                  <c:v>2.0316231396927453E-2</c:v>
                </c:pt>
                <c:pt idx="85">
                  <c:v>2.0316231396927453E-2</c:v>
                </c:pt>
                <c:pt idx="86">
                  <c:v>2.0310095223920469E-2</c:v>
                </c:pt>
                <c:pt idx="87">
                  <c:v>2.0310095223920469E-2</c:v>
                </c:pt>
                <c:pt idx="88">
                  <c:v>2.0305493094165232E-2</c:v>
                </c:pt>
                <c:pt idx="89">
                  <c:v>2.0305493094165232E-2</c:v>
                </c:pt>
                <c:pt idx="90">
                  <c:v>2.0303959050913485E-2</c:v>
                </c:pt>
                <c:pt idx="91">
                  <c:v>2.0303959050913485E-2</c:v>
                </c:pt>
                <c:pt idx="92">
                  <c:v>2.0293732095901847E-2</c:v>
                </c:pt>
                <c:pt idx="93">
                  <c:v>2.0293732095901847E-2</c:v>
                </c:pt>
                <c:pt idx="94">
                  <c:v>2.0293732095901847E-2</c:v>
                </c:pt>
                <c:pt idx="95">
                  <c:v>2.0293732095901847E-2</c:v>
                </c:pt>
                <c:pt idx="96">
                  <c:v>2.0291686704899517E-2</c:v>
                </c:pt>
                <c:pt idx="97">
                  <c:v>2.0291686704899517E-2</c:v>
                </c:pt>
                <c:pt idx="98">
                  <c:v>2.0291686704899517E-2</c:v>
                </c:pt>
                <c:pt idx="99">
                  <c:v>2.0282482445389043E-2</c:v>
                </c:pt>
                <c:pt idx="100">
                  <c:v>2.0282482445389043E-2</c:v>
                </c:pt>
                <c:pt idx="101">
                  <c:v>2.0282482445389043E-2</c:v>
                </c:pt>
                <c:pt idx="102">
                  <c:v>2.0282482445389043E-2</c:v>
                </c:pt>
                <c:pt idx="103">
                  <c:v>2.0160781680750525E-2</c:v>
                </c:pt>
                <c:pt idx="104">
                  <c:v>2.0156179550995284E-2</c:v>
                </c:pt>
                <c:pt idx="105">
                  <c:v>2.014953203023772E-2</c:v>
                </c:pt>
                <c:pt idx="106">
                  <c:v>2.0142884509480152E-2</c:v>
                </c:pt>
                <c:pt idx="107">
                  <c:v>2.01244759904592E-2</c:v>
                </c:pt>
                <c:pt idx="108">
                  <c:v>2.0046239784620154E-2</c:v>
                </c:pt>
                <c:pt idx="109">
                  <c:v>2.0041637654864913E-2</c:v>
                </c:pt>
                <c:pt idx="110">
                  <c:v>2.0034990134107349E-2</c:v>
                </c:pt>
                <c:pt idx="111">
                  <c:v>2.0032433395354439E-2</c:v>
                </c:pt>
                <c:pt idx="112">
                  <c:v>2.0027831265599202E-2</c:v>
                </c:pt>
                <c:pt idx="113">
                  <c:v>2.0027831265599202E-2</c:v>
                </c:pt>
                <c:pt idx="114">
                  <c:v>2.0025785874596871E-2</c:v>
                </c:pt>
                <c:pt idx="115">
                  <c:v>2.0019138353839307E-2</c:v>
                </c:pt>
                <c:pt idx="116">
                  <c:v>2.0018627006088724E-2</c:v>
                </c:pt>
                <c:pt idx="117">
                  <c:v>2.0018627006088724E-2</c:v>
                </c:pt>
                <c:pt idx="118">
                  <c:v>2.0016581615086397E-2</c:v>
                </c:pt>
                <c:pt idx="119">
                  <c:v>2.0014536224084067E-2</c:v>
                </c:pt>
                <c:pt idx="120">
                  <c:v>2.0014024876333487E-2</c:v>
                </c:pt>
                <c:pt idx="121">
                  <c:v>2.0011979485331156E-2</c:v>
                </c:pt>
                <c:pt idx="122">
                  <c:v>2.000993409432883E-2</c:v>
                </c:pt>
                <c:pt idx="123">
                  <c:v>2.0002775225820682E-2</c:v>
                </c:pt>
                <c:pt idx="124">
                  <c:v>1.9994082314060788E-2</c:v>
                </c:pt>
                <c:pt idx="125">
                  <c:v>1.9984878054550313E-2</c:v>
                </c:pt>
                <c:pt idx="126">
                  <c:v>1.9976696490540999E-2</c:v>
                </c:pt>
                <c:pt idx="127">
                  <c:v>1.987289289717285E-2</c:v>
                </c:pt>
                <c:pt idx="128">
                  <c:v>1.987238154942227E-2</c:v>
                </c:pt>
                <c:pt idx="129">
                  <c:v>1.987238154942227E-2</c:v>
                </c:pt>
                <c:pt idx="130">
                  <c:v>1.9870847506170523E-2</c:v>
                </c:pt>
                <c:pt idx="131">
                  <c:v>1.9865222680914122E-2</c:v>
                </c:pt>
                <c:pt idx="132">
                  <c:v>1.9865222680914122E-2</c:v>
                </c:pt>
                <c:pt idx="133">
                  <c:v>1.9864199985412955E-2</c:v>
                </c:pt>
                <c:pt idx="134">
                  <c:v>1.9861131898909465E-2</c:v>
                </c:pt>
                <c:pt idx="135">
                  <c:v>1.9834030468128618E-2</c:v>
                </c:pt>
                <c:pt idx="136">
                  <c:v>1.9831473729375708E-2</c:v>
                </c:pt>
                <c:pt idx="137">
                  <c:v>1.9716420485494754E-2</c:v>
                </c:pt>
                <c:pt idx="138">
                  <c:v>1.9711818355739517E-2</c:v>
                </c:pt>
                <c:pt idx="139">
                  <c:v>1.9673467274445865E-2</c:v>
                </c:pt>
                <c:pt idx="140">
                  <c:v>1.9563016160320152E-2</c:v>
                </c:pt>
                <c:pt idx="141">
                  <c:v>1.9553811900809674E-2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E0E-47C5-973C-3588C8314D08}"/>
            </c:ext>
          </c:extLst>
        </c:ser>
        <c:ser>
          <c:idx val="8"/>
          <c:order val="8"/>
          <c:tx>
            <c:strRef>
              <c:f>Inactive!$U$1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Inactive!$T$2:$T$1005</c:f>
              <c:numCache>
                <c:formatCode>General</c:formatCode>
                <c:ptCount val="1004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1200</c:v>
                </c:pt>
                <c:pt idx="7">
                  <c:v>1400</c:v>
                </c:pt>
                <c:pt idx="8">
                  <c:v>1600</c:v>
                </c:pt>
                <c:pt idx="9">
                  <c:v>1800</c:v>
                </c:pt>
                <c:pt idx="10">
                  <c:v>2000</c:v>
                </c:pt>
                <c:pt idx="11">
                  <c:v>2200</c:v>
                </c:pt>
                <c:pt idx="12">
                  <c:v>2400</c:v>
                </c:pt>
                <c:pt idx="13">
                  <c:v>2600</c:v>
                </c:pt>
                <c:pt idx="14">
                  <c:v>2800</c:v>
                </c:pt>
                <c:pt idx="15">
                  <c:v>3000</c:v>
                </c:pt>
                <c:pt idx="16">
                  <c:v>3200</c:v>
                </c:pt>
                <c:pt idx="17">
                  <c:v>3400</c:v>
                </c:pt>
                <c:pt idx="18">
                  <c:v>3600</c:v>
                </c:pt>
                <c:pt idx="19">
                  <c:v>3800</c:v>
                </c:pt>
                <c:pt idx="20">
                  <c:v>4000</c:v>
                </c:pt>
                <c:pt idx="21">
                  <c:v>4200</c:v>
                </c:pt>
                <c:pt idx="22">
                  <c:v>4400</c:v>
                </c:pt>
              </c:numCache>
            </c:numRef>
          </c:xVal>
          <c:yVal>
            <c:numRef>
              <c:f>Inactive!$U$2:$U$1005</c:f>
              <c:numCache>
                <c:formatCode>General</c:formatCode>
                <c:ptCount val="1004"/>
                <c:pt idx="0">
                  <c:v>1.5868990160939447E-6</c:v>
                </c:pt>
                <c:pt idx="1">
                  <c:v>1.5248017520484041E-3</c:v>
                </c:pt>
                <c:pt idx="2">
                  <c:v>1.3114207599760693E-3</c:v>
                </c:pt>
                <c:pt idx="3">
                  <c:v>-6.3855607720090992E-4</c:v>
                </c:pt>
                <c:pt idx="4">
                  <c:v>-4.3251287594825352E-3</c:v>
                </c:pt>
                <c:pt idx="5">
                  <c:v>-9.7482972868688025E-3</c:v>
                </c:pt>
                <c:pt idx="6">
                  <c:v>-1.6908061659359718E-2</c:v>
                </c:pt>
                <c:pt idx="7">
                  <c:v>-2.5804421876955273E-2</c:v>
                </c:pt>
                <c:pt idx="8">
                  <c:v>-3.6437377939655485E-2</c:v>
                </c:pt>
                <c:pt idx="9">
                  <c:v>-4.880692984746033E-2</c:v>
                </c:pt>
                <c:pt idx="10">
                  <c:v>-6.2913077600369821E-2</c:v>
                </c:pt>
                <c:pt idx="11">
                  <c:v>-7.8755821198383966E-2</c:v>
                </c:pt>
                <c:pt idx="12">
                  <c:v>-9.6335160641502743E-2</c:v>
                </c:pt>
                <c:pt idx="13">
                  <c:v>-0.11565109592972617</c:v>
                </c:pt>
                <c:pt idx="14">
                  <c:v>-0.13670362706305422</c:v>
                </c:pt>
                <c:pt idx="15">
                  <c:v>-0.15949275404148694</c:v>
                </c:pt>
                <c:pt idx="16">
                  <c:v>-0.18401847686502434</c:v>
                </c:pt>
                <c:pt idx="17">
                  <c:v>-0.21028079553366635</c:v>
                </c:pt>
                <c:pt idx="18">
                  <c:v>-0.238279710047413</c:v>
                </c:pt>
                <c:pt idx="19">
                  <c:v>-0.2680152204062643</c:v>
                </c:pt>
                <c:pt idx="20">
                  <c:v>-0.29948732661022021</c:v>
                </c:pt>
                <c:pt idx="21">
                  <c:v>-0.33269602865928083</c:v>
                </c:pt>
                <c:pt idx="22">
                  <c:v>-0.36764132655344606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E0E-47C5-973C-3588C8314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342384"/>
        <c:axId val="1"/>
      </c:scatterChart>
      <c:valAx>
        <c:axId val="5063423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7915558568417"/>
              <c:y val="0.837923057782914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324503311258277E-2"/>
              <c:y val="0.37003154422210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63423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5562931289217985"/>
          <c:y val="0.9204921861831491"/>
          <c:w val="0.9470207366463298"/>
          <c:h val="0.9816545867546373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V482 Per - O-C Diagr.</a:t>
            </a:r>
          </a:p>
        </c:rich>
      </c:tx>
      <c:layout>
        <c:manualLayout>
          <c:xMode val="edge"/>
          <c:yMode val="edge"/>
          <c:x val="0.36423875823469087"/>
          <c:y val="3.3149171270718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03985154297808"/>
          <c:y val="0.13535911602209943"/>
          <c:w val="0.80794767302268167"/>
          <c:h val="0.66298342541436461"/>
        </c:manualLayout>
      </c:layout>
      <c:scatterChart>
        <c:scatterStyle val="lineMarker"/>
        <c:varyColors val="0"/>
        <c:ser>
          <c:idx val="0"/>
          <c:order val="0"/>
          <c:tx>
            <c:strRef>
              <c:f>Inactive2!$H$20:$H$20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Inactive2!$F$21:$F$1005</c:f>
              <c:numCache>
                <c:formatCode>General</c:formatCode>
                <c:ptCount val="985"/>
                <c:pt idx="0">
                  <c:v>-11256</c:v>
                </c:pt>
                <c:pt idx="1">
                  <c:v>-8909</c:v>
                </c:pt>
                <c:pt idx="2">
                  <c:v>-8876.5</c:v>
                </c:pt>
                <c:pt idx="3">
                  <c:v>-8431</c:v>
                </c:pt>
                <c:pt idx="4">
                  <c:v>-8397.5</c:v>
                </c:pt>
                <c:pt idx="5">
                  <c:v>-3393.5</c:v>
                </c:pt>
                <c:pt idx="6">
                  <c:v>-3393.5</c:v>
                </c:pt>
                <c:pt idx="7">
                  <c:v>-3288</c:v>
                </c:pt>
                <c:pt idx="8">
                  <c:v>-3288</c:v>
                </c:pt>
                <c:pt idx="9">
                  <c:v>-3281</c:v>
                </c:pt>
                <c:pt idx="10">
                  <c:v>-3281</c:v>
                </c:pt>
                <c:pt idx="11">
                  <c:v>-3277</c:v>
                </c:pt>
                <c:pt idx="12">
                  <c:v>-3277</c:v>
                </c:pt>
                <c:pt idx="13">
                  <c:v>-3239</c:v>
                </c:pt>
                <c:pt idx="14">
                  <c:v>-3239</c:v>
                </c:pt>
                <c:pt idx="15">
                  <c:v>-3125</c:v>
                </c:pt>
                <c:pt idx="16">
                  <c:v>-3125</c:v>
                </c:pt>
                <c:pt idx="17">
                  <c:v>-3125</c:v>
                </c:pt>
                <c:pt idx="18">
                  <c:v>-3125</c:v>
                </c:pt>
                <c:pt idx="19">
                  <c:v>-3093.5</c:v>
                </c:pt>
                <c:pt idx="20">
                  <c:v>-3093.5</c:v>
                </c:pt>
                <c:pt idx="21">
                  <c:v>-2968</c:v>
                </c:pt>
                <c:pt idx="22">
                  <c:v>-2968</c:v>
                </c:pt>
                <c:pt idx="23">
                  <c:v>-2950</c:v>
                </c:pt>
                <c:pt idx="24">
                  <c:v>-2950</c:v>
                </c:pt>
                <c:pt idx="25">
                  <c:v>-2782.5</c:v>
                </c:pt>
                <c:pt idx="26">
                  <c:v>-2782.5</c:v>
                </c:pt>
                <c:pt idx="27">
                  <c:v>-2655</c:v>
                </c:pt>
                <c:pt idx="28">
                  <c:v>-2655</c:v>
                </c:pt>
                <c:pt idx="29">
                  <c:v>-2551.5</c:v>
                </c:pt>
                <c:pt idx="30">
                  <c:v>-2551.5</c:v>
                </c:pt>
                <c:pt idx="31">
                  <c:v>-2551.5</c:v>
                </c:pt>
                <c:pt idx="32">
                  <c:v>-2551.5</c:v>
                </c:pt>
                <c:pt idx="33">
                  <c:v>-2496</c:v>
                </c:pt>
                <c:pt idx="34">
                  <c:v>-2496</c:v>
                </c:pt>
                <c:pt idx="35">
                  <c:v>-2496</c:v>
                </c:pt>
                <c:pt idx="36">
                  <c:v>-2496</c:v>
                </c:pt>
                <c:pt idx="37">
                  <c:v>-2379</c:v>
                </c:pt>
                <c:pt idx="38">
                  <c:v>-2366</c:v>
                </c:pt>
                <c:pt idx="39">
                  <c:v>-2355</c:v>
                </c:pt>
                <c:pt idx="40">
                  <c:v>-2243</c:v>
                </c:pt>
                <c:pt idx="41">
                  <c:v>-1914</c:v>
                </c:pt>
                <c:pt idx="42">
                  <c:v>-1837</c:v>
                </c:pt>
                <c:pt idx="43">
                  <c:v>-1837</c:v>
                </c:pt>
                <c:pt idx="44">
                  <c:v>-1478.5</c:v>
                </c:pt>
                <c:pt idx="45">
                  <c:v>-1472</c:v>
                </c:pt>
                <c:pt idx="46">
                  <c:v>-1468</c:v>
                </c:pt>
                <c:pt idx="47">
                  <c:v>-1463.5</c:v>
                </c:pt>
                <c:pt idx="48">
                  <c:v>-1463</c:v>
                </c:pt>
                <c:pt idx="49">
                  <c:v>-1340</c:v>
                </c:pt>
                <c:pt idx="50">
                  <c:v>-1317.5</c:v>
                </c:pt>
                <c:pt idx="51">
                  <c:v>-1285</c:v>
                </c:pt>
                <c:pt idx="52">
                  <c:v>-1210</c:v>
                </c:pt>
                <c:pt idx="53">
                  <c:v>-1193</c:v>
                </c:pt>
                <c:pt idx="54">
                  <c:v>-1193</c:v>
                </c:pt>
                <c:pt idx="55">
                  <c:v>-1193</c:v>
                </c:pt>
                <c:pt idx="56">
                  <c:v>-1159</c:v>
                </c:pt>
                <c:pt idx="57">
                  <c:v>-1042.5</c:v>
                </c:pt>
                <c:pt idx="58">
                  <c:v>-1042</c:v>
                </c:pt>
                <c:pt idx="59">
                  <c:v>-904</c:v>
                </c:pt>
                <c:pt idx="60">
                  <c:v>-899</c:v>
                </c:pt>
                <c:pt idx="61">
                  <c:v>-892</c:v>
                </c:pt>
                <c:pt idx="62">
                  <c:v>-870</c:v>
                </c:pt>
                <c:pt idx="63">
                  <c:v>-868</c:v>
                </c:pt>
                <c:pt idx="64">
                  <c:v>-859</c:v>
                </c:pt>
                <c:pt idx="65">
                  <c:v>-848</c:v>
                </c:pt>
                <c:pt idx="66">
                  <c:v>-741</c:v>
                </c:pt>
                <c:pt idx="67">
                  <c:v>-740</c:v>
                </c:pt>
                <c:pt idx="68">
                  <c:v>-733.5</c:v>
                </c:pt>
                <c:pt idx="69">
                  <c:v>-684.5</c:v>
                </c:pt>
                <c:pt idx="70">
                  <c:v>-684.5</c:v>
                </c:pt>
                <c:pt idx="71">
                  <c:v>-600</c:v>
                </c:pt>
                <c:pt idx="72">
                  <c:v>-599</c:v>
                </c:pt>
                <c:pt idx="73">
                  <c:v>-599</c:v>
                </c:pt>
                <c:pt idx="74">
                  <c:v>-596.5</c:v>
                </c:pt>
                <c:pt idx="75">
                  <c:v>-596.5</c:v>
                </c:pt>
                <c:pt idx="76">
                  <c:v>-586.5</c:v>
                </c:pt>
                <c:pt idx="77">
                  <c:v>-553</c:v>
                </c:pt>
                <c:pt idx="78">
                  <c:v>-451</c:v>
                </c:pt>
                <c:pt idx="79">
                  <c:v>-451</c:v>
                </c:pt>
                <c:pt idx="80">
                  <c:v>-451</c:v>
                </c:pt>
                <c:pt idx="81">
                  <c:v>-451</c:v>
                </c:pt>
                <c:pt idx="82">
                  <c:v>-447</c:v>
                </c:pt>
                <c:pt idx="83">
                  <c:v>-447</c:v>
                </c:pt>
                <c:pt idx="84">
                  <c:v>-442</c:v>
                </c:pt>
                <c:pt idx="85">
                  <c:v>-442</c:v>
                </c:pt>
                <c:pt idx="86">
                  <c:v>-436</c:v>
                </c:pt>
                <c:pt idx="87">
                  <c:v>-436</c:v>
                </c:pt>
                <c:pt idx="88">
                  <c:v>-431.5</c:v>
                </c:pt>
                <c:pt idx="89">
                  <c:v>-431.5</c:v>
                </c:pt>
                <c:pt idx="90">
                  <c:v>-430</c:v>
                </c:pt>
                <c:pt idx="91">
                  <c:v>-430</c:v>
                </c:pt>
                <c:pt idx="92">
                  <c:v>-420</c:v>
                </c:pt>
                <c:pt idx="93">
                  <c:v>-420</c:v>
                </c:pt>
                <c:pt idx="94">
                  <c:v>-420</c:v>
                </c:pt>
                <c:pt idx="95">
                  <c:v>-420</c:v>
                </c:pt>
                <c:pt idx="96">
                  <c:v>-418</c:v>
                </c:pt>
                <c:pt idx="97">
                  <c:v>-418</c:v>
                </c:pt>
                <c:pt idx="98">
                  <c:v>-418</c:v>
                </c:pt>
                <c:pt idx="99">
                  <c:v>-409</c:v>
                </c:pt>
                <c:pt idx="100">
                  <c:v>-409</c:v>
                </c:pt>
                <c:pt idx="101">
                  <c:v>-409</c:v>
                </c:pt>
                <c:pt idx="102">
                  <c:v>-409</c:v>
                </c:pt>
                <c:pt idx="103">
                  <c:v>-290</c:v>
                </c:pt>
                <c:pt idx="104">
                  <c:v>-285.5</c:v>
                </c:pt>
                <c:pt idx="105">
                  <c:v>-279</c:v>
                </c:pt>
                <c:pt idx="106">
                  <c:v>-272.5</c:v>
                </c:pt>
                <c:pt idx="107">
                  <c:v>-254.5</c:v>
                </c:pt>
                <c:pt idx="108">
                  <c:v>-178</c:v>
                </c:pt>
                <c:pt idx="109">
                  <c:v>-173.5</c:v>
                </c:pt>
                <c:pt idx="110">
                  <c:v>-167</c:v>
                </c:pt>
                <c:pt idx="111">
                  <c:v>-164.5</c:v>
                </c:pt>
                <c:pt idx="112">
                  <c:v>-160</c:v>
                </c:pt>
                <c:pt idx="113">
                  <c:v>-160</c:v>
                </c:pt>
                <c:pt idx="114">
                  <c:v>-158</c:v>
                </c:pt>
                <c:pt idx="115">
                  <c:v>-151.5</c:v>
                </c:pt>
                <c:pt idx="116">
                  <c:v>-151</c:v>
                </c:pt>
                <c:pt idx="117">
                  <c:v>-151</c:v>
                </c:pt>
                <c:pt idx="118">
                  <c:v>-149</c:v>
                </c:pt>
                <c:pt idx="119">
                  <c:v>-147</c:v>
                </c:pt>
                <c:pt idx="120">
                  <c:v>-146.5</c:v>
                </c:pt>
                <c:pt idx="121">
                  <c:v>-144.5</c:v>
                </c:pt>
                <c:pt idx="122">
                  <c:v>-142.5</c:v>
                </c:pt>
                <c:pt idx="123">
                  <c:v>-135.5</c:v>
                </c:pt>
                <c:pt idx="124">
                  <c:v>-127</c:v>
                </c:pt>
                <c:pt idx="125">
                  <c:v>-118</c:v>
                </c:pt>
                <c:pt idx="126">
                  <c:v>-110</c:v>
                </c:pt>
                <c:pt idx="127">
                  <c:v>-8.5</c:v>
                </c:pt>
                <c:pt idx="128">
                  <c:v>-8</c:v>
                </c:pt>
                <c:pt idx="129">
                  <c:v>-8</c:v>
                </c:pt>
                <c:pt idx="130">
                  <c:v>-6.5</c:v>
                </c:pt>
                <c:pt idx="131">
                  <c:v>-1</c:v>
                </c:pt>
                <c:pt idx="132">
                  <c:v>-1</c:v>
                </c:pt>
                <c:pt idx="133">
                  <c:v>0</c:v>
                </c:pt>
                <c:pt idx="134">
                  <c:v>3</c:v>
                </c:pt>
                <c:pt idx="135">
                  <c:v>29.5</c:v>
                </c:pt>
                <c:pt idx="136">
                  <c:v>32</c:v>
                </c:pt>
                <c:pt idx="137">
                  <c:v>144.5</c:v>
                </c:pt>
                <c:pt idx="138">
                  <c:v>149</c:v>
                </c:pt>
                <c:pt idx="139">
                  <c:v>186.5</c:v>
                </c:pt>
                <c:pt idx="140">
                  <c:v>294.5</c:v>
                </c:pt>
                <c:pt idx="141">
                  <c:v>303.5</c:v>
                </c:pt>
              </c:numCache>
            </c:numRef>
          </c:xVal>
          <c:yVal>
            <c:numRef>
              <c:f>Inactive2!$H$21:$H$1005</c:f>
              <c:numCache>
                <c:formatCode>General</c:formatCode>
                <c:ptCount val="985"/>
                <c:pt idx="1">
                  <c:v>0.16442000000097323</c:v>
                </c:pt>
                <c:pt idx="2">
                  <c:v>0.16139499999553664</c:v>
                </c:pt>
                <c:pt idx="3">
                  <c:v>0.16735999999946216</c:v>
                </c:pt>
                <c:pt idx="4">
                  <c:v>0.17656500000157394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65-4D75-A206-27AE4C200508}"/>
            </c:ext>
          </c:extLst>
        </c:ser>
        <c:ser>
          <c:idx val="1"/>
          <c:order val="1"/>
          <c:tx>
            <c:strRef>
              <c:f>Inactive2!$I$20:$I$20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Inactive2!$D$21:$D$1005</c:f>
                <c:numCache>
                  <c:formatCode>General</c:formatCode>
                  <c:ptCount val="9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2.9999999999999997E-4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4.0000000000000002E-4</c:v>
                  </c:pt>
                  <c:pt idx="106">
                    <c:v>5.0000000000000001E-4</c:v>
                  </c:pt>
                  <c:pt idx="107">
                    <c:v>4.0000000000000002E-4</c:v>
                  </c:pt>
                  <c:pt idx="108">
                    <c:v>5.0000000000000001E-4</c:v>
                  </c:pt>
                  <c:pt idx="109">
                    <c:v>4.0000000000000002E-4</c:v>
                  </c:pt>
                  <c:pt idx="110">
                    <c:v>8.9999999999999998E-4</c:v>
                  </c:pt>
                  <c:pt idx="111">
                    <c:v>5.0000000000000001E-4</c:v>
                  </c:pt>
                  <c:pt idx="112">
                    <c:v>4.0000000000000002E-4</c:v>
                  </c:pt>
                  <c:pt idx="113">
                    <c:v>1.1999999999999999E-3</c:v>
                  </c:pt>
                  <c:pt idx="114">
                    <c:v>4.0000000000000002E-4</c:v>
                  </c:pt>
                  <c:pt idx="115">
                    <c:v>5.9999999999999995E-4</c:v>
                  </c:pt>
                  <c:pt idx="116">
                    <c:v>4.0000000000000002E-4</c:v>
                  </c:pt>
                  <c:pt idx="117">
                    <c:v>6.9999999999999999E-4</c:v>
                  </c:pt>
                  <c:pt idx="118">
                    <c:v>2.9999999999999997E-4</c:v>
                  </c:pt>
                  <c:pt idx="119">
                    <c:v>2.0000000000000001E-4</c:v>
                  </c:pt>
                  <c:pt idx="120">
                    <c:v>1E-3</c:v>
                  </c:pt>
                  <c:pt idx="121">
                    <c:v>2.9999999999999997E-4</c:v>
                  </c:pt>
                  <c:pt idx="122">
                    <c:v>5.0000000000000001E-4</c:v>
                  </c:pt>
                  <c:pt idx="123">
                    <c:v>5.9999999999999995E-4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0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4.0000000000000002E-4</c:v>
                  </c:pt>
                  <c:pt idx="130">
                    <c:v>2.0000000000000001E-4</c:v>
                  </c:pt>
                  <c:pt idx="131">
                    <c:v>4.0000000000000002E-4</c:v>
                  </c:pt>
                  <c:pt idx="132">
                    <c:v>4.0000000000000002E-4</c:v>
                  </c:pt>
                  <c:pt idx="133">
                    <c:v>2.9999999999999997E-4</c:v>
                  </c:pt>
                  <c:pt idx="134">
                    <c:v>5.0000000000000001E-4</c:v>
                  </c:pt>
                  <c:pt idx="135">
                    <c:v>8.9999999999999998E-4</c:v>
                  </c:pt>
                  <c:pt idx="136">
                    <c:v>4.0000000000000002E-4</c:v>
                  </c:pt>
                  <c:pt idx="137">
                    <c:v>5.9999999999999995E-4</c:v>
                  </c:pt>
                  <c:pt idx="138">
                    <c:v>6.0000000000000006E-4</c:v>
                  </c:pt>
                  <c:pt idx="139">
                    <c:v>5.9999999999999995E-4</c:v>
                  </c:pt>
                  <c:pt idx="140">
                    <c:v>5.0000000000000001E-4</c:v>
                  </c:pt>
                  <c:pt idx="141">
                    <c:v>8.0000000000000004E-4</c:v>
                  </c:pt>
                </c:numCache>
              </c:numRef>
            </c:plus>
            <c:minus>
              <c:numRef>
                <c:f>Inactive2!$D$21:$D$1005</c:f>
                <c:numCache>
                  <c:formatCode>General</c:formatCode>
                  <c:ptCount val="9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2.9999999999999997E-4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4.0000000000000002E-4</c:v>
                  </c:pt>
                  <c:pt idx="106">
                    <c:v>5.0000000000000001E-4</c:v>
                  </c:pt>
                  <c:pt idx="107">
                    <c:v>4.0000000000000002E-4</c:v>
                  </c:pt>
                  <c:pt idx="108">
                    <c:v>5.0000000000000001E-4</c:v>
                  </c:pt>
                  <c:pt idx="109">
                    <c:v>4.0000000000000002E-4</c:v>
                  </c:pt>
                  <c:pt idx="110">
                    <c:v>8.9999999999999998E-4</c:v>
                  </c:pt>
                  <c:pt idx="111">
                    <c:v>5.0000000000000001E-4</c:v>
                  </c:pt>
                  <c:pt idx="112">
                    <c:v>4.0000000000000002E-4</c:v>
                  </c:pt>
                  <c:pt idx="113">
                    <c:v>1.1999999999999999E-3</c:v>
                  </c:pt>
                  <c:pt idx="114">
                    <c:v>4.0000000000000002E-4</c:v>
                  </c:pt>
                  <c:pt idx="115">
                    <c:v>5.9999999999999995E-4</c:v>
                  </c:pt>
                  <c:pt idx="116">
                    <c:v>4.0000000000000002E-4</c:v>
                  </c:pt>
                  <c:pt idx="117">
                    <c:v>6.9999999999999999E-4</c:v>
                  </c:pt>
                  <c:pt idx="118">
                    <c:v>2.9999999999999997E-4</c:v>
                  </c:pt>
                  <c:pt idx="119">
                    <c:v>2.0000000000000001E-4</c:v>
                  </c:pt>
                  <c:pt idx="120">
                    <c:v>1E-3</c:v>
                  </c:pt>
                  <c:pt idx="121">
                    <c:v>2.9999999999999997E-4</c:v>
                  </c:pt>
                  <c:pt idx="122">
                    <c:v>5.0000000000000001E-4</c:v>
                  </c:pt>
                  <c:pt idx="123">
                    <c:v>5.9999999999999995E-4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0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4.0000000000000002E-4</c:v>
                  </c:pt>
                  <c:pt idx="130">
                    <c:v>2.0000000000000001E-4</c:v>
                  </c:pt>
                  <c:pt idx="131">
                    <c:v>4.0000000000000002E-4</c:v>
                  </c:pt>
                  <c:pt idx="132">
                    <c:v>4.0000000000000002E-4</c:v>
                  </c:pt>
                  <c:pt idx="133">
                    <c:v>2.9999999999999997E-4</c:v>
                  </c:pt>
                  <c:pt idx="134">
                    <c:v>5.0000000000000001E-4</c:v>
                  </c:pt>
                  <c:pt idx="135">
                    <c:v>8.9999999999999998E-4</c:v>
                  </c:pt>
                  <c:pt idx="136">
                    <c:v>4.0000000000000002E-4</c:v>
                  </c:pt>
                  <c:pt idx="137">
                    <c:v>5.9999999999999995E-4</c:v>
                  </c:pt>
                  <c:pt idx="138">
                    <c:v>6.0000000000000006E-4</c:v>
                  </c:pt>
                  <c:pt idx="139">
                    <c:v>5.9999999999999995E-4</c:v>
                  </c:pt>
                  <c:pt idx="140">
                    <c:v>5.0000000000000001E-4</c:v>
                  </c:pt>
                  <c:pt idx="141">
                    <c:v>8.0000000000000004E-4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Inactive2!$F$21:$F$1005</c:f>
              <c:numCache>
                <c:formatCode>General</c:formatCode>
                <c:ptCount val="985"/>
                <c:pt idx="0">
                  <c:v>-11256</c:v>
                </c:pt>
                <c:pt idx="1">
                  <c:v>-8909</c:v>
                </c:pt>
                <c:pt idx="2">
                  <c:v>-8876.5</c:v>
                </c:pt>
                <c:pt idx="3">
                  <c:v>-8431</c:v>
                </c:pt>
                <c:pt idx="4">
                  <c:v>-8397.5</c:v>
                </c:pt>
                <c:pt idx="5">
                  <c:v>-3393.5</c:v>
                </c:pt>
                <c:pt idx="6">
                  <c:v>-3393.5</c:v>
                </c:pt>
                <c:pt idx="7">
                  <c:v>-3288</c:v>
                </c:pt>
                <c:pt idx="8">
                  <c:v>-3288</c:v>
                </c:pt>
                <c:pt idx="9">
                  <c:v>-3281</c:v>
                </c:pt>
                <c:pt idx="10">
                  <c:v>-3281</c:v>
                </c:pt>
                <c:pt idx="11">
                  <c:v>-3277</c:v>
                </c:pt>
                <c:pt idx="12">
                  <c:v>-3277</c:v>
                </c:pt>
                <c:pt idx="13">
                  <c:v>-3239</c:v>
                </c:pt>
                <c:pt idx="14">
                  <c:v>-3239</c:v>
                </c:pt>
                <c:pt idx="15">
                  <c:v>-3125</c:v>
                </c:pt>
                <c:pt idx="16">
                  <c:v>-3125</c:v>
                </c:pt>
                <c:pt idx="17">
                  <c:v>-3125</c:v>
                </c:pt>
                <c:pt idx="18">
                  <c:v>-3125</c:v>
                </c:pt>
                <c:pt idx="19">
                  <c:v>-3093.5</c:v>
                </c:pt>
                <c:pt idx="20">
                  <c:v>-3093.5</c:v>
                </c:pt>
                <c:pt idx="21">
                  <c:v>-2968</c:v>
                </c:pt>
                <c:pt idx="22">
                  <c:v>-2968</c:v>
                </c:pt>
                <c:pt idx="23">
                  <c:v>-2950</c:v>
                </c:pt>
                <c:pt idx="24">
                  <c:v>-2950</c:v>
                </c:pt>
                <c:pt idx="25">
                  <c:v>-2782.5</c:v>
                </c:pt>
                <c:pt idx="26">
                  <c:v>-2782.5</c:v>
                </c:pt>
                <c:pt idx="27">
                  <c:v>-2655</c:v>
                </c:pt>
                <c:pt idx="28">
                  <c:v>-2655</c:v>
                </c:pt>
                <c:pt idx="29">
                  <c:v>-2551.5</c:v>
                </c:pt>
                <c:pt idx="30">
                  <c:v>-2551.5</c:v>
                </c:pt>
                <c:pt idx="31">
                  <c:v>-2551.5</c:v>
                </c:pt>
                <c:pt idx="32">
                  <c:v>-2551.5</c:v>
                </c:pt>
                <c:pt idx="33">
                  <c:v>-2496</c:v>
                </c:pt>
                <c:pt idx="34">
                  <c:v>-2496</c:v>
                </c:pt>
                <c:pt idx="35">
                  <c:v>-2496</c:v>
                </c:pt>
                <c:pt idx="36">
                  <c:v>-2496</c:v>
                </c:pt>
                <c:pt idx="37">
                  <c:v>-2379</c:v>
                </c:pt>
                <c:pt idx="38">
                  <c:v>-2366</c:v>
                </c:pt>
                <c:pt idx="39">
                  <c:v>-2355</c:v>
                </c:pt>
                <c:pt idx="40">
                  <c:v>-2243</c:v>
                </c:pt>
                <c:pt idx="41">
                  <c:v>-1914</c:v>
                </c:pt>
                <c:pt idx="42">
                  <c:v>-1837</c:v>
                </c:pt>
                <c:pt idx="43">
                  <c:v>-1837</c:v>
                </c:pt>
                <c:pt idx="44">
                  <c:v>-1478.5</c:v>
                </c:pt>
                <c:pt idx="45">
                  <c:v>-1472</c:v>
                </c:pt>
                <c:pt idx="46">
                  <c:v>-1468</c:v>
                </c:pt>
                <c:pt idx="47">
                  <c:v>-1463.5</c:v>
                </c:pt>
                <c:pt idx="48">
                  <c:v>-1463</c:v>
                </c:pt>
                <c:pt idx="49">
                  <c:v>-1340</c:v>
                </c:pt>
                <c:pt idx="50">
                  <c:v>-1317.5</c:v>
                </c:pt>
                <c:pt idx="51">
                  <c:v>-1285</c:v>
                </c:pt>
                <c:pt idx="52">
                  <c:v>-1210</c:v>
                </c:pt>
                <c:pt idx="53">
                  <c:v>-1193</c:v>
                </c:pt>
                <c:pt idx="54">
                  <c:v>-1193</c:v>
                </c:pt>
                <c:pt idx="55">
                  <c:v>-1193</c:v>
                </c:pt>
                <c:pt idx="56">
                  <c:v>-1159</c:v>
                </c:pt>
                <c:pt idx="57">
                  <c:v>-1042.5</c:v>
                </c:pt>
                <c:pt idx="58">
                  <c:v>-1042</c:v>
                </c:pt>
                <c:pt idx="59">
                  <c:v>-904</c:v>
                </c:pt>
                <c:pt idx="60">
                  <c:v>-899</c:v>
                </c:pt>
                <c:pt idx="61">
                  <c:v>-892</c:v>
                </c:pt>
                <c:pt idx="62">
                  <c:v>-870</c:v>
                </c:pt>
                <c:pt idx="63">
                  <c:v>-868</c:v>
                </c:pt>
                <c:pt idx="64">
                  <c:v>-859</c:v>
                </c:pt>
                <c:pt idx="65">
                  <c:v>-848</c:v>
                </c:pt>
                <c:pt idx="66">
                  <c:v>-741</c:v>
                </c:pt>
                <c:pt idx="67">
                  <c:v>-740</c:v>
                </c:pt>
                <c:pt idx="68">
                  <c:v>-733.5</c:v>
                </c:pt>
                <c:pt idx="69">
                  <c:v>-684.5</c:v>
                </c:pt>
                <c:pt idx="70">
                  <c:v>-684.5</c:v>
                </c:pt>
                <c:pt idx="71">
                  <c:v>-600</c:v>
                </c:pt>
                <c:pt idx="72">
                  <c:v>-599</c:v>
                </c:pt>
                <c:pt idx="73">
                  <c:v>-599</c:v>
                </c:pt>
                <c:pt idx="74">
                  <c:v>-596.5</c:v>
                </c:pt>
                <c:pt idx="75">
                  <c:v>-596.5</c:v>
                </c:pt>
                <c:pt idx="76">
                  <c:v>-586.5</c:v>
                </c:pt>
                <c:pt idx="77">
                  <c:v>-553</c:v>
                </c:pt>
                <c:pt idx="78">
                  <c:v>-451</c:v>
                </c:pt>
                <c:pt idx="79">
                  <c:v>-451</c:v>
                </c:pt>
                <c:pt idx="80">
                  <c:v>-451</c:v>
                </c:pt>
                <c:pt idx="81">
                  <c:v>-451</c:v>
                </c:pt>
                <c:pt idx="82">
                  <c:v>-447</c:v>
                </c:pt>
                <c:pt idx="83">
                  <c:v>-447</c:v>
                </c:pt>
                <c:pt idx="84">
                  <c:v>-442</c:v>
                </c:pt>
                <c:pt idx="85">
                  <c:v>-442</c:v>
                </c:pt>
                <c:pt idx="86">
                  <c:v>-436</c:v>
                </c:pt>
                <c:pt idx="87">
                  <c:v>-436</c:v>
                </c:pt>
                <c:pt idx="88">
                  <c:v>-431.5</c:v>
                </c:pt>
                <c:pt idx="89">
                  <c:v>-431.5</c:v>
                </c:pt>
                <c:pt idx="90">
                  <c:v>-430</c:v>
                </c:pt>
                <c:pt idx="91">
                  <c:v>-430</c:v>
                </c:pt>
                <c:pt idx="92">
                  <c:v>-420</c:v>
                </c:pt>
                <c:pt idx="93">
                  <c:v>-420</c:v>
                </c:pt>
                <c:pt idx="94">
                  <c:v>-420</c:v>
                </c:pt>
                <c:pt idx="95">
                  <c:v>-420</c:v>
                </c:pt>
                <c:pt idx="96">
                  <c:v>-418</c:v>
                </c:pt>
                <c:pt idx="97">
                  <c:v>-418</c:v>
                </c:pt>
                <c:pt idx="98">
                  <c:v>-418</c:v>
                </c:pt>
                <c:pt idx="99">
                  <c:v>-409</c:v>
                </c:pt>
                <c:pt idx="100">
                  <c:v>-409</c:v>
                </c:pt>
                <c:pt idx="101">
                  <c:v>-409</c:v>
                </c:pt>
                <c:pt idx="102">
                  <c:v>-409</c:v>
                </c:pt>
                <c:pt idx="103">
                  <c:v>-290</c:v>
                </c:pt>
                <c:pt idx="104">
                  <c:v>-285.5</c:v>
                </c:pt>
                <c:pt idx="105">
                  <c:v>-279</c:v>
                </c:pt>
                <c:pt idx="106">
                  <c:v>-272.5</c:v>
                </c:pt>
                <c:pt idx="107">
                  <c:v>-254.5</c:v>
                </c:pt>
                <c:pt idx="108">
                  <c:v>-178</c:v>
                </c:pt>
                <c:pt idx="109">
                  <c:v>-173.5</c:v>
                </c:pt>
                <c:pt idx="110">
                  <c:v>-167</c:v>
                </c:pt>
                <c:pt idx="111">
                  <c:v>-164.5</c:v>
                </c:pt>
                <c:pt idx="112">
                  <c:v>-160</c:v>
                </c:pt>
                <c:pt idx="113">
                  <c:v>-160</c:v>
                </c:pt>
                <c:pt idx="114">
                  <c:v>-158</c:v>
                </c:pt>
                <c:pt idx="115">
                  <c:v>-151.5</c:v>
                </c:pt>
                <c:pt idx="116">
                  <c:v>-151</c:v>
                </c:pt>
                <c:pt idx="117">
                  <c:v>-151</c:v>
                </c:pt>
                <c:pt idx="118">
                  <c:v>-149</c:v>
                </c:pt>
                <c:pt idx="119">
                  <c:v>-147</c:v>
                </c:pt>
                <c:pt idx="120">
                  <c:v>-146.5</c:v>
                </c:pt>
                <c:pt idx="121">
                  <c:v>-144.5</c:v>
                </c:pt>
                <c:pt idx="122">
                  <c:v>-142.5</c:v>
                </c:pt>
                <c:pt idx="123">
                  <c:v>-135.5</c:v>
                </c:pt>
                <c:pt idx="124">
                  <c:v>-127</c:v>
                </c:pt>
                <c:pt idx="125">
                  <c:v>-118</c:v>
                </c:pt>
                <c:pt idx="126">
                  <c:v>-110</c:v>
                </c:pt>
                <c:pt idx="127">
                  <c:v>-8.5</c:v>
                </c:pt>
                <c:pt idx="128">
                  <c:v>-8</c:v>
                </c:pt>
                <c:pt idx="129">
                  <c:v>-8</c:v>
                </c:pt>
                <c:pt idx="130">
                  <c:v>-6.5</c:v>
                </c:pt>
                <c:pt idx="131">
                  <c:v>-1</c:v>
                </c:pt>
                <c:pt idx="132">
                  <c:v>-1</c:v>
                </c:pt>
                <c:pt idx="133">
                  <c:v>0</c:v>
                </c:pt>
                <c:pt idx="134">
                  <c:v>3</c:v>
                </c:pt>
                <c:pt idx="135">
                  <c:v>29.5</c:v>
                </c:pt>
                <c:pt idx="136">
                  <c:v>32</c:v>
                </c:pt>
                <c:pt idx="137">
                  <c:v>144.5</c:v>
                </c:pt>
                <c:pt idx="138">
                  <c:v>149</c:v>
                </c:pt>
                <c:pt idx="139">
                  <c:v>186.5</c:v>
                </c:pt>
                <c:pt idx="140">
                  <c:v>294.5</c:v>
                </c:pt>
                <c:pt idx="141">
                  <c:v>303.5</c:v>
                </c:pt>
              </c:numCache>
            </c:numRef>
          </c:xVal>
          <c:yVal>
            <c:numRef>
              <c:f>Inactive2!$I$21:$I$1005</c:f>
              <c:numCache>
                <c:formatCode>General</c:formatCode>
                <c:ptCount val="985"/>
                <c:pt idx="0">
                  <c:v>9.5609999996668193E-2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65-4D75-A206-27AE4C200508}"/>
            </c:ext>
          </c:extLst>
        </c:ser>
        <c:ser>
          <c:idx val="3"/>
          <c:order val="2"/>
          <c:tx>
            <c:strRef>
              <c:f>Inactive2!$J$20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Inactive2!$D$21:$D$55</c:f>
                <c:numCache>
                  <c:formatCode>General</c:formatCode>
                  <c:ptCount val="3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</c:numCache>
              </c:numRef>
            </c:plus>
            <c:minus>
              <c:numRef>
                <c:f>Inactive2!$D$21:$D$55</c:f>
                <c:numCache>
                  <c:formatCode>General</c:formatCode>
                  <c:ptCount val="3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Inactive2!$F$21:$F$1005</c:f>
              <c:numCache>
                <c:formatCode>General</c:formatCode>
                <c:ptCount val="985"/>
                <c:pt idx="0">
                  <c:v>-11256</c:v>
                </c:pt>
                <c:pt idx="1">
                  <c:v>-8909</c:v>
                </c:pt>
                <c:pt idx="2">
                  <c:v>-8876.5</c:v>
                </c:pt>
                <c:pt idx="3">
                  <c:v>-8431</c:v>
                </c:pt>
                <c:pt idx="4">
                  <c:v>-8397.5</c:v>
                </c:pt>
                <c:pt idx="5">
                  <c:v>-3393.5</c:v>
                </c:pt>
                <c:pt idx="6">
                  <c:v>-3393.5</c:v>
                </c:pt>
                <c:pt idx="7">
                  <c:v>-3288</c:v>
                </c:pt>
                <c:pt idx="8">
                  <c:v>-3288</c:v>
                </c:pt>
                <c:pt idx="9">
                  <c:v>-3281</c:v>
                </c:pt>
                <c:pt idx="10">
                  <c:v>-3281</c:v>
                </c:pt>
                <c:pt idx="11">
                  <c:v>-3277</c:v>
                </c:pt>
                <c:pt idx="12">
                  <c:v>-3277</c:v>
                </c:pt>
                <c:pt idx="13">
                  <c:v>-3239</c:v>
                </c:pt>
                <c:pt idx="14">
                  <c:v>-3239</c:v>
                </c:pt>
                <c:pt idx="15">
                  <c:v>-3125</c:v>
                </c:pt>
                <c:pt idx="16">
                  <c:v>-3125</c:v>
                </c:pt>
                <c:pt idx="17">
                  <c:v>-3125</c:v>
                </c:pt>
                <c:pt idx="18">
                  <c:v>-3125</c:v>
                </c:pt>
                <c:pt idx="19">
                  <c:v>-3093.5</c:v>
                </c:pt>
                <c:pt idx="20">
                  <c:v>-3093.5</c:v>
                </c:pt>
                <c:pt idx="21">
                  <c:v>-2968</c:v>
                </c:pt>
                <c:pt idx="22">
                  <c:v>-2968</c:v>
                </c:pt>
                <c:pt idx="23">
                  <c:v>-2950</c:v>
                </c:pt>
                <c:pt idx="24">
                  <c:v>-2950</c:v>
                </c:pt>
                <c:pt idx="25">
                  <c:v>-2782.5</c:v>
                </c:pt>
                <c:pt idx="26">
                  <c:v>-2782.5</c:v>
                </c:pt>
                <c:pt idx="27">
                  <c:v>-2655</c:v>
                </c:pt>
                <c:pt idx="28">
                  <c:v>-2655</c:v>
                </c:pt>
                <c:pt idx="29">
                  <c:v>-2551.5</c:v>
                </c:pt>
                <c:pt idx="30">
                  <c:v>-2551.5</c:v>
                </c:pt>
                <c:pt idx="31">
                  <c:v>-2551.5</c:v>
                </c:pt>
                <c:pt idx="32">
                  <c:v>-2551.5</c:v>
                </c:pt>
                <c:pt idx="33">
                  <c:v>-2496</c:v>
                </c:pt>
                <c:pt idx="34">
                  <c:v>-2496</c:v>
                </c:pt>
                <c:pt idx="35">
                  <c:v>-2496</c:v>
                </c:pt>
                <c:pt idx="36">
                  <c:v>-2496</c:v>
                </c:pt>
                <c:pt idx="37">
                  <c:v>-2379</c:v>
                </c:pt>
                <c:pt idx="38">
                  <c:v>-2366</c:v>
                </c:pt>
                <c:pt idx="39">
                  <c:v>-2355</c:v>
                </c:pt>
                <c:pt idx="40">
                  <c:v>-2243</c:v>
                </c:pt>
                <c:pt idx="41">
                  <c:v>-1914</c:v>
                </c:pt>
                <c:pt idx="42">
                  <c:v>-1837</c:v>
                </c:pt>
                <c:pt idx="43">
                  <c:v>-1837</c:v>
                </c:pt>
                <c:pt idx="44">
                  <c:v>-1478.5</c:v>
                </c:pt>
                <c:pt idx="45">
                  <c:v>-1472</c:v>
                </c:pt>
                <c:pt idx="46">
                  <c:v>-1468</c:v>
                </c:pt>
                <c:pt idx="47">
                  <c:v>-1463.5</c:v>
                </c:pt>
                <c:pt idx="48">
                  <c:v>-1463</c:v>
                </c:pt>
                <c:pt idx="49">
                  <c:v>-1340</c:v>
                </c:pt>
                <c:pt idx="50">
                  <c:v>-1317.5</c:v>
                </c:pt>
                <c:pt idx="51">
                  <c:v>-1285</c:v>
                </c:pt>
                <c:pt idx="52">
                  <c:v>-1210</c:v>
                </c:pt>
                <c:pt idx="53">
                  <c:v>-1193</c:v>
                </c:pt>
                <c:pt idx="54">
                  <c:v>-1193</c:v>
                </c:pt>
                <c:pt idx="55">
                  <c:v>-1193</c:v>
                </c:pt>
                <c:pt idx="56">
                  <c:v>-1159</c:v>
                </c:pt>
                <c:pt idx="57">
                  <c:v>-1042.5</c:v>
                </c:pt>
                <c:pt idx="58">
                  <c:v>-1042</c:v>
                </c:pt>
                <c:pt idx="59">
                  <c:v>-904</c:v>
                </c:pt>
                <c:pt idx="60">
                  <c:v>-899</c:v>
                </c:pt>
                <c:pt idx="61">
                  <c:v>-892</c:v>
                </c:pt>
                <c:pt idx="62">
                  <c:v>-870</c:v>
                </c:pt>
                <c:pt idx="63">
                  <c:v>-868</c:v>
                </c:pt>
                <c:pt idx="64">
                  <c:v>-859</c:v>
                </c:pt>
                <c:pt idx="65">
                  <c:v>-848</c:v>
                </c:pt>
                <c:pt idx="66">
                  <c:v>-741</c:v>
                </c:pt>
                <c:pt idx="67">
                  <c:v>-740</c:v>
                </c:pt>
                <c:pt idx="68">
                  <c:v>-733.5</c:v>
                </c:pt>
                <c:pt idx="69">
                  <c:v>-684.5</c:v>
                </c:pt>
                <c:pt idx="70">
                  <c:v>-684.5</c:v>
                </c:pt>
                <c:pt idx="71">
                  <c:v>-600</c:v>
                </c:pt>
                <c:pt idx="72">
                  <c:v>-599</c:v>
                </c:pt>
                <c:pt idx="73">
                  <c:v>-599</c:v>
                </c:pt>
                <c:pt idx="74">
                  <c:v>-596.5</c:v>
                </c:pt>
                <c:pt idx="75">
                  <c:v>-596.5</c:v>
                </c:pt>
                <c:pt idx="76">
                  <c:v>-586.5</c:v>
                </c:pt>
                <c:pt idx="77">
                  <c:v>-553</c:v>
                </c:pt>
                <c:pt idx="78">
                  <c:v>-451</c:v>
                </c:pt>
                <c:pt idx="79">
                  <c:v>-451</c:v>
                </c:pt>
                <c:pt idx="80">
                  <c:v>-451</c:v>
                </c:pt>
                <c:pt idx="81">
                  <c:v>-451</c:v>
                </c:pt>
                <c:pt idx="82">
                  <c:v>-447</c:v>
                </c:pt>
                <c:pt idx="83">
                  <c:v>-447</c:v>
                </c:pt>
                <c:pt idx="84">
                  <c:v>-442</c:v>
                </c:pt>
                <c:pt idx="85">
                  <c:v>-442</c:v>
                </c:pt>
                <c:pt idx="86">
                  <c:v>-436</c:v>
                </c:pt>
                <c:pt idx="87">
                  <c:v>-436</c:v>
                </c:pt>
                <c:pt idx="88">
                  <c:v>-431.5</c:v>
                </c:pt>
                <c:pt idx="89">
                  <c:v>-431.5</c:v>
                </c:pt>
                <c:pt idx="90">
                  <c:v>-430</c:v>
                </c:pt>
                <c:pt idx="91">
                  <c:v>-430</c:v>
                </c:pt>
                <c:pt idx="92">
                  <c:v>-420</c:v>
                </c:pt>
                <c:pt idx="93">
                  <c:v>-420</c:v>
                </c:pt>
                <c:pt idx="94">
                  <c:v>-420</c:v>
                </c:pt>
                <c:pt idx="95">
                  <c:v>-420</c:v>
                </c:pt>
                <c:pt idx="96">
                  <c:v>-418</c:v>
                </c:pt>
                <c:pt idx="97">
                  <c:v>-418</c:v>
                </c:pt>
                <c:pt idx="98">
                  <c:v>-418</c:v>
                </c:pt>
                <c:pt idx="99">
                  <c:v>-409</c:v>
                </c:pt>
                <c:pt idx="100">
                  <c:v>-409</c:v>
                </c:pt>
                <c:pt idx="101">
                  <c:v>-409</c:v>
                </c:pt>
                <c:pt idx="102">
                  <c:v>-409</c:v>
                </c:pt>
                <c:pt idx="103">
                  <c:v>-290</c:v>
                </c:pt>
                <c:pt idx="104">
                  <c:v>-285.5</c:v>
                </c:pt>
                <c:pt idx="105">
                  <c:v>-279</c:v>
                </c:pt>
                <c:pt idx="106">
                  <c:v>-272.5</c:v>
                </c:pt>
                <c:pt idx="107">
                  <c:v>-254.5</c:v>
                </c:pt>
                <c:pt idx="108">
                  <c:v>-178</c:v>
                </c:pt>
                <c:pt idx="109">
                  <c:v>-173.5</c:v>
                </c:pt>
                <c:pt idx="110">
                  <c:v>-167</c:v>
                </c:pt>
                <c:pt idx="111">
                  <c:v>-164.5</c:v>
                </c:pt>
                <c:pt idx="112">
                  <c:v>-160</c:v>
                </c:pt>
                <c:pt idx="113">
                  <c:v>-160</c:v>
                </c:pt>
                <c:pt idx="114">
                  <c:v>-158</c:v>
                </c:pt>
                <c:pt idx="115">
                  <c:v>-151.5</c:v>
                </c:pt>
                <c:pt idx="116">
                  <c:v>-151</c:v>
                </c:pt>
                <c:pt idx="117">
                  <c:v>-151</c:v>
                </c:pt>
                <c:pt idx="118">
                  <c:v>-149</c:v>
                </c:pt>
                <c:pt idx="119">
                  <c:v>-147</c:v>
                </c:pt>
                <c:pt idx="120">
                  <c:v>-146.5</c:v>
                </c:pt>
                <c:pt idx="121">
                  <c:v>-144.5</c:v>
                </c:pt>
                <c:pt idx="122">
                  <c:v>-142.5</c:v>
                </c:pt>
                <c:pt idx="123">
                  <c:v>-135.5</c:v>
                </c:pt>
                <c:pt idx="124">
                  <c:v>-127</c:v>
                </c:pt>
                <c:pt idx="125">
                  <c:v>-118</c:v>
                </c:pt>
                <c:pt idx="126">
                  <c:v>-110</c:v>
                </c:pt>
                <c:pt idx="127">
                  <c:v>-8.5</c:v>
                </c:pt>
                <c:pt idx="128">
                  <c:v>-8</c:v>
                </c:pt>
                <c:pt idx="129">
                  <c:v>-8</c:v>
                </c:pt>
                <c:pt idx="130">
                  <c:v>-6.5</c:v>
                </c:pt>
                <c:pt idx="131">
                  <c:v>-1</c:v>
                </c:pt>
                <c:pt idx="132">
                  <c:v>-1</c:v>
                </c:pt>
                <c:pt idx="133">
                  <c:v>0</c:v>
                </c:pt>
                <c:pt idx="134">
                  <c:v>3</c:v>
                </c:pt>
                <c:pt idx="135">
                  <c:v>29.5</c:v>
                </c:pt>
                <c:pt idx="136">
                  <c:v>32</c:v>
                </c:pt>
                <c:pt idx="137">
                  <c:v>144.5</c:v>
                </c:pt>
                <c:pt idx="138">
                  <c:v>149</c:v>
                </c:pt>
                <c:pt idx="139">
                  <c:v>186.5</c:v>
                </c:pt>
                <c:pt idx="140">
                  <c:v>294.5</c:v>
                </c:pt>
                <c:pt idx="141">
                  <c:v>303.5</c:v>
                </c:pt>
              </c:numCache>
            </c:numRef>
          </c:xVal>
          <c:yVal>
            <c:numRef>
              <c:f>Inactive2!$J$21:$J$1005</c:f>
              <c:numCache>
                <c:formatCode>General</c:formatCode>
                <c:ptCount val="985"/>
                <c:pt idx="5">
                  <c:v>8.7184999996679835E-2</c:v>
                </c:pt>
                <c:pt idx="6">
                  <c:v>8.7184999996679835E-2</c:v>
                </c:pt>
                <c:pt idx="7">
                  <c:v>8.405000000493601E-2</c:v>
                </c:pt>
                <c:pt idx="8">
                  <c:v>8.405000000493601E-2</c:v>
                </c:pt>
                <c:pt idx="9">
                  <c:v>8.7859999999636784E-2</c:v>
                </c:pt>
                <c:pt idx="10">
                  <c:v>8.7859999999636784E-2</c:v>
                </c:pt>
                <c:pt idx="11">
                  <c:v>8.5780000001250301E-2</c:v>
                </c:pt>
                <c:pt idx="12">
                  <c:v>8.5780000001250301E-2</c:v>
                </c:pt>
                <c:pt idx="13">
                  <c:v>8.871999999973923E-2</c:v>
                </c:pt>
                <c:pt idx="14">
                  <c:v>8.871999999973923E-2</c:v>
                </c:pt>
                <c:pt idx="15">
                  <c:v>8.2540000003064051E-2</c:v>
                </c:pt>
                <c:pt idx="16">
                  <c:v>8.2540000003064051E-2</c:v>
                </c:pt>
                <c:pt idx="17">
                  <c:v>8.3339999997406267E-2</c:v>
                </c:pt>
                <c:pt idx="18">
                  <c:v>8.3339999997406267E-2</c:v>
                </c:pt>
                <c:pt idx="19">
                  <c:v>8.2884999996167608E-2</c:v>
                </c:pt>
                <c:pt idx="20">
                  <c:v>8.2884999996167608E-2</c:v>
                </c:pt>
                <c:pt idx="21">
                  <c:v>7.9749999997147825E-2</c:v>
                </c:pt>
                <c:pt idx="22">
                  <c:v>7.9749999997147825E-2</c:v>
                </c:pt>
                <c:pt idx="23">
                  <c:v>7.6789999999164138E-2</c:v>
                </c:pt>
                <c:pt idx="24">
                  <c:v>7.6789999999164138E-2</c:v>
                </c:pt>
                <c:pt idx="25">
                  <c:v>6.1714999996183906E-2</c:v>
                </c:pt>
                <c:pt idx="26">
                  <c:v>6.1714999996183906E-2</c:v>
                </c:pt>
                <c:pt idx="27">
                  <c:v>3.9540000005217735E-2</c:v>
                </c:pt>
                <c:pt idx="28">
                  <c:v>3.9540000005217735E-2</c:v>
                </c:pt>
                <c:pt idx="29">
                  <c:v>3.6045000000740401E-2</c:v>
                </c:pt>
                <c:pt idx="30">
                  <c:v>3.6245000002963934E-2</c:v>
                </c:pt>
                <c:pt idx="31">
                  <c:v>3.6245000002963934E-2</c:v>
                </c:pt>
                <c:pt idx="32">
                  <c:v>3.6545000002661254E-2</c:v>
                </c:pt>
                <c:pt idx="33">
                  <c:v>4.1109999998298008E-2</c:v>
                </c:pt>
                <c:pt idx="34">
                  <c:v>4.2010000004665926E-2</c:v>
                </c:pt>
                <c:pt idx="35">
                  <c:v>4.2010000004665926E-2</c:v>
                </c:pt>
                <c:pt idx="36">
                  <c:v>4.2209999999613501E-2</c:v>
                </c:pt>
                <c:pt idx="37">
                  <c:v>3.9820000005420297E-2</c:v>
                </c:pt>
                <c:pt idx="38">
                  <c:v>4.461000000446802E-2</c:v>
                </c:pt>
                <c:pt idx="39">
                  <c:v>4.1339999996125698E-2</c:v>
                </c:pt>
                <c:pt idx="40">
                  <c:v>4.2900000000372529E-2</c:v>
                </c:pt>
                <c:pt idx="41">
                  <c:v>4.4970000002649613E-2</c:v>
                </c:pt>
                <c:pt idx="51">
                  <c:v>5.1640000005136244E-2</c:v>
                </c:pt>
                <c:pt idx="66">
                  <c:v>4.2560000001685694E-2</c:v>
                </c:pt>
                <c:pt idx="71">
                  <c:v>3.6189999998896383E-2</c:v>
                </c:pt>
                <c:pt idx="76">
                  <c:v>4.0195000001403969E-2</c:v>
                </c:pt>
                <c:pt idx="77">
                  <c:v>3.6899999999150168E-2</c:v>
                </c:pt>
                <c:pt idx="126">
                  <c:v>-3.8100000019767322E-3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E65-4D75-A206-27AE4C200508}"/>
            </c:ext>
          </c:extLst>
        </c:ser>
        <c:ser>
          <c:idx val="4"/>
          <c:order val="3"/>
          <c:tx>
            <c:strRef>
              <c:f>Inactive2!$K$20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Inactive2!$F$21:$F$1005</c:f>
              <c:numCache>
                <c:formatCode>General</c:formatCode>
                <c:ptCount val="985"/>
                <c:pt idx="0">
                  <c:v>-11256</c:v>
                </c:pt>
                <c:pt idx="1">
                  <c:v>-8909</c:v>
                </c:pt>
                <c:pt idx="2">
                  <c:v>-8876.5</c:v>
                </c:pt>
                <c:pt idx="3">
                  <c:v>-8431</c:v>
                </c:pt>
                <c:pt idx="4">
                  <c:v>-8397.5</c:v>
                </c:pt>
                <c:pt idx="5">
                  <c:v>-3393.5</c:v>
                </c:pt>
                <c:pt idx="6">
                  <c:v>-3393.5</c:v>
                </c:pt>
                <c:pt idx="7">
                  <c:v>-3288</c:v>
                </c:pt>
                <c:pt idx="8">
                  <c:v>-3288</c:v>
                </c:pt>
                <c:pt idx="9">
                  <c:v>-3281</c:v>
                </c:pt>
                <c:pt idx="10">
                  <c:v>-3281</c:v>
                </c:pt>
                <c:pt idx="11">
                  <c:v>-3277</c:v>
                </c:pt>
                <c:pt idx="12">
                  <c:v>-3277</c:v>
                </c:pt>
                <c:pt idx="13">
                  <c:v>-3239</c:v>
                </c:pt>
                <c:pt idx="14">
                  <c:v>-3239</c:v>
                </c:pt>
                <c:pt idx="15">
                  <c:v>-3125</c:v>
                </c:pt>
                <c:pt idx="16">
                  <c:v>-3125</c:v>
                </c:pt>
                <c:pt idx="17">
                  <c:v>-3125</c:v>
                </c:pt>
                <c:pt idx="18">
                  <c:v>-3125</c:v>
                </c:pt>
                <c:pt idx="19">
                  <c:v>-3093.5</c:v>
                </c:pt>
                <c:pt idx="20">
                  <c:v>-3093.5</c:v>
                </c:pt>
                <c:pt idx="21">
                  <c:v>-2968</c:v>
                </c:pt>
                <c:pt idx="22">
                  <c:v>-2968</c:v>
                </c:pt>
                <c:pt idx="23">
                  <c:v>-2950</c:v>
                </c:pt>
                <c:pt idx="24">
                  <c:v>-2950</c:v>
                </c:pt>
                <c:pt idx="25">
                  <c:v>-2782.5</c:v>
                </c:pt>
                <c:pt idx="26">
                  <c:v>-2782.5</c:v>
                </c:pt>
                <c:pt idx="27">
                  <c:v>-2655</c:v>
                </c:pt>
                <c:pt idx="28">
                  <c:v>-2655</c:v>
                </c:pt>
                <c:pt idx="29">
                  <c:v>-2551.5</c:v>
                </c:pt>
                <c:pt idx="30">
                  <c:v>-2551.5</c:v>
                </c:pt>
                <c:pt idx="31">
                  <c:v>-2551.5</c:v>
                </c:pt>
                <c:pt idx="32">
                  <c:v>-2551.5</c:v>
                </c:pt>
                <c:pt idx="33">
                  <c:v>-2496</c:v>
                </c:pt>
                <c:pt idx="34">
                  <c:v>-2496</c:v>
                </c:pt>
                <c:pt idx="35">
                  <c:v>-2496</c:v>
                </c:pt>
                <c:pt idx="36">
                  <c:v>-2496</c:v>
                </c:pt>
                <c:pt idx="37">
                  <c:v>-2379</c:v>
                </c:pt>
                <c:pt idx="38">
                  <c:v>-2366</c:v>
                </c:pt>
                <c:pt idx="39">
                  <c:v>-2355</c:v>
                </c:pt>
                <c:pt idx="40">
                  <c:v>-2243</c:v>
                </c:pt>
                <c:pt idx="41">
                  <c:v>-1914</c:v>
                </c:pt>
                <c:pt idx="42">
                  <c:v>-1837</c:v>
                </c:pt>
                <c:pt idx="43">
                  <c:v>-1837</c:v>
                </c:pt>
                <c:pt idx="44">
                  <c:v>-1478.5</c:v>
                </c:pt>
                <c:pt idx="45">
                  <c:v>-1472</c:v>
                </c:pt>
                <c:pt idx="46">
                  <c:v>-1468</c:v>
                </c:pt>
                <c:pt idx="47">
                  <c:v>-1463.5</c:v>
                </c:pt>
                <c:pt idx="48">
                  <c:v>-1463</c:v>
                </c:pt>
                <c:pt idx="49">
                  <c:v>-1340</c:v>
                </c:pt>
                <c:pt idx="50">
                  <c:v>-1317.5</c:v>
                </c:pt>
                <c:pt idx="51">
                  <c:v>-1285</c:v>
                </c:pt>
                <c:pt idx="52">
                  <c:v>-1210</c:v>
                </c:pt>
                <c:pt idx="53">
                  <c:v>-1193</c:v>
                </c:pt>
                <c:pt idx="54">
                  <c:v>-1193</c:v>
                </c:pt>
                <c:pt idx="55">
                  <c:v>-1193</c:v>
                </c:pt>
                <c:pt idx="56">
                  <c:v>-1159</c:v>
                </c:pt>
                <c:pt idx="57">
                  <c:v>-1042.5</c:v>
                </c:pt>
                <c:pt idx="58">
                  <c:v>-1042</c:v>
                </c:pt>
                <c:pt idx="59">
                  <c:v>-904</c:v>
                </c:pt>
                <c:pt idx="60">
                  <c:v>-899</c:v>
                </c:pt>
                <c:pt idx="61">
                  <c:v>-892</c:v>
                </c:pt>
                <c:pt idx="62">
                  <c:v>-870</c:v>
                </c:pt>
                <c:pt idx="63">
                  <c:v>-868</c:v>
                </c:pt>
                <c:pt idx="64">
                  <c:v>-859</c:v>
                </c:pt>
                <c:pt idx="65">
                  <c:v>-848</c:v>
                </c:pt>
                <c:pt idx="66">
                  <c:v>-741</c:v>
                </c:pt>
                <c:pt idx="67">
                  <c:v>-740</c:v>
                </c:pt>
                <c:pt idx="68">
                  <c:v>-733.5</c:v>
                </c:pt>
                <c:pt idx="69">
                  <c:v>-684.5</c:v>
                </c:pt>
                <c:pt idx="70">
                  <c:v>-684.5</c:v>
                </c:pt>
                <c:pt idx="71">
                  <c:v>-600</c:v>
                </c:pt>
                <c:pt idx="72">
                  <c:v>-599</c:v>
                </c:pt>
                <c:pt idx="73">
                  <c:v>-599</c:v>
                </c:pt>
                <c:pt idx="74">
                  <c:v>-596.5</c:v>
                </c:pt>
                <c:pt idx="75">
                  <c:v>-596.5</c:v>
                </c:pt>
                <c:pt idx="76">
                  <c:v>-586.5</c:v>
                </c:pt>
                <c:pt idx="77">
                  <c:v>-553</c:v>
                </c:pt>
                <c:pt idx="78">
                  <c:v>-451</c:v>
                </c:pt>
                <c:pt idx="79">
                  <c:v>-451</c:v>
                </c:pt>
                <c:pt idx="80">
                  <c:v>-451</c:v>
                </c:pt>
                <c:pt idx="81">
                  <c:v>-451</c:v>
                </c:pt>
                <c:pt idx="82">
                  <c:v>-447</c:v>
                </c:pt>
                <c:pt idx="83">
                  <c:v>-447</c:v>
                </c:pt>
                <c:pt idx="84">
                  <c:v>-442</c:v>
                </c:pt>
                <c:pt idx="85">
                  <c:v>-442</c:v>
                </c:pt>
                <c:pt idx="86">
                  <c:v>-436</c:v>
                </c:pt>
                <c:pt idx="87">
                  <c:v>-436</c:v>
                </c:pt>
                <c:pt idx="88">
                  <c:v>-431.5</c:v>
                </c:pt>
                <c:pt idx="89">
                  <c:v>-431.5</c:v>
                </c:pt>
                <c:pt idx="90">
                  <c:v>-430</c:v>
                </c:pt>
                <c:pt idx="91">
                  <c:v>-430</c:v>
                </c:pt>
                <c:pt idx="92">
                  <c:v>-420</c:v>
                </c:pt>
                <c:pt idx="93">
                  <c:v>-420</c:v>
                </c:pt>
                <c:pt idx="94">
                  <c:v>-420</c:v>
                </c:pt>
                <c:pt idx="95">
                  <c:v>-420</c:v>
                </c:pt>
                <c:pt idx="96">
                  <c:v>-418</c:v>
                </c:pt>
                <c:pt idx="97">
                  <c:v>-418</c:v>
                </c:pt>
                <c:pt idx="98">
                  <c:v>-418</c:v>
                </c:pt>
                <c:pt idx="99">
                  <c:v>-409</c:v>
                </c:pt>
                <c:pt idx="100">
                  <c:v>-409</c:v>
                </c:pt>
                <c:pt idx="101">
                  <c:v>-409</c:v>
                </c:pt>
                <c:pt idx="102">
                  <c:v>-409</c:v>
                </c:pt>
                <c:pt idx="103">
                  <c:v>-290</c:v>
                </c:pt>
                <c:pt idx="104">
                  <c:v>-285.5</c:v>
                </c:pt>
                <c:pt idx="105">
                  <c:v>-279</c:v>
                </c:pt>
                <c:pt idx="106">
                  <c:v>-272.5</c:v>
                </c:pt>
                <c:pt idx="107">
                  <c:v>-254.5</c:v>
                </c:pt>
                <c:pt idx="108">
                  <c:v>-178</c:v>
                </c:pt>
                <c:pt idx="109">
                  <c:v>-173.5</c:v>
                </c:pt>
                <c:pt idx="110">
                  <c:v>-167</c:v>
                </c:pt>
                <c:pt idx="111">
                  <c:v>-164.5</c:v>
                </c:pt>
                <c:pt idx="112">
                  <c:v>-160</c:v>
                </c:pt>
                <c:pt idx="113">
                  <c:v>-160</c:v>
                </c:pt>
                <c:pt idx="114">
                  <c:v>-158</c:v>
                </c:pt>
                <c:pt idx="115">
                  <c:v>-151.5</c:v>
                </c:pt>
                <c:pt idx="116">
                  <c:v>-151</c:v>
                </c:pt>
                <c:pt idx="117">
                  <c:v>-151</c:v>
                </c:pt>
                <c:pt idx="118">
                  <c:v>-149</c:v>
                </c:pt>
                <c:pt idx="119">
                  <c:v>-147</c:v>
                </c:pt>
                <c:pt idx="120">
                  <c:v>-146.5</c:v>
                </c:pt>
                <c:pt idx="121">
                  <c:v>-144.5</c:v>
                </c:pt>
                <c:pt idx="122">
                  <c:v>-142.5</c:v>
                </c:pt>
                <c:pt idx="123">
                  <c:v>-135.5</c:v>
                </c:pt>
                <c:pt idx="124">
                  <c:v>-127</c:v>
                </c:pt>
                <c:pt idx="125">
                  <c:v>-118</c:v>
                </c:pt>
                <c:pt idx="126">
                  <c:v>-110</c:v>
                </c:pt>
                <c:pt idx="127">
                  <c:v>-8.5</c:v>
                </c:pt>
                <c:pt idx="128">
                  <c:v>-8</c:v>
                </c:pt>
                <c:pt idx="129">
                  <c:v>-8</c:v>
                </c:pt>
                <c:pt idx="130">
                  <c:v>-6.5</c:v>
                </c:pt>
                <c:pt idx="131">
                  <c:v>-1</c:v>
                </c:pt>
                <c:pt idx="132">
                  <c:v>-1</c:v>
                </c:pt>
                <c:pt idx="133">
                  <c:v>0</c:v>
                </c:pt>
                <c:pt idx="134">
                  <c:v>3</c:v>
                </c:pt>
                <c:pt idx="135">
                  <c:v>29.5</c:v>
                </c:pt>
                <c:pt idx="136">
                  <c:v>32</c:v>
                </c:pt>
                <c:pt idx="137">
                  <c:v>144.5</c:v>
                </c:pt>
                <c:pt idx="138">
                  <c:v>149</c:v>
                </c:pt>
                <c:pt idx="139">
                  <c:v>186.5</c:v>
                </c:pt>
                <c:pt idx="140">
                  <c:v>294.5</c:v>
                </c:pt>
                <c:pt idx="141">
                  <c:v>303.5</c:v>
                </c:pt>
              </c:numCache>
            </c:numRef>
          </c:xVal>
          <c:yVal>
            <c:numRef>
              <c:f>Inactive2!$K$21:$K$1005</c:f>
              <c:numCache>
                <c:formatCode>General</c:formatCode>
                <c:ptCount val="985"/>
                <c:pt idx="42">
                  <c:v>5.4980000000796281E-2</c:v>
                </c:pt>
                <c:pt idx="43">
                  <c:v>5.4980000000796281E-2</c:v>
                </c:pt>
                <c:pt idx="44">
                  <c:v>4.8934999998891726E-2</c:v>
                </c:pt>
                <c:pt idx="45">
                  <c:v>5.0530000000435393E-2</c:v>
                </c:pt>
                <c:pt idx="46">
                  <c:v>5.3549999996903352E-2</c:v>
                </c:pt>
                <c:pt idx="47">
                  <c:v>5.0085000002582092E-2</c:v>
                </c:pt>
                <c:pt idx="48">
                  <c:v>4.950000000098953E-2</c:v>
                </c:pt>
                <c:pt idx="49">
                  <c:v>4.9390000007406343E-2</c:v>
                </c:pt>
                <c:pt idx="50">
                  <c:v>4.9765000003390014E-2</c:v>
                </c:pt>
                <c:pt idx="52">
                  <c:v>4.958999999507796E-2</c:v>
                </c:pt>
                <c:pt idx="53">
                  <c:v>4.9900000005436596E-2</c:v>
                </c:pt>
                <c:pt idx="54">
                  <c:v>5.2600000002712477E-2</c:v>
                </c:pt>
                <c:pt idx="55">
                  <c:v>5.2600000002712477E-2</c:v>
                </c:pt>
                <c:pt idx="56">
                  <c:v>4.9220000000786968E-2</c:v>
                </c:pt>
                <c:pt idx="57">
                  <c:v>4.7215000005962793E-2</c:v>
                </c:pt>
                <c:pt idx="58">
                  <c:v>5.0329999998211861E-2</c:v>
                </c:pt>
                <c:pt idx="59">
                  <c:v>4.8070000004372559E-2</c:v>
                </c:pt>
                <c:pt idx="60">
                  <c:v>4.7220000000379514E-2</c:v>
                </c:pt>
                <c:pt idx="61">
                  <c:v>4.7630000000935979E-2</c:v>
                </c:pt>
                <c:pt idx="62">
                  <c:v>4.6089999996183906E-2</c:v>
                </c:pt>
                <c:pt idx="63">
                  <c:v>4.6450000001641456E-2</c:v>
                </c:pt>
                <c:pt idx="64">
                  <c:v>4.6419999998761341E-2</c:v>
                </c:pt>
                <c:pt idx="65">
                  <c:v>4.6150000001944136E-2</c:v>
                </c:pt>
                <c:pt idx="67">
                  <c:v>4.3389999998908024E-2</c:v>
                </c:pt>
                <c:pt idx="68">
                  <c:v>4.3284999999741558E-2</c:v>
                </c:pt>
                <c:pt idx="69">
                  <c:v>4.5154999999795109E-2</c:v>
                </c:pt>
                <c:pt idx="70">
                  <c:v>4.5154999999795109E-2</c:v>
                </c:pt>
                <c:pt idx="72">
                  <c:v>3.8420000004407484E-2</c:v>
                </c:pt>
                <c:pt idx="73">
                  <c:v>3.8420000004407484E-2</c:v>
                </c:pt>
                <c:pt idx="74">
                  <c:v>4.0095000003930181E-2</c:v>
                </c:pt>
                <c:pt idx="75">
                  <c:v>4.0095000003930181E-2</c:v>
                </c:pt>
                <c:pt idx="78">
                  <c:v>3.1960000000253785E-2</c:v>
                </c:pt>
                <c:pt idx="79">
                  <c:v>3.1960000000253785E-2</c:v>
                </c:pt>
                <c:pt idx="80">
                  <c:v>3.2659999997122213E-2</c:v>
                </c:pt>
                <c:pt idx="81">
                  <c:v>3.2659999997122213E-2</c:v>
                </c:pt>
                <c:pt idx="82">
                  <c:v>3.2179999994696118E-2</c:v>
                </c:pt>
                <c:pt idx="83">
                  <c:v>3.2179999994696118E-2</c:v>
                </c:pt>
                <c:pt idx="84">
                  <c:v>3.3929999997781124E-2</c:v>
                </c:pt>
                <c:pt idx="85">
                  <c:v>3.3929999997781124E-2</c:v>
                </c:pt>
                <c:pt idx="86">
                  <c:v>3.2610000002023298E-2</c:v>
                </c:pt>
                <c:pt idx="87">
                  <c:v>3.2610000002023298E-2</c:v>
                </c:pt>
                <c:pt idx="88">
                  <c:v>3.30450000037672E-2</c:v>
                </c:pt>
                <c:pt idx="89">
                  <c:v>3.30450000037672E-2</c:v>
                </c:pt>
                <c:pt idx="90">
                  <c:v>3.2790000004752073E-2</c:v>
                </c:pt>
                <c:pt idx="91">
                  <c:v>3.2790000004752073E-2</c:v>
                </c:pt>
                <c:pt idx="92">
                  <c:v>3.0290000002423767E-2</c:v>
                </c:pt>
                <c:pt idx="93">
                  <c:v>3.0290000002423767E-2</c:v>
                </c:pt>
                <c:pt idx="94">
                  <c:v>3.1289999998989515E-2</c:v>
                </c:pt>
                <c:pt idx="95">
                  <c:v>3.1289999998989515E-2</c:v>
                </c:pt>
                <c:pt idx="96">
                  <c:v>2.9550000006565824E-2</c:v>
                </c:pt>
                <c:pt idx="97">
                  <c:v>2.9550000006565824E-2</c:v>
                </c:pt>
                <c:pt idx="98">
                  <c:v>3.1950000004144385E-2</c:v>
                </c:pt>
                <c:pt idx="99">
                  <c:v>3.0220000000554137E-2</c:v>
                </c:pt>
                <c:pt idx="100">
                  <c:v>3.0220000000554137E-2</c:v>
                </c:pt>
                <c:pt idx="101">
                  <c:v>3.0819999999948777E-2</c:v>
                </c:pt>
                <c:pt idx="102">
                  <c:v>3.0819999999948777E-2</c:v>
                </c:pt>
                <c:pt idx="103">
                  <c:v>1.7090000001189765E-2</c:v>
                </c:pt>
                <c:pt idx="104">
                  <c:v>1.5825000002223533E-2</c:v>
                </c:pt>
                <c:pt idx="105">
                  <c:v>1.6519999997399282E-2</c:v>
                </c:pt>
                <c:pt idx="106">
                  <c:v>1.9814999999653082E-2</c:v>
                </c:pt>
                <c:pt idx="107">
                  <c:v>1.2154999996710103E-2</c:v>
                </c:pt>
                <c:pt idx="108">
                  <c:v>-3.5000000207219273E-4</c:v>
                </c:pt>
                <c:pt idx="109">
                  <c:v>-1.4999997802078724E-5</c:v>
                </c:pt>
                <c:pt idx="110">
                  <c:v>-6.2000000616535544E-4</c:v>
                </c:pt>
                <c:pt idx="111">
                  <c:v>-1.6449999966425821E-3</c:v>
                </c:pt>
                <c:pt idx="112">
                  <c:v>-1.1099999974248931E-3</c:v>
                </c:pt>
                <c:pt idx="113">
                  <c:v>-5.0999999803025275E-4</c:v>
                </c:pt>
                <c:pt idx="114">
                  <c:v>-1.5500000008614734E-3</c:v>
                </c:pt>
                <c:pt idx="115">
                  <c:v>-2.5499999901512638E-4</c:v>
                </c:pt>
                <c:pt idx="116">
                  <c:v>-3.6400000026333146E-3</c:v>
                </c:pt>
                <c:pt idx="117">
                  <c:v>-1.8400000044493936E-3</c:v>
                </c:pt>
                <c:pt idx="118">
                  <c:v>-9.799999970709905E-4</c:v>
                </c:pt>
                <c:pt idx="119">
                  <c:v>-1.720000000204891E-3</c:v>
                </c:pt>
                <c:pt idx="120">
                  <c:v>-1.1050000030081719E-3</c:v>
                </c:pt>
                <c:pt idx="121">
                  <c:v>-1.449999981559813E-4</c:v>
                </c:pt>
                <c:pt idx="122">
                  <c:v>-2.8499999461928383E-4</c:v>
                </c:pt>
                <c:pt idx="123">
                  <c:v>2.1249999990686774E-3</c:v>
                </c:pt>
                <c:pt idx="124">
                  <c:v>1.8000000272877514E-4</c:v>
                </c:pt>
                <c:pt idx="125">
                  <c:v>-1.2500000011641532E-3</c:v>
                </c:pt>
                <c:pt idx="127">
                  <c:v>3.7349999984144233E-3</c:v>
                </c:pt>
                <c:pt idx="128">
                  <c:v>-5.5000000429572538E-4</c:v>
                </c:pt>
                <c:pt idx="129">
                  <c:v>1.4999999984866008E-4</c:v>
                </c:pt>
                <c:pt idx="130">
                  <c:v>3.949999954784289E-4</c:v>
                </c:pt>
                <c:pt idx="131">
                  <c:v>-1.5399999974761158E-3</c:v>
                </c:pt>
                <c:pt idx="132">
                  <c:v>-1.039999995555263E-3</c:v>
                </c:pt>
                <c:pt idx="133">
                  <c:v>-3.510000002279412E-3</c:v>
                </c:pt>
                <c:pt idx="134">
                  <c:v>-4.1999999666586518E-4</c:v>
                </c:pt>
                <c:pt idx="135">
                  <c:v>-6.2500000058207661E-4</c:v>
                </c:pt>
                <c:pt idx="136">
                  <c:v>-1.1499999964144081E-3</c:v>
                </c:pt>
                <c:pt idx="137">
                  <c:v>1.7250000018975697E-3</c:v>
                </c:pt>
                <c:pt idx="138">
                  <c:v>-1.5399999974761158E-3</c:v>
                </c:pt>
                <c:pt idx="139">
                  <c:v>-1.4999997802078724E-5</c:v>
                </c:pt>
                <c:pt idx="140">
                  <c:v>4.4249999991734512E-3</c:v>
                </c:pt>
                <c:pt idx="141">
                  <c:v>1.1950000043725595E-3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E65-4D75-A206-27AE4C200508}"/>
            </c:ext>
          </c:extLst>
        </c:ser>
        <c:ser>
          <c:idx val="2"/>
          <c:order val="4"/>
          <c:tx>
            <c:strRef>
              <c:f>Inactive2!$L$20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Inactive2!$F$21:$F$1005</c:f>
              <c:numCache>
                <c:formatCode>General</c:formatCode>
                <c:ptCount val="985"/>
                <c:pt idx="0">
                  <c:v>-11256</c:v>
                </c:pt>
                <c:pt idx="1">
                  <c:v>-8909</c:v>
                </c:pt>
                <c:pt idx="2">
                  <c:v>-8876.5</c:v>
                </c:pt>
                <c:pt idx="3">
                  <c:v>-8431</c:v>
                </c:pt>
                <c:pt idx="4">
                  <c:v>-8397.5</c:v>
                </c:pt>
                <c:pt idx="5">
                  <c:v>-3393.5</c:v>
                </c:pt>
                <c:pt idx="6">
                  <c:v>-3393.5</c:v>
                </c:pt>
                <c:pt idx="7">
                  <c:v>-3288</c:v>
                </c:pt>
                <c:pt idx="8">
                  <c:v>-3288</c:v>
                </c:pt>
                <c:pt idx="9">
                  <c:v>-3281</c:v>
                </c:pt>
                <c:pt idx="10">
                  <c:v>-3281</c:v>
                </c:pt>
                <c:pt idx="11">
                  <c:v>-3277</c:v>
                </c:pt>
                <c:pt idx="12">
                  <c:v>-3277</c:v>
                </c:pt>
                <c:pt idx="13">
                  <c:v>-3239</c:v>
                </c:pt>
                <c:pt idx="14">
                  <c:v>-3239</c:v>
                </c:pt>
                <c:pt idx="15">
                  <c:v>-3125</c:v>
                </c:pt>
                <c:pt idx="16">
                  <c:v>-3125</c:v>
                </c:pt>
                <c:pt idx="17">
                  <c:v>-3125</c:v>
                </c:pt>
                <c:pt idx="18">
                  <c:v>-3125</c:v>
                </c:pt>
                <c:pt idx="19">
                  <c:v>-3093.5</c:v>
                </c:pt>
                <c:pt idx="20">
                  <c:v>-3093.5</c:v>
                </c:pt>
                <c:pt idx="21">
                  <c:v>-2968</c:v>
                </c:pt>
                <c:pt idx="22">
                  <c:v>-2968</c:v>
                </c:pt>
                <c:pt idx="23">
                  <c:v>-2950</c:v>
                </c:pt>
                <c:pt idx="24">
                  <c:v>-2950</c:v>
                </c:pt>
                <c:pt idx="25">
                  <c:v>-2782.5</c:v>
                </c:pt>
                <c:pt idx="26">
                  <c:v>-2782.5</c:v>
                </c:pt>
                <c:pt idx="27">
                  <c:v>-2655</c:v>
                </c:pt>
                <c:pt idx="28">
                  <c:v>-2655</c:v>
                </c:pt>
                <c:pt idx="29">
                  <c:v>-2551.5</c:v>
                </c:pt>
                <c:pt idx="30">
                  <c:v>-2551.5</c:v>
                </c:pt>
                <c:pt idx="31">
                  <c:v>-2551.5</c:v>
                </c:pt>
                <c:pt idx="32">
                  <c:v>-2551.5</c:v>
                </c:pt>
                <c:pt idx="33">
                  <c:v>-2496</c:v>
                </c:pt>
                <c:pt idx="34">
                  <c:v>-2496</c:v>
                </c:pt>
                <c:pt idx="35">
                  <c:v>-2496</c:v>
                </c:pt>
                <c:pt idx="36">
                  <c:v>-2496</c:v>
                </c:pt>
                <c:pt idx="37">
                  <c:v>-2379</c:v>
                </c:pt>
                <c:pt idx="38">
                  <c:v>-2366</c:v>
                </c:pt>
                <c:pt idx="39">
                  <c:v>-2355</c:v>
                </c:pt>
                <c:pt idx="40">
                  <c:v>-2243</c:v>
                </c:pt>
                <c:pt idx="41">
                  <c:v>-1914</c:v>
                </c:pt>
                <c:pt idx="42">
                  <c:v>-1837</c:v>
                </c:pt>
                <c:pt idx="43">
                  <c:v>-1837</c:v>
                </c:pt>
                <c:pt idx="44">
                  <c:v>-1478.5</c:v>
                </c:pt>
                <c:pt idx="45">
                  <c:v>-1472</c:v>
                </c:pt>
                <c:pt idx="46">
                  <c:v>-1468</c:v>
                </c:pt>
                <c:pt idx="47">
                  <c:v>-1463.5</c:v>
                </c:pt>
                <c:pt idx="48">
                  <c:v>-1463</c:v>
                </c:pt>
                <c:pt idx="49">
                  <c:v>-1340</c:v>
                </c:pt>
                <c:pt idx="50">
                  <c:v>-1317.5</c:v>
                </c:pt>
                <c:pt idx="51">
                  <c:v>-1285</c:v>
                </c:pt>
                <c:pt idx="52">
                  <c:v>-1210</c:v>
                </c:pt>
                <c:pt idx="53">
                  <c:v>-1193</c:v>
                </c:pt>
                <c:pt idx="54">
                  <c:v>-1193</c:v>
                </c:pt>
                <c:pt idx="55">
                  <c:v>-1193</c:v>
                </c:pt>
                <c:pt idx="56">
                  <c:v>-1159</c:v>
                </c:pt>
                <c:pt idx="57">
                  <c:v>-1042.5</c:v>
                </c:pt>
                <c:pt idx="58">
                  <c:v>-1042</c:v>
                </c:pt>
                <c:pt idx="59">
                  <c:v>-904</c:v>
                </c:pt>
                <c:pt idx="60">
                  <c:v>-899</c:v>
                </c:pt>
                <c:pt idx="61">
                  <c:v>-892</c:v>
                </c:pt>
                <c:pt idx="62">
                  <c:v>-870</c:v>
                </c:pt>
                <c:pt idx="63">
                  <c:v>-868</c:v>
                </c:pt>
                <c:pt idx="64">
                  <c:v>-859</c:v>
                </c:pt>
                <c:pt idx="65">
                  <c:v>-848</c:v>
                </c:pt>
                <c:pt idx="66">
                  <c:v>-741</c:v>
                </c:pt>
                <c:pt idx="67">
                  <c:v>-740</c:v>
                </c:pt>
                <c:pt idx="68">
                  <c:v>-733.5</c:v>
                </c:pt>
                <c:pt idx="69">
                  <c:v>-684.5</c:v>
                </c:pt>
                <c:pt idx="70">
                  <c:v>-684.5</c:v>
                </c:pt>
                <c:pt idx="71">
                  <c:v>-600</c:v>
                </c:pt>
                <c:pt idx="72">
                  <c:v>-599</c:v>
                </c:pt>
                <c:pt idx="73">
                  <c:v>-599</c:v>
                </c:pt>
                <c:pt idx="74">
                  <c:v>-596.5</c:v>
                </c:pt>
                <c:pt idx="75">
                  <c:v>-596.5</c:v>
                </c:pt>
                <c:pt idx="76">
                  <c:v>-586.5</c:v>
                </c:pt>
                <c:pt idx="77">
                  <c:v>-553</c:v>
                </c:pt>
                <c:pt idx="78">
                  <c:v>-451</c:v>
                </c:pt>
                <c:pt idx="79">
                  <c:v>-451</c:v>
                </c:pt>
                <c:pt idx="80">
                  <c:v>-451</c:v>
                </c:pt>
                <c:pt idx="81">
                  <c:v>-451</c:v>
                </c:pt>
                <c:pt idx="82">
                  <c:v>-447</c:v>
                </c:pt>
                <c:pt idx="83">
                  <c:v>-447</c:v>
                </c:pt>
                <c:pt idx="84">
                  <c:v>-442</c:v>
                </c:pt>
                <c:pt idx="85">
                  <c:v>-442</c:v>
                </c:pt>
                <c:pt idx="86">
                  <c:v>-436</c:v>
                </c:pt>
                <c:pt idx="87">
                  <c:v>-436</c:v>
                </c:pt>
                <c:pt idx="88">
                  <c:v>-431.5</c:v>
                </c:pt>
                <c:pt idx="89">
                  <c:v>-431.5</c:v>
                </c:pt>
                <c:pt idx="90">
                  <c:v>-430</c:v>
                </c:pt>
                <c:pt idx="91">
                  <c:v>-430</c:v>
                </c:pt>
                <c:pt idx="92">
                  <c:v>-420</c:v>
                </c:pt>
                <c:pt idx="93">
                  <c:v>-420</c:v>
                </c:pt>
                <c:pt idx="94">
                  <c:v>-420</c:v>
                </c:pt>
                <c:pt idx="95">
                  <c:v>-420</c:v>
                </c:pt>
                <c:pt idx="96">
                  <c:v>-418</c:v>
                </c:pt>
                <c:pt idx="97">
                  <c:v>-418</c:v>
                </c:pt>
                <c:pt idx="98">
                  <c:v>-418</c:v>
                </c:pt>
                <c:pt idx="99">
                  <c:v>-409</c:v>
                </c:pt>
                <c:pt idx="100">
                  <c:v>-409</c:v>
                </c:pt>
                <c:pt idx="101">
                  <c:v>-409</c:v>
                </c:pt>
                <c:pt idx="102">
                  <c:v>-409</c:v>
                </c:pt>
                <c:pt idx="103">
                  <c:v>-290</c:v>
                </c:pt>
                <c:pt idx="104">
                  <c:v>-285.5</c:v>
                </c:pt>
                <c:pt idx="105">
                  <c:v>-279</c:v>
                </c:pt>
                <c:pt idx="106">
                  <c:v>-272.5</c:v>
                </c:pt>
                <c:pt idx="107">
                  <c:v>-254.5</c:v>
                </c:pt>
                <c:pt idx="108">
                  <c:v>-178</c:v>
                </c:pt>
                <c:pt idx="109">
                  <c:v>-173.5</c:v>
                </c:pt>
                <c:pt idx="110">
                  <c:v>-167</c:v>
                </c:pt>
                <c:pt idx="111">
                  <c:v>-164.5</c:v>
                </c:pt>
                <c:pt idx="112">
                  <c:v>-160</c:v>
                </c:pt>
                <c:pt idx="113">
                  <c:v>-160</c:v>
                </c:pt>
                <c:pt idx="114">
                  <c:v>-158</c:v>
                </c:pt>
                <c:pt idx="115">
                  <c:v>-151.5</c:v>
                </c:pt>
                <c:pt idx="116">
                  <c:v>-151</c:v>
                </c:pt>
                <c:pt idx="117">
                  <c:v>-151</c:v>
                </c:pt>
                <c:pt idx="118">
                  <c:v>-149</c:v>
                </c:pt>
                <c:pt idx="119">
                  <c:v>-147</c:v>
                </c:pt>
                <c:pt idx="120">
                  <c:v>-146.5</c:v>
                </c:pt>
                <c:pt idx="121">
                  <c:v>-144.5</c:v>
                </c:pt>
                <c:pt idx="122">
                  <c:v>-142.5</c:v>
                </c:pt>
                <c:pt idx="123">
                  <c:v>-135.5</c:v>
                </c:pt>
                <c:pt idx="124">
                  <c:v>-127</c:v>
                </c:pt>
                <c:pt idx="125">
                  <c:v>-118</c:v>
                </c:pt>
                <c:pt idx="126">
                  <c:v>-110</c:v>
                </c:pt>
                <c:pt idx="127">
                  <c:v>-8.5</c:v>
                </c:pt>
                <c:pt idx="128">
                  <c:v>-8</c:v>
                </c:pt>
                <c:pt idx="129">
                  <c:v>-8</c:v>
                </c:pt>
                <c:pt idx="130">
                  <c:v>-6.5</c:v>
                </c:pt>
                <c:pt idx="131">
                  <c:v>-1</c:v>
                </c:pt>
                <c:pt idx="132">
                  <c:v>-1</c:v>
                </c:pt>
                <c:pt idx="133">
                  <c:v>0</c:v>
                </c:pt>
                <c:pt idx="134">
                  <c:v>3</c:v>
                </c:pt>
                <c:pt idx="135">
                  <c:v>29.5</c:v>
                </c:pt>
                <c:pt idx="136">
                  <c:v>32</c:v>
                </c:pt>
                <c:pt idx="137">
                  <c:v>144.5</c:v>
                </c:pt>
                <c:pt idx="138">
                  <c:v>149</c:v>
                </c:pt>
                <c:pt idx="139">
                  <c:v>186.5</c:v>
                </c:pt>
                <c:pt idx="140">
                  <c:v>294.5</c:v>
                </c:pt>
                <c:pt idx="141">
                  <c:v>303.5</c:v>
                </c:pt>
              </c:numCache>
            </c:numRef>
          </c:xVal>
          <c:yVal>
            <c:numRef>
              <c:f>Inactive2!$L$21:$L$1005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E65-4D75-A206-27AE4C200508}"/>
            </c:ext>
          </c:extLst>
        </c:ser>
        <c:ser>
          <c:idx val="5"/>
          <c:order val="5"/>
          <c:tx>
            <c:strRef>
              <c:f>Inactive2!$M$20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Inactive2!$F$21:$F$1005</c:f>
              <c:numCache>
                <c:formatCode>General</c:formatCode>
                <c:ptCount val="985"/>
                <c:pt idx="0">
                  <c:v>-11256</c:v>
                </c:pt>
                <c:pt idx="1">
                  <c:v>-8909</c:v>
                </c:pt>
                <c:pt idx="2">
                  <c:v>-8876.5</c:v>
                </c:pt>
                <c:pt idx="3">
                  <c:v>-8431</c:v>
                </c:pt>
                <c:pt idx="4">
                  <c:v>-8397.5</c:v>
                </c:pt>
                <c:pt idx="5">
                  <c:v>-3393.5</c:v>
                </c:pt>
                <c:pt idx="6">
                  <c:v>-3393.5</c:v>
                </c:pt>
                <c:pt idx="7">
                  <c:v>-3288</c:v>
                </c:pt>
                <c:pt idx="8">
                  <c:v>-3288</c:v>
                </c:pt>
                <c:pt idx="9">
                  <c:v>-3281</c:v>
                </c:pt>
                <c:pt idx="10">
                  <c:v>-3281</c:v>
                </c:pt>
                <c:pt idx="11">
                  <c:v>-3277</c:v>
                </c:pt>
                <c:pt idx="12">
                  <c:v>-3277</c:v>
                </c:pt>
                <c:pt idx="13">
                  <c:v>-3239</c:v>
                </c:pt>
                <c:pt idx="14">
                  <c:v>-3239</c:v>
                </c:pt>
                <c:pt idx="15">
                  <c:v>-3125</c:v>
                </c:pt>
                <c:pt idx="16">
                  <c:v>-3125</c:v>
                </c:pt>
                <c:pt idx="17">
                  <c:v>-3125</c:v>
                </c:pt>
                <c:pt idx="18">
                  <c:v>-3125</c:v>
                </c:pt>
                <c:pt idx="19">
                  <c:v>-3093.5</c:v>
                </c:pt>
                <c:pt idx="20">
                  <c:v>-3093.5</c:v>
                </c:pt>
                <c:pt idx="21">
                  <c:v>-2968</c:v>
                </c:pt>
                <c:pt idx="22">
                  <c:v>-2968</c:v>
                </c:pt>
                <c:pt idx="23">
                  <c:v>-2950</c:v>
                </c:pt>
                <c:pt idx="24">
                  <c:v>-2950</c:v>
                </c:pt>
                <c:pt idx="25">
                  <c:v>-2782.5</c:v>
                </c:pt>
                <c:pt idx="26">
                  <c:v>-2782.5</c:v>
                </c:pt>
                <c:pt idx="27">
                  <c:v>-2655</c:v>
                </c:pt>
                <c:pt idx="28">
                  <c:v>-2655</c:v>
                </c:pt>
                <c:pt idx="29">
                  <c:v>-2551.5</c:v>
                </c:pt>
                <c:pt idx="30">
                  <c:v>-2551.5</c:v>
                </c:pt>
                <c:pt idx="31">
                  <c:v>-2551.5</c:v>
                </c:pt>
                <c:pt idx="32">
                  <c:v>-2551.5</c:v>
                </c:pt>
                <c:pt idx="33">
                  <c:v>-2496</c:v>
                </c:pt>
                <c:pt idx="34">
                  <c:v>-2496</c:v>
                </c:pt>
                <c:pt idx="35">
                  <c:v>-2496</c:v>
                </c:pt>
                <c:pt idx="36">
                  <c:v>-2496</c:v>
                </c:pt>
                <c:pt idx="37">
                  <c:v>-2379</c:v>
                </c:pt>
                <c:pt idx="38">
                  <c:v>-2366</c:v>
                </c:pt>
                <c:pt idx="39">
                  <c:v>-2355</c:v>
                </c:pt>
                <c:pt idx="40">
                  <c:v>-2243</c:v>
                </c:pt>
                <c:pt idx="41">
                  <c:v>-1914</c:v>
                </c:pt>
                <c:pt idx="42">
                  <c:v>-1837</c:v>
                </c:pt>
                <c:pt idx="43">
                  <c:v>-1837</c:v>
                </c:pt>
                <c:pt idx="44">
                  <c:v>-1478.5</c:v>
                </c:pt>
                <c:pt idx="45">
                  <c:v>-1472</c:v>
                </c:pt>
                <c:pt idx="46">
                  <c:v>-1468</c:v>
                </c:pt>
                <c:pt idx="47">
                  <c:v>-1463.5</c:v>
                </c:pt>
                <c:pt idx="48">
                  <c:v>-1463</c:v>
                </c:pt>
                <c:pt idx="49">
                  <c:v>-1340</c:v>
                </c:pt>
                <c:pt idx="50">
                  <c:v>-1317.5</c:v>
                </c:pt>
                <c:pt idx="51">
                  <c:v>-1285</c:v>
                </c:pt>
                <c:pt idx="52">
                  <c:v>-1210</c:v>
                </c:pt>
                <c:pt idx="53">
                  <c:v>-1193</c:v>
                </c:pt>
                <c:pt idx="54">
                  <c:v>-1193</c:v>
                </c:pt>
                <c:pt idx="55">
                  <c:v>-1193</c:v>
                </c:pt>
                <c:pt idx="56">
                  <c:v>-1159</c:v>
                </c:pt>
                <c:pt idx="57">
                  <c:v>-1042.5</c:v>
                </c:pt>
                <c:pt idx="58">
                  <c:v>-1042</c:v>
                </c:pt>
                <c:pt idx="59">
                  <c:v>-904</c:v>
                </c:pt>
                <c:pt idx="60">
                  <c:v>-899</c:v>
                </c:pt>
                <c:pt idx="61">
                  <c:v>-892</c:v>
                </c:pt>
                <c:pt idx="62">
                  <c:v>-870</c:v>
                </c:pt>
                <c:pt idx="63">
                  <c:v>-868</c:v>
                </c:pt>
                <c:pt idx="64">
                  <c:v>-859</c:v>
                </c:pt>
                <c:pt idx="65">
                  <c:v>-848</c:v>
                </c:pt>
                <c:pt idx="66">
                  <c:v>-741</c:v>
                </c:pt>
                <c:pt idx="67">
                  <c:v>-740</c:v>
                </c:pt>
                <c:pt idx="68">
                  <c:v>-733.5</c:v>
                </c:pt>
                <c:pt idx="69">
                  <c:v>-684.5</c:v>
                </c:pt>
                <c:pt idx="70">
                  <c:v>-684.5</c:v>
                </c:pt>
                <c:pt idx="71">
                  <c:v>-600</c:v>
                </c:pt>
                <c:pt idx="72">
                  <c:v>-599</c:v>
                </c:pt>
                <c:pt idx="73">
                  <c:v>-599</c:v>
                </c:pt>
                <c:pt idx="74">
                  <c:v>-596.5</c:v>
                </c:pt>
                <c:pt idx="75">
                  <c:v>-596.5</c:v>
                </c:pt>
                <c:pt idx="76">
                  <c:v>-586.5</c:v>
                </c:pt>
                <c:pt idx="77">
                  <c:v>-553</c:v>
                </c:pt>
                <c:pt idx="78">
                  <c:v>-451</c:v>
                </c:pt>
                <c:pt idx="79">
                  <c:v>-451</c:v>
                </c:pt>
                <c:pt idx="80">
                  <c:v>-451</c:v>
                </c:pt>
                <c:pt idx="81">
                  <c:v>-451</c:v>
                </c:pt>
                <c:pt idx="82">
                  <c:v>-447</c:v>
                </c:pt>
                <c:pt idx="83">
                  <c:v>-447</c:v>
                </c:pt>
                <c:pt idx="84">
                  <c:v>-442</c:v>
                </c:pt>
                <c:pt idx="85">
                  <c:v>-442</c:v>
                </c:pt>
                <c:pt idx="86">
                  <c:v>-436</c:v>
                </c:pt>
                <c:pt idx="87">
                  <c:v>-436</c:v>
                </c:pt>
                <c:pt idx="88">
                  <c:v>-431.5</c:v>
                </c:pt>
                <c:pt idx="89">
                  <c:v>-431.5</c:v>
                </c:pt>
                <c:pt idx="90">
                  <c:v>-430</c:v>
                </c:pt>
                <c:pt idx="91">
                  <c:v>-430</c:v>
                </c:pt>
                <c:pt idx="92">
                  <c:v>-420</c:v>
                </c:pt>
                <c:pt idx="93">
                  <c:v>-420</c:v>
                </c:pt>
                <c:pt idx="94">
                  <c:v>-420</c:v>
                </c:pt>
                <c:pt idx="95">
                  <c:v>-420</c:v>
                </c:pt>
                <c:pt idx="96">
                  <c:v>-418</c:v>
                </c:pt>
                <c:pt idx="97">
                  <c:v>-418</c:v>
                </c:pt>
                <c:pt idx="98">
                  <c:v>-418</c:v>
                </c:pt>
                <c:pt idx="99">
                  <c:v>-409</c:v>
                </c:pt>
                <c:pt idx="100">
                  <c:v>-409</c:v>
                </c:pt>
                <c:pt idx="101">
                  <c:v>-409</c:v>
                </c:pt>
                <c:pt idx="102">
                  <c:v>-409</c:v>
                </c:pt>
                <c:pt idx="103">
                  <c:v>-290</c:v>
                </c:pt>
                <c:pt idx="104">
                  <c:v>-285.5</c:v>
                </c:pt>
                <c:pt idx="105">
                  <c:v>-279</c:v>
                </c:pt>
                <c:pt idx="106">
                  <c:v>-272.5</c:v>
                </c:pt>
                <c:pt idx="107">
                  <c:v>-254.5</c:v>
                </c:pt>
                <c:pt idx="108">
                  <c:v>-178</c:v>
                </c:pt>
                <c:pt idx="109">
                  <c:v>-173.5</c:v>
                </c:pt>
                <c:pt idx="110">
                  <c:v>-167</c:v>
                </c:pt>
                <c:pt idx="111">
                  <c:v>-164.5</c:v>
                </c:pt>
                <c:pt idx="112">
                  <c:v>-160</c:v>
                </c:pt>
                <c:pt idx="113">
                  <c:v>-160</c:v>
                </c:pt>
                <c:pt idx="114">
                  <c:v>-158</c:v>
                </c:pt>
                <c:pt idx="115">
                  <c:v>-151.5</c:v>
                </c:pt>
                <c:pt idx="116">
                  <c:v>-151</c:v>
                </c:pt>
                <c:pt idx="117">
                  <c:v>-151</c:v>
                </c:pt>
                <c:pt idx="118">
                  <c:v>-149</c:v>
                </c:pt>
                <c:pt idx="119">
                  <c:v>-147</c:v>
                </c:pt>
                <c:pt idx="120">
                  <c:v>-146.5</c:v>
                </c:pt>
                <c:pt idx="121">
                  <c:v>-144.5</c:v>
                </c:pt>
                <c:pt idx="122">
                  <c:v>-142.5</c:v>
                </c:pt>
                <c:pt idx="123">
                  <c:v>-135.5</c:v>
                </c:pt>
                <c:pt idx="124">
                  <c:v>-127</c:v>
                </c:pt>
                <c:pt idx="125">
                  <c:v>-118</c:v>
                </c:pt>
                <c:pt idx="126">
                  <c:v>-110</c:v>
                </c:pt>
                <c:pt idx="127">
                  <c:v>-8.5</c:v>
                </c:pt>
                <c:pt idx="128">
                  <c:v>-8</c:v>
                </c:pt>
                <c:pt idx="129">
                  <c:v>-8</c:v>
                </c:pt>
                <c:pt idx="130">
                  <c:v>-6.5</c:v>
                </c:pt>
                <c:pt idx="131">
                  <c:v>-1</c:v>
                </c:pt>
                <c:pt idx="132">
                  <c:v>-1</c:v>
                </c:pt>
                <c:pt idx="133">
                  <c:v>0</c:v>
                </c:pt>
                <c:pt idx="134">
                  <c:v>3</c:v>
                </c:pt>
                <c:pt idx="135">
                  <c:v>29.5</c:v>
                </c:pt>
                <c:pt idx="136">
                  <c:v>32</c:v>
                </c:pt>
                <c:pt idx="137">
                  <c:v>144.5</c:v>
                </c:pt>
                <c:pt idx="138">
                  <c:v>149</c:v>
                </c:pt>
                <c:pt idx="139">
                  <c:v>186.5</c:v>
                </c:pt>
                <c:pt idx="140">
                  <c:v>294.5</c:v>
                </c:pt>
                <c:pt idx="141">
                  <c:v>303.5</c:v>
                </c:pt>
              </c:numCache>
            </c:numRef>
          </c:xVal>
          <c:yVal>
            <c:numRef>
              <c:f>Inactive2!$M$21:$M$1005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E65-4D75-A206-27AE4C200508}"/>
            </c:ext>
          </c:extLst>
        </c:ser>
        <c:ser>
          <c:idx val="6"/>
          <c:order val="6"/>
          <c:tx>
            <c:strRef>
              <c:f>Inactive2!$N$20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Inactive2!$F$21:$F$1005</c:f>
              <c:numCache>
                <c:formatCode>General</c:formatCode>
                <c:ptCount val="985"/>
                <c:pt idx="0">
                  <c:v>-11256</c:v>
                </c:pt>
                <c:pt idx="1">
                  <c:v>-8909</c:v>
                </c:pt>
                <c:pt idx="2">
                  <c:v>-8876.5</c:v>
                </c:pt>
                <c:pt idx="3">
                  <c:v>-8431</c:v>
                </c:pt>
                <c:pt idx="4">
                  <c:v>-8397.5</c:v>
                </c:pt>
                <c:pt idx="5">
                  <c:v>-3393.5</c:v>
                </c:pt>
                <c:pt idx="6">
                  <c:v>-3393.5</c:v>
                </c:pt>
                <c:pt idx="7">
                  <c:v>-3288</c:v>
                </c:pt>
                <c:pt idx="8">
                  <c:v>-3288</c:v>
                </c:pt>
                <c:pt idx="9">
                  <c:v>-3281</c:v>
                </c:pt>
                <c:pt idx="10">
                  <c:v>-3281</c:v>
                </c:pt>
                <c:pt idx="11">
                  <c:v>-3277</c:v>
                </c:pt>
                <c:pt idx="12">
                  <c:v>-3277</c:v>
                </c:pt>
                <c:pt idx="13">
                  <c:v>-3239</c:v>
                </c:pt>
                <c:pt idx="14">
                  <c:v>-3239</c:v>
                </c:pt>
                <c:pt idx="15">
                  <c:v>-3125</c:v>
                </c:pt>
                <c:pt idx="16">
                  <c:v>-3125</c:v>
                </c:pt>
                <c:pt idx="17">
                  <c:v>-3125</c:v>
                </c:pt>
                <c:pt idx="18">
                  <c:v>-3125</c:v>
                </c:pt>
                <c:pt idx="19">
                  <c:v>-3093.5</c:v>
                </c:pt>
                <c:pt idx="20">
                  <c:v>-3093.5</c:v>
                </c:pt>
                <c:pt idx="21">
                  <c:v>-2968</c:v>
                </c:pt>
                <c:pt idx="22">
                  <c:v>-2968</c:v>
                </c:pt>
                <c:pt idx="23">
                  <c:v>-2950</c:v>
                </c:pt>
                <c:pt idx="24">
                  <c:v>-2950</c:v>
                </c:pt>
                <c:pt idx="25">
                  <c:v>-2782.5</c:v>
                </c:pt>
                <c:pt idx="26">
                  <c:v>-2782.5</c:v>
                </c:pt>
                <c:pt idx="27">
                  <c:v>-2655</c:v>
                </c:pt>
                <c:pt idx="28">
                  <c:v>-2655</c:v>
                </c:pt>
                <c:pt idx="29">
                  <c:v>-2551.5</c:v>
                </c:pt>
                <c:pt idx="30">
                  <c:v>-2551.5</c:v>
                </c:pt>
                <c:pt idx="31">
                  <c:v>-2551.5</c:v>
                </c:pt>
                <c:pt idx="32">
                  <c:v>-2551.5</c:v>
                </c:pt>
                <c:pt idx="33">
                  <c:v>-2496</c:v>
                </c:pt>
                <c:pt idx="34">
                  <c:v>-2496</c:v>
                </c:pt>
                <c:pt idx="35">
                  <c:v>-2496</c:v>
                </c:pt>
                <c:pt idx="36">
                  <c:v>-2496</c:v>
                </c:pt>
                <c:pt idx="37">
                  <c:v>-2379</c:v>
                </c:pt>
                <c:pt idx="38">
                  <c:v>-2366</c:v>
                </c:pt>
                <c:pt idx="39">
                  <c:v>-2355</c:v>
                </c:pt>
                <c:pt idx="40">
                  <c:v>-2243</c:v>
                </c:pt>
                <c:pt idx="41">
                  <c:v>-1914</c:v>
                </c:pt>
                <c:pt idx="42">
                  <c:v>-1837</c:v>
                </c:pt>
                <c:pt idx="43">
                  <c:v>-1837</c:v>
                </c:pt>
                <c:pt idx="44">
                  <c:v>-1478.5</c:v>
                </c:pt>
                <c:pt idx="45">
                  <c:v>-1472</c:v>
                </c:pt>
                <c:pt idx="46">
                  <c:v>-1468</c:v>
                </c:pt>
                <c:pt idx="47">
                  <c:v>-1463.5</c:v>
                </c:pt>
                <c:pt idx="48">
                  <c:v>-1463</c:v>
                </c:pt>
                <c:pt idx="49">
                  <c:v>-1340</c:v>
                </c:pt>
                <c:pt idx="50">
                  <c:v>-1317.5</c:v>
                </c:pt>
                <c:pt idx="51">
                  <c:v>-1285</c:v>
                </c:pt>
                <c:pt idx="52">
                  <c:v>-1210</c:v>
                </c:pt>
                <c:pt idx="53">
                  <c:v>-1193</c:v>
                </c:pt>
                <c:pt idx="54">
                  <c:v>-1193</c:v>
                </c:pt>
                <c:pt idx="55">
                  <c:v>-1193</c:v>
                </c:pt>
                <c:pt idx="56">
                  <c:v>-1159</c:v>
                </c:pt>
                <c:pt idx="57">
                  <c:v>-1042.5</c:v>
                </c:pt>
                <c:pt idx="58">
                  <c:v>-1042</c:v>
                </c:pt>
                <c:pt idx="59">
                  <c:v>-904</c:v>
                </c:pt>
                <c:pt idx="60">
                  <c:v>-899</c:v>
                </c:pt>
                <c:pt idx="61">
                  <c:v>-892</c:v>
                </c:pt>
                <c:pt idx="62">
                  <c:v>-870</c:v>
                </c:pt>
                <c:pt idx="63">
                  <c:v>-868</c:v>
                </c:pt>
                <c:pt idx="64">
                  <c:v>-859</c:v>
                </c:pt>
                <c:pt idx="65">
                  <c:v>-848</c:v>
                </c:pt>
                <c:pt idx="66">
                  <c:v>-741</c:v>
                </c:pt>
                <c:pt idx="67">
                  <c:v>-740</c:v>
                </c:pt>
                <c:pt idx="68">
                  <c:v>-733.5</c:v>
                </c:pt>
                <c:pt idx="69">
                  <c:v>-684.5</c:v>
                </c:pt>
                <c:pt idx="70">
                  <c:v>-684.5</c:v>
                </c:pt>
                <c:pt idx="71">
                  <c:v>-600</c:v>
                </c:pt>
                <c:pt idx="72">
                  <c:v>-599</c:v>
                </c:pt>
                <c:pt idx="73">
                  <c:v>-599</c:v>
                </c:pt>
                <c:pt idx="74">
                  <c:v>-596.5</c:v>
                </c:pt>
                <c:pt idx="75">
                  <c:v>-596.5</c:v>
                </c:pt>
                <c:pt idx="76">
                  <c:v>-586.5</c:v>
                </c:pt>
                <c:pt idx="77">
                  <c:v>-553</c:v>
                </c:pt>
                <c:pt idx="78">
                  <c:v>-451</c:v>
                </c:pt>
                <c:pt idx="79">
                  <c:v>-451</c:v>
                </c:pt>
                <c:pt idx="80">
                  <c:v>-451</c:v>
                </c:pt>
                <c:pt idx="81">
                  <c:v>-451</c:v>
                </c:pt>
                <c:pt idx="82">
                  <c:v>-447</c:v>
                </c:pt>
                <c:pt idx="83">
                  <c:v>-447</c:v>
                </c:pt>
                <c:pt idx="84">
                  <c:v>-442</c:v>
                </c:pt>
                <c:pt idx="85">
                  <c:v>-442</c:v>
                </c:pt>
                <c:pt idx="86">
                  <c:v>-436</c:v>
                </c:pt>
                <c:pt idx="87">
                  <c:v>-436</c:v>
                </c:pt>
                <c:pt idx="88">
                  <c:v>-431.5</c:v>
                </c:pt>
                <c:pt idx="89">
                  <c:v>-431.5</c:v>
                </c:pt>
                <c:pt idx="90">
                  <c:v>-430</c:v>
                </c:pt>
                <c:pt idx="91">
                  <c:v>-430</c:v>
                </c:pt>
                <c:pt idx="92">
                  <c:v>-420</c:v>
                </c:pt>
                <c:pt idx="93">
                  <c:v>-420</c:v>
                </c:pt>
                <c:pt idx="94">
                  <c:v>-420</c:v>
                </c:pt>
                <c:pt idx="95">
                  <c:v>-420</c:v>
                </c:pt>
                <c:pt idx="96">
                  <c:v>-418</c:v>
                </c:pt>
                <c:pt idx="97">
                  <c:v>-418</c:v>
                </c:pt>
                <c:pt idx="98">
                  <c:v>-418</c:v>
                </c:pt>
                <c:pt idx="99">
                  <c:v>-409</c:v>
                </c:pt>
                <c:pt idx="100">
                  <c:v>-409</c:v>
                </c:pt>
                <c:pt idx="101">
                  <c:v>-409</c:v>
                </c:pt>
                <c:pt idx="102">
                  <c:v>-409</c:v>
                </c:pt>
                <c:pt idx="103">
                  <c:v>-290</c:v>
                </c:pt>
                <c:pt idx="104">
                  <c:v>-285.5</c:v>
                </c:pt>
                <c:pt idx="105">
                  <c:v>-279</c:v>
                </c:pt>
                <c:pt idx="106">
                  <c:v>-272.5</c:v>
                </c:pt>
                <c:pt idx="107">
                  <c:v>-254.5</c:v>
                </c:pt>
                <c:pt idx="108">
                  <c:v>-178</c:v>
                </c:pt>
                <c:pt idx="109">
                  <c:v>-173.5</c:v>
                </c:pt>
                <c:pt idx="110">
                  <c:v>-167</c:v>
                </c:pt>
                <c:pt idx="111">
                  <c:v>-164.5</c:v>
                </c:pt>
                <c:pt idx="112">
                  <c:v>-160</c:v>
                </c:pt>
                <c:pt idx="113">
                  <c:v>-160</c:v>
                </c:pt>
                <c:pt idx="114">
                  <c:v>-158</c:v>
                </c:pt>
                <c:pt idx="115">
                  <c:v>-151.5</c:v>
                </c:pt>
                <c:pt idx="116">
                  <c:v>-151</c:v>
                </c:pt>
                <c:pt idx="117">
                  <c:v>-151</c:v>
                </c:pt>
                <c:pt idx="118">
                  <c:v>-149</c:v>
                </c:pt>
                <c:pt idx="119">
                  <c:v>-147</c:v>
                </c:pt>
                <c:pt idx="120">
                  <c:v>-146.5</c:v>
                </c:pt>
                <c:pt idx="121">
                  <c:v>-144.5</c:v>
                </c:pt>
                <c:pt idx="122">
                  <c:v>-142.5</c:v>
                </c:pt>
                <c:pt idx="123">
                  <c:v>-135.5</c:v>
                </c:pt>
                <c:pt idx="124">
                  <c:v>-127</c:v>
                </c:pt>
                <c:pt idx="125">
                  <c:v>-118</c:v>
                </c:pt>
                <c:pt idx="126">
                  <c:v>-110</c:v>
                </c:pt>
                <c:pt idx="127">
                  <c:v>-8.5</c:v>
                </c:pt>
                <c:pt idx="128">
                  <c:v>-8</c:v>
                </c:pt>
                <c:pt idx="129">
                  <c:v>-8</c:v>
                </c:pt>
                <c:pt idx="130">
                  <c:v>-6.5</c:v>
                </c:pt>
                <c:pt idx="131">
                  <c:v>-1</c:v>
                </c:pt>
                <c:pt idx="132">
                  <c:v>-1</c:v>
                </c:pt>
                <c:pt idx="133">
                  <c:v>0</c:v>
                </c:pt>
                <c:pt idx="134">
                  <c:v>3</c:v>
                </c:pt>
                <c:pt idx="135">
                  <c:v>29.5</c:v>
                </c:pt>
                <c:pt idx="136">
                  <c:v>32</c:v>
                </c:pt>
                <c:pt idx="137">
                  <c:v>144.5</c:v>
                </c:pt>
                <c:pt idx="138">
                  <c:v>149</c:v>
                </c:pt>
                <c:pt idx="139">
                  <c:v>186.5</c:v>
                </c:pt>
                <c:pt idx="140">
                  <c:v>294.5</c:v>
                </c:pt>
                <c:pt idx="141">
                  <c:v>303.5</c:v>
                </c:pt>
              </c:numCache>
            </c:numRef>
          </c:xVal>
          <c:yVal>
            <c:numRef>
              <c:f>Inactive2!$N$21:$N$1005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E65-4D75-A206-27AE4C200508}"/>
            </c:ext>
          </c:extLst>
        </c:ser>
        <c:ser>
          <c:idx val="7"/>
          <c:order val="7"/>
          <c:tx>
            <c:strRef>
              <c:f>Inactive2!$O$20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Inactive2!$F$21:$F$1005</c:f>
              <c:numCache>
                <c:formatCode>General</c:formatCode>
                <c:ptCount val="985"/>
                <c:pt idx="0">
                  <c:v>-11256</c:v>
                </c:pt>
                <c:pt idx="1">
                  <c:v>-8909</c:v>
                </c:pt>
                <c:pt idx="2">
                  <c:v>-8876.5</c:v>
                </c:pt>
                <c:pt idx="3">
                  <c:v>-8431</c:v>
                </c:pt>
                <c:pt idx="4">
                  <c:v>-8397.5</c:v>
                </c:pt>
                <c:pt idx="5">
                  <c:v>-3393.5</c:v>
                </c:pt>
                <c:pt idx="6">
                  <c:v>-3393.5</c:v>
                </c:pt>
                <c:pt idx="7">
                  <c:v>-3288</c:v>
                </c:pt>
                <c:pt idx="8">
                  <c:v>-3288</c:v>
                </c:pt>
                <c:pt idx="9">
                  <c:v>-3281</c:v>
                </c:pt>
                <c:pt idx="10">
                  <c:v>-3281</c:v>
                </c:pt>
                <c:pt idx="11">
                  <c:v>-3277</c:v>
                </c:pt>
                <c:pt idx="12">
                  <c:v>-3277</c:v>
                </c:pt>
                <c:pt idx="13">
                  <c:v>-3239</c:v>
                </c:pt>
                <c:pt idx="14">
                  <c:v>-3239</c:v>
                </c:pt>
                <c:pt idx="15">
                  <c:v>-3125</c:v>
                </c:pt>
                <c:pt idx="16">
                  <c:v>-3125</c:v>
                </c:pt>
                <c:pt idx="17">
                  <c:v>-3125</c:v>
                </c:pt>
                <c:pt idx="18">
                  <c:v>-3125</c:v>
                </c:pt>
                <c:pt idx="19">
                  <c:v>-3093.5</c:v>
                </c:pt>
                <c:pt idx="20">
                  <c:v>-3093.5</c:v>
                </c:pt>
                <c:pt idx="21">
                  <c:v>-2968</c:v>
                </c:pt>
                <c:pt idx="22">
                  <c:v>-2968</c:v>
                </c:pt>
                <c:pt idx="23">
                  <c:v>-2950</c:v>
                </c:pt>
                <c:pt idx="24">
                  <c:v>-2950</c:v>
                </c:pt>
                <c:pt idx="25">
                  <c:v>-2782.5</c:v>
                </c:pt>
                <c:pt idx="26">
                  <c:v>-2782.5</c:v>
                </c:pt>
                <c:pt idx="27">
                  <c:v>-2655</c:v>
                </c:pt>
                <c:pt idx="28">
                  <c:v>-2655</c:v>
                </c:pt>
                <c:pt idx="29">
                  <c:v>-2551.5</c:v>
                </c:pt>
                <c:pt idx="30">
                  <c:v>-2551.5</c:v>
                </c:pt>
                <c:pt idx="31">
                  <c:v>-2551.5</c:v>
                </c:pt>
                <c:pt idx="32">
                  <c:v>-2551.5</c:v>
                </c:pt>
                <c:pt idx="33">
                  <c:v>-2496</c:v>
                </c:pt>
                <c:pt idx="34">
                  <c:v>-2496</c:v>
                </c:pt>
                <c:pt idx="35">
                  <c:v>-2496</c:v>
                </c:pt>
                <c:pt idx="36">
                  <c:v>-2496</c:v>
                </c:pt>
                <c:pt idx="37">
                  <c:v>-2379</c:v>
                </c:pt>
                <c:pt idx="38">
                  <c:v>-2366</c:v>
                </c:pt>
                <c:pt idx="39">
                  <c:v>-2355</c:v>
                </c:pt>
                <c:pt idx="40">
                  <c:v>-2243</c:v>
                </c:pt>
                <c:pt idx="41">
                  <c:v>-1914</c:v>
                </c:pt>
                <c:pt idx="42">
                  <c:v>-1837</c:v>
                </c:pt>
                <c:pt idx="43">
                  <c:v>-1837</c:v>
                </c:pt>
                <c:pt idx="44">
                  <c:v>-1478.5</c:v>
                </c:pt>
                <c:pt idx="45">
                  <c:v>-1472</c:v>
                </c:pt>
                <c:pt idx="46">
                  <c:v>-1468</c:v>
                </c:pt>
                <c:pt idx="47">
                  <c:v>-1463.5</c:v>
                </c:pt>
                <c:pt idx="48">
                  <c:v>-1463</c:v>
                </c:pt>
                <c:pt idx="49">
                  <c:v>-1340</c:v>
                </c:pt>
                <c:pt idx="50">
                  <c:v>-1317.5</c:v>
                </c:pt>
                <c:pt idx="51">
                  <c:v>-1285</c:v>
                </c:pt>
                <c:pt idx="52">
                  <c:v>-1210</c:v>
                </c:pt>
                <c:pt idx="53">
                  <c:v>-1193</c:v>
                </c:pt>
                <c:pt idx="54">
                  <c:v>-1193</c:v>
                </c:pt>
                <c:pt idx="55">
                  <c:v>-1193</c:v>
                </c:pt>
                <c:pt idx="56">
                  <c:v>-1159</c:v>
                </c:pt>
                <c:pt idx="57">
                  <c:v>-1042.5</c:v>
                </c:pt>
                <c:pt idx="58">
                  <c:v>-1042</c:v>
                </c:pt>
                <c:pt idx="59">
                  <c:v>-904</c:v>
                </c:pt>
                <c:pt idx="60">
                  <c:v>-899</c:v>
                </c:pt>
                <c:pt idx="61">
                  <c:v>-892</c:v>
                </c:pt>
                <c:pt idx="62">
                  <c:v>-870</c:v>
                </c:pt>
                <c:pt idx="63">
                  <c:v>-868</c:v>
                </c:pt>
                <c:pt idx="64">
                  <c:v>-859</c:v>
                </c:pt>
                <c:pt idx="65">
                  <c:v>-848</c:v>
                </c:pt>
                <c:pt idx="66">
                  <c:v>-741</c:v>
                </c:pt>
                <c:pt idx="67">
                  <c:v>-740</c:v>
                </c:pt>
                <c:pt idx="68">
                  <c:v>-733.5</c:v>
                </c:pt>
                <c:pt idx="69">
                  <c:v>-684.5</c:v>
                </c:pt>
                <c:pt idx="70">
                  <c:v>-684.5</c:v>
                </c:pt>
                <c:pt idx="71">
                  <c:v>-600</c:v>
                </c:pt>
                <c:pt idx="72">
                  <c:v>-599</c:v>
                </c:pt>
                <c:pt idx="73">
                  <c:v>-599</c:v>
                </c:pt>
                <c:pt idx="74">
                  <c:v>-596.5</c:v>
                </c:pt>
                <c:pt idx="75">
                  <c:v>-596.5</c:v>
                </c:pt>
                <c:pt idx="76">
                  <c:v>-586.5</c:v>
                </c:pt>
                <c:pt idx="77">
                  <c:v>-553</c:v>
                </c:pt>
                <c:pt idx="78">
                  <c:v>-451</c:v>
                </c:pt>
                <c:pt idx="79">
                  <c:v>-451</c:v>
                </c:pt>
                <c:pt idx="80">
                  <c:v>-451</c:v>
                </c:pt>
                <c:pt idx="81">
                  <c:v>-451</c:v>
                </c:pt>
                <c:pt idx="82">
                  <c:v>-447</c:v>
                </c:pt>
                <c:pt idx="83">
                  <c:v>-447</c:v>
                </c:pt>
                <c:pt idx="84">
                  <c:v>-442</c:v>
                </c:pt>
                <c:pt idx="85">
                  <c:v>-442</c:v>
                </c:pt>
                <c:pt idx="86">
                  <c:v>-436</c:v>
                </c:pt>
                <c:pt idx="87">
                  <c:v>-436</c:v>
                </c:pt>
                <c:pt idx="88">
                  <c:v>-431.5</c:v>
                </c:pt>
                <c:pt idx="89">
                  <c:v>-431.5</c:v>
                </c:pt>
                <c:pt idx="90">
                  <c:v>-430</c:v>
                </c:pt>
                <c:pt idx="91">
                  <c:v>-430</c:v>
                </c:pt>
                <c:pt idx="92">
                  <c:v>-420</c:v>
                </c:pt>
                <c:pt idx="93">
                  <c:v>-420</c:v>
                </c:pt>
                <c:pt idx="94">
                  <c:v>-420</c:v>
                </c:pt>
                <c:pt idx="95">
                  <c:v>-420</c:v>
                </c:pt>
                <c:pt idx="96">
                  <c:v>-418</c:v>
                </c:pt>
                <c:pt idx="97">
                  <c:v>-418</c:v>
                </c:pt>
                <c:pt idx="98">
                  <c:v>-418</c:v>
                </c:pt>
                <c:pt idx="99">
                  <c:v>-409</c:v>
                </c:pt>
                <c:pt idx="100">
                  <c:v>-409</c:v>
                </c:pt>
                <c:pt idx="101">
                  <c:v>-409</c:v>
                </c:pt>
                <c:pt idx="102">
                  <c:v>-409</c:v>
                </c:pt>
                <c:pt idx="103">
                  <c:v>-290</c:v>
                </c:pt>
                <c:pt idx="104">
                  <c:v>-285.5</c:v>
                </c:pt>
                <c:pt idx="105">
                  <c:v>-279</c:v>
                </c:pt>
                <c:pt idx="106">
                  <c:v>-272.5</c:v>
                </c:pt>
                <c:pt idx="107">
                  <c:v>-254.5</c:v>
                </c:pt>
                <c:pt idx="108">
                  <c:v>-178</c:v>
                </c:pt>
                <c:pt idx="109">
                  <c:v>-173.5</c:v>
                </c:pt>
                <c:pt idx="110">
                  <c:v>-167</c:v>
                </c:pt>
                <c:pt idx="111">
                  <c:v>-164.5</c:v>
                </c:pt>
                <c:pt idx="112">
                  <c:v>-160</c:v>
                </c:pt>
                <c:pt idx="113">
                  <c:v>-160</c:v>
                </c:pt>
                <c:pt idx="114">
                  <c:v>-158</c:v>
                </c:pt>
                <c:pt idx="115">
                  <c:v>-151.5</c:v>
                </c:pt>
                <c:pt idx="116">
                  <c:v>-151</c:v>
                </c:pt>
                <c:pt idx="117">
                  <c:v>-151</c:v>
                </c:pt>
                <c:pt idx="118">
                  <c:v>-149</c:v>
                </c:pt>
                <c:pt idx="119">
                  <c:v>-147</c:v>
                </c:pt>
                <c:pt idx="120">
                  <c:v>-146.5</c:v>
                </c:pt>
                <c:pt idx="121">
                  <c:v>-144.5</c:v>
                </c:pt>
                <c:pt idx="122">
                  <c:v>-142.5</c:v>
                </c:pt>
                <c:pt idx="123">
                  <c:v>-135.5</c:v>
                </c:pt>
                <c:pt idx="124">
                  <c:v>-127</c:v>
                </c:pt>
                <c:pt idx="125">
                  <c:v>-118</c:v>
                </c:pt>
                <c:pt idx="126">
                  <c:v>-110</c:v>
                </c:pt>
                <c:pt idx="127">
                  <c:v>-8.5</c:v>
                </c:pt>
                <c:pt idx="128">
                  <c:v>-8</c:v>
                </c:pt>
                <c:pt idx="129">
                  <c:v>-8</c:v>
                </c:pt>
                <c:pt idx="130">
                  <c:v>-6.5</c:v>
                </c:pt>
                <c:pt idx="131">
                  <c:v>-1</c:v>
                </c:pt>
                <c:pt idx="132">
                  <c:v>-1</c:v>
                </c:pt>
                <c:pt idx="133">
                  <c:v>0</c:v>
                </c:pt>
                <c:pt idx="134">
                  <c:v>3</c:v>
                </c:pt>
                <c:pt idx="135">
                  <c:v>29.5</c:v>
                </c:pt>
                <c:pt idx="136">
                  <c:v>32</c:v>
                </c:pt>
                <c:pt idx="137">
                  <c:v>144.5</c:v>
                </c:pt>
                <c:pt idx="138">
                  <c:v>149</c:v>
                </c:pt>
                <c:pt idx="139">
                  <c:v>186.5</c:v>
                </c:pt>
                <c:pt idx="140">
                  <c:v>294.5</c:v>
                </c:pt>
                <c:pt idx="141">
                  <c:v>303.5</c:v>
                </c:pt>
              </c:numCache>
            </c:numRef>
          </c:xVal>
          <c:yVal>
            <c:numRef>
              <c:f>Inactive2!$O$21:$O$1005</c:f>
              <c:numCache>
                <c:formatCode>General</c:formatCode>
                <c:ptCount val="985"/>
                <c:pt idx="42">
                  <c:v>-1.1258841385089882E-2</c:v>
                </c:pt>
                <c:pt idx="43">
                  <c:v>-1.1258841385089882E-2</c:v>
                </c:pt>
                <c:pt idx="57">
                  <c:v>-6.493667679160384E-3</c:v>
                </c:pt>
                <c:pt idx="58">
                  <c:v>-6.4906688284958594E-3</c:v>
                </c:pt>
                <c:pt idx="60">
                  <c:v>-5.6329975384418396E-3</c:v>
                </c:pt>
                <c:pt idx="61">
                  <c:v>-5.5910136291384962E-3</c:v>
                </c:pt>
                <c:pt idx="67">
                  <c:v>-4.6793630271230353E-3</c:v>
                </c:pt>
                <c:pt idx="68">
                  <c:v>-4.6403779684842158E-3</c:v>
                </c:pt>
                <c:pt idx="69">
                  <c:v>-4.3464906033608107E-3</c:v>
                </c:pt>
                <c:pt idx="70">
                  <c:v>-4.3464906033608107E-3</c:v>
                </c:pt>
                <c:pt idx="71">
                  <c:v>-3.8396848410561634E-3</c:v>
                </c:pt>
                <c:pt idx="72">
                  <c:v>-3.8336871397271141E-3</c:v>
                </c:pt>
                <c:pt idx="73">
                  <c:v>-3.8336871397271141E-3</c:v>
                </c:pt>
                <c:pt idx="74">
                  <c:v>-3.8186928864044913E-3</c:v>
                </c:pt>
                <c:pt idx="75">
                  <c:v>-3.8186928864044913E-3</c:v>
                </c:pt>
                <c:pt idx="76">
                  <c:v>-3.7587158731140005E-3</c:v>
                </c:pt>
                <c:pt idx="77">
                  <c:v>-3.557792878590856E-3</c:v>
                </c:pt>
                <c:pt idx="78">
                  <c:v>-2.9460273430278491E-3</c:v>
                </c:pt>
                <c:pt idx="79">
                  <c:v>-2.9460273430278491E-3</c:v>
                </c:pt>
                <c:pt idx="80">
                  <c:v>-2.9460273430278491E-3</c:v>
                </c:pt>
                <c:pt idx="81">
                  <c:v>-2.9460273430278491E-3</c:v>
                </c:pt>
                <c:pt idx="82">
                  <c:v>-2.9220365377116528E-3</c:v>
                </c:pt>
                <c:pt idx="83">
                  <c:v>-2.9220365377116528E-3</c:v>
                </c:pt>
                <c:pt idx="84">
                  <c:v>-2.8920480310664076E-3</c:v>
                </c:pt>
                <c:pt idx="85">
                  <c:v>-2.8920480310664076E-3</c:v>
                </c:pt>
                <c:pt idx="86">
                  <c:v>-2.8560618230921131E-3</c:v>
                </c:pt>
                <c:pt idx="87">
                  <c:v>-2.8560618230921131E-3</c:v>
                </c:pt>
                <c:pt idx="88">
                  <c:v>-2.8290721671113922E-3</c:v>
                </c:pt>
                <c:pt idx="89">
                  <c:v>-2.8290721671113922E-3</c:v>
                </c:pt>
                <c:pt idx="90">
                  <c:v>-2.8200756151178187E-3</c:v>
                </c:pt>
                <c:pt idx="91">
                  <c:v>-2.8200756151178187E-3</c:v>
                </c:pt>
                <c:pt idx="92">
                  <c:v>-2.7600986018273274E-3</c:v>
                </c:pt>
                <c:pt idx="93">
                  <c:v>-2.7600986018273274E-3</c:v>
                </c:pt>
                <c:pt idx="94">
                  <c:v>-2.7600986018273274E-3</c:v>
                </c:pt>
                <c:pt idx="95">
                  <c:v>-2.7600986018273274E-3</c:v>
                </c:pt>
                <c:pt idx="96">
                  <c:v>-2.7481031991692293E-3</c:v>
                </c:pt>
                <c:pt idx="97">
                  <c:v>-2.7481031991692293E-3</c:v>
                </c:pt>
                <c:pt idx="98">
                  <c:v>-2.7481031991692293E-3</c:v>
                </c:pt>
                <c:pt idx="99">
                  <c:v>-2.6941238872077878E-3</c:v>
                </c:pt>
                <c:pt idx="100">
                  <c:v>-2.6941238872077878E-3</c:v>
                </c:pt>
                <c:pt idx="101">
                  <c:v>-2.6941238872077878E-3</c:v>
                </c:pt>
                <c:pt idx="102">
                  <c:v>-2.6941238872077878E-3</c:v>
                </c:pt>
                <c:pt idx="103">
                  <c:v>-1.9803974290509463E-3</c:v>
                </c:pt>
                <c:pt idx="104">
                  <c:v>-1.9534077730702253E-3</c:v>
                </c:pt>
                <c:pt idx="105">
                  <c:v>-1.9144227144314062E-3</c:v>
                </c:pt>
                <c:pt idx="106">
                  <c:v>-1.8754376557925871E-3</c:v>
                </c:pt>
                <c:pt idx="107">
                  <c:v>-1.7674790318697035E-3</c:v>
                </c:pt>
                <c:pt idx="108">
                  <c:v>-1.3086548801974484E-3</c:v>
                </c:pt>
                <c:pt idx="109">
                  <c:v>-1.2816652242167276E-3</c:v>
                </c:pt>
                <c:pt idx="110">
                  <c:v>-1.2426801655779085E-3</c:v>
                </c:pt>
                <c:pt idx="111">
                  <c:v>-1.2276859122552857E-3</c:v>
                </c:pt>
                <c:pt idx="112">
                  <c:v>-1.2006962562745649E-3</c:v>
                </c:pt>
                <c:pt idx="113">
                  <c:v>-1.2006962562745649E-3</c:v>
                </c:pt>
                <c:pt idx="114">
                  <c:v>-1.1887008536164668E-3</c:v>
                </c:pt>
                <c:pt idx="115">
                  <c:v>-1.1497157949776477E-3</c:v>
                </c:pt>
                <c:pt idx="116">
                  <c:v>-1.1467169443131232E-3</c:v>
                </c:pt>
                <c:pt idx="117">
                  <c:v>-1.1467169443131232E-3</c:v>
                </c:pt>
                <c:pt idx="118">
                  <c:v>-1.1347215416550249E-3</c:v>
                </c:pt>
                <c:pt idx="119">
                  <c:v>-1.1227261389969267E-3</c:v>
                </c:pt>
                <c:pt idx="120">
                  <c:v>-1.1197272883324023E-3</c:v>
                </c:pt>
                <c:pt idx="121">
                  <c:v>-1.1077318856743041E-3</c:v>
                </c:pt>
                <c:pt idx="122">
                  <c:v>-1.095736483016206E-3</c:v>
                </c:pt>
                <c:pt idx="123">
                  <c:v>-1.0537525737128624E-3</c:v>
                </c:pt>
                <c:pt idx="124">
                  <c:v>-1.0027721124159451E-3</c:v>
                </c:pt>
                <c:pt idx="125">
                  <c:v>-9.487928004545032E-4</c:v>
                </c:pt>
                <c:pt idx="126">
                  <c:v>-9.0081118982211056E-4</c:v>
                </c:pt>
                <c:pt idx="127">
                  <c:v>-2.9204450492362828E-4</c:v>
                </c:pt>
                <c:pt idx="128">
                  <c:v>-2.8904565425910374E-4</c:v>
                </c:pt>
                <c:pt idx="129">
                  <c:v>-2.8904565425910374E-4</c:v>
                </c:pt>
                <c:pt idx="130">
                  <c:v>-2.8004910226553013E-4</c:v>
                </c:pt>
                <c:pt idx="131">
                  <c:v>-2.4706174495576014E-4</c:v>
                </c:pt>
                <c:pt idx="132">
                  <c:v>-2.4706174495576014E-4</c:v>
                </c:pt>
                <c:pt idx="133">
                  <c:v>-2.4106404362671106E-4</c:v>
                </c:pt>
                <c:pt idx="134">
                  <c:v>-2.2307093963956379E-4</c:v>
                </c:pt>
                <c:pt idx="135">
                  <c:v>-6.4131854419763009E-5</c:v>
                </c:pt>
                <c:pt idx="136">
                  <c:v>-4.9137601097140284E-5</c:v>
                </c:pt>
                <c:pt idx="137">
                  <c:v>6.2560379842088189E-4</c:v>
                </c:pt>
                <c:pt idx="138">
                  <c:v>6.5259345440160286E-4</c:v>
                </c:pt>
                <c:pt idx="139">
                  <c:v>8.7750725424094365E-4</c:v>
                </c:pt>
                <c:pt idx="140">
                  <c:v>1.525258997778245E-3</c:v>
                </c:pt>
                <c:pt idx="141">
                  <c:v>1.5792383097396868E-3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E65-4D75-A206-27AE4C200508}"/>
            </c:ext>
          </c:extLst>
        </c:ser>
        <c:ser>
          <c:idx val="8"/>
          <c:order val="8"/>
          <c:tx>
            <c:strRef>
              <c:f>Inactive2!$AX$1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Inactive2!$AW$2:$AW$140</c:f>
              <c:numCache>
                <c:formatCode>General</c:formatCode>
                <c:ptCount val="139"/>
                <c:pt idx="0">
                  <c:v>-9000</c:v>
                </c:pt>
                <c:pt idx="1">
                  <c:v>-8900</c:v>
                </c:pt>
                <c:pt idx="2">
                  <c:v>-8800</c:v>
                </c:pt>
                <c:pt idx="3">
                  <c:v>-8700</c:v>
                </c:pt>
                <c:pt idx="4">
                  <c:v>-8600</c:v>
                </c:pt>
                <c:pt idx="5">
                  <c:v>-8500</c:v>
                </c:pt>
                <c:pt idx="6">
                  <c:v>-8400</c:v>
                </c:pt>
                <c:pt idx="7">
                  <c:v>-8300</c:v>
                </c:pt>
                <c:pt idx="8">
                  <c:v>-8200</c:v>
                </c:pt>
                <c:pt idx="9">
                  <c:v>-8100</c:v>
                </c:pt>
                <c:pt idx="10">
                  <c:v>-8000</c:v>
                </c:pt>
                <c:pt idx="11">
                  <c:v>-7900</c:v>
                </c:pt>
                <c:pt idx="12">
                  <c:v>-7800</c:v>
                </c:pt>
                <c:pt idx="13">
                  <c:v>-7700</c:v>
                </c:pt>
                <c:pt idx="14">
                  <c:v>-7600</c:v>
                </c:pt>
                <c:pt idx="15">
                  <c:v>-7500</c:v>
                </c:pt>
                <c:pt idx="16">
                  <c:v>-7400</c:v>
                </c:pt>
                <c:pt idx="17">
                  <c:v>-7300</c:v>
                </c:pt>
                <c:pt idx="18">
                  <c:v>-7200</c:v>
                </c:pt>
                <c:pt idx="19">
                  <c:v>-7100</c:v>
                </c:pt>
                <c:pt idx="20">
                  <c:v>-7000</c:v>
                </c:pt>
                <c:pt idx="21">
                  <c:v>-6900</c:v>
                </c:pt>
                <c:pt idx="22">
                  <c:v>-6800</c:v>
                </c:pt>
                <c:pt idx="23">
                  <c:v>-6700</c:v>
                </c:pt>
                <c:pt idx="24">
                  <c:v>-6600</c:v>
                </c:pt>
                <c:pt idx="25">
                  <c:v>-6500</c:v>
                </c:pt>
                <c:pt idx="26">
                  <c:v>-6400</c:v>
                </c:pt>
                <c:pt idx="27">
                  <c:v>-6300</c:v>
                </c:pt>
                <c:pt idx="28">
                  <c:v>-6200</c:v>
                </c:pt>
                <c:pt idx="29">
                  <c:v>-6100</c:v>
                </c:pt>
                <c:pt idx="30">
                  <c:v>-6000</c:v>
                </c:pt>
                <c:pt idx="31">
                  <c:v>-5900</c:v>
                </c:pt>
                <c:pt idx="32">
                  <c:v>-5800</c:v>
                </c:pt>
                <c:pt idx="33">
                  <c:v>-5700</c:v>
                </c:pt>
                <c:pt idx="34">
                  <c:v>-5600</c:v>
                </c:pt>
                <c:pt idx="35">
                  <c:v>-5500</c:v>
                </c:pt>
                <c:pt idx="36">
                  <c:v>-5400</c:v>
                </c:pt>
                <c:pt idx="37">
                  <c:v>-5300</c:v>
                </c:pt>
                <c:pt idx="38">
                  <c:v>-5200</c:v>
                </c:pt>
                <c:pt idx="39">
                  <c:v>-5100</c:v>
                </c:pt>
                <c:pt idx="40">
                  <c:v>-5000</c:v>
                </c:pt>
                <c:pt idx="41">
                  <c:v>-4900</c:v>
                </c:pt>
                <c:pt idx="42">
                  <c:v>-4800</c:v>
                </c:pt>
                <c:pt idx="43">
                  <c:v>-4700</c:v>
                </c:pt>
                <c:pt idx="44">
                  <c:v>-4600</c:v>
                </c:pt>
                <c:pt idx="45">
                  <c:v>-4500</c:v>
                </c:pt>
                <c:pt idx="46">
                  <c:v>-4400</c:v>
                </c:pt>
                <c:pt idx="47">
                  <c:v>-4300</c:v>
                </c:pt>
                <c:pt idx="48">
                  <c:v>-4200</c:v>
                </c:pt>
                <c:pt idx="49">
                  <c:v>-4100</c:v>
                </c:pt>
                <c:pt idx="50">
                  <c:v>-4000</c:v>
                </c:pt>
                <c:pt idx="51">
                  <c:v>-3900</c:v>
                </c:pt>
                <c:pt idx="52">
                  <c:v>-3800</c:v>
                </c:pt>
                <c:pt idx="53">
                  <c:v>-3700</c:v>
                </c:pt>
                <c:pt idx="54">
                  <c:v>-3600</c:v>
                </c:pt>
                <c:pt idx="55">
                  <c:v>-3500</c:v>
                </c:pt>
                <c:pt idx="56">
                  <c:v>-3450</c:v>
                </c:pt>
                <c:pt idx="57">
                  <c:v>-3400</c:v>
                </c:pt>
                <c:pt idx="58">
                  <c:v>-3350</c:v>
                </c:pt>
                <c:pt idx="59">
                  <c:v>-3300</c:v>
                </c:pt>
                <c:pt idx="60">
                  <c:v>-3250</c:v>
                </c:pt>
                <c:pt idx="61">
                  <c:v>-3200</c:v>
                </c:pt>
                <c:pt idx="62">
                  <c:v>-3150</c:v>
                </c:pt>
                <c:pt idx="63">
                  <c:v>-3100</c:v>
                </c:pt>
                <c:pt idx="64">
                  <c:v>-3050</c:v>
                </c:pt>
                <c:pt idx="65">
                  <c:v>-3000</c:v>
                </c:pt>
                <c:pt idx="66">
                  <c:v>-2950</c:v>
                </c:pt>
                <c:pt idx="67">
                  <c:v>-2900</c:v>
                </c:pt>
                <c:pt idx="68">
                  <c:v>-2850</c:v>
                </c:pt>
                <c:pt idx="69">
                  <c:v>-2800</c:v>
                </c:pt>
                <c:pt idx="70">
                  <c:v>-2750</c:v>
                </c:pt>
                <c:pt idx="71">
                  <c:v>-2700</c:v>
                </c:pt>
                <c:pt idx="72">
                  <c:v>-2650</c:v>
                </c:pt>
                <c:pt idx="73">
                  <c:v>-2600</c:v>
                </c:pt>
                <c:pt idx="74">
                  <c:v>-2550</c:v>
                </c:pt>
                <c:pt idx="75">
                  <c:v>-2500</c:v>
                </c:pt>
                <c:pt idx="76">
                  <c:v>-2450</c:v>
                </c:pt>
                <c:pt idx="77">
                  <c:v>-2400</c:v>
                </c:pt>
                <c:pt idx="78">
                  <c:v>-2350</c:v>
                </c:pt>
                <c:pt idx="79">
                  <c:v>-2300</c:v>
                </c:pt>
                <c:pt idx="80">
                  <c:v>-2250</c:v>
                </c:pt>
                <c:pt idx="81">
                  <c:v>-2200</c:v>
                </c:pt>
                <c:pt idx="82">
                  <c:v>-2150</c:v>
                </c:pt>
                <c:pt idx="83">
                  <c:v>-2100</c:v>
                </c:pt>
                <c:pt idx="84">
                  <c:v>-2050</c:v>
                </c:pt>
                <c:pt idx="85">
                  <c:v>-2000</c:v>
                </c:pt>
                <c:pt idx="86">
                  <c:v>-1950</c:v>
                </c:pt>
                <c:pt idx="87">
                  <c:v>-1900</c:v>
                </c:pt>
                <c:pt idx="88">
                  <c:v>-1850</c:v>
                </c:pt>
                <c:pt idx="89">
                  <c:v>-1800</c:v>
                </c:pt>
                <c:pt idx="90">
                  <c:v>-1750</c:v>
                </c:pt>
                <c:pt idx="91">
                  <c:v>-1700</c:v>
                </c:pt>
                <c:pt idx="92">
                  <c:v>-1650</c:v>
                </c:pt>
                <c:pt idx="93">
                  <c:v>-1600</c:v>
                </c:pt>
                <c:pt idx="94">
                  <c:v>-1550</c:v>
                </c:pt>
                <c:pt idx="95">
                  <c:v>-1500</c:v>
                </c:pt>
                <c:pt idx="96">
                  <c:v>-1450</c:v>
                </c:pt>
                <c:pt idx="97">
                  <c:v>-1400</c:v>
                </c:pt>
                <c:pt idx="98">
                  <c:v>-1350</c:v>
                </c:pt>
                <c:pt idx="99">
                  <c:v>-1300</c:v>
                </c:pt>
                <c:pt idx="100">
                  <c:v>-1250</c:v>
                </c:pt>
                <c:pt idx="101">
                  <c:v>-1200</c:v>
                </c:pt>
                <c:pt idx="102">
                  <c:v>-1150</c:v>
                </c:pt>
                <c:pt idx="103">
                  <c:v>-1100</c:v>
                </c:pt>
                <c:pt idx="104">
                  <c:v>-1050</c:v>
                </c:pt>
                <c:pt idx="105">
                  <c:v>-1000</c:v>
                </c:pt>
                <c:pt idx="106">
                  <c:v>-950</c:v>
                </c:pt>
                <c:pt idx="107">
                  <c:v>-900</c:v>
                </c:pt>
                <c:pt idx="108">
                  <c:v>-850</c:v>
                </c:pt>
                <c:pt idx="109">
                  <c:v>-800</c:v>
                </c:pt>
                <c:pt idx="110">
                  <c:v>-750</c:v>
                </c:pt>
                <c:pt idx="111">
                  <c:v>-700</c:v>
                </c:pt>
                <c:pt idx="112">
                  <c:v>-650</c:v>
                </c:pt>
                <c:pt idx="113">
                  <c:v>-600</c:v>
                </c:pt>
                <c:pt idx="114">
                  <c:v>-550</c:v>
                </c:pt>
                <c:pt idx="115">
                  <c:v>-500</c:v>
                </c:pt>
                <c:pt idx="116">
                  <c:v>-450</c:v>
                </c:pt>
                <c:pt idx="117">
                  <c:v>-400</c:v>
                </c:pt>
                <c:pt idx="118">
                  <c:v>-350</c:v>
                </c:pt>
                <c:pt idx="119">
                  <c:v>-300</c:v>
                </c:pt>
                <c:pt idx="120">
                  <c:v>-250</c:v>
                </c:pt>
                <c:pt idx="121">
                  <c:v>-200</c:v>
                </c:pt>
                <c:pt idx="122">
                  <c:v>-150</c:v>
                </c:pt>
                <c:pt idx="123">
                  <c:v>-100</c:v>
                </c:pt>
                <c:pt idx="124">
                  <c:v>-50</c:v>
                </c:pt>
                <c:pt idx="125">
                  <c:v>0</c:v>
                </c:pt>
                <c:pt idx="126">
                  <c:v>50</c:v>
                </c:pt>
                <c:pt idx="127">
                  <c:v>100</c:v>
                </c:pt>
                <c:pt idx="128">
                  <c:v>150</c:v>
                </c:pt>
                <c:pt idx="129">
                  <c:v>200</c:v>
                </c:pt>
                <c:pt idx="130">
                  <c:v>250</c:v>
                </c:pt>
                <c:pt idx="131">
                  <c:v>300</c:v>
                </c:pt>
                <c:pt idx="132">
                  <c:v>350</c:v>
                </c:pt>
                <c:pt idx="133">
                  <c:v>400</c:v>
                </c:pt>
                <c:pt idx="134">
                  <c:v>450</c:v>
                </c:pt>
                <c:pt idx="135">
                  <c:v>500</c:v>
                </c:pt>
              </c:numCache>
            </c:numRef>
          </c:xVal>
          <c:yVal>
            <c:numRef>
              <c:f>Inactive2!$AX$2:$AX$140</c:f>
              <c:numCache>
                <c:formatCode>General</c:formatCode>
                <c:ptCount val="139"/>
                <c:pt idx="0">
                  <c:v>2.0119842174328252E-2</c:v>
                </c:pt>
                <c:pt idx="1">
                  <c:v>2.1721874674843999E-2</c:v>
                </c:pt>
                <c:pt idx="2">
                  <c:v>2.3128449400459321E-2</c:v>
                </c:pt>
                <c:pt idx="3">
                  <c:v>2.4525698844680238E-2</c:v>
                </c:pt>
                <c:pt idx="4">
                  <c:v>2.5920067383616838E-2</c:v>
                </c:pt>
                <c:pt idx="5">
                  <c:v>2.7140620918967767E-2</c:v>
                </c:pt>
                <c:pt idx="6">
                  <c:v>2.7977680235367078E-2</c:v>
                </c:pt>
                <c:pt idx="7">
                  <c:v>2.8309676427811872E-2</c:v>
                </c:pt>
                <c:pt idx="8">
                  <c:v>2.8098124098729967E-2</c:v>
                </c:pt>
                <c:pt idx="9">
                  <c:v>2.7279668587306332E-2</c:v>
                </c:pt>
                <c:pt idx="10">
                  <c:v>2.5678595847798861E-2</c:v>
                </c:pt>
                <c:pt idx="11">
                  <c:v>2.2957954960374012E-2</c:v>
                </c:pt>
                <c:pt idx="12">
                  <c:v>1.8386877524397001E-2</c:v>
                </c:pt>
                <c:pt idx="13">
                  <c:v>8.9010931109057886E-3</c:v>
                </c:pt>
                <c:pt idx="14">
                  <c:v>-6.3993541055449941E-3</c:v>
                </c:pt>
                <c:pt idx="15">
                  <c:v>-7.1225273121328092E-3</c:v>
                </c:pt>
                <c:pt idx="16">
                  <c:v>-4.4559301262573313E-3</c:v>
                </c:pt>
                <c:pt idx="17">
                  <c:v>-1.3045860248635036E-3</c:v>
                </c:pt>
                <c:pt idx="18">
                  <c:v>1.9346127626782179E-3</c:v>
                </c:pt>
                <c:pt idx="19">
                  <c:v>5.1376495836775067E-3</c:v>
                </c:pt>
                <c:pt idx="20">
                  <c:v>8.307999274236557E-3</c:v>
                </c:pt>
                <c:pt idx="21">
                  <c:v>1.1480810427554743E-2</c:v>
                </c:pt>
                <c:pt idx="22">
                  <c:v>1.4586050754858516E-2</c:v>
                </c:pt>
                <c:pt idx="23">
                  <c:v>1.7429200945230743E-2</c:v>
                </c:pt>
                <c:pt idx="24">
                  <c:v>1.9817018982805912E-2</c:v>
                </c:pt>
                <c:pt idx="25">
                  <c:v>2.1703140963058656E-2</c:v>
                </c:pt>
                <c:pt idx="26">
                  <c:v>2.3228512808384401E-2</c:v>
                </c:pt>
                <c:pt idx="27">
                  <c:v>2.4623000446222246E-2</c:v>
                </c:pt>
                <c:pt idx="28">
                  <c:v>2.6031595354189051E-2</c:v>
                </c:pt>
                <c:pt idx="29">
                  <c:v>2.7402231377086864E-2</c:v>
                </c:pt>
                <c:pt idx="30">
                  <c:v>2.8536067433276704E-2</c:v>
                </c:pt>
                <c:pt idx="31">
                  <c:v>2.9240177849666645E-2</c:v>
                </c:pt>
                <c:pt idx="32">
                  <c:v>2.9423566420468016E-2</c:v>
                </c:pt>
                <c:pt idx="33">
                  <c:v>2.9053083397922758E-2</c:v>
                </c:pt>
                <c:pt idx="34">
                  <c:v>2.803899687337133E-2</c:v>
                </c:pt>
                <c:pt idx="35">
                  <c:v>2.6166504699598123E-2</c:v>
                </c:pt>
                <c:pt idx="36">
                  <c:v>2.3028353517568698E-2</c:v>
                </c:pt>
                <c:pt idx="37">
                  <c:v>1.7621369929092759E-2</c:v>
                </c:pt>
                <c:pt idx="38">
                  <c:v>5.2769957525489568E-3</c:v>
                </c:pt>
                <c:pt idx="39">
                  <c:v>-6.4910762064162852E-3</c:v>
                </c:pt>
                <c:pt idx="40">
                  <c:v>-5.3165901430695505E-3</c:v>
                </c:pt>
                <c:pt idx="41">
                  <c:v>-2.4330307631827454E-3</c:v>
                </c:pt>
                <c:pt idx="42">
                  <c:v>7.6944359794085294E-4</c:v>
                </c:pt>
                <c:pt idx="43">
                  <c:v>4.0080172219585097E-3</c:v>
                </c:pt>
                <c:pt idx="44">
                  <c:v>7.2008220937324367E-3</c:v>
                </c:pt>
                <c:pt idx="45">
                  <c:v>1.0374251800768921E-2</c:v>
                </c:pt>
                <c:pt idx="46">
                  <c:v>1.3545035733191072E-2</c:v>
                </c:pt>
                <c:pt idx="47">
                  <c:v>1.660202432856513E-2</c:v>
                </c:pt>
                <c:pt idx="48">
                  <c:v>1.9334453155821558E-2</c:v>
                </c:pt>
                <c:pt idx="49">
                  <c:v>2.1578973981285256E-2</c:v>
                </c:pt>
                <c:pt idx="50">
                  <c:v>2.3344735940766796E-2</c:v>
                </c:pt>
                <c:pt idx="51">
                  <c:v>2.4813288822440605E-2</c:v>
                </c:pt>
                <c:pt idx="52">
                  <c:v>2.620824762428791E-2</c:v>
                </c:pt>
                <c:pt idx="53">
                  <c:v>2.7623594027737997E-2</c:v>
                </c:pt>
                <c:pt idx="54">
                  <c:v>2.8953270967642761E-2</c:v>
                </c:pt>
                <c:pt idx="55">
                  <c:v>2.9984072323033788E-2</c:v>
                </c:pt>
                <c:pt idx="56">
                  <c:v>3.0330541741731776E-2</c:v>
                </c:pt>
                <c:pt idx="57">
                  <c:v>3.0548201966382974E-2</c:v>
                </c:pt>
                <c:pt idx="58">
                  <c:v>3.0632582225695038E-2</c:v>
                </c:pt>
                <c:pt idx="59">
                  <c:v>3.058113372636715E-2</c:v>
                </c:pt>
                <c:pt idx="60">
                  <c:v>3.038887441076845E-2</c:v>
                </c:pt>
                <c:pt idx="61">
                  <c:v>3.0044845571226476E-2</c:v>
                </c:pt>
                <c:pt idx="62">
                  <c:v>2.9530230615631186E-2</c:v>
                </c:pt>
                <c:pt idx="63">
                  <c:v>2.8817893363055746E-2</c:v>
                </c:pt>
                <c:pt idx="64">
                  <c:v>2.7871648236949896E-2</c:v>
                </c:pt>
                <c:pt idx="65">
                  <c:v>2.6642644390544944E-2</c:v>
                </c:pt>
                <c:pt idx="66">
                  <c:v>2.5060715495346296E-2</c:v>
                </c:pt>
                <c:pt idx="67">
                  <c:v>2.3017231634375218E-2</c:v>
                </c:pt>
                <c:pt idx="68">
                  <c:v>2.0312861690043912E-2</c:v>
                </c:pt>
                <c:pt idx="69">
                  <c:v>1.6448855511204511E-2</c:v>
                </c:pt>
                <c:pt idx="70">
                  <c:v>1.01931660884981E-2</c:v>
                </c:pt>
                <c:pt idx="71">
                  <c:v>1.3393219604117806E-3</c:v>
                </c:pt>
                <c:pt idx="72">
                  <c:v>-4.4772197215471061E-3</c:v>
                </c:pt>
                <c:pt idx="73">
                  <c:v>-5.3974037372606278E-3</c:v>
                </c:pt>
                <c:pt idx="74">
                  <c:v>-4.597145159160744E-3</c:v>
                </c:pt>
                <c:pt idx="75">
                  <c:v>-3.3284397974917435E-3</c:v>
                </c:pt>
                <c:pt idx="76">
                  <c:v>-1.8628263273183232E-3</c:v>
                </c:pt>
                <c:pt idx="77">
                  <c:v>-2.9938567646713675E-4</c:v>
                </c:pt>
                <c:pt idx="78">
                  <c:v>1.3093834624437837E-3</c:v>
                </c:pt>
                <c:pt idx="79">
                  <c:v>2.9336140186926613E-3</c:v>
                </c:pt>
                <c:pt idx="80">
                  <c:v>4.555316834209901E-3</c:v>
                </c:pt>
                <c:pt idx="81">
                  <c:v>6.1651033968719831E-3</c:v>
                </c:pt>
                <c:pt idx="82">
                  <c:v>7.7618088106855814E-3</c:v>
                </c:pt>
                <c:pt idx="83">
                  <c:v>9.3506448282958694E-3</c:v>
                </c:pt>
                <c:pt idx="84">
                  <c:v>1.0938718615966339E-2</c:v>
                </c:pt>
                <c:pt idx="85">
                  <c:v>1.2529404983297297E-2</c:v>
                </c:pt>
                <c:pt idx="86">
                  <c:v>1.4117811027477467E-2</c:v>
                </c:pt>
                <c:pt idx="87">
                  <c:v>1.568893527197792E-2</c:v>
                </c:pt>
                <c:pt idx="88">
                  <c:v>1.7219013605607056E-2</c:v>
                </c:pt>
                <c:pt idx="89">
                  <c:v>1.8679533539495224E-2</c:v>
                </c:pt>
                <c:pt idx="90">
                  <c:v>2.0042729370916366E-2</c:v>
                </c:pt>
                <c:pt idx="91">
                  <c:v>2.1287130956595193E-2</c:v>
                </c:pt>
                <c:pt idx="92">
                  <c:v>2.2401899037684182E-2</c:v>
                </c:pt>
                <c:pt idx="93">
                  <c:v>2.3389095509511348E-2</c:v>
                </c:pt>
                <c:pt idx="94">
                  <c:v>2.4263513838952155E-2</c:v>
                </c:pt>
                <c:pt idx="95">
                  <c:v>2.5050098574633941E-2</c:v>
                </c:pt>
                <c:pt idx="96">
                  <c:v>2.5779312646749382E-2</c:v>
                </c:pt>
                <c:pt idx="97">
                  <c:v>2.6481166148788482E-2</c:v>
                </c:pt>
                <c:pt idx="98">
                  <c:v>2.7179037449753869E-2</c:v>
                </c:pt>
                <c:pt idx="99">
                  <c:v>2.7884720127448286E-2</c:v>
                </c:pt>
                <c:pt idx="100">
                  <c:v>2.8596015515539284E-2</c:v>
                </c:pt>
                <c:pt idx="101">
                  <c:v>2.9297537685509859E-2</c:v>
                </c:pt>
                <c:pt idx="102">
                  <c:v>2.9964434590085971E-2</c:v>
                </c:pt>
                <c:pt idx="103">
                  <c:v>3.0567871428014103E-2</c:v>
                </c:pt>
                <c:pt idx="104">
                  <c:v>3.1080680377031752E-2</c:v>
                </c:pt>
                <c:pt idx="105">
                  <c:v>3.1481637904687762E-2</c:v>
                </c:pt>
                <c:pt idx="106">
                  <c:v>3.1757308304300971E-2</c:v>
                </c:pt>
                <c:pt idx="107">
                  <c:v>3.1901136539344975E-2</c:v>
                </c:pt>
                <c:pt idx="108">
                  <c:v>3.1910281613147698E-2</c:v>
                </c:pt>
                <c:pt idx="109">
                  <c:v>3.1781318791203272E-2</c:v>
                </c:pt>
                <c:pt idx="110">
                  <c:v>3.1506199613183281E-2</c:v>
                </c:pt>
                <c:pt idx="111">
                  <c:v>3.1069607819296054E-2</c:v>
                </c:pt>
                <c:pt idx="112">
                  <c:v>3.0448007618334598E-2</c:v>
                </c:pt>
                <c:pt idx="113">
                  <c:v>2.9609322430103623E-2</c:v>
                </c:pt>
                <c:pt idx="114">
                  <c:v>2.8510884500656551E-2</c:v>
                </c:pt>
                <c:pt idx="115">
                  <c:v>2.7093152884683461E-2</c:v>
                </c:pt>
                <c:pt idx="116">
                  <c:v>2.5267174533492448E-2</c:v>
                </c:pt>
                <c:pt idx="117">
                  <c:v>2.2884477834277564E-2</c:v>
                </c:pt>
                <c:pt idx="118">
                  <c:v>1.9620326169959335E-2</c:v>
                </c:pt>
                <c:pt idx="119">
                  <c:v>1.4593578756867929E-2</c:v>
                </c:pt>
                <c:pt idx="120">
                  <c:v>6.5392354287401016E-3</c:v>
                </c:pt>
                <c:pt idx="121">
                  <c:v>-1.4051953417902018E-3</c:v>
                </c:pt>
                <c:pt idx="122">
                  <c:v>-4.0532961594951702E-3</c:v>
                </c:pt>
                <c:pt idx="123">
                  <c:v>-3.71518649672678E-3</c:v>
                </c:pt>
                <c:pt idx="124">
                  <c:v>-2.589487657870997E-3</c:v>
                </c:pt>
                <c:pt idx="125">
                  <c:v>-1.1903266286408861E-3</c:v>
                </c:pt>
                <c:pt idx="126">
                  <c:v>3.4109940831957355E-4</c:v>
                </c:pt>
                <c:pt idx="127">
                  <c:v>1.9367356104811346E-3</c:v>
                </c:pt>
                <c:pt idx="128">
                  <c:v>3.5588096141318457E-3</c:v>
                </c:pt>
                <c:pt idx="129">
                  <c:v>5.184983518651232E-3</c:v>
                </c:pt>
                <c:pt idx="130">
                  <c:v>6.802255335572078E-3</c:v>
                </c:pt>
                <c:pt idx="131">
                  <c:v>8.4059936836021285E-3</c:v>
                </c:pt>
                <c:pt idx="132">
                  <c:v>9.9990735775804963E-3</c:v>
                </c:pt>
                <c:pt idx="133">
                  <c:v>1.1588460926021556E-2</c:v>
                </c:pt>
                <c:pt idx="134">
                  <c:v>1.3179805270102825E-2</c:v>
                </c:pt>
                <c:pt idx="135">
                  <c:v>1.4772180408560806E-2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E65-4D75-A206-27AE4C200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455352"/>
        <c:axId val="1"/>
      </c:scatterChart>
      <c:valAx>
        <c:axId val="495455352"/>
        <c:scaling>
          <c:orientation val="minMax"/>
          <c:max val="1000"/>
          <c:min val="-9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649041386382989"/>
              <c:y val="0.8508287292817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324503311258277E-2"/>
              <c:y val="0.383977900552486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4553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4072865064052423"/>
          <c:y val="0.92817679558011046"/>
          <c:w val="0.82781526481375256"/>
          <c:h val="5.52486187845303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V482 Per - O-C Diagr.</a:t>
            </a:r>
          </a:p>
        </c:rich>
      </c:tx>
      <c:layout>
        <c:manualLayout>
          <c:xMode val="edge"/>
          <c:yMode val="edge"/>
          <c:x val="0.39401847850943206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33557578809216"/>
          <c:y val="0.13368983957219252"/>
          <c:w val="0.84395372182936057"/>
          <c:h val="0.67112299465240643"/>
        </c:manualLayout>
      </c:layout>
      <c:scatterChart>
        <c:scatterStyle val="lineMarker"/>
        <c:varyColors val="0"/>
        <c:ser>
          <c:idx val="0"/>
          <c:order val="0"/>
          <c:tx>
            <c:strRef>
              <c:f>Inactive2!$H$20:$H$20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Inactive2!$F$21:$F$1005</c:f>
              <c:numCache>
                <c:formatCode>General</c:formatCode>
                <c:ptCount val="985"/>
                <c:pt idx="0">
                  <c:v>-11256</c:v>
                </c:pt>
                <c:pt idx="1">
                  <c:v>-8909</c:v>
                </c:pt>
                <c:pt idx="2">
                  <c:v>-8876.5</c:v>
                </c:pt>
                <c:pt idx="3">
                  <c:v>-8431</c:v>
                </c:pt>
                <c:pt idx="4">
                  <c:v>-8397.5</c:v>
                </c:pt>
                <c:pt idx="5">
                  <c:v>-3393.5</c:v>
                </c:pt>
                <c:pt idx="6">
                  <c:v>-3393.5</c:v>
                </c:pt>
                <c:pt idx="7">
                  <c:v>-3288</c:v>
                </c:pt>
                <c:pt idx="8">
                  <c:v>-3288</c:v>
                </c:pt>
                <c:pt idx="9">
                  <c:v>-3281</c:v>
                </c:pt>
                <c:pt idx="10">
                  <c:v>-3281</c:v>
                </c:pt>
                <c:pt idx="11">
                  <c:v>-3277</c:v>
                </c:pt>
                <c:pt idx="12">
                  <c:v>-3277</c:v>
                </c:pt>
                <c:pt idx="13">
                  <c:v>-3239</c:v>
                </c:pt>
                <c:pt idx="14">
                  <c:v>-3239</c:v>
                </c:pt>
                <c:pt idx="15">
                  <c:v>-3125</c:v>
                </c:pt>
                <c:pt idx="16">
                  <c:v>-3125</c:v>
                </c:pt>
                <c:pt idx="17">
                  <c:v>-3125</c:v>
                </c:pt>
                <c:pt idx="18">
                  <c:v>-3125</c:v>
                </c:pt>
                <c:pt idx="19">
                  <c:v>-3093.5</c:v>
                </c:pt>
                <c:pt idx="20">
                  <c:v>-3093.5</c:v>
                </c:pt>
                <c:pt idx="21">
                  <c:v>-2968</c:v>
                </c:pt>
                <c:pt idx="22">
                  <c:v>-2968</c:v>
                </c:pt>
                <c:pt idx="23">
                  <c:v>-2950</c:v>
                </c:pt>
                <c:pt idx="24">
                  <c:v>-2950</c:v>
                </c:pt>
                <c:pt idx="25">
                  <c:v>-2782.5</c:v>
                </c:pt>
                <c:pt idx="26">
                  <c:v>-2782.5</c:v>
                </c:pt>
                <c:pt idx="27">
                  <c:v>-2655</c:v>
                </c:pt>
                <c:pt idx="28">
                  <c:v>-2655</c:v>
                </c:pt>
                <c:pt idx="29">
                  <c:v>-2551.5</c:v>
                </c:pt>
                <c:pt idx="30">
                  <c:v>-2551.5</c:v>
                </c:pt>
                <c:pt idx="31">
                  <c:v>-2551.5</c:v>
                </c:pt>
                <c:pt idx="32">
                  <c:v>-2551.5</c:v>
                </c:pt>
                <c:pt idx="33">
                  <c:v>-2496</c:v>
                </c:pt>
                <c:pt idx="34">
                  <c:v>-2496</c:v>
                </c:pt>
                <c:pt idx="35">
                  <c:v>-2496</c:v>
                </c:pt>
                <c:pt idx="36">
                  <c:v>-2496</c:v>
                </c:pt>
                <c:pt idx="37">
                  <c:v>-2379</c:v>
                </c:pt>
                <c:pt idx="38">
                  <c:v>-2366</c:v>
                </c:pt>
                <c:pt idx="39">
                  <c:v>-2355</c:v>
                </c:pt>
                <c:pt idx="40">
                  <c:v>-2243</c:v>
                </c:pt>
                <c:pt idx="41">
                  <c:v>-1914</c:v>
                </c:pt>
                <c:pt idx="42">
                  <c:v>-1837</c:v>
                </c:pt>
                <c:pt idx="43">
                  <c:v>-1837</c:v>
                </c:pt>
                <c:pt idx="44">
                  <c:v>-1478.5</c:v>
                </c:pt>
                <c:pt idx="45">
                  <c:v>-1472</c:v>
                </c:pt>
                <c:pt idx="46">
                  <c:v>-1468</c:v>
                </c:pt>
                <c:pt idx="47">
                  <c:v>-1463.5</c:v>
                </c:pt>
                <c:pt idx="48">
                  <c:v>-1463</c:v>
                </c:pt>
                <c:pt idx="49">
                  <c:v>-1340</c:v>
                </c:pt>
                <c:pt idx="50">
                  <c:v>-1317.5</c:v>
                </c:pt>
                <c:pt idx="51">
                  <c:v>-1285</c:v>
                </c:pt>
                <c:pt idx="52">
                  <c:v>-1210</c:v>
                </c:pt>
                <c:pt idx="53">
                  <c:v>-1193</c:v>
                </c:pt>
                <c:pt idx="54">
                  <c:v>-1193</c:v>
                </c:pt>
                <c:pt idx="55">
                  <c:v>-1193</c:v>
                </c:pt>
                <c:pt idx="56">
                  <c:v>-1159</c:v>
                </c:pt>
                <c:pt idx="57">
                  <c:v>-1042.5</c:v>
                </c:pt>
                <c:pt idx="58">
                  <c:v>-1042</c:v>
                </c:pt>
                <c:pt idx="59">
                  <c:v>-904</c:v>
                </c:pt>
                <c:pt idx="60">
                  <c:v>-899</c:v>
                </c:pt>
                <c:pt idx="61">
                  <c:v>-892</c:v>
                </c:pt>
                <c:pt idx="62">
                  <c:v>-870</c:v>
                </c:pt>
                <c:pt idx="63">
                  <c:v>-868</c:v>
                </c:pt>
                <c:pt idx="64">
                  <c:v>-859</c:v>
                </c:pt>
                <c:pt idx="65">
                  <c:v>-848</c:v>
                </c:pt>
                <c:pt idx="66">
                  <c:v>-741</c:v>
                </c:pt>
                <c:pt idx="67">
                  <c:v>-740</c:v>
                </c:pt>
                <c:pt idx="68">
                  <c:v>-733.5</c:v>
                </c:pt>
                <c:pt idx="69">
                  <c:v>-684.5</c:v>
                </c:pt>
                <c:pt idx="70">
                  <c:v>-684.5</c:v>
                </c:pt>
                <c:pt idx="71">
                  <c:v>-600</c:v>
                </c:pt>
                <c:pt idx="72">
                  <c:v>-599</c:v>
                </c:pt>
                <c:pt idx="73">
                  <c:v>-599</c:v>
                </c:pt>
                <c:pt idx="74">
                  <c:v>-596.5</c:v>
                </c:pt>
                <c:pt idx="75">
                  <c:v>-596.5</c:v>
                </c:pt>
                <c:pt idx="76">
                  <c:v>-586.5</c:v>
                </c:pt>
                <c:pt idx="77">
                  <c:v>-553</c:v>
                </c:pt>
                <c:pt idx="78">
                  <c:v>-451</c:v>
                </c:pt>
                <c:pt idx="79">
                  <c:v>-451</c:v>
                </c:pt>
                <c:pt idx="80">
                  <c:v>-451</c:v>
                </c:pt>
                <c:pt idx="81">
                  <c:v>-451</c:v>
                </c:pt>
                <c:pt idx="82">
                  <c:v>-447</c:v>
                </c:pt>
                <c:pt idx="83">
                  <c:v>-447</c:v>
                </c:pt>
                <c:pt idx="84">
                  <c:v>-442</c:v>
                </c:pt>
                <c:pt idx="85">
                  <c:v>-442</c:v>
                </c:pt>
                <c:pt idx="86">
                  <c:v>-436</c:v>
                </c:pt>
                <c:pt idx="87">
                  <c:v>-436</c:v>
                </c:pt>
                <c:pt idx="88">
                  <c:v>-431.5</c:v>
                </c:pt>
                <c:pt idx="89">
                  <c:v>-431.5</c:v>
                </c:pt>
                <c:pt idx="90">
                  <c:v>-430</c:v>
                </c:pt>
                <c:pt idx="91">
                  <c:v>-430</c:v>
                </c:pt>
                <c:pt idx="92">
                  <c:v>-420</c:v>
                </c:pt>
                <c:pt idx="93">
                  <c:v>-420</c:v>
                </c:pt>
                <c:pt idx="94">
                  <c:v>-420</c:v>
                </c:pt>
                <c:pt idx="95">
                  <c:v>-420</c:v>
                </c:pt>
                <c:pt idx="96">
                  <c:v>-418</c:v>
                </c:pt>
                <c:pt idx="97">
                  <c:v>-418</c:v>
                </c:pt>
                <c:pt idx="98">
                  <c:v>-418</c:v>
                </c:pt>
                <c:pt idx="99">
                  <c:v>-409</c:v>
                </c:pt>
                <c:pt idx="100">
                  <c:v>-409</c:v>
                </c:pt>
                <c:pt idx="101">
                  <c:v>-409</c:v>
                </c:pt>
                <c:pt idx="102">
                  <c:v>-409</c:v>
                </c:pt>
                <c:pt idx="103">
                  <c:v>-290</c:v>
                </c:pt>
                <c:pt idx="104">
                  <c:v>-285.5</c:v>
                </c:pt>
                <c:pt idx="105">
                  <c:v>-279</c:v>
                </c:pt>
                <c:pt idx="106">
                  <c:v>-272.5</c:v>
                </c:pt>
                <c:pt idx="107">
                  <c:v>-254.5</c:v>
                </c:pt>
                <c:pt idx="108">
                  <c:v>-178</c:v>
                </c:pt>
                <c:pt idx="109">
                  <c:v>-173.5</c:v>
                </c:pt>
                <c:pt idx="110">
                  <c:v>-167</c:v>
                </c:pt>
                <c:pt idx="111">
                  <c:v>-164.5</c:v>
                </c:pt>
                <c:pt idx="112">
                  <c:v>-160</c:v>
                </c:pt>
                <c:pt idx="113">
                  <c:v>-160</c:v>
                </c:pt>
                <c:pt idx="114">
                  <c:v>-158</c:v>
                </c:pt>
                <c:pt idx="115">
                  <c:v>-151.5</c:v>
                </c:pt>
                <c:pt idx="116">
                  <c:v>-151</c:v>
                </c:pt>
                <c:pt idx="117">
                  <c:v>-151</c:v>
                </c:pt>
                <c:pt idx="118">
                  <c:v>-149</c:v>
                </c:pt>
                <c:pt idx="119">
                  <c:v>-147</c:v>
                </c:pt>
                <c:pt idx="120">
                  <c:v>-146.5</c:v>
                </c:pt>
                <c:pt idx="121">
                  <c:v>-144.5</c:v>
                </c:pt>
                <c:pt idx="122">
                  <c:v>-142.5</c:v>
                </c:pt>
                <c:pt idx="123">
                  <c:v>-135.5</c:v>
                </c:pt>
                <c:pt idx="124">
                  <c:v>-127</c:v>
                </c:pt>
                <c:pt idx="125">
                  <c:v>-118</c:v>
                </c:pt>
                <c:pt idx="126">
                  <c:v>-110</c:v>
                </c:pt>
                <c:pt idx="127">
                  <c:v>-8.5</c:v>
                </c:pt>
                <c:pt idx="128">
                  <c:v>-8</c:v>
                </c:pt>
                <c:pt idx="129">
                  <c:v>-8</c:v>
                </c:pt>
                <c:pt idx="130">
                  <c:v>-6.5</c:v>
                </c:pt>
                <c:pt idx="131">
                  <c:v>-1</c:v>
                </c:pt>
                <c:pt idx="132">
                  <c:v>-1</c:v>
                </c:pt>
                <c:pt idx="133">
                  <c:v>0</c:v>
                </c:pt>
                <c:pt idx="134">
                  <c:v>3</c:v>
                </c:pt>
                <c:pt idx="135">
                  <c:v>29.5</c:v>
                </c:pt>
                <c:pt idx="136">
                  <c:v>32</c:v>
                </c:pt>
                <c:pt idx="137">
                  <c:v>144.5</c:v>
                </c:pt>
                <c:pt idx="138">
                  <c:v>149</c:v>
                </c:pt>
                <c:pt idx="139">
                  <c:v>186.5</c:v>
                </c:pt>
                <c:pt idx="140">
                  <c:v>294.5</c:v>
                </c:pt>
                <c:pt idx="141">
                  <c:v>303.5</c:v>
                </c:pt>
              </c:numCache>
            </c:numRef>
          </c:xVal>
          <c:yVal>
            <c:numRef>
              <c:f>Inactive2!$H$21:$H$1005</c:f>
              <c:numCache>
                <c:formatCode>General</c:formatCode>
                <c:ptCount val="985"/>
                <c:pt idx="1">
                  <c:v>0.16442000000097323</c:v>
                </c:pt>
                <c:pt idx="2">
                  <c:v>0.16139499999553664</c:v>
                </c:pt>
                <c:pt idx="3">
                  <c:v>0.16735999999946216</c:v>
                </c:pt>
                <c:pt idx="4">
                  <c:v>0.17656500000157394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6B-4B83-BDB9-25F2D7F9B277}"/>
            </c:ext>
          </c:extLst>
        </c:ser>
        <c:ser>
          <c:idx val="1"/>
          <c:order val="1"/>
          <c:tx>
            <c:strRef>
              <c:f>Inactive2!$I$20:$I$20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Inactive2!$D$21:$D$1005</c:f>
                <c:numCache>
                  <c:formatCode>General</c:formatCode>
                  <c:ptCount val="9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2.9999999999999997E-4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4.0000000000000002E-4</c:v>
                  </c:pt>
                  <c:pt idx="106">
                    <c:v>5.0000000000000001E-4</c:v>
                  </c:pt>
                  <c:pt idx="107">
                    <c:v>4.0000000000000002E-4</c:v>
                  </c:pt>
                  <c:pt idx="108">
                    <c:v>5.0000000000000001E-4</c:v>
                  </c:pt>
                  <c:pt idx="109">
                    <c:v>4.0000000000000002E-4</c:v>
                  </c:pt>
                  <c:pt idx="110">
                    <c:v>8.9999999999999998E-4</c:v>
                  </c:pt>
                  <c:pt idx="111">
                    <c:v>5.0000000000000001E-4</c:v>
                  </c:pt>
                  <c:pt idx="112">
                    <c:v>4.0000000000000002E-4</c:v>
                  </c:pt>
                  <c:pt idx="113">
                    <c:v>1.1999999999999999E-3</c:v>
                  </c:pt>
                  <c:pt idx="114">
                    <c:v>4.0000000000000002E-4</c:v>
                  </c:pt>
                  <c:pt idx="115">
                    <c:v>5.9999999999999995E-4</c:v>
                  </c:pt>
                  <c:pt idx="116">
                    <c:v>4.0000000000000002E-4</c:v>
                  </c:pt>
                  <c:pt idx="117">
                    <c:v>6.9999999999999999E-4</c:v>
                  </c:pt>
                  <c:pt idx="118">
                    <c:v>2.9999999999999997E-4</c:v>
                  </c:pt>
                  <c:pt idx="119">
                    <c:v>2.0000000000000001E-4</c:v>
                  </c:pt>
                  <c:pt idx="120">
                    <c:v>1E-3</c:v>
                  </c:pt>
                  <c:pt idx="121">
                    <c:v>2.9999999999999997E-4</c:v>
                  </c:pt>
                  <c:pt idx="122">
                    <c:v>5.0000000000000001E-4</c:v>
                  </c:pt>
                  <c:pt idx="123">
                    <c:v>5.9999999999999995E-4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0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4.0000000000000002E-4</c:v>
                  </c:pt>
                  <c:pt idx="130">
                    <c:v>2.0000000000000001E-4</c:v>
                  </c:pt>
                  <c:pt idx="131">
                    <c:v>4.0000000000000002E-4</c:v>
                  </c:pt>
                  <c:pt idx="132">
                    <c:v>4.0000000000000002E-4</c:v>
                  </c:pt>
                  <c:pt idx="133">
                    <c:v>2.9999999999999997E-4</c:v>
                  </c:pt>
                  <c:pt idx="134">
                    <c:v>5.0000000000000001E-4</c:v>
                  </c:pt>
                  <c:pt idx="135">
                    <c:v>8.9999999999999998E-4</c:v>
                  </c:pt>
                  <c:pt idx="136">
                    <c:v>4.0000000000000002E-4</c:v>
                  </c:pt>
                  <c:pt idx="137">
                    <c:v>5.9999999999999995E-4</c:v>
                  </c:pt>
                  <c:pt idx="138">
                    <c:v>6.0000000000000006E-4</c:v>
                  </c:pt>
                  <c:pt idx="139">
                    <c:v>5.9999999999999995E-4</c:v>
                  </c:pt>
                  <c:pt idx="140">
                    <c:v>5.0000000000000001E-4</c:v>
                  </c:pt>
                  <c:pt idx="141">
                    <c:v>8.0000000000000004E-4</c:v>
                  </c:pt>
                </c:numCache>
              </c:numRef>
            </c:plus>
            <c:minus>
              <c:numRef>
                <c:f>Inactive2!$D$21:$D$1005</c:f>
                <c:numCache>
                  <c:formatCode>General</c:formatCode>
                  <c:ptCount val="9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2.9999999999999997E-4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4.0000000000000002E-4</c:v>
                  </c:pt>
                  <c:pt idx="106">
                    <c:v>5.0000000000000001E-4</c:v>
                  </c:pt>
                  <c:pt idx="107">
                    <c:v>4.0000000000000002E-4</c:v>
                  </c:pt>
                  <c:pt idx="108">
                    <c:v>5.0000000000000001E-4</c:v>
                  </c:pt>
                  <c:pt idx="109">
                    <c:v>4.0000000000000002E-4</c:v>
                  </c:pt>
                  <c:pt idx="110">
                    <c:v>8.9999999999999998E-4</c:v>
                  </c:pt>
                  <c:pt idx="111">
                    <c:v>5.0000000000000001E-4</c:v>
                  </c:pt>
                  <c:pt idx="112">
                    <c:v>4.0000000000000002E-4</c:v>
                  </c:pt>
                  <c:pt idx="113">
                    <c:v>1.1999999999999999E-3</c:v>
                  </c:pt>
                  <c:pt idx="114">
                    <c:v>4.0000000000000002E-4</c:v>
                  </c:pt>
                  <c:pt idx="115">
                    <c:v>5.9999999999999995E-4</c:v>
                  </c:pt>
                  <c:pt idx="116">
                    <c:v>4.0000000000000002E-4</c:v>
                  </c:pt>
                  <c:pt idx="117">
                    <c:v>6.9999999999999999E-4</c:v>
                  </c:pt>
                  <c:pt idx="118">
                    <c:v>2.9999999999999997E-4</c:v>
                  </c:pt>
                  <c:pt idx="119">
                    <c:v>2.0000000000000001E-4</c:v>
                  </c:pt>
                  <c:pt idx="120">
                    <c:v>1E-3</c:v>
                  </c:pt>
                  <c:pt idx="121">
                    <c:v>2.9999999999999997E-4</c:v>
                  </c:pt>
                  <c:pt idx="122">
                    <c:v>5.0000000000000001E-4</c:v>
                  </c:pt>
                  <c:pt idx="123">
                    <c:v>5.9999999999999995E-4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0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4.0000000000000002E-4</c:v>
                  </c:pt>
                  <c:pt idx="130">
                    <c:v>2.0000000000000001E-4</c:v>
                  </c:pt>
                  <c:pt idx="131">
                    <c:v>4.0000000000000002E-4</c:v>
                  </c:pt>
                  <c:pt idx="132">
                    <c:v>4.0000000000000002E-4</c:v>
                  </c:pt>
                  <c:pt idx="133">
                    <c:v>2.9999999999999997E-4</c:v>
                  </c:pt>
                  <c:pt idx="134">
                    <c:v>5.0000000000000001E-4</c:v>
                  </c:pt>
                  <c:pt idx="135">
                    <c:v>8.9999999999999998E-4</c:v>
                  </c:pt>
                  <c:pt idx="136">
                    <c:v>4.0000000000000002E-4</c:v>
                  </c:pt>
                  <c:pt idx="137">
                    <c:v>5.9999999999999995E-4</c:v>
                  </c:pt>
                  <c:pt idx="138">
                    <c:v>6.0000000000000006E-4</c:v>
                  </c:pt>
                  <c:pt idx="139">
                    <c:v>5.9999999999999995E-4</c:v>
                  </c:pt>
                  <c:pt idx="140">
                    <c:v>5.0000000000000001E-4</c:v>
                  </c:pt>
                  <c:pt idx="141">
                    <c:v>8.0000000000000004E-4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Inactive2!$F$21:$F$1005</c:f>
              <c:numCache>
                <c:formatCode>General</c:formatCode>
                <c:ptCount val="985"/>
                <c:pt idx="0">
                  <c:v>-11256</c:v>
                </c:pt>
                <c:pt idx="1">
                  <c:v>-8909</c:v>
                </c:pt>
                <c:pt idx="2">
                  <c:v>-8876.5</c:v>
                </c:pt>
                <c:pt idx="3">
                  <c:v>-8431</c:v>
                </c:pt>
                <c:pt idx="4">
                  <c:v>-8397.5</c:v>
                </c:pt>
                <c:pt idx="5">
                  <c:v>-3393.5</c:v>
                </c:pt>
                <c:pt idx="6">
                  <c:v>-3393.5</c:v>
                </c:pt>
                <c:pt idx="7">
                  <c:v>-3288</c:v>
                </c:pt>
                <c:pt idx="8">
                  <c:v>-3288</c:v>
                </c:pt>
                <c:pt idx="9">
                  <c:v>-3281</c:v>
                </c:pt>
                <c:pt idx="10">
                  <c:v>-3281</c:v>
                </c:pt>
                <c:pt idx="11">
                  <c:v>-3277</c:v>
                </c:pt>
                <c:pt idx="12">
                  <c:v>-3277</c:v>
                </c:pt>
                <c:pt idx="13">
                  <c:v>-3239</c:v>
                </c:pt>
                <c:pt idx="14">
                  <c:v>-3239</c:v>
                </c:pt>
                <c:pt idx="15">
                  <c:v>-3125</c:v>
                </c:pt>
                <c:pt idx="16">
                  <c:v>-3125</c:v>
                </c:pt>
                <c:pt idx="17">
                  <c:v>-3125</c:v>
                </c:pt>
                <c:pt idx="18">
                  <c:v>-3125</c:v>
                </c:pt>
                <c:pt idx="19">
                  <c:v>-3093.5</c:v>
                </c:pt>
                <c:pt idx="20">
                  <c:v>-3093.5</c:v>
                </c:pt>
                <c:pt idx="21">
                  <c:v>-2968</c:v>
                </c:pt>
                <c:pt idx="22">
                  <c:v>-2968</c:v>
                </c:pt>
                <c:pt idx="23">
                  <c:v>-2950</c:v>
                </c:pt>
                <c:pt idx="24">
                  <c:v>-2950</c:v>
                </c:pt>
                <c:pt idx="25">
                  <c:v>-2782.5</c:v>
                </c:pt>
                <c:pt idx="26">
                  <c:v>-2782.5</c:v>
                </c:pt>
                <c:pt idx="27">
                  <c:v>-2655</c:v>
                </c:pt>
                <c:pt idx="28">
                  <c:v>-2655</c:v>
                </c:pt>
                <c:pt idx="29">
                  <c:v>-2551.5</c:v>
                </c:pt>
                <c:pt idx="30">
                  <c:v>-2551.5</c:v>
                </c:pt>
                <c:pt idx="31">
                  <c:v>-2551.5</c:v>
                </c:pt>
                <c:pt idx="32">
                  <c:v>-2551.5</c:v>
                </c:pt>
                <c:pt idx="33">
                  <c:v>-2496</c:v>
                </c:pt>
                <c:pt idx="34">
                  <c:v>-2496</c:v>
                </c:pt>
                <c:pt idx="35">
                  <c:v>-2496</c:v>
                </c:pt>
                <c:pt idx="36">
                  <c:v>-2496</c:v>
                </c:pt>
                <c:pt idx="37">
                  <c:v>-2379</c:v>
                </c:pt>
                <c:pt idx="38">
                  <c:v>-2366</c:v>
                </c:pt>
                <c:pt idx="39">
                  <c:v>-2355</c:v>
                </c:pt>
                <c:pt idx="40">
                  <c:v>-2243</c:v>
                </c:pt>
                <c:pt idx="41">
                  <c:v>-1914</c:v>
                </c:pt>
                <c:pt idx="42">
                  <c:v>-1837</c:v>
                </c:pt>
                <c:pt idx="43">
                  <c:v>-1837</c:v>
                </c:pt>
                <c:pt idx="44">
                  <c:v>-1478.5</c:v>
                </c:pt>
                <c:pt idx="45">
                  <c:v>-1472</c:v>
                </c:pt>
                <c:pt idx="46">
                  <c:v>-1468</c:v>
                </c:pt>
                <c:pt idx="47">
                  <c:v>-1463.5</c:v>
                </c:pt>
                <c:pt idx="48">
                  <c:v>-1463</c:v>
                </c:pt>
                <c:pt idx="49">
                  <c:v>-1340</c:v>
                </c:pt>
                <c:pt idx="50">
                  <c:v>-1317.5</c:v>
                </c:pt>
                <c:pt idx="51">
                  <c:v>-1285</c:v>
                </c:pt>
                <c:pt idx="52">
                  <c:v>-1210</c:v>
                </c:pt>
                <c:pt idx="53">
                  <c:v>-1193</c:v>
                </c:pt>
                <c:pt idx="54">
                  <c:v>-1193</c:v>
                </c:pt>
                <c:pt idx="55">
                  <c:v>-1193</c:v>
                </c:pt>
                <c:pt idx="56">
                  <c:v>-1159</c:v>
                </c:pt>
                <c:pt idx="57">
                  <c:v>-1042.5</c:v>
                </c:pt>
                <c:pt idx="58">
                  <c:v>-1042</c:v>
                </c:pt>
                <c:pt idx="59">
                  <c:v>-904</c:v>
                </c:pt>
                <c:pt idx="60">
                  <c:v>-899</c:v>
                </c:pt>
                <c:pt idx="61">
                  <c:v>-892</c:v>
                </c:pt>
                <c:pt idx="62">
                  <c:v>-870</c:v>
                </c:pt>
                <c:pt idx="63">
                  <c:v>-868</c:v>
                </c:pt>
                <c:pt idx="64">
                  <c:v>-859</c:v>
                </c:pt>
                <c:pt idx="65">
                  <c:v>-848</c:v>
                </c:pt>
                <c:pt idx="66">
                  <c:v>-741</c:v>
                </c:pt>
                <c:pt idx="67">
                  <c:v>-740</c:v>
                </c:pt>
                <c:pt idx="68">
                  <c:v>-733.5</c:v>
                </c:pt>
                <c:pt idx="69">
                  <c:v>-684.5</c:v>
                </c:pt>
                <c:pt idx="70">
                  <c:v>-684.5</c:v>
                </c:pt>
                <c:pt idx="71">
                  <c:v>-600</c:v>
                </c:pt>
                <c:pt idx="72">
                  <c:v>-599</c:v>
                </c:pt>
                <c:pt idx="73">
                  <c:v>-599</c:v>
                </c:pt>
                <c:pt idx="74">
                  <c:v>-596.5</c:v>
                </c:pt>
                <c:pt idx="75">
                  <c:v>-596.5</c:v>
                </c:pt>
                <c:pt idx="76">
                  <c:v>-586.5</c:v>
                </c:pt>
                <c:pt idx="77">
                  <c:v>-553</c:v>
                </c:pt>
                <c:pt idx="78">
                  <c:v>-451</c:v>
                </c:pt>
                <c:pt idx="79">
                  <c:v>-451</c:v>
                </c:pt>
                <c:pt idx="80">
                  <c:v>-451</c:v>
                </c:pt>
                <c:pt idx="81">
                  <c:v>-451</c:v>
                </c:pt>
                <c:pt idx="82">
                  <c:v>-447</c:v>
                </c:pt>
                <c:pt idx="83">
                  <c:v>-447</c:v>
                </c:pt>
                <c:pt idx="84">
                  <c:v>-442</c:v>
                </c:pt>
                <c:pt idx="85">
                  <c:v>-442</c:v>
                </c:pt>
                <c:pt idx="86">
                  <c:v>-436</c:v>
                </c:pt>
                <c:pt idx="87">
                  <c:v>-436</c:v>
                </c:pt>
                <c:pt idx="88">
                  <c:v>-431.5</c:v>
                </c:pt>
                <c:pt idx="89">
                  <c:v>-431.5</c:v>
                </c:pt>
                <c:pt idx="90">
                  <c:v>-430</c:v>
                </c:pt>
                <c:pt idx="91">
                  <c:v>-430</c:v>
                </c:pt>
                <c:pt idx="92">
                  <c:v>-420</c:v>
                </c:pt>
                <c:pt idx="93">
                  <c:v>-420</c:v>
                </c:pt>
                <c:pt idx="94">
                  <c:v>-420</c:v>
                </c:pt>
                <c:pt idx="95">
                  <c:v>-420</c:v>
                </c:pt>
                <c:pt idx="96">
                  <c:v>-418</c:v>
                </c:pt>
                <c:pt idx="97">
                  <c:v>-418</c:v>
                </c:pt>
                <c:pt idx="98">
                  <c:v>-418</c:v>
                </c:pt>
                <c:pt idx="99">
                  <c:v>-409</c:v>
                </c:pt>
                <c:pt idx="100">
                  <c:v>-409</c:v>
                </c:pt>
                <c:pt idx="101">
                  <c:v>-409</c:v>
                </c:pt>
                <c:pt idx="102">
                  <c:v>-409</c:v>
                </c:pt>
                <c:pt idx="103">
                  <c:v>-290</c:v>
                </c:pt>
                <c:pt idx="104">
                  <c:v>-285.5</c:v>
                </c:pt>
                <c:pt idx="105">
                  <c:v>-279</c:v>
                </c:pt>
                <c:pt idx="106">
                  <c:v>-272.5</c:v>
                </c:pt>
                <c:pt idx="107">
                  <c:v>-254.5</c:v>
                </c:pt>
                <c:pt idx="108">
                  <c:v>-178</c:v>
                </c:pt>
                <c:pt idx="109">
                  <c:v>-173.5</c:v>
                </c:pt>
                <c:pt idx="110">
                  <c:v>-167</c:v>
                </c:pt>
                <c:pt idx="111">
                  <c:v>-164.5</c:v>
                </c:pt>
                <c:pt idx="112">
                  <c:v>-160</c:v>
                </c:pt>
                <c:pt idx="113">
                  <c:v>-160</c:v>
                </c:pt>
                <c:pt idx="114">
                  <c:v>-158</c:v>
                </c:pt>
                <c:pt idx="115">
                  <c:v>-151.5</c:v>
                </c:pt>
                <c:pt idx="116">
                  <c:v>-151</c:v>
                </c:pt>
                <c:pt idx="117">
                  <c:v>-151</c:v>
                </c:pt>
                <c:pt idx="118">
                  <c:v>-149</c:v>
                </c:pt>
                <c:pt idx="119">
                  <c:v>-147</c:v>
                </c:pt>
                <c:pt idx="120">
                  <c:v>-146.5</c:v>
                </c:pt>
                <c:pt idx="121">
                  <c:v>-144.5</c:v>
                </c:pt>
                <c:pt idx="122">
                  <c:v>-142.5</c:v>
                </c:pt>
                <c:pt idx="123">
                  <c:v>-135.5</c:v>
                </c:pt>
                <c:pt idx="124">
                  <c:v>-127</c:v>
                </c:pt>
                <c:pt idx="125">
                  <c:v>-118</c:v>
                </c:pt>
                <c:pt idx="126">
                  <c:v>-110</c:v>
                </c:pt>
                <c:pt idx="127">
                  <c:v>-8.5</c:v>
                </c:pt>
                <c:pt idx="128">
                  <c:v>-8</c:v>
                </c:pt>
                <c:pt idx="129">
                  <c:v>-8</c:v>
                </c:pt>
                <c:pt idx="130">
                  <c:v>-6.5</c:v>
                </c:pt>
                <c:pt idx="131">
                  <c:v>-1</c:v>
                </c:pt>
                <c:pt idx="132">
                  <c:v>-1</c:v>
                </c:pt>
                <c:pt idx="133">
                  <c:v>0</c:v>
                </c:pt>
                <c:pt idx="134">
                  <c:v>3</c:v>
                </c:pt>
                <c:pt idx="135">
                  <c:v>29.5</c:v>
                </c:pt>
                <c:pt idx="136">
                  <c:v>32</c:v>
                </c:pt>
                <c:pt idx="137">
                  <c:v>144.5</c:v>
                </c:pt>
                <c:pt idx="138">
                  <c:v>149</c:v>
                </c:pt>
                <c:pt idx="139">
                  <c:v>186.5</c:v>
                </c:pt>
                <c:pt idx="140">
                  <c:v>294.5</c:v>
                </c:pt>
                <c:pt idx="141">
                  <c:v>303.5</c:v>
                </c:pt>
              </c:numCache>
            </c:numRef>
          </c:xVal>
          <c:yVal>
            <c:numRef>
              <c:f>Inactive2!$I$21:$I$1005</c:f>
              <c:numCache>
                <c:formatCode>General</c:formatCode>
                <c:ptCount val="985"/>
                <c:pt idx="0">
                  <c:v>9.5609999996668193E-2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E6B-4B83-BDB9-25F2D7F9B277}"/>
            </c:ext>
          </c:extLst>
        </c:ser>
        <c:ser>
          <c:idx val="3"/>
          <c:order val="2"/>
          <c:tx>
            <c:strRef>
              <c:f>Inactive2!$J$20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Inactive2!$D$21:$D$55</c:f>
                <c:numCache>
                  <c:formatCode>General</c:formatCode>
                  <c:ptCount val="3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</c:numCache>
              </c:numRef>
            </c:plus>
            <c:minus>
              <c:numRef>
                <c:f>Inactive2!$D$21:$D$55</c:f>
                <c:numCache>
                  <c:formatCode>General</c:formatCode>
                  <c:ptCount val="3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Inactive2!$F$21:$F$1005</c:f>
              <c:numCache>
                <c:formatCode>General</c:formatCode>
                <c:ptCount val="985"/>
                <c:pt idx="0">
                  <c:v>-11256</c:v>
                </c:pt>
                <c:pt idx="1">
                  <c:v>-8909</c:v>
                </c:pt>
                <c:pt idx="2">
                  <c:v>-8876.5</c:v>
                </c:pt>
                <c:pt idx="3">
                  <c:v>-8431</c:v>
                </c:pt>
                <c:pt idx="4">
                  <c:v>-8397.5</c:v>
                </c:pt>
                <c:pt idx="5">
                  <c:v>-3393.5</c:v>
                </c:pt>
                <c:pt idx="6">
                  <c:v>-3393.5</c:v>
                </c:pt>
                <c:pt idx="7">
                  <c:v>-3288</c:v>
                </c:pt>
                <c:pt idx="8">
                  <c:v>-3288</c:v>
                </c:pt>
                <c:pt idx="9">
                  <c:v>-3281</c:v>
                </c:pt>
                <c:pt idx="10">
                  <c:v>-3281</c:v>
                </c:pt>
                <c:pt idx="11">
                  <c:v>-3277</c:v>
                </c:pt>
                <c:pt idx="12">
                  <c:v>-3277</c:v>
                </c:pt>
                <c:pt idx="13">
                  <c:v>-3239</c:v>
                </c:pt>
                <c:pt idx="14">
                  <c:v>-3239</c:v>
                </c:pt>
                <c:pt idx="15">
                  <c:v>-3125</c:v>
                </c:pt>
                <c:pt idx="16">
                  <c:v>-3125</c:v>
                </c:pt>
                <c:pt idx="17">
                  <c:v>-3125</c:v>
                </c:pt>
                <c:pt idx="18">
                  <c:v>-3125</c:v>
                </c:pt>
                <c:pt idx="19">
                  <c:v>-3093.5</c:v>
                </c:pt>
                <c:pt idx="20">
                  <c:v>-3093.5</c:v>
                </c:pt>
                <c:pt idx="21">
                  <c:v>-2968</c:v>
                </c:pt>
                <c:pt idx="22">
                  <c:v>-2968</c:v>
                </c:pt>
                <c:pt idx="23">
                  <c:v>-2950</c:v>
                </c:pt>
                <c:pt idx="24">
                  <c:v>-2950</c:v>
                </c:pt>
                <c:pt idx="25">
                  <c:v>-2782.5</c:v>
                </c:pt>
                <c:pt idx="26">
                  <c:v>-2782.5</c:v>
                </c:pt>
                <c:pt idx="27">
                  <c:v>-2655</c:v>
                </c:pt>
                <c:pt idx="28">
                  <c:v>-2655</c:v>
                </c:pt>
                <c:pt idx="29">
                  <c:v>-2551.5</c:v>
                </c:pt>
                <c:pt idx="30">
                  <c:v>-2551.5</c:v>
                </c:pt>
                <c:pt idx="31">
                  <c:v>-2551.5</c:v>
                </c:pt>
                <c:pt idx="32">
                  <c:v>-2551.5</c:v>
                </c:pt>
                <c:pt idx="33">
                  <c:v>-2496</c:v>
                </c:pt>
                <c:pt idx="34">
                  <c:v>-2496</c:v>
                </c:pt>
                <c:pt idx="35">
                  <c:v>-2496</c:v>
                </c:pt>
                <c:pt idx="36">
                  <c:v>-2496</c:v>
                </c:pt>
                <c:pt idx="37">
                  <c:v>-2379</c:v>
                </c:pt>
                <c:pt idx="38">
                  <c:v>-2366</c:v>
                </c:pt>
                <c:pt idx="39">
                  <c:v>-2355</c:v>
                </c:pt>
                <c:pt idx="40">
                  <c:v>-2243</c:v>
                </c:pt>
                <c:pt idx="41">
                  <c:v>-1914</c:v>
                </c:pt>
                <c:pt idx="42">
                  <c:v>-1837</c:v>
                </c:pt>
                <c:pt idx="43">
                  <c:v>-1837</c:v>
                </c:pt>
                <c:pt idx="44">
                  <c:v>-1478.5</c:v>
                </c:pt>
                <c:pt idx="45">
                  <c:v>-1472</c:v>
                </c:pt>
                <c:pt idx="46">
                  <c:v>-1468</c:v>
                </c:pt>
                <c:pt idx="47">
                  <c:v>-1463.5</c:v>
                </c:pt>
                <c:pt idx="48">
                  <c:v>-1463</c:v>
                </c:pt>
                <c:pt idx="49">
                  <c:v>-1340</c:v>
                </c:pt>
                <c:pt idx="50">
                  <c:v>-1317.5</c:v>
                </c:pt>
                <c:pt idx="51">
                  <c:v>-1285</c:v>
                </c:pt>
                <c:pt idx="52">
                  <c:v>-1210</c:v>
                </c:pt>
                <c:pt idx="53">
                  <c:v>-1193</c:v>
                </c:pt>
                <c:pt idx="54">
                  <c:v>-1193</c:v>
                </c:pt>
                <c:pt idx="55">
                  <c:v>-1193</c:v>
                </c:pt>
                <c:pt idx="56">
                  <c:v>-1159</c:v>
                </c:pt>
                <c:pt idx="57">
                  <c:v>-1042.5</c:v>
                </c:pt>
                <c:pt idx="58">
                  <c:v>-1042</c:v>
                </c:pt>
                <c:pt idx="59">
                  <c:v>-904</c:v>
                </c:pt>
                <c:pt idx="60">
                  <c:v>-899</c:v>
                </c:pt>
                <c:pt idx="61">
                  <c:v>-892</c:v>
                </c:pt>
                <c:pt idx="62">
                  <c:v>-870</c:v>
                </c:pt>
                <c:pt idx="63">
                  <c:v>-868</c:v>
                </c:pt>
                <c:pt idx="64">
                  <c:v>-859</c:v>
                </c:pt>
                <c:pt idx="65">
                  <c:v>-848</c:v>
                </c:pt>
                <c:pt idx="66">
                  <c:v>-741</c:v>
                </c:pt>
                <c:pt idx="67">
                  <c:v>-740</c:v>
                </c:pt>
                <c:pt idx="68">
                  <c:v>-733.5</c:v>
                </c:pt>
                <c:pt idx="69">
                  <c:v>-684.5</c:v>
                </c:pt>
                <c:pt idx="70">
                  <c:v>-684.5</c:v>
                </c:pt>
                <c:pt idx="71">
                  <c:v>-600</c:v>
                </c:pt>
                <c:pt idx="72">
                  <c:v>-599</c:v>
                </c:pt>
                <c:pt idx="73">
                  <c:v>-599</c:v>
                </c:pt>
                <c:pt idx="74">
                  <c:v>-596.5</c:v>
                </c:pt>
                <c:pt idx="75">
                  <c:v>-596.5</c:v>
                </c:pt>
                <c:pt idx="76">
                  <c:v>-586.5</c:v>
                </c:pt>
                <c:pt idx="77">
                  <c:v>-553</c:v>
                </c:pt>
                <c:pt idx="78">
                  <c:v>-451</c:v>
                </c:pt>
                <c:pt idx="79">
                  <c:v>-451</c:v>
                </c:pt>
                <c:pt idx="80">
                  <c:v>-451</c:v>
                </c:pt>
                <c:pt idx="81">
                  <c:v>-451</c:v>
                </c:pt>
                <c:pt idx="82">
                  <c:v>-447</c:v>
                </c:pt>
                <c:pt idx="83">
                  <c:v>-447</c:v>
                </c:pt>
                <c:pt idx="84">
                  <c:v>-442</c:v>
                </c:pt>
                <c:pt idx="85">
                  <c:v>-442</c:v>
                </c:pt>
                <c:pt idx="86">
                  <c:v>-436</c:v>
                </c:pt>
                <c:pt idx="87">
                  <c:v>-436</c:v>
                </c:pt>
                <c:pt idx="88">
                  <c:v>-431.5</c:v>
                </c:pt>
                <c:pt idx="89">
                  <c:v>-431.5</c:v>
                </c:pt>
                <c:pt idx="90">
                  <c:v>-430</c:v>
                </c:pt>
                <c:pt idx="91">
                  <c:v>-430</c:v>
                </c:pt>
                <c:pt idx="92">
                  <c:v>-420</c:v>
                </c:pt>
                <c:pt idx="93">
                  <c:v>-420</c:v>
                </c:pt>
                <c:pt idx="94">
                  <c:v>-420</c:v>
                </c:pt>
                <c:pt idx="95">
                  <c:v>-420</c:v>
                </c:pt>
                <c:pt idx="96">
                  <c:v>-418</c:v>
                </c:pt>
                <c:pt idx="97">
                  <c:v>-418</c:v>
                </c:pt>
                <c:pt idx="98">
                  <c:v>-418</c:v>
                </c:pt>
                <c:pt idx="99">
                  <c:v>-409</c:v>
                </c:pt>
                <c:pt idx="100">
                  <c:v>-409</c:v>
                </c:pt>
                <c:pt idx="101">
                  <c:v>-409</c:v>
                </c:pt>
                <c:pt idx="102">
                  <c:v>-409</c:v>
                </c:pt>
                <c:pt idx="103">
                  <c:v>-290</c:v>
                </c:pt>
                <c:pt idx="104">
                  <c:v>-285.5</c:v>
                </c:pt>
                <c:pt idx="105">
                  <c:v>-279</c:v>
                </c:pt>
                <c:pt idx="106">
                  <c:v>-272.5</c:v>
                </c:pt>
                <c:pt idx="107">
                  <c:v>-254.5</c:v>
                </c:pt>
                <c:pt idx="108">
                  <c:v>-178</c:v>
                </c:pt>
                <c:pt idx="109">
                  <c:v>-173.5</c:v>
                </c:pt>
                <c:pt idx="110">
                  <c:v>-167</c:v>
                </c:pt>
                <c:pt idx="111">
                  <c:v>-164.5</c:v>
                </c:pt>
                <c:pt idx="112">
                  <c:v>-160</c:v>
                </c:pt>
                <c:pt idx="113">
                  <c:v>-160</c:v>
                </c:pt>
                <c:pt idx="114">
                  <c:v>-158</c:v>
                </c:pt>
                <c:pt idx="115">
                  <c:v>-151.5</c:v>
                </c:pt>
                <c:pt idx="116">
                  <c:v>-151</c:v>
                </c:pt>
                <c:pt idx="117">
                  <c:v>-151</c:v>
                </c:pt>
                <c:pt idx="118">
                  <c:v>-149</c:v>
                </c:pt>
                <c:pt idx="119">
                  <c:v>-147</c:v>
                </c:pt>
                <c:pt idx="120">
                  <c:v>-146.5</c:v>
                </c:pt>
                <c:pt idx="121">
                  <c:v>-144.5</c:v>
                </c:pt>
                <c:pt idx="122">
                  <c:v>-142.5</c:v>
                </c:pt>
                <c:pt idx="123">
                  <c:v>-135.5</c:v>
                </c:pt>
                <c:pt idx="124">
                  <c:v>-127</c:v>
                </c:pt>
                <c:pt idx="125">
                  <c:v>-118</c:v>
                </c:pt>
                <c:pt idx="126">
                  <c:v>-110</c:v>
                </c:pt>
                <c:pt idx="127">
                  <c:v>-8.5</c:v>
                </c:pt>
                <c:pt idx="128">
                  <c:v>-8</c:v>
                </c:pt>
                <c:pt idx="129">
                  <c:v>-8</c:v>
                </c:pt>
                <c:pt idx="130">
                  <c:v>-6.5</c:v>
                </c:pt>
                <c:pt idx="131">
                  <c:v>-1</c:v>
                </c:pt>
                <c:pt idx="132">
                  <c:v>-1</c:v>
                </c:pt>
                <c:pt idx="133">
                  <c:v>0</c:v>
                </c:pt>
                <c:pt idx="134">
                  <c:v>3</c:v>
                </c:pt>
                <c:pt idx="135">
                  <c:v>29.5</c:v>
                </c:pt>
                <c:pt idx="136">
                  <c:v>32</c:v>
                </c:pt>
                <c:pt idx="137">
                  <c:v>144.5</c:v>
                </c:pt>
                <c:pt idx="138">
                  <c:v>149</c:v>
                </c:pt>
                <c:pt idx="139">
                  <c:v>186.5</c:v>
                </c:pt>
                <c:pt idx="140">
                  <c:v>294.5</c:v>
                </c:pt>
                <c:pt idx="141">
                  <c:v>303.5</c:v>
                </c:pt>
              </c:numCache>
            </c:numRef>
          </c:xVal>
          <c:yVal>
            <c:numRef>
              <c:f>Inactive2!$J$21:$J$1005</c:f>
              <c:numCache>
                <c:formatCode>General</c:formatCode>
                <c:ptCount val="985"/>
                <c:pt idx="5">
                  <c:v>8.7184999996679835E-2</c:v>
                </c:pt>
                <c:pt idx="6">
                  <c:v>8.7184999996679835E-2</c:v>
                </c:pt>
                <c:pt idx="7">
                  <c:v>8.405000000493601E-2</c:v>
                </c:pt>
                <c:pt idx="8">
                  <c:v>8.405000000493601E-2</c:v>
                </c:pt>
                <c:pt idx="9">
                  <c:v>8.7859999999636784E-2</c:v>
                </c:pt>
                <c:pt idx="10">
                  <c:v>8.7859999999636784E-2</c:v>
                </c:pt>
                <c:pt idx="11">
                  <c:v>8.5780000001250301E-2</c:v>
                </c:pt>
                <c:pt idx="12">
                  <c:v>8.5780000001250301E-2</c:v>
                </c:pt>
                <c:pt idx="13">
                  <c:v>8.871999999973923E-2</c:v>
                </c:pt>
                <c:pt idx="14">
                  <c:v>8.871999999973923E-2</c:v>
                </c:pt>
                <c:pt idx="15">
                  <c:v>8.2540000003064051E-2</c:v>
                </c:pt>
                <c:pt idx="16">
                  <c:v>8.2540000003064051E-2</c:v>
                </c:pt>
                <c:pt idx="17">
                  <c:v>8.3339999997406267E-2</c:v>
                </c:pt>
                <c:pt idx="18">
                  <c:v>8.3339999997406267E-2</c:v>
                </c:pt>
                <c:pt idx="19">
                  <c:v>8.2884999996167608E-2</c:v>
                </c:pt>
                <c:pt idx="20">
                  <c:v>8.2884999996167608E-2</c:v>
                </c:pt>
                <c:pt idx="21">
                  <c:v>7.9749999997147825E-2</c:v>
                </c:pt>
                <c:pt idx="22">
                  <c:v>7.9749999997147825E-2</c:v>
                </c:pt>
                <c:pt idx="23">
                  <c:v>7.6789999999164138E-2</c:v>
                </c:pt>
                <c:pt idx="24">
                  <c:v>7.6789999999164138E-2</c:v>
                </c:pt>
                <c:pt idx="25">
                  <c:v>6.1714999996183906E-2</c:v>
                </c:pt>
                <c:pt idx="26">
                  <c:v>6.1714999996183906E-2</c:v>
                </c:pt>
                <c:pt idx="27">
                  <c:v>3.9540000005217735E-2</c:v>
                </c:pt>
                <c:pt idx="28">
                  <c:v>3.9540000005217735E-2</c:v>
                </c:pt>
                <c:pt idx="29">
                  <c:v>3.6045000000740401E-2</c:v>
                </c:pt>
                <c:pt idx="30">
                  <c:v>3.6245000002963934E-2</c:v>
                </c:pt>
                <c:pt idx="31">
                  <c:v>3.6245000002963934E-2</c:v>
                </c:pt>
                <c:pt idx="32">
                  <c:v>3.6545000002661254E-2</c:v>
                </c:pt>
                <c:pt idx="33">
                  <c:v>4.1109999998298008E-2</c:v>
                </c:pt>
                <c:pt idx="34">
                  <c:v>4.2010000004665926E-2</c:v>
                </c:pt>
                <c:pt idx="35">
                  <c:v>4.2010000004665926E-2</c:v>
                </c:pt>
                <c:pt idx="36">
                  <c:v>4.2209999999613501E-2</c:v>
                </c:pt>
                <c:pt idx="37">
                  <c:v>3.9820000005420297E-2</c:v>
                </c:pt>
                <c:pt idx="38">
                  <c:v>4.461000000446802E-2</c:v>
                </c:pt>
                <c:pt idx="39">
                  <c:v>4.1339999996125698E-2</c:v>
                </c:pt>
                <c:pt idx="40">
                  <c:v>4.2900000000372529E-2</c:v>
                </c:pt>
                <c:pt idx="41">
                  <c:v>4.4970000002649613E-2</c:v>
                </c:pt>
                <c:pt idx="51">
                  <c:v>5.1640000005136244E-2</c:v>
                </c:pt>
                <c:pt idx="66">
                  <c:v>4.2560000001685694E-2</c:v>
                </c:pt>
                <c:pt idx="71">
                  <c:v>3.6189999998896383E-2</c:v>
                </c:pt>
                <c:pt idx="76">
                  <c:v>4.0195000001403969E-2</c:v>
                </c:pt>
                <c:pt idx="77">
                  <c:v>3.6899999999150168E-2</c:v>
                </c:pt>
                <c:pt idx="126">
                  <c:v>-3.8100000019767322E-3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E6B-4B83-BDB9-25F2D7F9B277}"/>
            </c:ext>
          </c:extLst>
        </c:ser>
        <c:ser>
          <c:idx val="4"/>
          <c:order val="3"/>
          <c:tx>
            <c:strRef>
              <c:f>Inactive2!$K$20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Inactive2!$F$21:$F$1005</c:f>
              <c:numCache>
                <c:formatCode>General</c:formatCode>
                <c:ptCount val="985"/>
                <c:pt idx="0">
                  <c:v>-11256</c:v>
                </c:pt>
                <c:pt idx="1">
                  <c:v>-8909</c:v>
                </c:pt>
                <c:pt idx="2">
                  <c:v>-8876.5</c:v>
                </c:pt>
                <c:pt idx="3">
                  <c:v>-8431</c:v>
                </c:pt>
                <c:pt idx="4">
                  <c:v>-8397.5</c:v>
                </c:pt>
                <c:pt idx="5">
                  <c:v>-3393.5</c:v>
                </c:pt>
                <c:pt idx="6">
                  <c:v>-3393.5</c:v>
                </c:pt>
                <c:pt idx="7">
                  <c:v>-3288</c:v>
                </c:pt>
                <c:pt idx="8">
                  <c:v>-3288</c:v>
                </c:pt>
                <c:pt idx="9">
                  <c:v>-3281</c:v>
                </c:pt>
                <c:pt idx="10">
                  <c:v>-3281</c:v>
                </c:pt>
                <c:pt idx="11">
                  <c:v>-3277</c:v>
                </c:pt>
                <c:pt idx="12">
                  <c:v>-3277</c:v>
                </c:pt>
                <c:pt idx="13">
                  <c:v>-3239</c:v>
                </c:pt>
                <c:pt idx="14">
                  <c:v>-3239</c:v>
                </c:pt>
                <c:pt idx="15">
                  <c:v>-3125</c:v>
                </c:pt>
                <c:pt idx="16">
                  <c:v>-3125</c:v>
                </c:pt>
                <c:pt idx="17">
                  <c:v>-3125</c:v>
                </c:pt>
                <c:pt idx="18">
                  <c:v>-3125</c:v>
                </c:pt>
                <c:pt idx="19">
                  <c:v>-3093.5</c:v>
                </c:pt>
                <c:pt idx="20">
                  <c:v>-3093.5</c:v>
                </c:pt>
                <c:pt idx="21">
                  <c:v>-2968</c:v>
                </c:pt>
                <c:pt idx="22">
                  <c:v>-2968</c:v>
                </c:pt>
                <c:pt idx="23">
                  <c:v>-2950</c:v>
                </c:pt>
                <c:pt idx="24">
                  <c:v>-2950</c:v>
                </c:pt>
                <c:pt idx="25">
                  <c:v>-2782.5</c:v>
                </c:pt>
                <c:pt idx="26">
                  <c:v>-2782.5</c:v>
                </c:pt>
                <c:pt idx="27">
                  <c:v>-2655</c:v>
                </c:pt>
                <c:pt idx="28">
                  <c:v>-2655</c:v>
                </c:pt>
                <c:pt idx="29">
                  <c:v>-2551.5</c:v>
                </c:pt>
                <c:pt idx="30">
                  <c:v>-2551.5</c:v>
                </c:pt>
                <c:pt idx="31">
                  <c:v>-2551.5</c:v>
                </c:pt>
                <c:pt idx="32">
                  <c:v>-2551.5</c:v>
                </c:pt>
                <c:pt idx="33">
                  <c:v>-2496</c:v>
                </c:pt>
                <c:pt idx="34">
                  <c:v>-2496</c:v>
                </c:pt>
                <c:pt idx="35">
                  <c:v>-2496</c:v>
                </c:pt>
                <c:pt idx="36">
                  <c:v>-2496</c:v>
                </c:pt>
                <c:pt idx="37">
                  <c:v>-2379</c:v>
                </c:pt>
                <c:pt idx="38">
                  <c:v>-2366</c:v>
                </c:pt>
                <c:pt idx="39">
                  <c:v>-2355</c:v>
                </c:pt>
                <c:pt idx="40">
                  <c:v>-2243</c:v>
                </c:pt>
                <c:pt idx="41">
                  <c:v>-1914</c:v>
                </c:pt>
                <c:pt idx="42">
                  <c:v>-1837</c:v>
                </c:pt>
                <c:pt idx="43">
                  <c:v>-1837</c:v>
                </c:pt>
                <c:pt idx="44">
                  <c:v>-1478.5</c:v>
                </c:pt>
                <c:pt idx="45">
                  <c:v>-1472</c:v>
                </c:pt>
                <c:pt idx="46">
                  <c:v>-1468</c:v>
                </c:pt>
                <c:pt idx="47">
                  <c:v>-1463.5</c:v>
                </c:pt>
                <c:pt idx="48">
                  <c:v>-1463</c:v>
                </c:pt>
                <c:pt idx="49">
                  <c:v>-1340</c:v>
                </c:pt>
                <c:pt idx="50">
                  <c:v>-1317.5</c:v>
                </c:pt>
                <c:pt idx="51">
                  <c:v>-1285</c:v>
                </c:pt>
                <c:pt idx="52">
                  <c:v>-1210</c:v>
                </c:pt>
                <c:pt idx="53">
                  <c:v>-1193</c:v>
                </c:pt>
                <c:pt idx="54">
                  <c:v>-1193</c:v>
                </c:pt>
                <c:pt idx="55">
                  <c:v>-1193</c:v>
                </c:pt>
                <c:pt idx="56">
                  <c:v>-1159</c:v>
                </c:pt>
                <c:pt idx="57">
                  <c:v>-1042.5</c:v>
                </c:pt>
                <c:pt idx="58">
                  <c:v>-1042</c:v>
                </c:pt>
                <c:pt idx="59">
                  <c:v>-904</c:v>
                </c:pt>
                <c:pt idx="60">
                  <c:v>-899</c:v>
                </c:pt>
                <c:pt idx="61">
                  <c:v>-892</c:v>
                </c:pt>
                <c:pt idx="62">
                  <c:v>-870</c:v>
                </c:pt>
                <c:pt idx="63">
                  <c:v>-868</c:v>
                </c:pt>
                <c:pt idx="64">
                  <c:v>-859</c:v>
                </c:pt>
                <c:pt idx="65">
                  <c:v>-848</c:v>
                </c:pt>
                <c:pt idx="66">
                  <c:v>-741</c:v>
                </c:pt>
                <c:pt idx="67">
                  <c:v>-740</c:v>
                </c:pt>
                <c:pt idx="68">
                  <c:v>-733.5</c:v>
                </c:pt>
                <c:pt idx="69">
                  <c:v>-684.5</c:v>
                </c:pt>
                <c:pt idx="70">
                  <c:v>-684.5</c:v>
                </c:pt>
                <c:pt idx="71">
                  <c:v>-600</c:v>
                </c:pt>
                <c:pt idx="72">
                  <c:v>-599</c:v>
                </c:pt>
                <c:pt idx="73">
                  <c:v>-599</c:v>
                </c:pt>
                <c:pt idx="74">
                  <c:v>-596.5</c:v>
                </c:pt>
                <c:pt idx="75">
                  <c:v>-596.5</c:v>
                </c:pt>
                <c:pt idx="76">
                  <c:v>-586.5</c:v>
                </c:pt>
                <c:pt idx="77">
                  <c:v>-553</c:v>
                </c:pt>
                <c:pt idx="78">
                  <c:v>-451</c:v>
                </c:pt>
                <c:pt idx="79">
                  <c:v>-451</c:v>
                </c:pt>
                <c:pt idx="80">
                  <c:v>-451</c:v>
                </c:pt>
                <c:pt idx="81">
                  <c:v>-451</c:v>
                </c:pt>
                <c:pt idx="82">
                  <c:v>-447</c:v>
                </c:pt>
                <c:pt idx="83">
                  <c:v>-447</c:v>
                </c:pt>
                <c:pt idx="84">
                  <c:v>-442</c:v>
                </c:pt>
                <c:pt idx="85">
                  <c:v>-442</c:v>
                </c:pt>
                <c:pt idx="86">
                  <c:v>-436</c:v>
                </c:pt>
                <c:pt idx="87">
                  <c:v>-436</c:v>
                </c:pt>
                <c:pt idx="88">
                  <c:v>-431.5</c:v>
                </c:pt>
                <c:pt idx="89">
                  <c:v>-431.5</c:v>
                </c:pt>
                <c:pt idx="90">
                  <c:v>-430</c:v>
                </c:pt>
                <c:pt idx="91">
                  <c:v>-430</c:v>
                </c:pt>
                <c:pt idx="92">
                  <c:v>-420</c:v>
                </c:pt>
                <c:pt idx="93">
                  <c:v>-420</c:v>
                </c:pt>
                <c:pt idx="94">
                  <c:v>-420</c:v>
                </c:pt>
                <c:pt idx="95">
                  <c:v>-420</c:v>
                </c:pt>
                <c:pt idx="96">
                  <c:v>-418</c:v>
                </c:pt>
                <c:pt idx="97">
                  <c:v>-418</c:v>
                </c:pt>
                <c:pt idx="98">
                  <c:v>-418</c:v>
                </c:pt>
                <c:pt idx="99">
                  <c:v>-409</c:v>
                </c:pt>
                <c:pt idx="100">
                  <c:v>-409</c:v>
                </c:pt>
                <c:pt idx="101">
                  <c:v>-409</c:v>
                </c:pt>
                <c:pt idx="102">
                  <c:v>-409</c:v>
                </c:pt>
                <c:pt idx="103">
                  <c:v>-290</c:v>
                </c:pt>
                <c:pt idx="104">
                  <c:v>-285.5</c:v>
                </c:pt>
                <c:pt idx="105">
                  <c:v>-279</c:v>
                </c:pt>
                <c:pt idx="106">
                  <c:v>-272.5</c:v>
                </c:pt>
                <c:pt idx="107">
                  <c:v>-254.5</c:v>
                </c:pt>
                <c:pt idx="108">
                  <c:v>-178</c:v>
                </c:pt>
                <c:pt idx="109">
                  <c:v>-173.5</c:v>
                </c:pt>
                <c:pt idx="110">
                  <c:v>-167</c:v>
                </c:pt>
                <c:pt idx="111">
                  <c:v>-164.5</c:v>
                </c:pt>
                <c:pt idx="112">
                  <c:v>-160</c:v>
                </c:pt>
                <c:pt idx="113">
                  <c:v>-160</c:v>
                </c:pt>
                <c:pt idx="114">
                  <c:v>-158</c:v>
                </c:pt>
                <c:pt idx="115">
                  <c:v>-151.5</c:v>
                </c:pt>
                <c:pt idx="116">
                  <c:v>-151</c:v>
                </c:pt>
                <c:pt idx="117">
                  <c:v>-151</c:v>
                </c:pt>
                <c:pt idx="118">
                  <c:v>-149</c:v>
                </c:pt>
                <c:pt idx="119">
                  <c:v>-147</c:v>
                </c:pt>
                <c:pt idx="120">
                  <c:v>-146.5</c:v>
                </c:pt>
                <c:pt idx="121">
                  <c:v>-144.5</c:v>
                </c:pt>
                <c:pt idx="122">
                  <c:v>-142.5</c:v>
                </c:pt>
                <c:pt idx="123">
                  <c:v>-135.5</c:v>
                </c:pt>
                <c:pt idx="124">
                  <c:v>-127</c:v>
                </c:pt>
                <c:pt idx="125">
                  <c:v>-118</c:v>
                </c:pt>
                <c:pt idx="126">
                  <c:v>-110</c:v>
                </c:pt>
                <c:pt idx="127">
                  <c:v>-8.5</c:v>
                </c:pt>
                <c:pt idx="128">
                  <c:v>-8</c:v>
                </c:pt>
                <c:pt idx="129">
                  <c:v>-8</c:v>
                </c:pt>
                <c:pt idx="130">
                  <c:v>-6.5</c:v>
                </c:pt>
                <c:pt idx="131">
                  <c:v>-1</c:v>
                </c:pt>
                <c:pt idx="132">
                  <c:v>-1</c:v>
                </c:pt>
                <c:pt idx="133">
                  <c:v>0</c:v>
                </c:pt>
                <c:pt idx="134">
                  <c:v>3</c:v>
                </c:pt>
                <c:pt idx="135">
                  <c:v>29.5</c:v>
                </c:pt>
                <c:pt idx="136">
                  <c:v>32</c:v>
                </c:pt>
                <c:pt idx="137">
                  <c:v>144.5</c:v>
                </c:pt>
                <c:pt idx="138">
                  <c:v>149</c:v>
                </c:pt>
                <c:pt idx="139">
                  <c:v>186.5</c:v>
                </c:pt>
                <c:pt idx="140">
                  <c:v>294.5</c:v>
                </c:pt>
                <c:pt idx="141">
                  <c:v>303.5</c:v>
                </c:pt>
              </c:numCache>
            </c:numRef>
          </c:xVal>
          <c:yVal>
            <c:numRef>
              <c:f>Inactive2!$K$21:$K$1005</c:f>
              <c:numCache>
                <c:formatCode>General</c:formatCode>
                <c:ptCount val="985"/>
                <c:pt idx="42">
                  <c:v>5.4980000000796281E-2</c:v>
                </c:pt>
                <c:pt idx="43">
                  <c:v>5.4980000000796281E-2</c:v>
                </c:pt>
                <c:pt idx="44">
                  <c:v>4.8934999998891726E-2</c:v>
                </c:pt>
                <c:pt idx="45">
                  <c:v>5.0530000000435393E-2</c:v>
                </c:pt>
                <c:pt idx="46">
                  <c:v>5.3549999996903352E-2</c:v>
                </c:pt>
                <c:pt idx="47">
                  <c:v>5.0085000002582092E-2</c:v>
                </c:pt>
                <c:pt idx="48">
                  <c:v>4.950000000098953E-2</c:v>
                </c:pt>
                <c:pt idx="49">
                  <c:v>4.9390000007406343E-2</c:v>
                </c:pt>
                <c:pt idx="50">
                  <c:v>4.9765000003390014E-2</c:v>
                </c:pt>
                <c:pt idx="52">
                  <c:v>4.958999999507796E-2</c:v>
                </c:pt>
                <c:pt idx="53">
                  <c:v>4.9900000005436596E-2</c:v>
                </c:pt>
                <c:pt idx="54">
                  <c:v>5.2600000002712477E-2</c:v>
                </c:pt>
                <c:pt idx="55">
                  <c:v>5.2600000002712477E-2</c:v>
                </c:pt>
                <c:pt idx="56">
                  <c:v>4.9220000000786968E-2</c:v>
                </c:pt>
                <c:pt idx="57">
                  <c:v>4.7215000005962793E-2</c:v>
                </c:pt>
                <c:pt idx="58">
                  <c:v>5.0329999998211861E-2</c:v>
                </c:pt>
                <c:pt idx="59">
                  <c:v>4.8070000004372559E-2</c:v>
                </c:pt>
                <c:pt idx="60">
                  <c:v>4.7220000000379514E-2</c:v>
                </c:pt>
                <c:pt idx="61">
                  <c:v>4.7630000000935979E-2</c:v>
                </c:pt>
                <c:pt idx="62">
                  <c:v>4.6089999996183906E-2</c:v>
                </c:pt>
                <c:pt idx="63">
                  <c:v>4.6450000001641456E-2</c:v>
                </c:pt>
                <c:pt idx="64">
                  <c:v>4.6419999998761341E-2</c:v>
                </c:pt>
                <c:pt idx="65">
                  <c:v>4.6150000001944136E-2</c:v>
                </c:pt>
                <c:pt idx="67">
                  <c:v>4.3389999998908024E-2</c:v>
                </c:pt>
                <c:pt idx="68">
                  <c:v>4.3284999999741558E-2</c:v>
                </c:pt>
                <c:pt idx="69">
                  <c:v>4.5154999999795109E-2</c:v>
                </c:pt>
                <c:pt idx="70">
                  <c:v>4.5154999999795109E-2</c:v>
                </c:pt>
                <c:pt idx="72">
                  <c:v>3.8420000004407484E-2</c:v>
                </c:pt>
                <c:pt idx="73">
                  <c:v>3.8420000004407484E-2</c:v>
                </c:pt>
                <c:pt idx="74">
                  <c:v>4.0095000003930181E-2</c:v>
                </c:pt>
                <c:pt idx="75">
                  <c:v>4.0095000003930181E-2</c:v>
                </c:pt>
                <c:pt idx="78">
                  <c:v>3.1960000000253785E-2</c:v>
                </c:pt>
                <c:pt idx="79">
                  <c:v>3.1960000000253785E-2</c:v>
                </c:pt>
                <c:pt idx="80">
                  <c:v>3.2659999997122213E-2</c:v>
                </c:pt>
                <c:pt idx="81">
                  <c:v>3.2659999997122213E-2</c:v>
                </c:pt>
                <c:pt idx="82">
                  <c:v>3.2179999994696118E-2</c:v>
                </c:pt>
                <c:pt idx="83">
                  <c:v>3.2179999994696118E-2</c:v>
                </c:pt>
                <c:pt idx="84">
                  <c:v>3.3929999997781124E-2</c:v>
                </c:pt>
                <c:pt idx="85">
                  <c:v>3.3929999997781124E-2</c:v>
                </c:pt>
                <c:pt idx="86">
                  <c:v>3.2610000002023298E-2</c:v>
                </c:pt>
                <c:pt idx="87">
                  <c:v>3.2610000002023298E-2</c:v>
                </c:pt>
                <c:pt idx="88">
                  <c:v>3.30450000037672E-2</c:v>
                </c:pt>
                <c:pt idx="89">
                  <c:v>3.30450000037672E-2</c:v>
                </c:pt>
                <c:pt idx="90">
                  <c:v>3.2790000004752073E-2</c:v>
                </c:pt>
                <c:pt idx="91">
                  <c:v>3.2790000004752073E-2</c:v>
                </c:pt>
                <c:pt idx="92">
                  <c:v>3.0290000002423767E-2</c:v>
                </c:pt>
                <c:pt idx="93">
                  <c:v>3.0290000002423767E-2</c:v>
                </c:pt>
                <c:pt idx="94">
                  <c:v>3.1289999998989515E-2</c:v>
                </c:pt>
                <c:pt idx="95">
                  <c:v>3.1289999998989515E-2</c:v>
                </c:pt>
                <c:pt idx="96">
                  <c:v>2.9550000006565824E-2</c:v>
                </c:pt>
                <c:pt idx="97">
                  <c:v>2.9550000006565824E-2</c:v>
                </c:pt>
                <c:pt idx="98">
                  <c:v>3.1950000004144385E-2</c:v>
                </c:pt>
                <c:pt idx="99">
                  <c:v>3.0220000000554137E-2</c:v>
                </c:pt>
                <c:pt idx="100">
                  <c:v>3.0220000000554137E-2</c:v>
                </c:pt>
                <c:pt idx="101">
                  <c:v>3.0819999999948777E-2</c:v>
                </c:pt>
                <c:pt idx="102">
                  <c:v>3.0819999999948777E-2</c:v>
                </c:pt>
                <c:pt idx="103">
                  <c:v>1.7090000001189765E-2</c:v>
                </c:pt>
                <c:pt idx="104">
                  <c:v>1.5825000002223533E-2</c:v>
                </c:pt>
                <c:pt idx="105">
                  <c:v>1.6519999997399282E-2</c:v>
                </c:pt>
                <c:pt idx="106">
                  <c:v>1.9814999999653082E-2</c:v>
                </c:pt>
                <c:pt idx="107">
                  <c:v>1.2154999996710103E-2</c:v>
                </c:pt>
                <c:pt idx="108">
                  <c:v>-3.5000000207219273E-4</c:v>
                </c:pt>
                <c:pt idx="109">
                  <c:v>-1.4999997802078724E-5</c:v>
                </c:pt>
                <c:pt idx="110">
                  <c:v>-6.2000000616535544E-4</c:v>
                </c:pt>
                <c:pt idx="111">
                  <c:v>-1.6449999966425821E-3</c:v>
                </c:pt>
                <c:pt idx="112">
                  <c:v>-1.1099999974248931E-3</c:v>
                </c:pt>
                <c:pt idx="113">
                  <c:v>-5.0999999803025275E-4</c:v>
                </c:pt>
                <c:pt idx="114">
                  <c:v>-1.5500000008614734E-3</c:v>
                </c:pt>
                <c:pt idx="115">
                  <c:v>-2.5499999901512638E-4</c:v>
                </c:pt>
                <c:pt idx="116">
                  <c:v>-3.6400000026333146E-3</c:v>
                </c:pt>
                <c:pt idx="117">
                  <c:v>-1.8400000044493936E-3</c:v>
                </c:pt>
                <c:pt idx="118">
                  <c:v>-9.799999970709905E-4</c:v>
                </c:pt>
                <c:pt idx="119">
                  <c:v>-1.720000000204891E-3</c:v>
                </c:pt>
                <c:pt idx="120">
                  <c:v>-1.1050000030081719E-3</c:v>
                </c:pt>
                <c:pt idx="121">
                  <c:v>-1.449999981559813E-4</c:v>
                </c:pt>
                <c:pt idx="122">
                  <c:v>-2.8499999461928383E-4</c:v>
                </c:pt>
                <c:pt idx="123">
                  <c:v>2.1249999990686774E-3</c:v>
                </c:pt>
                <c:pt idx="124">
                  <c:v>1.8000000272877514E-4</c:v>
                </c:pt>
                <c:pt idx="125">
                  <c:v>-1.2500000011641532E-3</c:v>
                </c:pt>
                <c:pt idx="127">
                  <c:v>3.7349999984144233E-3</c:v>
                </c:pt>
                <c:pt idx="128">
                  <c:v>-5.5000000429572538E-4</c:v>
                </c:pt>
                <c:pt idx="129">
                  <c:v>1.4999999984866008E-4</c:v>
                </c:pt>
                <c:pt idx="130">
                  <c:v>3.949999954784289E-4</c:v>
                </c:pt>
                <c:pt idx="131">
                  <c:v>-1.5399999974761158E-3</c:v>
                </c:pt>
                <c:pt idx="132">
                  <c:v>-1.039999995555263E-3</c:v>
                </c:pt>
                <c:pt idx="133">
                  <c:v>-3.510000002279412E-3</c:v>
                </c:pt>
                <c:pt idx="134">
                  <c:v>-4.1999999666586518E-4</c:v>
                </c:pt>
                <c:pt idx="135">
                  <c:v>-6.2500000058207661E-4</c:v>
                </c:pt>
                <c:pt idx="136">
                  <c:v>-1.1499999964144081E-3</c:v>
                </c:pt>
                <c:pt idx="137">
                  <c:v>1.7250000018975697E-3</c:v>
                </c:pt>
                <c:pt idx="138">
                  <c:v>-1.5399999974761158E-3</c:v>
                </c:pt>
                <c:pt idx="139">
                  <c:v>-1.4999997802078724E-5</c:v>
                </c:pt>
                <c:pt idx="140">
                  <c:v>4.4249999991734512E-3</c:v>
                </c:pt>
                <c:pt idx="141">
                  <c:v>1.1950000043725595E-3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E6B-4B83-BDB9-25F2D7F9B277}"/>
            </c:ext>
          </c:extLst>
        </c:ser>
        <c:ser>
          <c:idx val="2"/>
          <c:order val="4"/>
          <c:tx>
            <c:strRef>
              <c:f>Inactive2!$L$20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Inactive2!$F$21:$F$1005</c:f>
              <c:numCache>
                <c:formatCode>General</c:formatCode>
                <c:ptCount val="985"/>
                <c:pt idx="0">
                  <c:v>-11256</c:v>
                </c:pt>
                <c:pt idx="1">
                  <c:v>-8909</c:v>
                </c:pt>
                <c:pt idx="2">
                  <c:v>-8876.5</c:v>
                </c:pt>
                <c:pt idx="3">
                  <c:v>-8431</c:v>
                </c:pt>
                <c:pt idx="4">
                  <c:v>-8397.5</c:v>
                </c:pt>
                <c:pt idx="5">
                  <c:v>-3393.5</c:v>
                </c:pt>
                <c:pt idx="6">
                  <c:v>-3393.5</c:v>
                </c:pt>
                <c:pt idx="7">
                  <c:v>-3288</c:v>
                </c:pt>
                <c:pt idx="8">
                  <c:v>-3288</c:v>
                </c:pt>
                <c:pt idx="9">
                  <c:v>-3281</c:v>
                </c:pt>
                <c:pt idx="10">
                  <c:v>-3281</c:v>
                </c:pt>
                <c:pt idx="11">
                  <c:v>-3277</c:v>
                </c:pt>
                <c:pt idx="12">
                  <c:v>-3277</c:v>
                </c:pt>
                <c:pt idx="13">
                  <c:v>-3239</c:v>
                </c:pt>
                <c:pt idx="14">
                  <c:v>-3239</c:v>
                </c:pt>
                <c:pt idx="15">
                  <c:v>-3125</c:v>
                </c:pt>
                <c:pt idx="16">
                  <c:v>-3125</c:v>
                </c:pt>
                <c:pt idx="17">
                  <c:v>-3125</c:v>
                </c:pt>
                <c:pt idx="18">
                  <c:v>-3125</c:v>
                </c:pt>
                <c:pt idx="19">
                  <c:v>-3093.5</c:v>
                </c:pt>
                <c:pt idx="20">
                  <c:v>-3093.5</c:v>
                </c:pt>
                <c:pt idx="21">
                  <c:v>-2968</c:v>
                </c:pt>
                <c:pt idx="22">
                  <c:v>-2968</c:v>
                </c:pt>
                <c:pt idx="23">
                  <c:v>-2950</c:v>
                </c:pt>
                <c:pt idx="24">
                  <c:v>-2950</c:v>
                </c:pt>
                <c:pt idx="25">
                  <c:v>-2782.5</c:v>
                </c:pt>
                <c:pt idx="26">
                  <c:v>-2782.5</c:v>
                </c:pt>
                <c:pt idx="27">
                  <c:v>-2655</c:v>
                </c:pt>
                <c:pt idx="28">
                  <c:v>-2655</c:v>
                </c:pt>
                <c:pt idx="29">
                  <c:v>-2551.5</c:v>
                </c:pt>
                <c:pt idx="30">
                  <c:v>-2551.5</c:v>
                </c:pt>
                <c:pt idx="31">
                  <c:v>-2551.5</c:v>
                </c:pt>
                <c:pt idx="32">
                  <c:v>-2551.5</c:v>
                </c:pt>
                <c:pt idx="33">
                  <c:v>-2496</c:v>
                </c:pt>
                <c:pt idx="34">
                  <c:v>-2496</c:v>
                </c:pt>
                <c:pt idx="35">
                  <c:v>-2496</c:v>
                </c:pt>
                <c:pt idx="36">
                  <c:v>-2496</c:v>
                </c:pt>
                <c:pt idx="37">
                  <c:v>-2379</c:v>
                </c:pt>
                <c:pt idx="38">
                  <c:v>-2366</c:v>
                </c:pt>
                <c:pt idx="39">
                  <c:v>-2355</c:v>
                </c:pt>
                <c:pt idx="40">
                  <c:v>-2243</c:v>
                </c:pt>
                <c:pt idx="41">
                  <c:v>-1914</c:v>
                </c:pt>
                <c:pt idx="42">
                  <c:v>-1837</c:v>
                </c:pt>
                <c:pt idx="43">
                  <c:v>-1837</c:v>
                </c:pt>
                <c:pt idx="44">
                  <c:v>-1478.5</c:v>
                </c:pt>
                <c:pt idx="45">
                  <c:v>-1472</c:v>
                </c:pt>
                <c:pt idx="46">
                  <c:v>-1468</c:v>
                </c:pt>
                <c:pt idx="47">
                  <c:v>-1463.5</c:v>
                </c:pt>
                <c:pt idx="48">
                  <c:v>-1463</c:v>
                </c:pt>
                <c:pt idx="49">
                  <c:v>-1340</c:v>
                </c:pt>
                <c:pt idx="50">
                  <c:v>-1317.5</c:v>
                </c:pt>
                <c:pt idx="51">
                  <c:v>-1285</c:v>
                </c:pt>
                <c:pt idx="52">
                  <c:v>-1210</c:v>
                </c:pt>
                <c:pt idx="53">
                  <c:v>-1193</c:v>
                </c:pt>
                <c:pt idx="54">
                  <c:v>-1193</c:v>
                </c:pt>
                <c:pt idx="55">
                  <c:v>-1193</c:v>
                </c:pt>
                <c:pt idx="56">
                  <c:v>-1159</c:v>
                </c:pt>
                <c:pt idx="57">
                  <c:v>-1042.5</c:v>
                </c:pt>
                <c:pt idx="58">
                  <c:v>-1042</c:v>
                </c:pt>
                <c:pt idx="59">
                  <c:v>-904</c:v>
                </c:pt>
                <c:pt idx="60">
                  <c:v>-899</c:v>
                </c:pt>
                <c:pt idx="61">
                  <c:v>-892</c:v>
                </c:pt>
                <c:pt idx="62">
                  <c:v>-870</c:v>
                </c:pt>
                <c:pt idx="63">
                  <c:v>-868</c:v>
                </c:pt>
                <c:pt idx="64">
                  <c:v>-859</c:v>
                </c:pt>
                <c:pt idx="65">
                  <c:v>-848</c:v>
                </c:pt>
                <c:pt idx="66">
                  <c:v>-741</c:v>
                </c:pt>
                <c:pt idx="67">
                  <c:v>-740</c:v>
                </c:pt>
                <c:pt idx="68">
                  <c:v>-733.5</c:v>
                </c:pt>
                <c:pt idx="69">
                  <c:v>-684.5</c:v>
                </c:pt>
                <c:pt idx="70">
                  <c:v>-684.5</c:v>
                </c:pt>
                <c:pt idx="71">
                  <c:v>-600</c:v>
                </c:pt>
                <c:pt idx="72">
                  <c:v>-599</c:v>
                </c:pt>
                <c:pt idx="73">
                  <c:v>-599</c:v>
                </c:pt>
                <c:pt idx="74">
                  <c:v>-596.5</c:v>
                </c:pt>
                <c:pt idx="75">
                  <c:v>-596.5</c:v>
                </c:pt>
                <c:pt idx="76">
                  <c:v>-586.5</c:v>
                </c:pt>
                <c:pt idx="77">
                  <c:v>-553</c:v>
                </c:pt>
                <c:pt idx="78">
                  <c:v>-451</c:v>
                </c:pt>
                <c:pt idx="79">
                  <c:v>-451</c:v>
                </c:pt>
                <c:pt idx="80">
                  <c:v>-451</c:v>
                </c:pt>
                <c:pt idx="81">
                  <c:v>-451</c:v>
                </c:pt>
                <c:pt idx="82">
                  <c:v>-447</c:v>
                </c:pt>
                <c:pt idx="83">
                  <c:v>-447</c:v>
                </c:pt>
                <c:pt idx="84">
                  <c:v>-442</c:v>
                </c:pt>
                <c:pt idx="85">
                  <c:v>-442</c:v>
                </c:pt>
                <c:pt idx="86">
                  <c:v>-436</c:v>
                </c:pt>
                <c:pt idx="87">
                  <c:v>-436</c:v>
                </c:pt>
                <c:pt idx="88">
                  <c:v>-431.5</c:v>
                </c:pt>
                <c:pt idx="89">
                  <c:v>-431.5</c:v>
                </c:pt>
                <c:pt idx="90">
                  <c:v>-430</c:v>
                </c:pt>
                <c:pt idx="91">
                  <c:v>-430</c:v>
                </c:pt>
                <c:pt idx="92">
                  <c:v>-420</c:v>
                </c:pt>
                <c:pt idx="93">
                  <c:v>-420</c:v>
                </c:pt>
                <c:pt idx="94">
                  <c:v>-420</c:v>
                </c:pt>
                <c:pt idx="95">
                  <c:v>-420</c:v>
                </c:pt>
                <c:pt idx="96">
                  <c:v>-418</c:v>
                </c:pt>
                <c:pt idx="97">
                  <c:v>-418</c:v>
                </c:pt>
                <c:pt idx="98">
                  <c:v>-418</c:v>
                </c:pt>
                <c:pt idx="99">
                  <c:v>-409</c:v>
                </c:pt>
                <c:pt idx="100">
                  <c:v>-409</c:v>
                </c:pt>
                <c:pt idx="101">
                  <c:v>-409</c:v>
                </c:pt>
                <c:pt idx="102">
                  <c:v>-409</c:v>
                </c:pt>
                <c:pt idx="103">
                  <c:v>-290</c:v>
                </c:pt>
                <c:pt idx="104">
                  <c:v>-285.5</c:v>
                </c:pt>
                <c:pt idx="105">
                  <c:v>-279</c:v>
                </c:pt>
                <c:pt idx="106">
                  <c:v>-272.5</c:v>
                </c:pt>
                <c:pt idx="107">
                  <c:v>-254.5</c:v>
                </c:pt>
                <c:pt idx="108">
                  <c:v>-178</c:v>
                </c:pt>
                <c:pt idx="109">
                  <c:v>-173.5</c:v>
                </c:pt>
                <c:pt idx="110">
                  <c:v>-167</c:v>
                </c:pt>
                <c:pt idx="111">
                  <c:v>-164.5</c:v>
                </c:pt>
                <c:pt idx="112">
                  <c:v>-160</c:v>
                </c:pt>
                <c:pt idx="113">
                  <c:v>-160</c:v>
                </c:pt>
                <c:pt idx="114">
                  <c:v>-158</c:v>
                </c:pt>
                <c:pt idx="115">
                  <c:v>-151.5</c:v>
                </c:pt>
                <c:pt idx="116">
                  <c:v>-151</c:v>
                </c:pt>
                <c:pt idx="117">
                  <c:v>-151</c:v>
                </c:pt>
                <c:pt idx="118">
                  <c:v>-149</c:v>
                </c:pt>
                <c:pt idx="119">
                  <c:v>-147</c:v>
                </c:pt>
                <c:pt idx="120">
                  <c:v>-146.5</c:v>
                </c:pt>
                <c:pt idx="121">
                  <c:v>-144.5</c:v>
                </c:pt>
                <c:pt idx="122">
                  <c:v>-142.5</c:v>
                </c:pt>
                <c:pt idx="123">
                  <c:v>-135.5</c:v>
                </c:pt>
                <c:pt idx="124">
                  <c:v>-127</c:v>
                </c:pt>
                <c:pt idx="125">
                  <c:v>-118</c:v>
                </c:pt>
                <c:pt idx="126">
                  <c:v>-110</c:v>
                </c:pt>
                <c:pt idx="127">
                  <c:v>-8.5</c:v>
                </c:pt>
                <c:pt idx="128">
                  <c:v>-8</c:v>
                </c:pt>
                <c:pt idx="129">
                  <c:v>-8</c:v>
                </c:pt>
                <c:pt idx="130">
                  <c:v>-6.5</c:v>
                </c:pt>
                <c:pt idx="131">
                  <c:v>-1</c:v>
                </c:pt>
                <c:pt idx="132">
                  <c:v>-1</c:v>
                </c:pt>
                <c:pt idx="133">
                  <c:v>0</c:v>
                </c:pt>
                <c:pt idx="134">
                  <c:v>3</c:v>
                </c:pt>
                <c:pt idx="135">
                  <c:v>29.5</c:v>
                </c:pt>
                <c:pt idx="136">
                  <c:v>32</c:v>
                </c:pt>
                <c:pt idx="137">
                  <c:v>144.5</c:v>
                </c:pt>
                <c:pt idx="138">
                  <c:v>149</c:v>
                </c:pt>
                <c:pt idx="139">
                  <c:v>186.5</c:v>
                </c:pt>
                <c:pt idx="140">
                  <c:v>294.5</c:v>
                </c:pt>
                <c:pt idx="141">
                  <c:v>303.5</c:v>
                </c:pt>
              </c:numCache>
            </c:numRef>
          </c:xVal>
          <c:yVal>
            <c:numRef>
              <c:f>Inactive2!$L$21:$L$1005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E6B-4B83-BDB9-25F2D7F9B277}"/>
            </c:ext>
          </c:extLst>
        </c:ser>
        <c:ser>
          <c:idx val="5"/>
          <c:order val="5"/>
          <c:tx>
            <c:strRef>
              <c:f>Inactive2!$M$20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Inactive2!$F$21:$F$1005</c:f>
              <c:numCache>
                <c:formatCode>General</c:formatCode>
                <c:ptCount val="985"/>
                <c:pt idx="0">
                  <c:v>-11256</c:v>
                </c:pt>
                <c:pt idx="1">
                  <c:v>-8909</c:v>
                </c:pt>
                <c:pt idx="2">
                  <c:v>-8876.5</c:v>
                </c:pt>
                <c:pt idx="3">
                  <c:v>-8431</c:v>
                </c:pt>
                <c:pt idx="4">
                  <c:v>-8397.5</c:v>
                </c:pt>
                <c:pt idx="5">
                  <c:v>-3393.5</c:v>
                </c:pt>
                <c:pt idx="6">
                  <c:v>-3393.5</c:v>
                </c:pt>
                <c:pt idx="7">
                  <c:v>-3288</c:v>
                </c:pt>
                <c:pt idx="8">
                  <c:v>-3288</c:v>
                </c:pt>
                <c:pt idx="9">
                  <c:v>-3281</c:v>
                </c:pt>
                <c:pt idx="10">
                  <c:v>-3281</c:v>
                </c:pt>
                <c:pt idx="11">
                  <c:v>-3277</c:v>
                </c:pt>
                <c:pt idx="12">
                  <c:v>-3277</c:v>
                </c:pt>
                <c:pt idx="13">
                  <c:v>-3239</c:v>
                </c:pt>
                <c:pt idx="14">
                  <c:v>-3239</c:v>
                </c:pt>
                <c:pt idx="15">
                  <c:v>-3125</c:v>
                </c:pt>
                <c:pt idx="16">
                  <c:v>-3125</c:v>
                </c:pt>
                <c:pt idx="17">
                  <c:v>-3125</c:v>
                </c:pt>
                <c:pt idx="18">
                  <c:v>-3125</c:v>
                </c:pt>
                <c:pt idx="19">
                  <c:v>-3093.5</c:v>
                </c:pt>
                <c:pt idx="20">
                  <c:v>-3093.5</c:v>
                </c:pt>
                <c:pt idx="21">
                  <c:v>-2968</c:v>
                </c:pt>
                <c:pt idx="22">
                  <c:v>-2968</c:v>
                </c:pt>
                <c:pt idx="23">
                  <c:v>-2950</c:v>
                </c:pt>
                <c:pt idx="24">
                  <c:v>-2950</c:v>
                </c:pt>
                <c:pt idx="25">
                  <c:v>-2782.5</c:v>
                </c:pt>
                <c:pt idx="26">
                  <c:v>-2782.5</c:v>
                </c:pt>
                <c:pt idx="27">
                  <c:v>-2655</c:v>
                </c:pt>
                <c:pt idx="28">
                  <c:v>-2655</c:v>
                </c:pt>
                <c:pt idx="29">
                  <c:v>-2551.5</c:v>
                </c:pt>
                <c:pt idx="30">
                  <c:v>-2551.5</c:v>
                </c:pt>
                <c:pt idx="31">
                  <c:v>-2551.5</c:v>
                </c:pt>
                <c:pt idx="32">
                  <c:v>-2551.5</c:v>
                </c:pt>
                <c:pt idx="33">
                  <c:v>-2496</c:v>
                </c:pt>
                <c:pt idx="34">
                  <c:v>-2496</c:v>
                </c:pt>
                <c:pt idx="35">
                  <c:v>-2496</c:v>
                </c:pt>
                <c:pt idx="36">
                  <c:v>-2496</c:v>
                </c:pt>
                <c:pt idx="37">
                  <c:v>-2379</c:v>
                </c:pt>
                <c:pt idx="38">
                  <c:v>-2366</c:v>
                </c:pt>
                <c:pt idx="39">
                  <c:v>-2355</c:v>
                </c:pt>
                <c:pt idx="40">
                  <c:v>-2243</c:v>
                </c:pt>
                <c:pt idx="41">
                  <c:v>-1914</c:v>
                </c:pt>
                <c:pt idx="42">
                  <c:v>-1837</c:v>
                </c:pt>
                <c:pt idx="43">
                  <c:v>-1837</c:v>
                </c:pt>
                <c:pt idx="44">
                  <c:v>-1478.5</c:v>
                </c:pt>
                <c:pt idx="45">
                  <c:v>-1472</c:v>
                </c:pt>
                <c:pt idx="46">
                  <c:v>-1468</c:v>
                </c:pt>
                <c:pt idx="47">
                  <c:v>-1463.5</c:v>
                </c:pt>
                <c:pt idx="48">
                  <c:v>-1463</c:v>
                </c:pt>
                <c:pt idx="49">
                  <c:v>-1340</c:v>
                </c:pt>
                <c:pt idx="50">
                  <c:v>-1317.5</c:v>
                </c:pt>
                <c:pt idx="51">
                  <c:v>-1285</c:v>
                </c:pt>
                <c:pt idx="52">
                  <c:v>-1210</c:v>
                </c:pt>
                <c:pt idx="53">
                  <c:v>-1193</c:v>
                </c:pt>
                <c:pt idx="54">
                  <c:v>-1193</c:v>
                </c:pt>
                <c:pt idx="55">
                  <c:v>-1193</c:v>
                </c:pt>
                <c:pt idx="56">
                  <c:v>-1159</c:v>
                </c:pt>
                <c:pt idx="57">
                  <c:v>-1042.5</c:v>
                </c:pt>
                <c:pt idx="58">
                  <c:v>-1042</c:v>
                </c:pt>
                <c:pt idx="59">
                  <c:v>-904</c:v>
                </c:pt>
                <c:pt idx="60">
                  <c:v>-899</c:v>
                </c:pt>
                <c:pt idx="61">
                  <c:v>-892</c:v>
                </c:pt>
                <c:pt idx="62">
                  <c:v>-870</c:v>
                </c:pt>
                <c:pt idx="63">
                  <c:v>-868</c:v>
                </c:pt>
                <c:pt idx="64">
                  <c:v>-859</c:v>
                </c:pt>
                <c:pt idx="65">
                  <c:v>-848</c:v>
                </c:pt>
                <c:pt idx="66">
                  <c:v>-741</c:v>
                </c:pt>
                <c:pt idx="67">
                  <c:v>-740</c:v>
                </c:pt>
                <c:pt idx="68">
                  <c:v>-733.5</c:v>
                </c:pt>
                <c:pt idx="69">
                  <c:v>-684.5</c:v>
                </c:pt>
                <c:pt idx="70">
                  <c:v>-684.5</c:v>
                </c:pt>
                <c:pt idx="71">
                  <c:v>-600</c:v>
                </c:pt>
                <c:pt idx="72">
                  <c:v>-599</c:v>
                </c:pt>
                <c:pt idx="73">
                  <c:v>-599</c:v>
                </c:pt>
                <c:pt idx="74">
                  <c:v>-596.5</c:v>
                </c:pt>
                <c:pt idx="75">
                  <c:v>-596.5</c:v>
                </c:pt>
                <c:pt idx="76">
                  <c:v>-586.5</c:v>
                </c:pt>
                <c:pt idx="77">
                  <c:v>-553</c:v>
                </c:pt>
                <c:pt idx="78">
                  <c:v>-451</c:v>
                </c:pt>
                <c:pt idx="79">
                  <c:v>-451</c:v>
                </c:pt>
                <c:pt idx="80">
                  <c:v>-451</c:v>
                </c:pt>
                <c:pt idx="81">
                  <c:v>-451</c:v>
                </c:pt>
                <c:pt idx="82">
                  <c:v>-447</c:v>
                </c:pt>
                <c:pt idx="83">
                  <c:v>-447</c:v>
                </c:pt>
                <c:pt idx="84">
                  <c:v>-442</c:v>
                </c:pt>
                <c:pt idx="85">
                  <c:v>-442</c:v>
                </c:pt>
                <c:pt idx="86">
                  <c:v>-436</c:v>
                </c:pt>
                <c:pt idx="87">
                  <c:v>-436</c:v>
                </c:pt>
                <c:pt idx="88">
                  <c:v>-431.5</c:v>
                </c:pt>
                <c:pt idx="89">
                  <c:v>-431.5</c:v>
                </c:pt>
                <c:pt idx="90">
                  <c:v>-430</c:v>
                </c:pt>
                <c:pt idx="91">
                  <c:v>-430</c:v>
                </c:pt>
                <c:pt idx="92">
                  <c:v>-420</c:v>
                </c:pt>
                <c:pt idx="93">
                  <c:v>-420</c:v>
                </c:pt>
                <c:pt idx="94">
                  <c:v>-420</c:v>
                </c:pt>
                <c:pt idx="95">
                  <c:v>-420</c:v>
                </c:pt>
                <c:pt idx="96">
                  <c:v>-418</c:v>
                </c:pt>
                <c:pt idx="97">
                  <c:v>-418</c:v>
                </c:pt>
                <c:pt idx="98">
                  <c:v>-418</c:v>
                </c:pt>
                <c:pt idx="99">
                  <c:v>-409</c:v>
                </c:pt>
                <c:pt idx="100">
                  <c:v>-409</c:v>
                </c:pt>
                <c:pt idx="101">
                  <c:v>-409</c:v>
                </c:pt>
                <c:pt idx="102">
                  <c:v>-409</c:v>
                </c:pt>
                <c:pt idx="103">
                  <c:v>-290</c:v>
                </c:pt>
                <c:pt idx="104">
                  <c:v>-285.5</c:v>
                </c:pt>
                <c:pt idx="105">
                  <c:v>-279</c:v>
                </c:pt>
                <c:pt idx="106">
                  <c:v>-272.5</c:v>
                </c:pt>
                <c:pt idx="107">
                  <c:v>-254.5</c:v>
                </c:pt>
                <c:pt idx="108">
                  <c:v>-178</c:v>
                </c:pt>
                <c:pt idx="109">
                  <c:v>-173.5</c:v>
                </c:pt>
                <c:pt idx="110">
                  <c:v>-167</c:v>
                </c:pt>
                <c:pt idx="111">
                  <c:v>-164.5</c:v>
                </c:pt>
                <c:pt idx="112">
                  <c:v>-160</c:v>
                </c:pt>
                <c:pt idx="113">
                  <c:v>-160</c:v>
                </c:pt>
                <c:pt idx="114">
                  <c:v>-158</c:v>
                </c:pt>
                <c:pt idx="115">
                  <c:v>-151.5</c:v>
                </c:pt>
                <c:pt idx="116">
                  <c:v>-151</c:v>
                </c:pt>
                <c:pt idx="117">
                  <c:v>-151</c:v>
                </c:pt>
                <c:pt idx="118">
                  <c:v>-149</c:v>
                </c:pt>
                <c:pt idx="119">
                  <c:v>-147</c:v>
                </c:pt>
                <c:pt idx="120">
                  <c:v>-146.5</c:v>
                </c:pt>
                <c:pt idx="121">
                  <c:v>-144.5</c:v>
                </c:pt>
                <c:pt idx="122">
                  <c:v>-142.5</c:v>
                </c:pt>
                <c:pt idx="123">
                  <c:v>-135.5</c:v>
                </c:pt>
                <c:pt idx="124">
                  <c:v>-127</c:v>
                </c:pt>
                <c:pt idx="125">
                  <c:v>-118</c:v>
                </c:pt>
                <c:pt idx="126">
                  <c:v>-110</c:v>
                </c:pt>
                <c:pt idx="127">
                  <c:v>-8.5</c:v>
                </c:pt>
                <c:pt idx="128">
                  <c:v>-8</c:v>
                </c:pt>
                <c:pt idx="129">
                  <c:v>-8</c:v>
                </c:pt>
                <c:pt idx="130">
                  <c:v>-6.5</c:v>
                </c:pt>
                <c:pt idx="131">
                  <c:v>-1</c:v>
                </c:pt>
                <c:pt idx="132">
                  <c:v>-1</c:v>
                </c:pt>
                <c:pt idx="133">
                  <c:v>0</c:v>
                </c:pt>
                <c:pt idx="134">
                  <c:v>3</c:v>
                </c:pt>
                <c:pt idx="135">
                  <c:v>29.5</c:v>
                </c:pt>
                <c:pt idx="136">
                  <c:v>32</c:v>
                </c:pt>
                <c:pt idx="137">
                  <c:v>144.5</c:v>
                </c:pt>
                <c:pt idx="138">
                  <c:v>149</c:v>
                </c:pt>
                <c:pt idx="139">
                  <c:v>186.5</c:v>
                </c:pt>
                <c:pt idx="140">
                  <c:v>294.5</c:v>
                </c:pt>
                <c:pt idx="141">
                  <c:v>303.5</c:v>
                </c:pt>
              </c:numCache>
            </c:numRef>
          </c:xVal>
          <c:yVal>
            <c:numRef>
              <c:f>Inactive2!$M$21:$M$1005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E6B-4B83-BDB9-25F2D7F9B277}"/>
            </c:ext>
          </c:extLst>
        </c:ser>
        <c:ser>
          <c:idx val="6"/>
          <c:order val="6"/>
          <c:tx>
            <c:strRef>
              <c:f>Inactive2!$N$20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Inactive2!$F$21:$F$1005</c:f>
              <c:numCache>
                <c:formatCode>General</c:formatCode>
                <c:ptCount val="985"/>
                <c:pt idx="0">
                  <c:v>-11256</c:v>
                </c:pt>
                <c:pt idx="1">
                  <c:v>-8909</c:v>
                </c:pt>
                <c:pt idx="2">
                  <c:v>-8876.5</c:v>
                </c:pt>
                <c:pt idx="3">
                  <c:v>-8431</c:v>
                </c:pt>
                <c:pt idx="4">
                  <c:v>-8397.5</c:v>
                </c:pt>
                <c:pt idx="5">
                  <c:v>-3393.5</c:v>
                </c:pt>
                <c:pt idx="6">
                  <c:v>-3393.5</c:v>
                </c:pt>
                <c:pt idx="7">
                  <c:v>-3288</c:v>
                </c:pt>
                <c:pt idx="8">
                  <c:v>-3288</c:v>
                </c:pt>
                <c:pt idx="9">
                  <c:v>-3281</c:v>
                </c:pt>
                <c:pt idx="10">
                  <c:v>-3281</c:v>
                </c:pt>
                <c:pt idx="11">
                  <c:v>-3277</c:v>
                </c:pt>
                <c:pt idx="12">
                  <c:v>-3277</c:v>
                </c:pt>
                <c:pt idx="13">
                  <c:v>-3239</c:v>
                </c:pt>
                <c:pt idx="14">
                  <c:v>-3239</c:v>
                </c:pt>
                <c:pt idx="15">
                  <c:v>-3125</c:v>
                </c:pt>
                <c:pt idx="16">
                  <c:v>-3125</c:v>
                </c:pt>
                <c:pt idx="17">
                  <c:v>-3125</c:v>
                </c:pt>
                <c:pt idx="18">
                  <c:v>-3125</c:v>
                </c:pt>
                <c:pt idx="19">
                  <c:v>-3093.5</c:v>
                </c:pt>
                <c:pt idx="20">
                  <c:v>-3093.5</c:v>
                </c:pt>
                <c:pt idx="21">
                  <c:v>-2968</c:v>
                </c:pt>
                <c:pt idx="22">
                  <c:v>-2968</c:v>
                </c:pt>
                <c:pt idx="23">
                  <c:v>-2950</c:v>
                </c:pt>
                <c:pt idx="24">
                  <c:v>-2950</c:v>
                </c:pt>
                <c:pt idx="25">
                  <c:v>-2782.5</c:v>
                </c:pt>
                <c:pt idx="26">
                  <c:v>-2782.5</c:v>
                </c:pt>
                <c:pt idx="27">
                  <c:v>-2655</c:v>
                </c:pt>
                <c:pt idx="28">
                  <c:v>-2655</c:v>
                </c:pt>
                <c:pt idx="29">
                  <c:v>-2551.5</c:v>
                </c:pt>
                <c:pt idx="30">
                  <c:v>-2551.5</c:v>
                </c:pt>
                <c:pt idx="31">
                  <c:v>-2551.5</c:v>
                </c:pt>
                <c:pt idx="32">
                  <c:v>-2551.5</c:v>
                </c:pt>
                <c:pt idx="33">
                  <c:v>-2496</c:v>
                </c:pt>
                <c:pt idx="34">
                  <c:v>-2496</c:v>
                </c:pt>
                <c:pt idx="35">
                  <c:v>-2496</c:v>
                </c:pt>
                <c:pt idx="36">
                  <c:v>-2496</c:v>
                </c:pt>
                <c:pt idx="37">
                  <c:v>-2379</c:v>
                </c:pt>
                <c:pt idx="38">
                  <c:v>-2366</c:v>
                </c:pt>
                <c:pt idx="39">
                  <c:v>-2355</c:v>
                </c:pt>
                <c:pt idx="40">
                  <c:v>-2243</c:v>
                </c:pt>
                <c:pt idx="41">
                  <c:v>-1914</c:v>
                </c:pt>
                <c:pt idx="42">
                  <c:v>-1837</c:v>
                </c:pt>
                <c:pt idx="43">
                  <c:v>-1837</c:v>
                </c:pt>
                <c:pt idx="44">
                  <c:v>-1478.5</c:v>
                </c:pt>
                <c:pt idx="45">
                  <c:v>-1472</c:v>
                </c:pt>
                <c:pt idx="46">
                  <c:v>-1468</c:v>
                </c:pt>
                <c:pt idx="47">
                  <c:v>-1463.5</c:v>
                </c:pt>
                <c:pt idx="48">
                  <c:v>-1463</c:v>
                </c:pt>
                <c:pt idx="49">
                  <c:v>-1340</c:v>
                </c:pt>
                <c:pt idx="50">
                  <c:v>-1317.5</c:v>
                </c:pt>
                <c:pt idx="51">
                  <c:v>-1285</c:v>
                </c:pt>
                <c:pt idx="52">
                  <c:v>-1210</c:v>
                </c:pt>
                <c:pt idx="53">
                  <c:v>-1193</c:v>
                </c:pt>
                <c:pt idx="54">
                  <c:v>-1193</c:v>
                </c:pt>
                <c:pt idx="55">
                  <c:v>-1193</c:v>
                </c:pt>
                <c:pt idx="56">
                  <c:v>-1159</c:v>
                </c:pt>
                <c:pt idx="57">
                  <c:v>-1042.5</c:v>
                </c:pt>
                <c:pt idx="58">
                  <c:v>-1042</c:v>
                </c:pt>
                <c:pt idx="59">
                  <c:v>-904</c:v>
                </c:pt>
                <c:pt idx="60">
                  <c:v>-899</c:v>
                </c:pt>
                <c:pt idx="61">
                  <c:v>-892</c:v>
                </c:pt>
                <c:pt idx="62">
                  <c:v>-870</c:v>
                </c:pt>
                <c:pt idx="63">
                  <c:v>-868</c:v>
                </c:pt>
                <c:pt idx="64">
                  <c:v>-859</c:v>
                </c:pt>
                <c:pt idx="65">
                  <c:v>-848</c:v>
                </c:pt>
                <c:pt idx="66">
                  <c:v>-741</c:v>
                </c:pt>
                <c:pt idx="67">
                  <c:v>-740</c:v>
                </c:pt>
                <c:pt idx="68">
                  <c:v>-733.5</c:v>
                </c:pt>
                <c:pt idx="69">
                  <c:v>-684.5</c:v>
                </c:pt>
                <c:pt idx="70">
                  <c:v>-684.5</c:v>
                </c:pt>
                <c:pt idx="71">
                  <c:v>-600</c:v>
                </c:pt>
                <c:pt idx="72">
                  <c:v>-599</c:v>
                </c:pt>
                <c:pt idx="73">
                  <c:v>-599</c:v>
                </c:pt>
                <c:pt idx="74">
                  <c:v>-596.5</c:v>
                </c:pt>
                <c:pt idx="75">
                  <c:v>-596.5</c:v>
                </c:pt>
                <c:pt idx="76">
                  <c:v>-586.5</c:v>
                </c:pt>
                <c:pt idx="77">
                  <c:v>-553</c:v>
                </c:pt>
                <c:pt idx="78">
                  <c:v>-451</c:v>
                </c:pt>
                <c:pt idx="79">
                  <c:v>-451</c:v>
                </c:pt>
                <c:pt idx="80">
                  <c:v>-451</c:v>
                </c:pt>
                <c:pt idx="81">
                  <c:v>-451</c:v>
                </c:pt>
                <c:pt idx="82">
                  <c:v>-447</c:v>
                </c:pt>
                <c:pt idx="83">
                  <c:v>-447</c:v>
                </c:pt>
                <c:pt idx="84">
                  <c:v>-442</c:v>
                </c:pt>
                <c:pt idx="85">
                  <c:v>-442</c:v>
                </c:pt>
                <c:pt idx="86">
                  <c:v>-436</c:v>
                </c:pt>
                <c:pt idx="87">
                  <c:v>-436</c:v>
                </c:pt>
                <c:pt idx="88">
                  <c:v>-431.5</c:v>
                </c:pt>
                <c:pt idx="89">
                  <c:v>-431.5</c:v>
                </c:pt>
                <c:pt idx="90">
                  <c:v>-430</c:v>
                </c:pt>
                <c:pt idx="91">
                  <c:v>-430</c:v>
                </c:pt>
                <c:pt idx="92">
                  <c:v>-420</c:v>
                </c:pt>
                <c:pt idx="93">
                  <c:v>-420</c:v>
                </c:pt>
                <c:pt idx="94">
                  <c:v>-420</c:v>
                </c:pt>
                <c:pt idx="95">
                  <c:v>-420</c:v>
                </c:pt>
                <c:pt idx="96">
                  <c:v>-418</c:v>
                </c:pt>
                <c:pt idx="97">
                  <c:v>-418</c:v>
                </c:pt>
                <c:pt idx="98">
                  <c:v>-418</c:v>
                </c:pt>
                <c:pt idx="99">
                  <c:v>-409</c:v>
                </c:pt>
                <c:pt idx="100">
                  <c:v>-409</c:v>
                </c:pt>
                <c:pt idx="101">
                  <c:v>-409</c:v>
                </c:pt>
                <c:pt idx="102">
                  <c:v>-409</c:v>
                </c:pt>
                <c:pt idx="103">
                  <c:v>-290</c:v>
                </c:pt>
                <c:pt idx="104">
                  <c:v>-285.5</c:v>
                </c:pt>
                <c:pt idx="105">
                  <c:v>-279</c:v>
                </c:pt>
                <c:pt idx="106">
                  <c:v>-272.5</c:v>
                </c:pt>
                <c:pt idx="107">
                  <c:v>-254.5</c:v>
                </c:pt>
                <c:pt idx="108">
                  <c:v>-178</c:v>
                </c:pt>
                <c:pt idx="109">
                  <c:v>-173.5</c:v>
                </c:pt>
                <c:pt idx="110">
                  <c:v>-167</c:v>
                </c:pt>
                <c:pt idx="111">
                  <c:v>-164.5</c:v>
                </c:pt>
                <c:pt idx="112">
                  <c:v>-160</c:v>
                </c:pt>
                <c:pt idx="113">
                  <c:v>-160</c:v>
                </c:pt>
                <c:pt idx="114">
                  <c:v>-158</c:v>
                </c:pt>
                <c:pt idx="115">
                  <c:v>-151.5</c:v>
                </c:pt>
                <c:pt idx="116">
                  <c:v>-151</c:v>
                </c:pt>
                <c:pt idx="117">
                  <c:v>-151</c:v>
                </c:pt>
                <c:pt idx="118">
                  <c:v>-149</c:v>
                </c:pt>
                <c:pt idx="119">
                  <c:v>-147</c:v>
                </c:pt>
                <c:pt idx="120">
                  <c:v>-146.5</c:v>
                </c:pt>
                <c:pt idx="121">
                  <c:v>-144.5</c:v>
                </c:pt>
                <c:pt idx="122">
                  <c:v>-142.5</c:v>
                </c:pt>
                <c:pt idx="123">
                  <c:v>-135.5</c:v>
                </c:pt>
                <c:pt idx="124">
                  <c:v>-127</c:v>
                </c:pt>
                <c:pt idx="125">
                  <c:v>-118</c:v>
                </c:pt>
                <c:pt idx="126">
                  <c:v>-110</c:v>
                </c:pt>
                <c:pt idx="127">
                  <c:v>-8.5</c:v>
                </c:pt>
                <c:pt idx="128">
                  <c:v>-8</c:v>
                </c:pt>
                <c:pt idx="129">
                  <c:v>-8</c:v>
                </c:pt>
                <c:pt idx="130">
                  <c:v>-6.5</c:v>
                </c:pt>
                <c:pt idx="131">
                  <c:v>-1</c:v>
                </c:pt>
                <c:pt idx="132">
                  <c:v>-1</c:v>
                </c:pt>
                <c:pt idx="133">
                  <c:v>0</c:v>
                </c:pt>
                <c:pt idx="134">
                  <c:v>3</c:v>
                </c:pt>
                <c:pt idx="135">
                  <c:v>29.5</c:v>
                </c:pt>
                <c:pt idx="136">
                  <c:v>32</c:v>
                </c:pt>
                <c:pt idx="137">
                  <c:v>144.5</c:v>
                </c:pt>
                <c:pt idx="138">
                  <c:v>149</c:v>
                </c:pt>
                <c:pt idx="139">
                  <c:v>186.5</c:v>
                </c:pt>
                <c:pt idx="140">
                  <c:v>294.5</c:v>
                </c:pt>
                <c:pt idx="141">
                  <c:v>303.5</c:v>
                </c:pt>
              </c:numCache>
            </c:numRef>
          </c:xVal>
          <c:yVal>
            <c:numRef>
              <c:f>Inactive2!$N$21:$N$1005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E6B-4B83-BDB9-25F2D7F9B277}"/>
            </c:ext>
          </c:extLst>
        </c:ser>
        <c:ser>
          <c:idx val="8"/>
          <c:order val="7"/>
          <c:tx>
            <c:strRef>
              <c:f>Inactive2!$AX$1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Inactive2!$AW$2:$AW$140</c:f>
              <c:numCache>
                <c:formatCode>General</c:formatCode>
                <c:ptCount val="139"/>
                <c:pt idx="0">
                  <c:v>-9000</c:v>
                </c:pt>
                <c:pt idx="1">
                  <c:v>-8900</c:v>
                </c:pt>
                <c:pt idx="2">
                  <c:v>-8800</c:v>
                </c:pt>
                <c:pt idx="3">
                  <c:v>-8700</c:v>
                </c:pt>
                <c:pt idx="4">
                  <c:v>-8600</c:v>
                </c:pt>
                <c:pt idx="5">
                  <c:v>-8500</c:v>
                </c:pt>
                <c:pt idx="6">
                  <c:v>-8400</c:v>
                </c:pt>
                <c:pt idx="7">
                  <c:v>-8300</c:v>
                </c:pt>
                <c:pt idx="8">
                  <c:v>-8200</c:v>
                </c:pt>
                <c:pt idx="9">
                  <c:v>-8100</c:v>
                </c:pt>
                <c:pt idx="10">
                  <c:v>-8000</c:v>
                </c:pt>
                <c:pt idx="11">
                  <c:v>-7900</c:v>
                </c:pt>
                <c:pt idx="12">
                  <c:v>-7800</c:v>
                </c:pt>
                <c:pt idx="13">
                  <c:v>-7700</c:v>
                </c:pt>
                <c:pt idx="14">
                  <c:v>-7600</c:v>
                </c:pt>
                <c:pt idx="15">
                  <c:v>-7500</c:v>
                </c:pt>
                <c:pt idx="16">
                  <c:v>-7400</c:v>
                </c:pt>
                <c:pt idx="17">
                  <c:v>-7300</c:v>
                </c:pt>
                <c:pt idx="18">
                  <c:v>-7200</c:v>
                </c:pt>
                <c:pt idx="19">
                  <c:v>-7100</c:v>
                </c:pt>
                <c:pt idx="20">
                  <c:v>-7000</c:v>
                </c:pt>
                <c:pt idx="21">
                  <c:v>-6900</c:v>
                </c:pt>
                <c:pt idx="22">
                  <c:v>-6800</c:v>
                </c:pt>
                <c:pt idx="23">
                  <c:v>-6700</c:v>
                </c:pt>
                <c:pt idx="24">
                  <c:v>-6600</c:v>
                </c:pt>
                <c:pt idx="25">
                  <c:v>-6500</c:v>
                </c:pt>
                <c:pt idx="26">
                  <c:v>-6400</c:v>
                </c:pt>
                <c:pt idx="27">
                  <c:v>-6300</c:v>
                </c:pt>
                <c:pt idx="28">
                  <c:v>-6200</c:v>
                </c:pt>
                <c:pt idx="29">
                  <c:v>-6100</c:v>
                </c:pt>
                <c:pt idx="30">
                  <c:v>-6000</c:v>
                </c:pt>
                <c:pt idx="31">
                  <c:v>-5900</c:v>
                </c:pt>
                <c:pt idx="32">
                  <c:v>-5800</c:v>
                </c:pt>
                <c:pt idx="33">
                  <c:v>-5700</c:v>
                </c:pt>
                <c:pt idx="34">
                  <c:v>-5600</c:v>
                </c:pt>
                <c:pt idx="35">
                  <c:v>-5500</c:v>
                </c:pt>
                <c:pt idx="36">
                  <c:v>-5400</c:v>
                </c:pt>
                <c:pt idx="37">
                  <c:v>-5300</c:v>
                </c:pt>
                <c:pt idx="38">
                  <c:v>-5200</c:v>
                </c:pt>
                <c:pt idx="39">
                  <c:v>-5100</c:v>
                </c:pt>
                <c:pt idx="40">
                  <c:v>-5000</c:v>
                </c:pt>
                <c:pt idx="41">
                  <c:v>-4900</c:v>
                </c:pt>
                <c:pt idx="42">
                  <c:v>-4800</c:v>
                </c:pt>
                <c:pt idx="43">
                  <c:v>-4700</c:v>
                </c:pt>
                <c:pt idx="44">
                  <c:v>-4600</c:v>
                </c:pt>
                <c:pt idx="45">
                  <c:v>-4500</c:v>
                </c:pt>
                <c:pt idx="46">
                  <c:v>-4400</c:v>
                </c:pt>
                <c:pt idx="47">
                  <c:v>-4300</c:v>
                </c:pt>
                <c:pt idx="48">
                  <c:v>-4200</c:v>
                </c:pt>
                <c:pt idx="49">
                  <c:v>-4100</c:v>
                </c:pt>
                <c:pt idx="50">
                  <c:v>-4000</c:v>
                </c:pt>
                <c:pt idx="51">
                  <c:v>-3900</c:v>
                </c:pt>
                <c:pt idx="52">
                  <c:v>-3800</c:v>
                </c:pt>
                <c:pt idx="53">
                  <c:v>-3700</c:v>
                </c:pt>
                <c:pt idx="54">
                  <c:v>-3600</c:v>
                </c:pt>
                <c:pt idx="55">
                  <c:v>-3500</c:v>
                </c:pt>
                <c:pt idx="56">
                  <c:v>-3450</c:v>
                </c:pt>
                <c:pt idx="57">
                  <c:v>-3400</c:v>
                </c:pt>
                <c:pt idx="58">
                  <c:v>-3350</c:v>
                </c:pt>
                <c:pt idx="59">
                  <c:v>-3300</c:v>
                </c:pt>
                <c:pt idx="60">
                  <c:v>-3250</c:v>
                </c:pt>
                <c:pt idx="61">
                  <c:v>-3200</c:v>
                </c:pt>
                <c:pt idx="62">
                  <c:v>-3150</c:v>
                </c:pt>
                <c:pt idx="63">
                  <c:v>-3100</c:v>
                </c:pt>
                <c:pt idx="64">
                  <c:v>-3050</c:v>
                </c:pt>
                <c:pt idx="65">
                  <c:v>-3000</c:v>
                </c:pt>
                <c:pt idx="66">
                  <c:v>-2950</c:v>
                </c:pt>
                <c:pt idx="67">
                  <c:v>-2900</c:v>
                </c:pt>
                <c:pt idx="68">
                  <c:v>-2850</c:v>
                </c:pt>
                <c:pt idx="69">
                  <c:v>-2800</c:v>
                </c:pt>
                <c:pt idx="70">
                  <c:v>-2750</c:v>
                </c:pt>
                <c:pt idx="71">
                  <c:v>-2700</c:v>
                </c:pt>
                <c:pt idx="72">
                  <c:v>-2650</c:v>
                </c:pt>
                <c:pt idx="73">
                  <c:v>-2600</c:v>
                </c:pt>
                <c:pt idx="74">
                  <c:v>-2550</c:v>
                </c:pt>
                <c:pt idx="75">
                  <c:v>-2500</c:v>
                </c:pt>
                <c:pt idx="76">
                  <c:v>-2450</c:v>
                </c:pt>
                <c:pt idx="77">
                  <c:v>-2400</c:v>
                </c:pt>
                <c:pt idx="78">
                  <c:v>-2350</c:v>
                </c:pt>
                <c:pt idx="79">
                  <c:v>-2300</c:v>
                </c:pt>
                <c:pt idx="80">
                  <c:v>-2250</c:v>
                </c:pt>
                <c:pt idx="81">
                  <c:v>-2200</c:v>
                </c:pt>
                <c:pt idx="82">
                  <c:v>-2150</c:v>
                </c:pt>
                <c:pt idx="83">
                  <c:v>-2100</c:v>
                </c:pt>
                <c:pt idx="84">
                  <c:v>-2050</c:v>
                </c:pt>
                <c:pt idx="85">
                  <c:v>-2000</c:v>
                </c:pt>
                <c:pt idx="86">
                  <c:v>-1950</c:v>
                </c:pt>
                <c:pt idx="87">
                  <c:v>-1900</c:v>
                </c:pt>
                <c:pt idx="88">
                  <c:v>-1850</c:v>
                </c:pt>
                <c:pt idx="89">
                  <c:v>-1800</c:v>
                </c:pt>
                <c:pt idx="90">
                  <c:v>-1750</c:v>
                </c:pt>
                <c:pt idx="91">
                  <c:v>-1700</c:v>
                </c:pt>
                <c:pt idx="92">
                  <c:v>-1650</c:v>
                </c:pt>
                <c:pt idx="93">
                  <c:v>-1600</c:v>
                </c:pt>
                <c:pt idx="94">
                  <c:v>-1550</c:v>
                </c:pt>
                <c:pt idx="95">
                  <c:v>-1500</c:v>
                </c:pt>
                <c:pt idx="96">
                  <c:v>-1450</c:v>
                </c:pt>
                <c:pt idx="97">
                  <c:v>-1400</c:v>
                </c:pt>
                <c:pt idx="98">
                  <c:v>-1350</c:v>
                </c:pt>
                <c:pt idx="99">
                  <c:v>-1300</c:v>
                </c:pt>
                <c:pt idx="100">
                  <c:v>-1250</c:v>
                </c:pt>
                <c:pt idx="101">
                  <c:v>-1200</c:v>
                </c:pt>
                <c:pt idx="102">
                  <c:v>-1150</c:v>
                </c:pt>
                <c:pt idx="103">
                  <c:v>-1100</c:v>
                </c:pt>
                <c:pt idx="104">
                  <c:v>-1050</c:v>
                </c:pt>
                <c:pt idx="105">
                  <c:v>-1000</c:v>
                </c:pt>
                <c:pt idx="106">
                  <c:v>-950</c:v>
                </c:pt>
                <c:pt idx="107">
                  <c:v>-900</c:v>
                </c:pt>
                <c:pt idx="108">
                  <c:v>-850</c:v>
                </c:pt>
                <c:pt idx="109">
                  <c:v>-800</c:v>
                </c:pt>
                <c:pt idx="110">
                  <c:v>-750</c:v>
                </c:pt>
                <c:pt idx="111">
                  <c:v>-700</c:v>
                </c:pt>
                <c:pt idx="112">
                  <c:v>-650</c:v>
                </c:pt>
                <c:pt idx="113">
                  <c:v>-600</c:v>
                </c:pt>
                <c:pt idx="114">
                  <c:v>-550</c:v>
                </c:pt>
                <c:pt idx="115">
                  <c:v>-500</c:v>
                </c:pt>
                <c:pt idx="116">
                  <c:v>-450</c:v>
                </c:pt>
                <c:pt idx="117">
                  <c:v>-400</c:v>
                </c:pt>
                <c:pt idx="118">
                  <c:v>-350</c:v>
                </c:pt>
                <c:pt idx="119">
                  <c:v>-300</c:v>
                </c:pt>
                <c:pt idx="120">
                  <c:v>-250</c:v>
                </c:pt>
                <c:pt idx="121">
                  <c:v>-200</c:v>
                </c:pt>
                <c:pt idx="122">
                  <c:v>-150</c:v>
                </c:pt>
                <c:pt idx="123">
                  <c:v>-100</c:v>
                </c:pt>
                <c:pt idx="124">
                  <c:v>-50</c:v>
                </c:pt>
                <c:pt idx="125">
                  <c:v>0</c:v>
                </c:pt>
                <c:pt idx="126">
                  <c:v>50</c:v>
                </c:pt>
                <c:pt idx="127">
                  <c:v>100</c:v>
                </c:pt>
                <c:pt idx="128">
                  <c:v>150</c:v>
                </c:pt>
                <c:pt idx="129">
                  <c:v>200</c:v>
                </c:pt>
                <c:pt idx="130">
                  <c:v>250</c:v>
                </c:pt>
                <c:pt idx="131">
                  <c:v>300</c:v>
                </c:pt>
                <c:pt idx="132">
                  <c:v>350</c:v>
                </c:pt>
                <c:pt idx="133">
                  <c:v>400</c:v>
                </c:pt>
                <c:pt idx="134">
                  <c:v>450</c:v>
                </c:pt>
                <c:pt idx="135">
                  <c:v>500</c:v>
                </c:pt>
              </c:numCache>
            </c:numRef>
          </c:xVal>
          <c:yVal>
            <c:numRef>
              <c:f>Inactive2!$AX$2:$AX$140</c:f>
              <c:numCache>
                <c:formatCode>General</c:formatCode>
                <c:ptCount val="139"/>
                <c:pt idx="0">
                  <c:v>2.0119842174328252E-2</c:v>
                </c:pt>
                <c:pt idx="1">
                  <c:v>2.1721874674843999E-2</c:v>
                </c:pt>
                <c:pt idx="2">
                  <c:v>2.3128449400459321E-2</c:v>
                </c:pt>
                <c:pt idx="3">
                  <c:v>2.4525698844680238E-2</c:v>
                </c:pt>
                <c:pt idx="4">
                  <c:v>2.5920067383616838E-2</c:v>
                </c:pt>
                <c:pt idx="5">
                  <c:v>2.7140620918967767E-2</c:v>
                </c:pt>
                <c:pt idx="6">
                  <c:v>2.7977680235367078E-2</c:v>
                </c:pt>
                <c:pt idx="7">
                  <c:v>2.8309676427811872E-2</c:v>
                </c:pt>
                <c:pt idx="8">
                  <c:v>2.8098124098729967E-2</c:v>
                </c:pt>
                <c:pt idx="9">
                  <c:v>2.7279668587306332E-2</c:v>
                </c:pt>
                <c:pt idx="10">
                  <c:v>2.5678595847798861E-2</c:v>
                </c:pt>
                <c:pt idx="11">
                  <c:v>2.2957954960374012E-2</c:v>
                </c:pt>
                <c:pt idx="12">
                  <c:v>1.8386877524397001E-2</c:v>
                </c:pt>
                <c:pt idx="13">
                  <c:v>8.9010931109057886E-3</c:v>
                </c:pt>
                <c:pt idx="14">
                  <c:v>-6.3993541055449941E-3</c:v>
                </c:pt>
                <c:pt idx="15">
                  <c:v>-7.1225273121328092E-3</c:v>
                </c:pt>
                <c:pt idx="16">
                  <c:v>-4.4559301262573313E-3</c:v>
                </c:pt>
                <c:pt idx="17">
                  <c:v>-1.3045860248635036E-3</c:v>
                </c:pt>
                <c:pt idx="18">
                  <c:v>1.9346127626782179E-3</c:v>
                </c:pt>
                <c:pt idx="19">
                  <c:v>5.1376495836775067E-3</c:v>
                </c:pt>
                <c:pt idx="20">
                  <c:v>8.307999274236557E-3</c:v>
                </c:pt>
                <c:pt idx="21">
                  <c:v>1.1480810427554743E-2</c:v>
                </c:pt>
                <c:pt idx="22">
                  <c:v>1.4586050754858516E-2</c:v>
                </c:pt>
                <c:pt idx="23">
                  <c:v>1.7429200945230743E-2</c:v>
                </c:pt>
                <c:pt idx="24">
                  <c:v>1.9817018982805912E-2</c:v>
                </c:pt>
                <c:pt idx="25">
                  <c:v>2.1703140963058656E-2</c:v>
                </c:pt>
                <c:pt idx="26">
                  <c:v>2.3228512808384401E-2</c:v>
                </c:pt>
                <c:pt idx="27">
                  <c:v>2.4623000446222246E-2</c:v>
                </c:pt>
                <c:pt idx="28">
                  <c:v>2.6031595354189051E-2</c:v>
                </c:pt>
                <c:pt idx="29">
                  <c:v>2.7402231377086864E-2</c:v>
                </c:pt>
                <c:pt idx="30">
                  <c:v>2.8536067433276704E-2</c:v>
                </c:pt>
                <c:pt idx="31">
                  <c:v>2.9240177849666645E-2</c:v>
                </c:pt>
                <c:pt idx="32">
                  <c:v>2.9423566420468016E-2</c:v>
                </c:pt>
                <c:pt idx="33">
                  <c:v>2.9053083397922758E-2</c:v>
                </c:pt>
                <c:pt idx="34">
                  <c:v>2.803899687337133E-2</c:v>
                </c:pt>
                <c:pt idx="35">
                  <c:v>2.6166504699598123E-2</c:v>
                </c:pt>
                <c:pt idx="36">
                  <c:v>2.3028353517568698E-2</c:v>
                </c:pt>
                <c:pt idx="37">
                  <c:v>1.7621369929092759E-2</c:v>
                </c:pt>
                <c:pt idx="38">
                  <c:v>5.2769957525489568E-3</c:v>
                </c:pt>
                <c:pt idx="39">
                  <c:v>-6.4910762064162852E-3</c:v>
                </c:pt>
                <c:pt idx="40">
                  <c:v>-5.3165901430695505E-3</c:v>
                </c:pt>
                <c:pt idx="41">
                  <c:v>-2.4330307631827454E-3</c:v>
                </c:pt>
                <c:pt idx="42">
                  <c:v>7.6944359794085294E-4</c:v>
                </c:pt>
                <c:pt idx="43">
                  <c:v>4.0080172219585097E-3</c:v>
                </c:pt>
                <c:pt idx="44">
                  <c:v>7.2008220937324367E-3</c:v>
                </c:pt>
                <c:pt idx="45">
                  <c:v>1.0374251800768921E-2</c:v>
                </c:pt>
                <c:pt idx="46">
                  <c:v>1.3545035733191072E-2</c:v>
                </c:pt>
                <c:pt idx="47">
                  <c:v>1.660202432856513E-2</c:v>
                </c:pt>
                <c:pt idx="48">
                  <c:v>1.9334453155821558E-2</c:v>
                </c:pt>
                <c:pt idx="49">
                  <c:v>2.1578973981285256E-2</c:v>
                </c:pt>
                <c:pt idx="50">
                  <c:v>2.3344735940766796E-2</c:v>
                </c:pt>
                <c:pt idx="51">
                  <c:v>2.4813288822440605E-2</c:v>
                </c:pt>
                <c:pt idx="52">
                  <c:v>2.620824762428791E-2</c:v>
                </c:pt>
                <c:pt idx="53">
                  <c:v>2.7623594027737997E-2</c:v>
                </c:pt>
                <c:pt idx="54">
                  <c:v>2.8953270967642761E-2</c:v>
                </c:pt>
                <c:pt idx="55">
                  <c:v>2.9984072323033788E-2</c:v>
                </c:pt>
                <c:pt idx="56">
                  <c:v>3.0330541741731776E-2</c:v>
                </c:pt>
                <c:pt idx="57">
                  <c:v>3.0548201966382974E-2</c:v>
                </c:pt>
                <c:pt idx="58">
                  <c:v>3.0632582225695038E-2</c:v>
                </c:pt>
                <c:pt idx="59">
                  <c:v>3.058113372636715E-2</c:v>
                </c:pt>
                <c:pt idx="60">
                  <c:v>3.038887441076845E-2</c:v>
                </c:pt>
                <c:pt idx="61">
                  <c:v>3.0044845571226476E-2</c:v>
                </c:pt>
                <c:pt idx="62">
                  <c:v>2.9530230615631186E-2</c:v>
                </c:pt>
                <c:pt idx="63">
                  <c:v>2.8817893363055746E-2</c:v>
                </c:pt>
                <c:pt idx="64">
                  <c:v>2.7871648236949896E-2</c:v>
                </c:pt>
                <c:pt idx="65">
                  <c:v>2.6642644390544944E-2</c:v>
                </c:pt>
                <c:pt idx="66">
                  <c:v>2.5060715495346296E-2</c:v>
                </c:pt>
                <c:pt idx="67">
                  <c:v>2.3017231634375218E-2</c:v>
                </c:pt>
                <c:pt idx="68">
                  <c:v>2.0312861690043912E-2</c:v>
                </c:pt>
                <c:pt idx="69">
                  <c:v>1.6448855511204511E-2</c:v>
                </c:pt>
                <c:pt idx="70">
                  <c:v>1.01931660884981E-2</c:v>
                </c:pt>
                <c:pt idx="71">
                  <c:v>1.3393219604117806E-3</c:v>
                </c:pt>
                <c:pt idx="72">
                  <c:v>-4.4772197215471061E-3</c:v>
                </c:pt>
                <c:pt idx="73">
                  <c:v>-5.3974037372606278E-3</c:v>
                </c:pt>
                <c:pt idx="74">
                  <c:v>-4.597145159160744E-3</c:v>
                </c:pt>
                <c:pt idx="75">
                  <c:v>-3.3284397974917435E-3</c:v>
                </c:pt>
                <c:pt idx="76">
                  <c:v>-1.8628263273183232E-3</c:v>
                </c:pt>
                <c:pt idx="77">
                  <c:v>-2.9938567646713675E-4</c:v>
                </c:pt>
                <c:pt idx="78">
                  <c:v>1.3093834624437837E-3</c:v>
                </c:pt>
                <c:pt idx="79">
                  <c:v>2.9336140186926613E-3</c:v>
                </c:pt>
                <c:pt idx="80">
                  <c:v>4.555316834209901E-3</c:v>
                </c:pt>
                <c:pt idx="81">
                  <c:v>6.1651033968719831E-3</c:v>
                </c:pt>
                <c:pt idx="82">
                  <c:v>7.7618088106855814E-3</c:v>
                </c:pt>
                <c:pt idx="83">
                  <c:v>9.3506448282958694E-3</c:v>
                </c:pt>
                <c:pt idx="84">
                  <c:v>1.0938718615966339E-2</c:v>
                </c:pt>
                <c:pt idx="85">
                  <c:v>1.2529404983297297E-2</c:v>
                </c:pt>
                <c:pt idx="86">
                  <c:v>1.4117811027477467E-2</c:v>
                </c:pt>
                <c:pt idx="87">
                  <c:v>1.568893527197792E-2</c:v>
                </c:pt>
                <c:pt idx="88">
                  <c:v>1.7219013605607056E-2</c:v>
                </c:pt>
                <c:pt idx="89">
                  <c:v>1.8679533539495224E-2</c:v>
                </c:pt>
                <c:pt idx="90">
                  <c:v>2.0042729370916366E-2</c:v>
                </c:pt>
                <c:pt idx="91">
                  <c:v>2.1287130956595193E-2</c:v>
                </c:pt>
                <c:pt idx="92">
                  <c:v>2.2401899037684182E-2</c:v>
                </c:pt>
                <c:pt idx="93">
                  <c:v>2.3389095509511348E-2</c:v>
                </c:pt>
                <c:pt idx="94">
                  <c:v>2.4263513838952155E-2</c:v>
                </c:pt>
                <c:pt idx="95">
                  <c:v>2.5050098574633941E-2</c:v>
                </c:pt>
                <c:pt idx="96">
                  <c:v>2.5779312646749382E-2</c:v>
                </c:pt>
                <c:pt idx="97">
                  <c:v>2.6481166148788482E-2</c:v>
                </c:pt>
                <c:pt idx="98">
                  <c:v>2.7179037449753869E-2</c:v>
                </c:pt>
                <c:pt idx="99">
                  <c:v>2.7884720127448286E-2</c:v>
                </c:pt>
                <c:pt idx="100">
                  <c:v>2.8596015515539284E-2</c:v>
                </c:pt>
                <c:pt idx="101">
                  <c:v>2.9297537685509859E-2</c:v>
                </c:pt>
                <c:pt idx="102">
                  <c:v>2.9964434590085971E-2</c:v>
                </c:pt>
                <c:pt idx="103">
                  <c:v>3.0567871428014103E-2</c:v>
                </c:pt>
                <c:pt idx="104">
                  <c:v>3.1080680377031752E-2</c:v>
                </c:pt>
                <c:pt idx="105">
                  <c:v>3.1481637904687762E-2</c:v>
                </c:pt>
                <c:pt idx="106">
                  <c:v>3.1757308304300971E-2</c:v>
                </c:pt>
                <c:pt idx="107">
                  <c:v>3.1901136539344975E-2</c:v>
                </c:pt>
                <c:pt idx="108">
                  <c:v>3.1910281613147698E-2</c:v>
                </c:pt>
                <c:pt idx="109">
                  <c:v>3.1781318791203272E-2</c:v>
                </c:pt>
                <c:pt idx="110">
                  <c:v>3.1506199613183281E-2</c:v>
                </c:pt>
                <c:pt idx="111">
                  <c:v>3.1069607819296054E-2</c:v>
                </c:pt>
                <c:pt idx="112">
                  <c:v>3.0448007618334598E-2</c:v>
                </c:pt>
                <c:pt idx="113">
                  <c:v>2.9609322430103623E-2</c:v>
                </c:pt>
                <c:pt idx="114">
                  <c:v>2.8510884500656551E-2</c:v>
                </c:pt>
                <c:pt idx="115">
                  <c:v>2.7093152884683461E-2</c:v>
                </c:pt>
                <c:pt idx="116">
                  <c:v>2.5267174533492448E-2</c:v>
                </c:pt>
                <c:pt idx="117">
                  <c:v>2.2884477834277564E-2</c:v>
                </c:pt>
                <c:pt idx="118">
                  <c:v>1.9620326169959335E-2</c:v>
                </c:pt>
                <c:pt idx="119">
                  <c:v>1.4593578756867929E-2</c:v>
                </c:pt>
                <c:pt idx="120">
                  <c:v>6.5392354287401016E-3</c:v>
                </c:pt>
                <c:pt idx="121">
                  <c:v>-1.4051953417902018E-3</c:v>
                </c:pt>
                <c:pt idx="122">
                  <c:v>-4.0532961594951702E-3</c:v>
                </c:pt>
                <c:pt idx="123">
                  <c:v>-3.71518649672678E-3</c:v>
                </c:pt>
                <c:pt idx="124">
                  <c:v>-2.589487657870997E-3</c:v>
                </c:pt>
                <c:pt idx="125">
                  <c:v>-1.1903266286408861E-3</c:v>
                </c:pt>
                <c:pt idx="126">
                  <c:v>3.4109940831957355E-4</c:v>
                </c:pt>
                <c:pt idx="127">
                  <c:v>1.9367356104811346E-3</c:v>
                </c:pt>
                <c:pt idx="128">
                  <c:v>3.5588096141318457E-3</c:v>
                </c:pt>
                <c:pt idx="129">
                  <c:v>5.184983518651232E-3</c:v>
                </c:pt>
                <c:pt idx="130">
                  <c:v>6.802255335572078E-3</c:v>
                </c:pt>
                <c:pt idx="131">
                  <c:v>8.4059936836021285E-3</c:v>
                </c:pt>
                <c:pt idx="132">
                  <c:v>9.9990735775804963E-3</c:v>
                </c:pt>
                <c:pt idx="133">
                  <c:v>1.1588460926021556E-2</c:v>
                </c:pt>
                <c:pt idx="134">
                  <c:v>1.3179805270102825E-2</c:v>
                </c:pt>
                <c:pt idx="135">
                  <c:v>1.4772180408560806E-2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E6B-4B83-BDB9-25F2D7F9B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181304"/>
        <c:axId val="1"/>
      </c:scatterChart>
      <c:valAx>
        <c:axId val="641181304"/>
        <c:scaling>
          <c:orientation val="minMax"/>
          <c:max val="1000"/>
          <c:min val="-4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05749021294312"/>
              <c:y val="0.855614973262032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513654096228866E-2"/>
              <c:y val="0.387700534759358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11813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6397933028202425"/>
          <c:y val="0.93048128342245995"/>
          <c:w val="0.83225022099805801"/>
          <c:h val="0.9839572192513369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V482 Per - O-C Diagr.</a:t>
            </a:r>
          </a:p>
        </c:rich>
      </c:tx>
      <c:layout>
        <c:manualLayout>
          <c:xMode val="edge"/>
          <c:yMode val="edge"/>
          <c:x val="0.35676625659050965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14235500878734"/>
          <c:y val="0.13388013864022646"/>
          <c:w val="0.79789103690685415"/>
          <c:h val="0.66666844547378079"/>
        </c:manualLayout>
      </c:layout>
      <c:scatterChart>
        <c:scatterStyle val="lineMarker"/>
        <c:varyColors val="0"/>
        <c:ser>
          <c:idx val="0"/>
          <c:order val="0"/>
          <c:tx>
            <c:strRef>
              <c:f>Inactive2!$H$20:$H$20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Inactive2!$F$21:$F$1005</c:f>
              <c:numCache>
                <c:formatCode>General</c:formatCode>
                <c:ptCount val="985"/>
                <c:pt idx="0">
                  <c:v>-11256</c:v>
                </c:pt>
                <c:pt idx="1">
                  <c:v>-8909</c:v>
                </c:pt>
                <c:pt idx="2">
                  <c:v>-8876.5</c:v>
                </c:pt>
                <c:pt idx="3">
                  <c:v>-8431</c:v>
                </c:pt>
                <c:pt idx="4">
                  <c:v>-8397.5</c:v>
                </c:pt>
                <c:pt idx="5">
                  <c:v>-3393.5</c:v>
                </c:pt>
                <c:pt idx="6">
                  <c:v>-3393.5</c:v>
                </c:pt>
                <c:pt idx="7">
                  <c:v>-3288</c:v>
                </c:pt>
                <c:pt idx="8">
                  <c:v>-3288</c:v>
                </c:pt>
                <c:pt idx="9">
                  <c:v>-3281</c:v>
                </c:pt>
                <c:pt idx="10">
                  <c:v>-3281</c:v>
                </c:pt>
                <c:pt idx="11">
                  <c:v>-3277</c:v>
                </c:pt>
                <c:pt idx="12">
                  <c:v>-3277</c:v>
                </c:pt>
                <c:pt idx="13">
                  <c:v>-3239</c:v>
                </c:pt>
                <c:pt idx="14">
                  <c:v>-3239</c:v>
                </c:pt>
                <c:pt idx="15">
                  <c:v>-3125</c:v>
                </c:pt>
                <c:pt idx="16">
                  <c:v>-3125</c:v>
                </c:pt>
                <c:pt idx="17">
                  <c:v>-3125</c:v>
                </c:pt>
                <c:pt idx="18">
                  <c:v>-3125</c:v>
                </c:pt>
                <c:pt idx="19">
                  <c:v>-3093.5</c:v>
                </c:pt>
                <c:pt idx="20">
                  <c:v>-3093.5</c:v>
                </c:pt>
                <c:pt idx="21">
                  <c:v>-2968</c:v>
                </c:pt>
                <c:pt idx="22">
                  <c:v>-2968</c:v>
                </c:pt>
                <c:pt idx="23">
                  <c:v>-2950</c:v>
                </c:pt>
                <c:pt idx="24">
                  <c:v>-2950</c:v>
                </c:pt>
                <c:pt idx="25">
                  <c:v>-2782.5</c:v>
                </c:pt>
                <c:pt idx="26">
                  <c:v>-2782.5</c:v>
                </c:pt>
                <c:pt idx="27">
                  <c:v>-2655</c:v>
                </c:pt>
                <c:pt idx="28">
                  <c:v>-2655</c:v>
                </c:pt>
                <c:pt idx="29">
                  <c:v>-2551.5</c:v>
                </c:pt>
                <c:pt idx="30">
                  <c:v>-2551.5</c:v>
                </c:pt>
                <c:pt idx="31">
                  <c:v>-2551.5</c:v>
                </c:pt>
                <c:pt idx="32">
                  <c:v>-2551.5</c:v>
                </c:pt>
                <c:pt idx="33">
                  <c:v>-2496</c:v>
                </c:pt>
                <c:pt idx="34">
                  <c:v>-2496</c:v>
                </c:pt>
                <c:pt idx="35">
                  <c:v>-2496</c:v>
                </c:pt>
                <c:pt idx="36">
                  <c:v>-2496</c:v>
                </c:pt>
                <c:pt idx="37">
                  <c:v>-2379</c:v>
                </c:pt>
                <c:pt idx="38">
                  <c:v>-2366</c:v>
                </c:pt>
                <c:pt idx="39">
                  <c:v>-2355</c:v>
                </c:pt>
                <c:pt idx="40">
                  <c:v>-2243</c:v>
                </c:pt>
                <c:pt idx="41">
                  <c:v>-1914</c:v>
                </c:pt>
                <c:pt idx="42">
                  <c:v>-1837</c:v>
                </c:pt>
                <c:pt idx="43">
                  <c:v>-1837</c:v>
                </c:pt>
                <c:pt idx="44">
                  <c:v>-1478.5</c:v>
                </c:pt>
                <c:pt idx="45">
                  <c:v>-1472</c:v>
                </c:pt>
                <c:pt idx="46">
                  <c:v>-1468</c:v>
                </c:pt>
                <c:pt idx="47">
                  <c:v>-1463.5</c:v>
                </c:pt>
                <c:pt idx="48">
                  <c:v>-1463</c:v>
                </c:pt>
                <c:pt idx="49">
                  <c:v>-1340</c:v>
                </c:pt>
                <c:pt idx="50">
                  <c:v>-1317.5</c:v>
                </c:pt>
                <c:pt idx="51">
                  <c:v>-1285</c:v>
                </c:pt>
                <c:pt idx="52">
                  <c:v>-1210</c:v>
                </c:pt>
                <c:pt idx="53">
                  <c:v>-1193</c:v>
                </c:pt>
                <c:pt idx="54">
                  <c:v>-1193</c:v>
                </c:pt>
                <c:pt idx="55">
                  <c:v>-1193</c:v>
                </c:pt>
                <c:pt idx="56">
                  <c:v>-1159</c:v>
                </c:pt>
                <c:pt idx="57">
                  <c:v>-1042.5</c:v>
                </c:pt>
                <c:pt idx="58">
                  <c:v>-1042</c:v>
                </c:pt>
                <c:pt idx="59">
                  <c:v>-904</c:v>
                </c:pt>
                <c:pt idx="60">
                  <c:v>-899</c:v>
                </c:pt>
                <c:pt idx="61">
                  <c:v>-892</c:v>
                </c:pt>
                <c:pt idx="62">
                  <c:v>-870</c:v>
                </c:pt>
                <c:pt idx="63">
                  <c:v>-868</c:v>
                </c:pt>
                <c:pt idx="64">
                  <c:v>-859</c:v>
                </c:pt>
                <c:pt idx="65">
                  <c:v>-848</c:v>
                </c:pt>
                <c:pt idx="66">
                  <c:v>-741</c:v>
                </c:pt>
                <c:pt idx="67">
                  <c:v>-740</c:v>
                </c:pt>
                <c:pt idx="68">
                  <c:v>-733.5</c:v>
                </c:pt>
                <c:pt idx="69">
                  <c:v>-684.5</c:v>
                </c:pt>
                <c:pt idx="70">
                  <c:v>-684.5</c:v>
                </c:pt>
                <c:pt idx="71">
                  <c:v>-600</c:v>
                </c:pt>
                <c:pt idx="72">
                  <c:v>-599</c:v>
                </c:pt>
                <c:pt idx="73">
                  <c:v>-599</c:v>
                </c:pt>
                <c:pt idx="74">
                  <c:v>-596.5</c:v>
                </c:pt>
                <c:pt idx="75">
                  <c:v>-596.5</c:v>
                </c:pt>
                <c:pt idx="76">
                  <c:v>-586.5</c:v>
                </c:pt>
                <c:pt idx="77">
                  <c:v>-553</c:v>
                </c:pt>
                <c:pt idx="78">
                  <c:v>-451</c:v>
                </c:pt>
                <c:pt idx="79">
                  <c:v>-451</c:v>
                </c:pt>
                <c:pt idx="80">
                  <c:v>-451</c:v>
                </c:pt>
                <c:pt idx="81">
                  <c:v>-451</c:v>
                </c:pt>
                <c:pt idx="82">
                  <c:v>-447</c:v>
                </c:pt>
                <c:pt idx="83">
                  <c:v>-447</c:v>
                </c:pt>
                <c:pt idx="84">
                  <c:v>-442</c:v>
                </c:pt>
                <c:pt idx="85">
                  <c:v>-442</c:v>
                </c:pt>
                <c:pt idx="86">
                  <c:v>-436</c:v>
                </c:pt>
                <c:pt idx="87">
                  <c:v>-436</c:v>
                </c:pt>
                <c:pt idx="88">
                  <c:v>-431.5</c:v>
                </c:pt>
                <c:pt idx="89">
                  <c:v>-431.5</c:v>
                </c:pt>
                <c:pt idx="90">
                  <c:v>-430</c:v>
                </c:pt>
                <c:pt idx="91">
                  <c:v>-430</c:v>
                </c:pt>
                <c:pt idx="92">
                  <c:v>-420</c:v>
                </c:pt>
                <c:pt idx="93">
                  <c:v>-420</c:v>
                </c:pt>
                <c:pt idx="94">
                  <c:v>-420</c:v>
                </c:pt>
                <c:pt idx="95">
                  <c:v>-420</c:v>
                </c:pt>
                <c:pt idx="96">
                  <c:v>-418</c:v>
                </c:pt>
                <c:pt idx="97">
                  <c:v>-418</c:v>
                </c:pt>
                <c:pt idx="98">
                  <c:v>-418</c:v>
                </c:pt>
                <c:pt idx="99">
                  <c:v>-409</c:v>
                </c:pt>
                <c:pt idx="100">
                  <c:v>-409</c:v>
                </c:pt>
                <c:pt idx="101">
                  <c:v>-409</c:v>
                </c:pt>
                <c:pt idx="102">
                  <c:v>-409</c:v>
                </c:pt>
                <c:pt idx="103">
                  <c:v>-290</c:v>
                </c:pt>
                <c:pt idx="104">
                  <c:v>-285.5</c:v>
                </c:pt>
                <c:pt idx="105">
                  <c:v>-279</c:v>
                </c:pt>
                <c:pt idx="106">
                  <c:v>-272.5</c:v>
                </c:pt>
                <c:pt idx="107">
                  <c:v>-254.5</c:v>
                </c:pt>
                <c:pt idx="108">
                  <c:v>-178</c:v>
                </c:pt>
                <c:pt idx="109">
                  <c:v>-173.5</c:v>
                </c:pt>
                <c:pt idx="110">
                  <c:v>-167</c:v>
                </c:pt>
                <c:pt idx="111">
                  <c:v>-164.5</c:v>
                </c:pt>
                <c:pt idx="112">
                  <c:v>-160</c:v>
                </c:pt>
                <c:pt idx="113">
                  <c:v>-160</c:v>
                </c:pt>
                <c:pt idx="114">
                  <c:v>-158</c:v>
                </c:pt>
                <c:pt idx="115">
                  <c:v>-151.5</c:v>
                </c:pt>
                <c:pt idx="116">
                  <c:v>-151</c:v>
                </c:pt>
                <c:pt idx="117">
                  <c:v>-151</c:v>
                </c:pt>
                <c:pt idx="118">
                  <c:v>-149</c:v>
                </c:pt>
                <c:pt idx="119">
                  <c:v>-147</c:v>
                </c:pt>
                <c:pt idx="120">
                  <c:v>-146.5</c:v>
                </c:pt>
                <c:pt idx="121">
                  <c:v>-144.5</c:v>
                </c:pt>
                <c:pt idx="122">
                  <c:v>-142.5</c:v>
                </c:pt>
                <c:pt idx="123">
                  <c:v>-135.5</c:v>
                </c:pt>
                <c:pt idx="124">
                  <c:v>-127</c:v>
                </c:pt>
                <c:pt idx="125">
                  <c:v>-118</c:v>
                </c:pt>
                <c:pt idx="126">
                  <c:v>-110</c:v>
                </c:pt>
                <c:pt idx="127">
                  <c:v>-8.5</c:v>
                </c:pt>
                <c:pt idx="128">
                  <c:v>-8</c:v>
                </c:pt>
                <c:pt idx="129">
                  <c:v>-8</c:v>
                </c:pt>
                <c:pt idx="130">
                  <c:v>-6.5</c:v>
                </c:pt>
                <c:pt idx="131">
                  <c:v>-1</c:v>
                </c:pt>
                <c:pt idx="132">
                  <c:v>-1</c:v>
                </c:pt>
                <c:pt idx="133">
                  <c:v>0</c:v>
                </c:pt>
                <c:pt idx="134">
                  <c:v>3</c:v>
                </c:pt>
                <c:pt idx="135">
                  <c:v>29.5</c:v>
                </c:pt>
                <c:pt idx="136">
                  <c:v>32</c:v>
                </c:pt>
                <c:pt idx="137">
                  <c:v>144.5</c:v>
                </c:pt>
                <c:pt idx="138">
                  <c:v>149</c:v>
                </c:pt>
                <c:pt idx="139">
                  <c:v>186.5</c:v>
                </c:pt>
                <c:pt idx="140">
                  <c:v>294.5</c:v>
                </c:pt>
                <c:pt idx="141">
                  <c:v>303.5</c:v>
                </c:pt>
              </c:numCache>
            </c:numRef>
          </c:xVal>
          <c:yVal>
            <c:numRef>
              <c:f>Inactive2!$H$21:$H$1005</c:f>
              <c:numCache>
                <c:formatCode>General</c:formatCode>
                <c:ptCount val="985"/>
                <c:pt idx="1">
                  <c:v>0.16442000000097323</c:v>
                </c:pt>
                <c:pt idx="2">
                  <c:v>0.16139499999553664</c:v>
                </c:pt>
                <c:pt idx="3">
                  <c:v>0.16735999999946216</c:v>
                </c:pt>
                <c:pt idx="4">
                  <c:v>0.17656500000157394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D6-481B-B6FD-B21A45E0E294}"/>
            </c:ext>
          </c:extLst>
        </c:ser>
        <c:ser>
          <c:idx val="1"/>
          <c:order val="1"/>
          <c:tx>
            <c:strRef>
              <c:f>Inactive2!$I$20:$I$20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Inactive2!$D$21:$D$1005</c:f>
                <c:numCache>
                  <c:formatCode>General</c:formatCode>
                  <c:ptCount val="9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2.9999999999999997E-4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4.0000000000000002E-4</c:v>
                  </c:pt>
                  <c:pt idx="106">
                    <c:v>5.0000000000000001E-4</c:v>
                  </c:pt>
                  <c:pt idx="107">
                    <c:v>4.0000000000000002E-4</c:v>
                  </c:pt>
                  <c:pt idx="108">
                    <c:v>5.0000000000000001E-4</c:v>
                  </c:pt>
                  <c:pt idx="109">
                    <c:v>4.0000000000000002E-4</c:v>
                  </c:pt>
                  <c:pt idx="110">
                    <c:v>8.9999999999999998E-4</c:v>
                  </c:pt>
                  <c:pt idx="111">
                    <c:v>5.0000000000000001E-4</c:v>
                  </c:pt>
                  <c:pt idx="112">
                    <c:v>4.0000000000000002E-4</c:v>
                  </c:pt>
                  <c:pt idx="113">
                    <c:v>1.1999999999999999E-3</c:v>
                  </c:pt>
                  <c:pt idx="114">
                    <c:v>4.0000000000000002E-4</c:v>
                  </c:pt>
                  <c:pt idx="115">
                    <c:v>5.9999999999999995E-4</c:v>
                  </c:pt>
                  <c:pt idx="116">
                    <c:v>4.0000000000000002E-4</c:v>
                  </c:pt>
                  <c:pt idx="117">
                    <c:v>6.9999999999999999E-4</c:v>
                  </c:pt>
                  <c:pt idx="118">
                    <c:v>2.9999999999999997E-4</c:v>
                  </c:pt>
                  <c:pt idx="119">
                    <c:v>2.0000000000000001E-4</c:v>
                  </c:pt>
                  <c:pt idx="120">
                    <c:v>1E-3</c:v>
                  </c:pt>
                  <c:pt idx="121">
                    <c:v>2.9999999999999997E-4</c:v>
                  </c:pt>
                  <c:pt idx="122">
                    <c:v>5.0000000000000001E-4</c:v>
                  </c:pt>
                  <c:pt idx="123">
                    <c:v>5.9999999999999995E-4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0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4.0000000000000002E-4</c:v>
                  </c:pt>
                  <c:pt idx="130">
                    <c:v>2.0000000000000001E-4</c:v>
                  </c:pt>
                  <c:pt idx="131">
                    <c:v>4.0000000000000002E-4</c:v>
                  </c:pt>
                  <c:pt idx="132">
                    <c:v>4.0000000000000002E-4</c:v>
                  </c:pt>
                  <c:pt idx="133">
                    <c:v>2.9999999999999997E-4</c:v>
                  </c:pt>
                  <c:pt idx="134">
                    <c:v>5.0000000000000001E-4</c:v>
                  </c:pt>
                  <c:pt idx="135">
                    <c:v>8.9999999999999998E-4</c:v>
                  </c:pt>
                  <c:pt idx="136">
                    <c:v>4.0000000000000002E-4</c:v>
                  </c:pt>
                  <c:pt idx="137">
                    <c:v>5.9999999999999995E-4</c:v>
                  </c:pt>
                  <c:pt idx="138">
                    <c:v>6.0000000000000006E-4</c:v>
                  </c:pt>
                  <c:pt idx="139">
                    <c:v>5.9999999999999995E-4</c:v>
                  </c:pt>
                  <c:pt idx="140">
                    <c:v>5.0000000000000001E-4</c:v>
                  </c:pt>
                  <c:pt idx="141">
                    <c:v>8.0000000000000004E-4</c:v>
                  </c:pt>
                </c:numCache>
              </c:numRef>
            </c:plus>
            <c:minus>
              <c:numRef>
                <c:f>Inactive2!$D$21:$D$1005</c:f>
                <c:numCache>
                  <c:formatCode>General</c:formatCode>
                  <c:ptCount val="9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2.9999999999999997E-4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1.1000000000000001E-3</c:v>
                  </c:pt>
                  <c:pt idx="104">
                    <c:v>5.9999999999999995E-4</c:v>
                  </c:pt>
                  <c:pt idx="105">
                    <c:v>4.0000000000000002E-4</c:v>
                  </c:pt>
                  <c:pt idx="106">
                    <c:v>5.0000000000000001E-4</c:v>
                  </c:pt>
                  <c:pt idx="107">
                    <c:v>4.0000000000000002E-4</c:v>
                  </c:pt>
                  <c:pt idx="108">
                    <c:v>5.0000000000000001E-4</c:v>
                  </c:pt>
                  <c:pt idx="109">
                    <c:v>4.0000000000000002E-4</c:v>
                  </c:pt>
                  <c:pt idx="110">
                    <c:v>8.9999999999999998E-4</c:v>
                  </c:pt>
                  <c:pt idx="111">
                    <c:v>5.0000000000000001E-4</c:v>
                  </c:pt>
                  <c:pt idx="112">
                    <c:v>4.0000000000000002E-4</c:v>
                  </c:pt>
                  <c:pt idx="113">
                    <c:v>1.1999999999999999E-3</c:v>
                  </c:pt>
                  <c:pt idx="114">
                    <c:v>4.0000000000000002E-4</c:v>
                  </c:pt>
                  <c:pt idx="115">
                    <c:v>5.9999999999999995E-4</c:v>
                  </c:pt>
                  <c:pt idx="116">
                    <c:v>4.0000000000000002E-4</c:v>
                  </c:pt>
                  <c:pt idx="117">
                    <c:v>6.9999999999999999E-4</c:v>
                  </c:pt>
                  <c:pt idx="118">
                    <c:v>2.9999999999999997E-4</c:v>
                  </c:pt>
                  <c:pt idx="119">
                    <c:v>2.0000000000000001E-4</c:v>
                  </c:pt>
                  <c:pt idx="120">
                    <c:v>1E-3</c:v>
                  </c:pt>
                  <c:pt idx="121">
                    <c:v>2.9999999999999997E-4</c:v>
                  </c:pt>
                  <c:pt idx="122">
                    <c:v>5.0000000000000001E-4</c:v>
                  </c:pt>
                  <c:pt idx="123">
                    <c:v>5.9999999999999995E-4</c:v>
                  </c:pt>
                  <c:pt idx="124">
                    <c:v>5.0000000000000001E-4</c:v>
                  </c:pt>
                  <c:pt idx="125">
                    <c:v>4.0000000000000002E-4</c:v>
                  </c:pt>
                  <c:pt idx="126">
                    <c:v>0</c:v>
                  </c:pt>
                  <c:pt idx="127">
                    <c:v>2.9999999999999997E-4</c:v>
                  </c:pt>
                  <c:pt idx="128">
                    <c:v>4.0000000000000002E-4</c:v>
                  </c:pt>
                  <c:pt idx="129">
                    <c:v>4.0000000000000002E-4</c:v>
                  </c:pt>
                  <c:pt idx="130">
                    <c:v>2.0000000000000001E-4</c:v>
                  </c:pt>
                  <c:pt idx="131">
                    <c:v>4.0000000000000002E-4</c:v>
                  </c:pt>
                  <c:pt idx="132">
                    <c:v>4.0000000000000002E-4</c:v>
                  </c:pt>
                  <c:pt idx="133">
                    <c:v>2.9999999999999997E-4</c:v>
                  </c:pt>
                  <c:pt idx="134">
                    <c:v>5.0000000000000001E-4</c:v>
                  </c:pt>
                  <c:pt idx="135">
                    <c:v>8.9999999999999998E-4</c:v>
                  </c:pt>
                  <c:pt idx="136">
                    <c:v>4.0000000000000002E-4</c:v>
                  </c:pt>
                  <c:pt idx="137">
                    <c:v>5.9999999999999995E-4</c:v>
                  </c:pt>
                  <c:pt idx="138">
                    <c:v>6.0000000000000006E-4</c:v>
                  </c:pt>
                  <c:pt idx="139">
                    <c:v>5.9999999999999995E-4</c:v>
                  </c:pt>
                  <c:pt idx="140">
                    <c:v>5.0000000000000001E-4</c:v>
                  </c:pt>
                  <c:pt idx="141">
                    <c:v>8.0000000000000004E-4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Inactive2!$F$21:$F$1005</c:f>
              <c:numCache>
                <c:formatCode>General</c:formatCode>
                <c:ptCount val="985"/>
                <c:pt idx="0">
                  <c:v>-11256</c:v>
                </c:pt>
                <c:pt idx="1">
                  <c:v>-8909</c:v>
                </c:pt>
                <c:pt idx="2">
                  <c:v>-8876.5</c:v>
                </c:pt>
                <c:pt idx="3">
                  <c:v>-8431</c:v>
                </c:pt>
                <c:pt idx="4">
                  <c:v>-8397.5</c:v>
                </c:pt>
                <c:pt idx="5">
                  <c:v>-3393.5</c:v>
                </c:pt>
                <c:pt idx="6">
                  <c:v>-3393.5</c:v>
                </c:pt>
                <c:pt idx="7">
                  <c:v>-3288</c:v>
                </c:pt>
                <c:pt idx="8">
                  <c:v>-3288</c:v>
                </c:pt>
                <c:pt idx="9">
                  <c:v>-3281</c:v>
                </c:pt>
                <c:pt idx="10">
                  <c:v>-3281</c:v>
                </c:pt>
                <c:pt idx="11">
                  <c:v>-3277</c:v>
                </c:pt>
                <c:pt idx="12">
                  <c:v>-3277</c:v>
                </c:pt>
                <c:pt idx="13">
                  <c:v>-3239</c:v>
                </c:pt>
                <c:pt idx="14">
                  <c:v>-3239</c:v>
                </c:pt>
                <c:pt idx="15">
                  <c:v>-3125</c:v>
                </c:pt>
                <c:pt idx="16">
                  <c:v>-3125</c:v>
                </c:pt>
                <c:pt idx="17">
                  <c:v>-3125</c:v>
                </c:pt>
                <c:pt idx="18">
                  <c:v>-3125</c:v>
                </c:pt>
                <c:pt idx="19">
                  <c:v>-3093.5</c:v>
                </c:pt>
                <c:pt idx="20">
                  <c:v>-3093.5</c:v>
                </c:pt>
                <c:pt idx="21">
                  <c:v>-2968</c:v>
                </c:pt>
                <c:pt idx="22">
                  <c:v>-2968</c:v>
                </c:pt>
                <c:pt idx="23">
                  <c:v>-2950</c:v>
                </c:pt>
                <c:pt idx="24">
                  <c:v>-2950</c:v>
                </c:pt>
                <c:pt idx="25">
                  <c:v>-2782.5</c:v>
                </c:pt>
                <c:pt idx="26">
                  <c:v>-2782.5</c:v>
                </c:pt>
                <c:pt idx="27">
                  <c:v>-2655</c:v>
                </c:pt>
                <c:pt idx="28">
                  <c:v>-2655</c:v>
                </c:pt>
                <c:pt idx="29">
                  <c:v>-2551.5</c:v>
                </c:pt>
                <c:pt idx="30">
                  <c:v>-2551.5</c:v>
                </c:pt>
                <c:pt idx="31">
                  <c:v>-2551.5</c:v>
                </c:pt>
                <c:pt idx="32">
                  <c:v>-2551.5</c:v>
                </c:pt>
                <c:pt idx="33">
                  <c:v>-2496</c:v>
                </c:pt>
                <c:pt idx="34">
                  <c:v>-2496</c:v>
                </c:pt>
                <c:pt idx="35">
                  <c:v>-2496</c:v>
                </c:pt>
                <c:pt idx="36">
                  <c:v>-2496</c:v>
                </c:pt>
                <c:pt idx="37">
                  <c:v>-2379</c:v>
                </c:pt>
                <c:pt idx="38">
                  <c:v>-2366</c:v>
                </c:pt>
                <c:pt idx="39">
                  <c:v>-2355</c:v>
                </c:pt>
                <c:pt idx="40">
                  <c:v>-2243</c:v>
                </c:pt>
                <c:pt idx="41">
                  <c:v>-1914</c:v>
                </c:pt>
                <c:pt idx="42">
                  <c:v>-1837</c:v>
                </c:pt>
                <c:pt idx="43">
                  <c:v>-1837</c:v>
                </c:pt>
                <c:pt idx="44">
                  <c:v>-1478.5</c:v>
                </c:pt>
                <c:pt idx="45">
                  <c:v>-1472</c:v>
                </c:pt>
                <c:pt idx="46">
                  <c:v>-1468</c:v>
                </c:pt>
                <c:pt idx="47">
                  <c:v>-1463.5</c:v>
                </c:pt>
                <c:pt idx="48">
                  <c:v>-1463</c:v>
                </c:pt>
                <c:pt idx="49">
                  <c:v>-1340</c:v>
                </c:pt>
                <c:pt idx="50">
                  <c:v>-1317.5</c:v>
                </c:pt>
                <c:pt idx="51">
                  <c:v>-1285</c:v>
                </c:pt>
                <c:pt idx="52">
                  <c:v>-1210</c:v>
                </c:pt>
                <c:pt idx="53">
                  <c:v>-1193</c:v>
                </c:pt>
                <c:pt idx="54">
                  <c:v>-1193</c:v>
                </c:pt>
                <c:pt idx="55">
                  <c:v>-1193</c:v>
                </c:pt>
                <c:pt idx="56">
                  <c:v>-1159</c:v>
                </c:pt>
                <c:pt idx="57">
                  <c:v>-1042.5</c:v>
                </c:pt>
                <c:pt idx="58">
                  <c:v>-1042</c:v>
                </c:pt>
                <c:pt idx="59">
                  <c:v>-904</c:v>
                </c:pt>
                <c:pt idx="60">
                  <c:v>-899</c:v>
                </c:pt>
                <c:pt idx="61">
                  <c:v>-892</c:v>
                </c:pt>
                <c:pt idx="62">
                  <c:v>-870</c:v>
                </c:pt>
                <c:pt idx="63">
                  <c:v>-868</c:v>
                </c:pt>
                <c:pt idx="64">
                  <c:v>-859</c:v>
                </c:pt>
                <c:pt idx="65">
                  <c:v>-848</c:v>
                </c:pt>
                <c:pt idx="66">
                  <c:v>-741</c:v>
                </c:pt>
                <c:pt idx="67">
                  <c:v>-740</c:v>
                </c:pt>
                <c:pt idx="68">
                  <c:v>-733.5</c:v>
                </c:pt>
                <c:pt idx="69">
                  <c:v>-684.5</c:v>
                </c:pt>
                <c:pt idx="70">
                  <c:v>-684.5</c:v>
                </c:pt>
                <c:pt idx="71">
                  <c:v>-600</c:v>
                </c:pt>
                <c:pt idx="72">
                  <c:v>-599</c:v>
                </c:pt>
                <c:pt idx="73">
                  <c:v>-599</c:v>
                </c:pt>
                <c:pt idx="74">
                  <c:v>-596.5</c:v>
                </c:pt>
                <c:pt idx="75">
                  <c:v>-596.5</c:v>
                </c:pt>
                <c:pt idx="76">
                  <c:v>-586.5</c:v>
                </c:pt>
                <c:pt idx="77">
                  <c:v>-553</c:v>
                </c:pt>
                <c:pt idx="78">
                  <c:v>-451</c:v>
                </c:pt>
                <c:pt idx="79">
                  <c:v>-451</c:v>
                </c:pt>
                <c:pt idx="80">
                  <c:v>-451</c:v>
                </c:pt>
                <c:pt idx="81">
                  <c:v>-451</c:v>
                </c:pt>
                <c:pt idx="82">
                  <c:v>-447</c:v>
                </c:pt>
                <c:pt idx="83">
                  <c:v>-447</c:v>
                </c:pt>
                <c:pt idx="84">
                  <c:v>-442</c:v>
                </c:pt>
                <c:pt idx="85">
                  <c:v>-442</c:v>
                </c:pt>
                <c:pt idx="86">
                  <c:v>-436</c:v>
                </c:pt>
                <c:pt idx="87">
                  <c:v>-436</c:v>
                </c:pt>
                <c:pt idx="88">
                  <c:v>-431.5</c:v>
                </c:pt>
                <c:pt idx="89">
                  <c:v>-431.5</c:v>
                </c:pt>
                <c:pt idx="90">
                  <c:v>-430</c:v>
                </c:pt>
                <c:pt idx="91">
                  <c:v>-430</c:v>
                </c:pt>
                <c:pt idx="92">
                  <c:v>-420</c:v>
                </c:pt>
                <c:pt idx="93">
                  <c:v>-420</c:v>
                </c:pt>
                <c:pt idx="94">
                  <c:v>-420</c:v>
                </c:pt>
                <c:pt idx="95">
                  <c:v>-420</c:v>
                </c:pt>
                <c:pt idx="96">
                  <c:v>-418</c:v>
                </c:pt>
                <c:pt idx="97">
                  <c:v>-418</c:v>
                </c:pt>
                <c:pt idx="98">
                  <c:v>-418</c:v>
                </c:pt>
                <c:pt idx="99">
                  <c:v>-409</c:v>
                </c:pt>
                <c:pt idx="100">
                  <c:v>-409</c:v>
                </c:pt>
                <c:pt idx="101">
                  <c:v>-409</c:v>
                </c:pt>
                <c:pt idx="102">
                  <c:v>-409</c:v>
                </c:pt>
                <c:pt idx="103">
                  <c:v>-290</c:v>
                </c:pt>
                <c:pt idx="104">
                  <c:v>-285.5</c:v>
                </c:pt>
                <c:pt idx="105">
                  <c:v>-279</c:v>
                </c:pt>
                <c:pt idx="106">
                  <c:v>-272.5</c:v>
                </c:pt>
                <c:pt idx="107">
                  <c:v>-254.5</c:v>
                </c:pt>
                <c:pt idx="108">
                  <c:v>-178</c:v>
                </c:pt>
                <c:pt idx="109">
                  <c:v>-173.5</c:v>
                </c:pt>
                <c:pt idx="110">
                  <c:v>-167</c:v>
                </c:pt>
                <c:pt idx="111">
                  <c:v>-164.5</c:v>
                </c:pt>
                <c:pt idx="112">
                  <c:v>-160</c:v>
                </c:pt>
                <c:pt idx="113">
                  <c:v>-160</c:v>
                </c:pt>
                <c:pt idx="114">
                  <c:v>-158</c:v>
                </c:pt>
                <c:pt idx="115">
                  <c:v>-151.5</c:v>
                </c:pt>
                <c:pt idx="116">
                  <c:v>-151</c:v>
                </c:pt>
                <c:pt idx="117">
                  <c:v>-151</c:v>
                </c:pt>
                <c:pt idx="118">
                  <c:v>-149</c:v>
                </c:pt>
                <c:pt idx="119">
                  <c:v>-147</c:v>
                </c:pt>
                <c:pt idx="120">
                  <c:v>-146.5</c:v>
                </c:pt>
                <c:pt idx="121">
                  <c:v>-144.5</c:v>
                </c:pt>
                <c:pt idx="122">
                  <c:v>-142.5</c:v>
                </c:pt>
                <c:pt idx="123">
                  <c:v>-135.5</c:v>
                </c:pt>
                <c:pt idx="124">
                  <c:v>-127</c:v>
                </c:pt>
                <c:pt idx="125">
                  <c:v>-118</c:v>
                </c:pt>
                <c:pt idx="126">
                  <c:v>-110</c:v>
                </c:pt>
                <c:pt idx="127">
                  <c:v>-8.5</c:v>
                </c:pt>
                <c:pt idx="128">
                  <c:v>-8</c:v>
                </c:pt>
                <c:pt idx="129">
                  <c:v>-8</c:v>
                </c:pt>
                <c:pt idx="130">
                  <c:v>-6.5</c:v>
                </c:pt>
                <c:pt idx="131">
                  <c:v>-1</c:v>
                </c:pt>
                <c:pt idx="132">
                  <c:v>-1</c:v>
                </c:pt>
                <c:pt idx="133">
                  <c:v>0</c:v>
                </c:pt>
                <c:pt idx="134">
                  <c:v>3</c:v>
                </c:pt>
                <c:pt idx="135">
                  <c:v>29.5</c:v>
                </c:pt>
                <c:pt idx="136">
                  <c:v>32</c:v>
                </c:pt>
                <c:pt idx="137">
                  <c:v>144.5</c:v>
                </c:pt>
                <c:pt idx="138">
                  <c:v>149</c:v>
                </c:pt>
                <c:pt idx="139">
                  <c:v>186.5</c:v>
                </c:pt>
                <c:pt idx="140">
                  <c:v>294.5</c:v>
                </c:pt>
                <c:pt idx="141">
                  <c:v>303.5</c:v>
                </c:pt>
              </c:numCache>
            </c:numRef>
          </c:xVal>
          <c:yVal>
            <c:numRef>
              <c:f>Inactive2!$I$21:$I$1005</c:f>
              <c:numCache>
                <c:formatCode>General</c:formatCode>
                <c:ptCount val="985"/>
                <c:pt idx="0">
                  <c:v>9.5609999996668193E-2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D6-481B-B6FD-B21A45E0E294}"/>
            </c:ext>
          </c:extLst>
        </c:ser>
        <c:ser>
          <c:idx val="3"/>
          <c:order val="2"/>
          <c:tx>
            <c:strRef>
              <c:f>Inactive2!$J$20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Inactive2!$D$21:$D$55</c:f>
                <c:numCache>
                  <c:formatCode>General</c:formatCode>
                  <c:ptCount val="3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</c:numCache>
              </c:numRef>
            </c:plus>
            <c:minus>
              <c:numRef>
                <c:f>Inactive2!$D$21:$D$55</c:f>
                <c:numCache>
                  <c:formatCode>General</c:formatCode>
                  <c:ptCount val="3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Inactive2!$F$21:$F$1005</c:f>
              <c:numCache>
                <c:formatCode>General</c:formatCode>
                <c:ptCount val="985"/>
                <c:pt idx="0">
                  <c:v>-11256</c:v>
                </c:pt>
                <c:pt idx="1">
                  <c:v>-8909</c:v>
                </c:pt>
                <c:pt idx="2">
                  <c:v>-8876.5</c:v>
                </c:pt>
                <c:pt idx="3">
                  <c:v>-8431</c:v>
                </c:pt>
                <c:pt idx="4">
                  <c:v>-8397.5</c:v>
                </c:pt>
                <c:pt idx="5">
                  <c:v>-3393.5</c:v>
                </c:pt>
                <c:pt idx="6">
                  <c:v>-3393.5</c:v>
                </c:pt>
                <c:pt idx="7">
                  <c:v>-3288</c:v>
                </c:pt>
                <c:pt idx="8">
                  <c:v>-3288</c:v>
                </c:pt>
                <c:pt idx="9">
                  <c:v>-3281</c:v>
                </c:pt>
                <c:pt idx="10">
                  <c:v>-3281</c:v>
                </c:pt>
                <c:pt idx="11">
                  <c:v>-3277</c:v>
                </c:pt>
                <c:pt idx="12">
                  <c:v>-3277</c:v>
                </c:pt>
                <c:pt idx="13">
                  <c:v>-3239</c:v>
                </c:pt>
                <c:pt idx="14">
                  <c:v>-3239</c:v>
                </c:pt>
                <c:pt idx="15">
                  <c:v>-3125</c:v>
                </c:pt>
                <c:pt idx="16">
                  <c:v>-3125</c:v>
                </c:pt>
                <c:pt idx="17">
                  <c:v>-3125</c:v>
                </c:pt>
                <c:pt idx="18">
                  <c:v>-3125</c:v>
                </c:pt>
                <c:pt idx="19">
                  <c:v>-3093.5</c:v>
                </c:pt>
                <c:pt idx="20">
                  <c:v>-3093.5</c:v>
                </c:pt>
                <c:pt idx="21">
                  <c:v>-2968</c:v>
                </c:pt>
                <c:pt idx="22">
                  <c:v>-2968</c:v>
                </c:pt>
                <c:pt idx="23">
                  <c:v>-2950</c:v>
                </c:pt>
                <c:pt idx="24">
                  <c:v>-2950</c:v>
                </c:pt>
                <c:pt idx="25">
                  <c:v>-2782.5</c:v>
                </c:pt>
                <c:pt idx="26">
                  <c:v>-2782.5</c:v>
                </c:pt>
                <c:pt idx="27">
                  <c:v>-2655</c:v>
                </c:pt>
                <c:pt idx="28">
                  <c:v>-2655</c:v>
                </c:pt>
                <c:pt idx="29">
                  <c:v>-2551.5</c:v>
                </c:pt>
                <c:pt idx="30">
                  <c:v>-2551.5</c:v>
                </c:pt>
                <c:pt idx="31">
                  <c:v>-2551.5</c:v>
                </c:pt>
                <c:pt idx="32">
                  <c:v>-2551.5</c:v>
                </c:pt>
                <c:pt idx="33">
                  <c:v>-2496</c:v>
                </c:pt>
                <c:pt idx="34">
                  <c:v>-2496</c:v>
                </c:pt>
                <c:pt idx="35">
                  <c:v>-2496</c:v>
                </c:pt>
                <c:pt idx="36">
                  <c:v>-2496</c:v>
                </c:pt>
                <c:pt idx="37">
                  <c:v>-2379</c:v>
                </c:pt>
                <c:pt idx="38">
                  <c:v>-2366</c:v>
                </c:pt>
                <c:pt idx="39">
                  <c:v>-2355</c:v>
                </c:pt>
                <c:pt idx="40">
                  <c:v>-2243</c:v>
                </c:pt>
                <c:pt idx="41">
                  <c:v>-1914</c:v>
                </c:pt>
                <c:pt idx="42">
                  <c:v>-1837</c:v>
                </c:pt>
                <c:pt idx="43">
                  <c:v>-1837</c:v>
                </c:pt>
                <c:pt idx="44">
                  <c:v>-1478.5</c:v>
                </c:pt>
                <c:pt idx="45">
                  <c:v>-1472</c:v>
                </c:pt>
                <c:pt idx="46">
                  <c:v>-1468</c:v>
                </c:pt>
                <c:pt idx="47">
                  <c:v>-1463.5</c:v>
                </c:pt>
                <c:pt idx="48">
                  <c:v>-1463</c:v>
                </c:pt>
                <c:pt idx="49">
                  <c:v>-1340</c:v>
                </c:pt>
                <c:pt idx="50">
                  <c:v>-1317.5</c:v>
                </c:pt>
                <c:pt idx="51">
                  <c:v>-1285</c:v>
                </c:pt>
                <c:pt idx="52">
                  <c:v>-1210</c:v>
                </c:pt>
                <c:pt idx="53">
                  <c:v>-1193</c:v>
                </c:pt>
                <c:pt idx="54">
                  <c:v>-1193</c:v>
                </c:pt>
                <c:pt idx="55">
                  <c:v>-1193</c:v>
                </c:pt>
                <c:pt idx="56">
                  <c:v>-1159</c:v>
                </c:pt>
                <c:pt idx="57">
                  <c:v>-1042.5</c:v>
                </c:pt>
                <c:pt idx="58">
                  <c:v>-1042</c:v>
                </c:pt>
                <c:pt idx="59">
                  <c:v>-904</c:v>
                </c:pt>
                <c:pt idx="60">
                  <c:v>-899</c:v>
                </c:pt>
                <c:pt idx="61">
                  <c:v>-892</c:v>
                </c:pt>
                <c:pt idx="62">
                  <c:v>-870</c:v>
                </c:pt>
                <c:pt idx="63">
                  <c:v>-868</c:v>
                </c:pt>
                <c:pt idx="64">
                  <c:v>-859</c:v>
                </c:pt>
                <c:pt idx="65">
                  <c:v>-848</c:v>
                </c:pt>
                <c:pt idx="66">
                  <c:v>-741</c:v>
                </c:pt>
                <c:pt idx="67">
                  <c:v>-740</c:v>
                </c:pt>
                <c:pt idx="68">
                  <c:v>-733.5</c:v>
                </c:pt>
                <c:pt idx="69">
                  <c:v>-684.5</c:v>
                </c:pt>
                <c:pt idx="70">
                  <c:v>-684.5</c:v>
                </c:pt>
                <c:pt idx="71">
                  <c:v>-600</c:v>
                </c:pt>
                <c:pt idx="72">
                  <c:v>-599</c:v>
                </c:pt>
                <c:pt idx="73">
                  <c:v>-599</c:v>
                </c:pt>
                <c:pt idx="74">
                  <c:v>-596.5</c:v>
                </c:pt>
                <c:pt idx="75">
                  <c:v>-596.5</c:v>
                </c:pt>
                <c:pt idx="76">
                  <c:v>-586.5</c:v>
                </c:pt>
                <c:pt idx="77">
                  <c:v>-553</c:v>
                </c:pt>
                <c:pt idx="78">
                  <c:v>-451</c:v>
                </c:pt>
                <c:pt idx="79">
                  <c:v>-451</c:v>
                </c:pt>
                <c:pt idx="80">
                  <c:v>-451</c:v>
                </c:pt>
                <c:pt idx="81">
                  <c:v>-451</c:v>
                </c:pt>
                <c:pt idx="82">
                  <c:v>-447</c:v>
                </c:pt>
                <c:pt idx="83">
                  <c:v>-447</c:v>
                </c:pt>
                <c:pt idx="84">
                  <c:v>-442</c:v>
                </c:pt>
                <c:pt idx="85">
                  <c:v>-442</c:v>
                </c:pt>
                <c:pt idx="86">
                  <c:v>-436</c:v>
                </c:pt>
                <c:pt idx="87">
                  <c:v>-436</c:v>
                </c:pt>
                <c:pt idx="88">
                  <c:v>-431.5</c:v>
                </c:pt>
                <c:pt idx="89">
                  <c:v>-431.5</c:v>
                </c:pt>
                <c:pt idx="90">
                  <c:v>-430</c:v>
                </c:pt>
                <c:pt idx="91">
                  <c:v>-430</c:v>
                </c:pt>
                <c:pt idx="92">
                  <c:v>-420</c:v>
                </c:pt>
                <c:pt idx="93">
                  <c:v>-420</c:v>
                </c:pt>
                <c:pt idx="94">
                  <c:v>-420</c:v>
                </c:pt>
                <c:pt idx="95">
                  <c:v>-420</c:v>
                </c:pt>
                <c:pt idx="96">
                  <c:v>-418</c:v>
                </c:pt>
                <c:pt idx="97">
                  <c:v>-418</c:v>
                </c:pt>
                <c:pt idx="98">
                  <c:v>-418</c:v>
                </c:pt>
                <c:pt idx="99">
                  <c:v>-409</c:v>
                </c:pt>
                <c:pt idx="100">
                  <c:v>-409</c:v>
                </c:pt>
                <c:pt idx="101">
                  <c:v>-409</c:v>
                </c:pt>
                <c:pt idx="102">
                  <c:v>-409</c:v>
                </c:pt>
                <c:pt idx="103">
                  <c:v>-290</c:v>
                </c:pt>
                <c:pt idx="104">
                  <c:v>-285.5</c:v>
                </c:pt>
                <c:pt idx="105">
                  <c:v>-279</c:v>
                </c:pt>
                <c:pt idx="106">
                  <c:v>-272.5</c:v>
                </c:pt>
                <c:pt idx="107">
                  <c:v>-254.5</c:v>
                </c:pt>
                <c:pt idx="108">
                  <c:v>-178</c:v>
                </c:pt>
                <c:pt idx="109">
                  <c:v>-173.5</c:v>
                </c:pt>
                <c:pt idx="110">
                  <c:v>-167</c:v>
                </c:pt>
                <c:pt idx="111">
                  <c:v>-164.5</c:v>
                </c:pt>
                <c:pt idx="112">
                  <c:v>-160</c:v>
                </c:pt>
                <c:pt idx="113">
                  <c:v>-160</c:v>
                </c:pt>
                <c:pt idx="114">
                  <c:v>-158</c:v>
                </c:pt>
                <c:pt idx="115">
                  <c:v>-151.5</c:v>
                </c:pt>
                <c:pt idx="116">
                  <c:v>-151</c:v>
                </c:pt>
                <c:pt idx="117">
                  <c:v>-151</c:v>
                </c:pt>
                <c:pt idx="118">
                  <c:v>-149</c:v>
                </c:pt>
                <c:pt idx="119">
                  <c:v>-147</c:v>
                </c:pt>
                <c:pt idx="120">
                  <c:v>-146.5</c:v>
                </c:pt>
                <c:pt idx="121">
                  <c:v>-144.5</c:v>
                </c:pt>
                <c:pt idx="122">
                  <c:v>-142.5</c:v>
                </c:pt>
                <c:pt idx="123">
                  <c:v>-135.5</c:v>
                </c:pt>
                <c:pt idx="124">
                  <c:v>-127</c:v>
                </c:pt>
                <c:pt idx="125">
                  <c:v>-118</c:v>
                </c:pt>
                <c:pt idx="126">
                  <c:v>-110</c:v>
                </c:pt>
                <c:pt idx="127">
                  <c:v>-8.5</c:v>
                </c:pt>
                <c:pt idx="128">
                  <c:v>-8</c:v>
                </c:pt>
                <c:pt idx="129">
                  <c:v>-8</c:v>
                </c:pt>
                <c:pt idx="130">
                  <c:v>-6.5</c:v>
                </c:pt>
                <c:pt idx="131">
                  <c:v>-1</c:v>
                </c:pt>
                <c:pt idx="132">
                  <c:v>-1</c:v>
                </c:pt>
                <c:pt idx="133">
                  <c:v>0</c:v>
                </c:pt>
                <c:pt idx="134">
                  <c:v>3</c:v>
                </c:pt>
                <c:pt idx="135">
                  <c:v>29.5</c:v>
                </c:pt>
                <c:pt idx="136">
                  <c:v>32</c:v>
                </c:pt>
                <c:pt idx="137">
                  <c:v>144.5</c:v>
                </c:pt>
                <c:pt idx="138">
                  <c:v>149</c:v>
                </c:pt>
                <c:pt idx="139">
                  <c:v>186.5</c:v>
                </c:pt>
                <c:pt idx="140">
                  <c:v>294.5</c:v>
                </c:pt>
                <c:pt idx="141">
                  <c:v>303.5</c:v>
                </c:pt>
              </c:numCache>
            </c:numRef>
          </c:xVal>
          <c:yVal>
            <c:numRef>
              <c:f>Inactive2!$J$21:$J$1005</c:f>
              <c:numCache>
                <c:formatCode>General</c:formatCode>
                <c:ptCount val="985"/>
                <c:pt idx="5">
                  <c:v>8.7184999996679835E-2</c:v>
                </c:pt>
                <c:pt idx="6">
                  <c:v>8.7184999996679835E-2</c:v>
                </c:pt>
                <c:pt idx="7">
                  <c:v>8.405000000493601E-2</c:v>
                </c:pt>
                <c:pt idx="8">
                  <c:v>8.405000000493601E-2</c:v>
                </c:pt>
                <c:pt idx="9">
                  <c:v>8.7859999999636784E-2</c:v>
                </c:pt>
                <c:pt idx="10">
                  <c:v>8.7859999999636784E-2</c:v>
                </c:pt>
                <c:pt idx="11">
                  <c:v>8.5780000001250301E-2</c:v>
                </c:pt>
                <c:pt idx="12">
                  <c:v>8.5780000001250301E-2</c:v>
                </c:pt>
                <c:pt idx="13">
                  <c:v>8.871999999973923E-2</c:v>
                </c:pt>
                <c:pt idx="14">
                  <c:v>8.871999999973923E-2</c:v>
                </c:pt>
                <c:pt idx="15">
                  <c:v>8.2540000003064051E-2</c:v>
                </c:pt>
                <c:pt idx="16">
                  <c:v>8.2540000003064051E-2</c:v>
                </c:pt>
                <c:pt idx="17">
                  <c:v>8.3339999997406267E-2</c:v>
                </c:pt>
                <c:pt idx="18">
                  <c:v>8.3339999997406267E-2</c:v>
                </c:pt>
                <c:pt idx="19">
                  <c:v>8.2884999996167608E-2</c:v>
                </c:pt>
                <c:pt idx="20">
                  <c:v>8.2884999996167608E-2</c:v>
                </c:pt>
                <c:pt idx="21">
                  <c:v>7.9749999997147825E-2</c:v>
                </c:pt>
                <c:pt idx="22">
                  <c:v>7.9749999997147825E-2</c:v>
                </c:pt>
                <c:pt idx="23">
                  <c:v>7.6789999999164138E-2</c:v>
                </c:pt>
                <c:pt idx="24">
                  <c:v>7.6789999999164138E-2</c:v>
                </c:pt>
                <c:pt idx="25">
                  <c:v>6.1714999996183906E-2</c:v>
                </c:pt>
                <c:pt idx="26">
                  <c:v>6.1714999996183906E-2</c:v>
                </c:pt>
                <c:pt idx="27">
                  <c:v>3.9540000005217735E-2</c:v>
                </c:pt>
                <c:pt idx="28">
                  <c:v>3.9540000005217735E-2</c:v>
                </c:pt>
                <c:pt idx="29">
                  <c:v>3.6045000000740401E-2</c:v>
                </c:pt>
                <c:pt idx="30">
                  <c:v>3.6245000002963934E-2</c:v>
                </c:pt>
                <c:pt idx="31">
                  <c:v>3.6245000002963934E-2</c:v>
                </c:pt>
                <c:pt idx="32">
                  <c:v>3.6545000002661254E-2</c:v>
                </c:pt>
                <c:pt idx="33">
                  <c:v>4.1109999998298008E-2</c:v>
                </c:pt>
                <c:pt idx="34">
                  <c:v>4.2010000004665926E-2</c:v>
                </c:pt>
                <c:pt idx="35">
                  <c:v>4.2010000004665926E-2</c:v>
                </c:pt>
                <c:pt idx="36">
                  <c:v>4.2209999999613501E-2</c:v>
                </c:pt>
                <c:pt idx="37">
                  <c:v>3.9820000005420297E-2</c:v>
                </c:pt>
                <c:pt idx="38">
                  <c:v>4.461000000446802E-2</c:v>
                </c:pt>
                <c:pt idx="39">
                  <c:v>4.1339999996125698E-2</c:v>
                </c:pt>
                <c:pt idx="40">
                  <c:v>4.2900000000372529E-2</c:v>
                </c:pt>
                <c:pt idx="41">
                  <c:v>4.4970000002649613E-2</c:v>
                </c:pt>
                <c:pt idx="51">
                  <c:v>5.1640000005136244E-2</c:v>
                </c:pt>
                <c:pt idx="66">
                  <c:v>4.2560000001685694E-2</c:v>
                </c:pt>
                <c:pt idx="71">
                  <c:v>3.6189999998896383E-2</c:v>
                </c:pt>
                <c:pt idx="76">
                  <c:v>4.0195000001403969E-2</c:v>
                </c:pt>
                <c:pt idx="77">
                  <c:v>3.6899999999150168E-2</c:v>
                </c:pt>
                <c:pt idx="126">
                  <c:v>-3.8100000019767322E-3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7D6-481B-B6FD-B21A45E0E294}"/>
            </c:ext>
          </c:extLst>
        </c:ser>
        <c:ser>
          <c:idx val="4"/>
          <c:order val="3"/>
          <c:tx>
            <c:strRef>
              <c:f>Inactive2!$K$20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Inactive2!$F$21:$F$1005</c:f>
              <c:numCache>
                <c:formatCode>General</c:formatCode>
                <c:ptCount val="985"/>
                <c:pt idx="0">
                  <c:v>-11256</c:v>
                </c:pt>
                <c:pt idx="1">
                  <c:v>-8909</c:v>
                </c:pt>
                <c:pt idx="2">
                  <c:v>-8876.5</c:v>
                </c:pt>
                <c:pt idx="3">
                  <c:v>-8431</c:v>
                </c:pt>
                <c:pt idx="4">
                  <c:v>-8397.5</c:v>
                </c:pt>
                <c:pt idx="5">
                  <c:v>-3393.5</c:v>
                </c:pt>
                <c:pt idx="6">
                  <c:v>-3393.5</c:v>
                </c:pt>
                <c:pt idx="7">
                  <c:v>-3288</c:v>
                </c:pt>
                <c:pt idx="8">
                  <c:v>-3288</c:v>
                </c:pt>
                <c:pt idx="9">
                  <c:v>-3281</c:v>
                </c:pt>
                <c:pt idx="10">
                  <c:v>-3281</c:v>
                </c:pt>
                <c:pt idx="11">
                  <c:v>-3277</c:v>
                </c:pt>
                <c:pt idx="12">
                  <c:v>-3277</c:v>
                </c:pt>
                <c:pt idx="13">
                  <c:v>-3239</c:v>
                </c:pt>
                <c:pt idx="14">
                  <c:v>-3239</c:v>
                </c:pt>
                <c:pt idx="15">
                  <c:v>-3125</c:v>
                </c:pt>
                <c:pt idx="16">
                  <c:v>-3125</c:v>
                </c:pt>
                <c:pt idx="17">
                  <c:v>-3125</c:v>
                </c:pt>
                <c:pt idx="18">
                  <c:v>-3125</c:v>
                </c:pt>
                <c:pt idx="19">
                  <c:v>-3093.5</c:v>
                </c:pt>
                <c:pt idx="20">
                  <c:v>-3093.5</c:v>
                </c:pt>
                <c:pt idx="21">
                  <c:v>-2968</c:v>
                </c:pt>
                <c:pt idx="22">
                  <c:v>-2968</c:v>
                </c:pt>
                <c:pt idx="23">
                  <c:v>-2950</c:v>
                </c:pt>
                <c:pt idx="24">
                  <c:v>-2950</c:v>
                </c:pt>
                <c:pt idx="25">
                  <c:v>-2782.5</c:v>
                </c:pt>
                <c:pt idx="26">
                  <c:v>-2782.5</c:v>
                </c:pt>
                <c:pt idx="27">
                  <c:v>-2655</c:v>
                </c:pt>
                <c:pt idx="28">
                  <c:v>-2655</c:v>
                </c:pt>
                <c:pt idx="29">
                  <c:v>-2551.5</c:v>
                </c:pt>
                <c:pt idx="30">
                  <c:v>-2551.5</c:v>
                </c:pt>
                <c:pt idx="31">
                  <c:v>-2551.5</c:v>
                </c:pt>
                <c:pt idx="32">
                  <c:v>-2551.5</c:v>
                </c:pt>
                <c:pt idx="33">
                  <c:v>-2496</c:v>
                </c:pt>
                <c:pt idx="34">
                  <c:v>-2496</c:v>
                </c:pt>
                <c:pt idx="35">
                  <c:v>-2496</c:v>
                </c:pt>
                <c:pt idx="36">
                  <c:v>-2496</c:v>
                </c:pt>
                <c:pt idx="37">
                  <c:v>-2379</c:v>
                </c:pt>
                <c:pt idx="38">
                  <c:v>-2366</c:v>
                </c:pt>
                <c:pt idx="39">
                  <c:v>-2355</c:v>
                </c:pt>
                <c:pt idx="40">
                  <c:v>-2243</c:v>
                </c:pt>
                <c:pt idx="41">
                  <c:v>-1914</c:v>
                </c:pt>
                <c:pt idx="42">
                  <c:v>-1837</c:v>
                </c:pt>
                <c:pt idx="43">
                  <c:v>-1837</c:v>
                </c:pt>
                <c:pt idx="44">
                  <c:v>-1478.5</c:v>
                </c:pt>
                <c:pt idx="45">
                  <c:v>-1472</c:v>
                </c:pt>
                <c:pt idx="46">
                  <c:v>-1468</c:v>
                </c:pt>
                <c:pt idx="47">
                  <c:v>-1463.5</c:v>
                </c:pt>
                <c:pt idx="48">
                  <c:v>-1463</c:v>
                </c:pt>
                <c:pt idx="49">
                  <c:v>-1340</c:v>
                </c:pt>
                <c:pt idx="50">
                  <c:v>-1317.5</c:v>
                </c:pt>
                <c:pt idx="51">
                  <c:v>-1285</c:v>
                </c:pt>
                <c:pt idx="52">
                  <c:v>-1210</c:v>
                </c:pt>
                <c:pt idx="53">
                  <c:v>-1193</c:v>
                </c:pt>
                <c:pt idx="54">
                  <c:v>-1193</c:v>
                </c:pt>
                <c:pt idx="55">
                  <c:v>-1193</c:v>
                </c:pt>
                <c:pt idx="56">
                  <c:v>-1159</c:v>
                </c:pt>
                <c:pt idx="57">
                  <c:v>-1042.5</c:v>
                </c:pt>
                <c:pt idx="58">
                  <c:v>-1042</c:v>
                </c:pt>
                <c:pt idx="59">
                  <c:v>-904</c:v>
                </c:pt>
                <c:pt idx="60">
                  <c:v>-899</c:v>
                </c:pt>
                <c:pt idx="61">
                  <c:v>-892</c:v>
                </c:pt>
                <c:pt idx="62">
                  <c:v>-870</c:v>
                </c:pt>
                <c:pt idx="63">
                  <c:v>-868</c:v>
                </c:pt>
                <c:pt idx="64">
                  <c:v>-859</c:v>
                </c:pt>
                <c:pt idx="65">
                  <c:v>-848</c:v>
                </c:pt>
                <c:pt idx="66">
                  <c:v>-741</c:v>
                </c:pt>
                <c:pt idx="67">
                  <c:v>-740</c:v>
                </c:pt>
                <c:pt idx="68">
                  <c:v>-733.5</c:v>
                </c:pt>
                <c:pt idx="69">
                  <c:v>-684.5</c:v>
                </c:pt>
                <c:pt idx="70">
                  <c:v>-684.5</c:v>
                </c:pt>
                <c:pt idx="71">
                  <c:v>-600</c:v>
                </c:pt>
                <c:pt idx="72">
                  <c:v>-599</c:v>
                </c:pt>
                <c:pt idx="73">
                  <c:v>-599</c:v>
                </c:pt>
                <c:pt idx="74">
                  <c:v>-596.5</c:v>
                </c:pt>
                <c:pt idx="75">
                  <c:v>-596.5</c:v>
                </c:pt>
                <c:pt idx="76">
                  <c:v>-586.5</c:v>
                </c:pt>
                <c:pt idx="77">
                  <c:v>-553</c:v>
                </c:pt>
                <c:pt idx="78">
                  <c:v>-451</c:v>
                </c:pt>
                <c:pt idx="79">
                  <c:v>-451</c:v>
                </c:pt>
                <c:pt idx="80">
                  <c:v>-451</c:v>
                </c:pt>
                <c:pt idx="81">
                  <c:v>-451</c:v>
                </c:pt>
                <c:pt idx="82">
                  <c:v>-447</c:v>
                </c:pt>
                <c:pt idx="83">
                  <c:v>-447</c:v>
                </c:pt>
                <c:pt idx="84">
                  <c:v>-442</c:v>
                </c:pt>
                <c:pt idx="85">
                  <c:v>-442</c:v>
                </c:pt>
                <c:pt idx="86">
                  <c:v>-436</c:v>
                </c:pt>
                <c:pt idx="87">
                  <c:v>-436</c:v>
                </c:pt>
                <c:pt idx="88">
                  <c:v>-431.5</c:v>
                </c:pt>
                <c:pt idx="89">
                  <c:v>-431.5</c:v>
                </c:pt>
                <c:pt idx="90">
                  <c:v>-430</c:v>
                </c:pt>
                <c:pt idx="91">
                  <c:v>-430</c:v>
                </c:pt>
                <c:pt idx="92">
                  <c:v>-420</c:v>
                </c:pt>
                <c:pt idx="93">
                  <c:v>-420</c:v>
                </c:pt>
                <c:pt idx="94">
                  <c:v>-420</c:v>
                </c:pt>
                <c:pt idx="95">
                  <c:v>-420</c:v>
                </c:pt>
                <c:pt idx="96">
                  <c:v>-418</c:v>
                </c:pt>
                <c:pt idx="97">
                  <c:v>-418</c:v>
                </c:pt>
                <c:pt idx="98">
                  <c:v>-418</c:v>
                </c:pt>
                <c:pt idx="99">
                  <c:v>-409</c:v>
                </c:pt>
                <c:pt idx="100">
                  <c:v>-409</c:v>
                </c:pt>
                <c:pt idx="101">
                  <c:v>-409</c:v>
                </c:pt>
                <c:pt idx="102">
                  <c:v>-409</c:v>
                </c:pt>
                <c:pt idx="103">
                  <c:v>-290</c:v>
                </c:pt>
                <c:pt idx="104">
                  <c:v>-285.5</c:v>
                </c:pt>
                <c:pt idx="105">
                  <c:v>-279</c:v>
                </c:pt>
                <c:pt idx="106">
                  <c:v>-272.5</c:v>
                </c:pt>
                <c:pt idx="107">
                  <c:v>-254.5</c:v>
                </c:pt>
                <c:pt idx="108">
                  <c:v>-178</c:v>
                </c:pt>
                <c:pt idx="109">
                  <c:v>-173.5</c:v>
                </c:pt>
                <c:pt idx="110">
                  <c:v>-167</c:v>
                </c:pt>
                <c:pt idx="111">
                  <c:v>-164.5</c:v>
                </c:pt>
                <c:pt idx="112">
                  <c:v>-160</c:v>
                </c:pt>
                <c:pt idx="113">
                  <c:v>-160</c:v>
                </c:pt>
                <c:pt idx="114">
                  <c:v>-158</c:v>
                </c:pt>
                <c:pt idx="115">
                  <c:v>-151.5</c:v>
                </c:pt>
                <c:pt idx="116">
                  <c:v>-151</c:v>
                </c:pt>
                <c:pt idx="117">
                  <c:v>-151</c:v>
                </c:pt>
                <c:pt idx="118">
                  <c:v>-149</c:v>
                </c:pt>
                <c:pt idx="119">
                  <c:v>-147</c:v>
                </c:pt>
                <c:pt idx="120">
                  <c:v>-146.5</c:v>
                </c:pt>
                <c:pt idx="121">
                  <c:v>-144.5</c:v>
                </c:pt>
                <c:pt idx="122">
                  <c:v>-142.5</c:v>
                </c:pt>
                <c:pt idx="123">
                  <c:v>-135.5</c:v>
                </c:pt>
                <c:pt idx="124">
                  <c:v>-127</c:v>
                </c:pt>
                <c:pt idx="125">
                  <c:v>-118</c:v>
                </c:pt>
                <c:pt idx="126">
                  <c:v>-110</c:v>
                </c:pt>
                <c:pt idx="127">
                  <c:v>-8.5</c:v>
                </c:pt>
                <c:pt idx="128">
                  <c:v>-8</c:v>
                </c:pt>
                <c:pt idx="129">
                  <c:v>-8</c:v>
                </c:pt>
                <c:pt idx="130">
                  <c:v>-6.5</c:v>
                </c:pt>
                <c:pt idx="131">
                  <c:v>-1</c:v>
                </c:pt>
                <c:pt idx="132">
                  <c:v>-1</c:v>
                </c:pt>
                <c:pt idx="133">
                  <c:v>0</c:v>
                </c:pt>
                <c:pt idx="134">
                  <c:v>3</c:v>
                </c:pt>
                <c:pt idx="135">
                  <c:v>29.5</c:v>
                </c:pt>
                <c:pt idx="136">
                  <c:v>32</c:v>
                </c:pt>
                <c:pt idx="137">
                  <c:v>144.5</c:v>
                </c:pt>
                <c:pt idx="138">
                  <c:v>149</c:v>
                </c:pt>
                <c:pt idx="139">
                  <c:v>186.5</c:v>
                </c:pt>
                <c:pt idx="140">
                  <c:v>294.5</c:v>
                </c:pt>
                <c:pt idx="141">
                  <c:v>303.5</c:v>
                </c:pt>
              </c:numCache>
            </c:numRef>
          </c:xVal>
          <c:yVal>
            <c:numRef>
              <c:f>Inactive2!$K$21:$K$1005</c:f>
              <c:numCache>
                <c:formatCode>General</c:formatCode>
                <c:ptCount val="985"/>
                <c:pt idx="42">
                  <c:v>5.4980000000796281E-2</c:v>
                </c:pt>
                <c:pt idx="43">
                  <c:v>5.4980000000796281E-2</c:v>
                </c:pt>
                <c:pt idx="44">
                  <c:v>4.8934999998891726E-2</c:v>
                </c:pt>
                <c:pt idx="45">
                  <c:v>5.0530000000435393E-2</c:v>
                </c:pt>
                <c:pt idx="46">
                  <c:v>5.3549999996903352E-2</c:v>
                </c:pt>
                <c:pt idx="47">
                  <c:v>5.0085000002582092E-2</c:v>
                </c:pt>
                <c:pt idx="48">
                  <c:v>4.950000000098953E-2</c:v>
                </c:pt>
                <c:pt idx="49">
                  <c:v>4.9390000007406343E-2</c:v>
                </c:pt>
                <c:pt idx="50">
                  <c:v>4.9765000003390014E-2</c:v>
                </c:pt>
                <c:pt idx="52">
                  <c:v>4.958999999507796E-2</c:v>
                </c:pt>
                <c:pt idx="53">
                  <c:v>4.9900000005436596E-2</c:v>
                </c:pt>
                <c:pt idx="54">
                  <c:v>5.2600000002712477E-2</c:v>
                </c:pt>
                <c:pt idx="55">
                  <c:v>5.2600000002712477E-2</c:v>
                </c:pt>
                <c:pt idx="56">
                  <c:v>4.9220000000786968E-2</c:v>
                </c:pt>
                <c:pt idx="57">
                  <c:v>4.7215000005962793E-2</c:v>
                </c:pt>
                <c:pt idx="58">
                  <c:v>5.0329999998211861E-2</c:v>
                </c:pt>
                <c:pt idx="59">
                  <c:v>4.8070000004372559E-2</c:v>
                </c:pt>
                <c:pt idx="60">
                  <c:v>4.7220000000379514E-2</c:v>
                </c:pt>
                <c:pt idx="61">
                  <c:v>4.7630000000935979E-2</c:v>
                </c:pt>
                <c:pt idx="62">
                  <c:v>4.6089999996183906E-2</c:v>
                </c:pt>
                <c:pt idx="63">
                  <c:v>4.6450000001641456E-2</c:v>
                </c:pt>
                <c:pt idx="64">
                  <c:v>4.6419999998761341E-2</c:v>
                </c:pt>
                <c:pt idx="65">
                  <c:v>4.6150000001944136E-2</c:v>
                </c:pt>
                <c:pt idx="67">
                  <c:v>4.3389999998908024E-2</c:v>
                </c:pt>
                <c:pt idx="68">
                  <c:v>4.3284999999741558E-2</c:v>
                </c:pt>
                <c:pt idx="69">
                  <c:v>4.5154999999795109E-2</c:v>
                </c:pt>
                <c:pt idx="70">
                  <c:v>4.5154999999795109E-2</c:v>
                </c:pt>
                <c:pt idx="72">
                  <c:v>3.8420000004407484E-2</c:v>
                </c:pt>
                <c:pt idx="73">
                  <c:v>3.8420000004407484E-2</c:v>
                </c:pt>
                <c:pt idx="74">
                  <c:v>4.0095000003930181E-2</c:v>
                </c:pt>
                <c:pt idx="75">
                  <c:v>4.0095000003930181E-2</c:v>
                </c:pt>
                <c:pt idx="78">
                  <c:v>3.1960000000253785E-2</c:v>
                </c:pt>
                <c:pt idx="79">
                  <c:v>3.1960000000253785E-2</c:v>
                </c:pt>
                <c:pt idx="80">
                  <c:v>3.2659999997122213E-2</c:v>
                </c:pt>
                <c:pt idx="81">
                  <c:v>3.2659999997122213E-2</c:v>
                </c:pt>
                <c:pt idx="82">
                  <c:v>3.2179999994696118E-2</c:v>
                </c:pt>
                <c:pt idx="83">
                  <c:v>3.2179999994696118E-2</c:v>
                </c:pt>
                <c:pt idx="84">
                  <c:v>3.3929999997781124E-2</c:v>
                </c:pt>
                <c:pt idx="85">
                  <c:v>3.3929999997781124E-2</c:v>
                </c:pt>
                <c:pt idx="86">
                  <c:v>3.2610000002023298E-2</c:v>
                </c:pt>
                <c:pt idx="87">
                  <c:v>3.2610000002023298E-2</c:v>
                </c:pt>
                <c:pt idx="88">
                  <c:v>3.30450000037672E-2</c:v>
                </c:pt>
                <c:pt idx="89">
                  <c:v>3.30450000037672E-2</c:v>
                </c:pt>
                <c:pt idx="90">
                  <c:v>3.2790000004752073E-2</c:v>
                </c:pt>
                <c:pt idx="91">
                  <c:v>3.2790000004752073E-2</c:v>
                </c:pt>
                <c:pt idx="92">
                  <c:v>3.0290000002423767E-2</c:v>
                </c:pt>
                <c:pt idx="93">
                  <c:v>3.0290000002423767E-2</c:v>
                </c:pt>
                <c:pt idx="94">
                  <c:v>3.1289999998989515E-2</c:v>
                </c:pt>
                <c:pt idx="95">
                  <c:v>3.1289999998989515E-2</c:v>
                </c:pt>
                <c:pt idx="96">
                  <c:v>2.9550000006565824E-2</c:v>
                </c:pt>
                <c:pt idx="97">
                  <c:v>2.9550000006565824E-2</c:v>
                </c:pt>
                <c:pt idx="98">
                  <c:v>3.1950000004144385E-2</c:v>
                </c:pt>
                <c:pt idx="99">
                  <c:v>3.0220000000554137E-2</c:v>
                </c:pt>
                <c:pt idx="100">
                  <c:v>3.0220000000554137E-2</c:v>
                </c:pt>
                <c:pt idx="101">
                  <c:v>3.0819999999948777E-2</c:v>
                </c:pt>
                <c:pt idx="102">
                  <c:v>3.0819999999948777E-2</c:v>
                </c:pt>
                <c:pt idx="103">
                  <c:v>1.7090000001189765E-2</c:v>
                </c:pt>
                <c:pt idx="104">
                  <c:v>1.5825000002223533E-2</c:v>
                </c:pt>
                <c:pt idx="105">
                  <c:v>1.6519999997399282E-2</c:v>
                </c:pt>
                <c:pt idx="106">
                  <c:v>1.9814999999653082E-2</c:v>
                </c:pt>
                <c:pt idx="107">
                  <c:v>1.2154999996710103E-2</c:v>
                </c:pt>
                <c:pt idx="108">
                  <c:v>-3.5000000207219273E-4</c:v>
                </c:pt>
                <c:pt idx="109">
                  <c:v>-1.4999997802078724E-5</c:v>
                </c:pt>
                <c:pt idx="110">
                  <c:v>-6.2000000616535544E-4</c:v>
                </c:pt>
                <c:pt idx="111">
                  <c:v>-1.6449999966425821E-3</c:v>
                </c:pt>
                <c:pt idx="112">
                  <c:v>-1.1099999974248931E-3</c:v>
                </c:pt>
                <c:pt idx="113">
                  <c:v>-5.0999999803025275E-4</c:v>
                </c:pt>
                <c:pt idx="114">
                  <c:v>-1.5500000008614734E-3</c:v>
                </c:pt>
                <c:pt idx="115">
                  <c:v>-2.5499999901512638E-4</c:v>
                </c:pt>
                <c:pt idx="116">
                  <c:v>-3.6400000026333146E-3</c:v>
                </c:pt>
                <c:pt idx="117">
                  <c:v>-1.8400000044493936E-3</c:v>
                </c:pt>
                <c:pt idx="118">
                  <c:v>-9.799999970709905E-4</c:v>
                </c:pt>
                <c:pt idx="119">
                  <c:v>-1.720000000204891E-3</c:v>
                </c:pt>
                <c:pt idx="120">
                  <c:v>-1.1050000030081719E-3</c:v>
                </c:pt>
                <c:pt idx="121">
                  <c:v>-1.449999981559813E-4</c:v>
                </c:pt>
                <c:pt idx="122">
                  <c:v>-2.8499999461928383E-4</c:v>
                </c:pt>
                <c:pt idx="123">
                  <c:v>2.1249999990686774E-3</c:v>
                </c:pt>
                <c:pt idx="124">
                  <c:v>1.8000000272877514E-4</c:v>
                </c:pt>
                <c:pt idx="125">
                  <c:v>-1.2500000011641532E-3</c:v>
                </c:pt>
                <c:pt idx="127">
                  <c:v>3.7349999984144233E-3</c:v>
                </c:pt>
                <c:pt idx="128">
                  <c:v>-5.5000000429572538E-4</c:v>
                </c:pt>
                <c:pt idx="129">
                  <c:v>1.4999999984866008E-4</c:v>
                </c:pt>
                <c:pt idx="130">
                  <c:v>3.949999954784289E-4</c:v>
                </c:pt>
                <c:pt idx="131">
                  <c:v>-1.5399999974761158E-3</c:v>
                </c:pt>
                <c:pt idx="132">
                  <c:v>-1.039999995555263E-3</c:v>
                </c:pt>
                <c:pt idx="133">
                  <c:v>-3.510000002279412E-3</c:v>
                </c:pt>
                <c:pt idx="134">
                  <c:v>-4.1999999666586518E-4</c:v>
                </c:pt>
                <c:pt idx="135">
                  <c:v>-6.2500000058207661E-4</c:v>
                </c:pt>
                <c:pt idx="136">
                  <c:v>-1.1499999964144081E-3</c:v>
                </c:pt>
                <c:pt idx="137">
                  <c:v>1.7250000018975697E-3</c:v>
                </c:pt>
                <c:pt idx="138">
                  <c:v>-1.5399999974761158E-3</c:v>
                </c:pt>
                <c:pt idx="139">
                  <c:v>-1.4999997802078724E-5</c:v>
                </c:pt>
                <c:pt idx="140">
                  <c:v>4.4249999991734512E-3</c:v>
                </c:pt>
                <c:pt idx="141">
                  <c:v>1.1950000043725595E-3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7D6-481B-B6FD-B21A45E0E294}"/>
            </c:ext>
          </c:extLst>
        </c:ser>
        <c:ser>
          <c:idx val="2"/>
          <c:order val="4"/>
          <c:tx>
            <c:strRef>
              <c:f>Inactive2!$L$20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Inactive2!$F$21:$F$1005</c:f>
              <c:numCache>
                <c:formatCode>General</c:formatCode>
                <c:ptCount val="985"/>
                <c:pt idx="0">
                  <c:v>-11256</c:v>
                </c:pt>
                <c:pt idx="1">
                  <c:v>-8909</c:v>
                </c:pt>
                <c:pt idx="2">
                  <c:v>-8876.5</c:v>
                </c:pt>
                <c:pt idx="3">
                  <c:v>-8431</c:v>
                </c:pt>
                <c:pt idx="4">
                  <c:v>-8397.5</c:v>
                </c:pt>
                <c:pt idx="5">
                  <c:v>-3393.5</c:v>
                </c:pt>
                <c:pt idx="6">
                  <c:v>-3393.5</c:v>
                </c:pt>
                <c:pt idx="7">
                  <c:v>-3288</c:v>
                </c:pt>
                <c:pt idx="8">
                  <c:v>-3288</c:v>
                </c:pt>
                <c:pt idx="9">
                  <c:v>-3281</c:v>
                </c:pt>
                <c:pt idx="10">
                  <c:v>-3281</c:v>
                </c:pt>
                <c:pt idx="11">
                  <c:v>-3277</c:v>
                </c:pt>
                <c:pt idx="12">
                  <c:v>-3277</c:v>
                </c:pt>
                <c:pt idx="13">
                  <c:v>-3239</c:v>
                </c:pt>
                <c:pt idx="14">
                  <c:v>-3239</c:v>
                </c:pt>
                <c:pt idx="15">
                  <c:v>-3125</c:v>
                </c:pt>
                <c:pt idx="16">
                  <c:v>-3125</c:v>
                </c:pt>
                <c:pt idx="17">
                  <c:v>-3125</c:v>
                </c:pt>
                <c:pt idx="18">
                  <c:v>-3125</c:v>
                </c:pt>
                <c:pt idx="19">
                  <c:v>-3093.5</c:v>
                </c:pt>
                <c:pt idx="20">
                  <c:v>-3093.5</c:v>
                </c:pt>
                <c:pt idx="21">
                  <c:v>-2968</c:v>
                </c:pt>
                <c:pt idx="22">
                  <c:v>-2968</c:v>
                </c:pt>
                <c:pt idx="23">
                  <c:v>-2950</c:v>
                </c:pt>
                <c:pt idx="24">
                  <c:v>-2950</c:v>
                </c:pt>
                <c:pt idx="25">
                  <c:v>-2782.5</c:v>
                </c:pt>
                <c:pt idx="26">
                  <c:v>-2782.5</c:v>
                </c:pt>
                <c:pt idx="27">
                  <c:v>-2655</c:v>
                </c:pt>
                <c:pt idx="28">
                  <c:v>-2655</c:v>
                </c:pt>
                <c:pt idx="29">
                  <c:v>-2551.5</c:v>
                </c:pt>
                <c:pt idx="30">
                  <c:v>-2551.5</c:v>
                </c:pt>
                <c:pt idx="31">
                  <c:v>-2551.5</c:v>
                </c:pt>
                <c:pt idx="32">
                  <c:v>-2551.5</c:v>
                </c:pt>
                <c:pt idx="33">
                  <c:v>-2496</c:v>
                </c:pt>
                <c:pt idx="34">
                  <c:v>-2496</c:v>
                </c:pt>
                <c:pt idx="35">
                  <c:v>-2496</c:v>
                </c:pt>
                <c:pt idx="36">
                  <c:v>-2496</c:v>
                </c:pt>
                <c:pt idx="37">
                  <c:v>-2379</c:v>
                </c:pt>
                <c:pt idx="38">
                  <c:v>-2366</c:v>
                </c:pt>
                <c:pt idx="39">
                  <c:v>-2355</c:v>
                </c:pt>
                <c:pt idx="40">
                  <c:v>-2243</c:v>
                </c:pt>
                <c:pt idx="41">
                  <c:v>-1914</c:v>
                </c:pt>
                <c:pt idx="42">
                  <c:v>-1837</c:v>
                </c:pt>
                <c:pt idx="43">
                  <c:v>-1837</c:v>
                </c:pt>
                <c:pt idx="44">
                  <c:v>-1478.5</c:v>
                </c:pt>
                <c:pt idx="45">
                  <c:v>-1472</c:v>
                </c:pt>
                <c:pt idx="46">
                  <c:v>-1468</c:v>
                </c:pt>
                <c:pt idx="47">
                  <c:v>-1463.5</c:v>
                </c:pt>
                <c:pt idx="48">
                  <c:v>-1463</c:v>
                </c:pt>
                <c:pt idx="49">
                  <c:v>-1340</c:v>
                </c:pt>
                <c:pt idx="50">
                  <c:v>-1317.5</c:v>
                </c:pt>
                <c:pt idx="51">
                  <c:v>-1285</c:v>
                </c:pt>
                <c:pt idx="52">
                  <c:v>-1210</c:v>
                </c:pt>
                <c:pt idx="53">
                  <c:v>-1193</c:v>
                </c:pt>
                <c:pt idx="54">
                  <c:v>-1193</c:v>
                </c:pt>
                <c:pt idx="55">
                  <c:v>-1193</c:v>
                </c:pt>
                <c:pt idx="56">
                  <c:v>-1159</c:v>
                </c:pt>
                <c:pt idx="57">
                  <c:v>-1042.5</c:v>
                </c:pt>
                <c:pt idx="58">
                  <c:v>-1042</c:v>
                </c:pt>
                <c:pt idx="59">
                  <c:v>-904</c:v>
                </c:pt>
                <c:pt idx="60">
                  <c:v>-899</c:v>
                </c:pt>
                <c:pt idx="61">
                  <c:v>-892</c:v>
                </c:pt>
                <c:pt idx="62">
                  <c:v>-870</c:v>
                </c:pt>
                <c:pt idx="63">
                  <c:v>-868</c:v>
                </c:pt>
                <c:pt idx="64">
                  <c:v>-859</c:v>
                </c:pt>
                <c:pt idx="65">
                  <c:v>-848</c:v>
                </c:pt>
                <c:pt idx="66">
                  <c:v>-741</c:v>
                </c:pt>
                <c:pt idx="67">
                  <c:v>-740</c:v>
                </c:pt>
                <c:pt idx="68">
                  <c:v>-733.5</c:v>
                </c:pt>
                <c:pt idx="69">
                  <c:v>-684.5</c:v>
                </c:pt>
                <c:pt idx="70">
                  <c:v>-684.5</c:v>
                </c:pt>
                <c:pt idx="71">
                  <c:v>-600</c:v>
                </c:pt>
                <c:pt idx="72">
                  <c:v>-599</c:v>
                </c:pt>
                <c:pt idx="73">
                  <c:v>-599</c:v>
                </c:pt>
                <c:pt idx="74">
                  <c:v>-596.5</c:v>
                </c:pt>
                <c:pt idx="75">
                  <c:v>-596.5</c:v>
                </c:pt>
                <c:pt idx="76">
                  <c:v>-586.5</c:v>
                </c:pt>
                <c:pt idx="77">
                  <c:v>-553</c:v>
                </c:pt>
                <c:pt idx="78">
                  <c:v>-451</c:v>
                </c:pt>
                <c:pt idx="79">
                  <c:v>-451</c:v>
                </c:pt>
                <c:pt idx="80">
                  <c:v>-451</c:v>
                </c:pt>
                <c:pt idx="81">
                  <c:v>-451</c:v>
                </c:pt>
                <c:pt idx="82">
                  <c:v>-447</c:v>
                </c:pt>
                <c:pt idx="83">
                  <c:v>-447</c:v>
                </c:pt>
                <c:pt idx="84">
                  <c:v>-442</c:v>
                </c:pt>
                <c:pt idx="85">
                  <c:v>-442</c:v>
                </c:pt>
                <c:pt idx="86">
                  <c:v>-436</c:v>
                </c:pt>
                <c:pt idx="87">
                  <c:v>-436</c:v>
                </c:pt>
                <c:pt idx="88">
                  <c:v>-431.5</c:v>
                </c:pt>
                <c:pt idx="89">
                  <c:v>-431.5</c:v>
                </c:pt>
                <c:pt idx="90">
                  <c:v>-430</c:v>
                </c:pt>
                <c:pt idx="91">
                  <c:v>-430</c:v>
                </c:pt>
                <c:pt idx="92">
                  <c:v>-420</c:v>
                </c:pt>
                <c:pt idx="93">
                  <c:v>-420</c:v>
                </c:pt>
                <c:pt idx="94">
                  <c:v>-420</c:v>
                </c:pt>
                <c:pt idx="95">
                  <c:v>-420</c:v>
                </c:pt>
                <c:pt idx="96">
                  <c:v>-418</c:v>
                </c:pt>
                <c:pt idx="97">
                  <c:v>-418</c:v>
                </c:pt>
                <c:pt idx="98">
                  <c:v>-418</c:v>
                </c:pt>
                <c:pt idx="99">
                  <c:v>-409</c:v>
                </c:pt>
                <c:pt idx="100">
                  <c:v>-409</c:v>
                </c:pt>
                <c:pt idx="101">
                  <c:v>-409</c:v>
                </c:pt>
                <c:pt idx="102">
                  <c:v>-409</c:v>
                </c:pt>
                <c:pt idx="103">
                  <c:v>-290</c:v>
                </c:pt>
                <c:pt idx="104">
                  <c:v>-285.5</c:v>
                </c:pt>
                <c:pt idx="105">
                  <c:v>-279</c:v>
                </c:pt>
                <c:pt idx="106">
                  <c:v>-272.5</c:v>
                </c:pt>
                <c:pt idx="107">
                  <c:v>-254.5</c:v>
                </c:pt>
                <c:pt idx="108">
                  <c:v>-178</c:v>
                </c:pt>
                <c:pt idx="109">
                  <c:v>-173.5</c:v>
                </c:pt>
                <c:pt idx="110">
                  <c:v>-167</c:v>
                </c:pt>
                <c:pt idx="111">
                  <c:v>-164.5</c:v>
                </c:pt>
                <c:pt idx="112">
                  <c:v>-160</c:v>
                </c:pt>
                <c:pt idx="113">
                  <c:v>-160</c:v>
                </c:pt>
                <c:pt idx="114">
                  <c:v>-158</c:v>
                </c:pt>
                <c:pt idx="115">
                  <c:v>-151.5</c:v>
                </c:pt>
                <c:pt idx="116">
                  <c:v>-151</c:v>
                </c:pt>
                <c:pt idx="117">
                  <c:v>-151</c:v>
                </c:pt>
                <c:pt idx="118">
                  <c:v>-149</c:v>
                </c:pt>
                <c:pt idx="119">
                  <c:v>-147</c:v>
                </c:pt>
                <c:pt idx="120">
                  <c:v>-146.5</c:v>
                </c:pt>
                <c:pt idx="121">
                  <c:v>-144.5</c:v>
                </c:pt>
                <c:pt idx="122">
                  <c:v>-142.5</c:v>
                </c:pt>
                <c:pt idx="123">
                  <c:v>-135.5</c:v>
                </c:pt>
                <c:pt idx="124">
                  <c:v>-127</c:v>
                </c:pt>
                <c:pt idx="125">
                  <c:v>-118</c:v>
                </c:pt>
                <c:pt idx="126">
                  <c:v>-110</c:v>
                </c:pt>
                <c:pt idx="127">
                  <c:v>-8.5</c:v>
                </c:pt>
                <c:pt idx="128">
                  <c:v>-8</c:v>
                </c:pt>
                <c:pt idx="129">
                  <c:v>-8</c:v>
                </c:pt>
                <c:pt idx="130">
                  <c:v>-6.5</c:v>
                </c:pt>
                <c:pt idx="131">
                  <c:v>-1</c:v>
                </c:pt>
                <c:pt idx="132">
                  <c:v>-1</c:v>
                </c:pt>
                <c:pt idx="133">
                  <c:v>0</c:v>
                </c:pt>
                <c:pt idx="134">
                  <c:v>3</c:v>
                </c:pt>
                <c:pt idx="135">
                  <c:v>29.5</c:v>
                </c:pt>
                <c:pt idx="136">
                  <c:v>32</c:v>
                </c:pt>
                <c:pt idx="137">
                  <c:v>144.5</c:v>
                </c:pt>
                <c:pt idx="138">
                  <c:v>149</c:v>
                </c:pt>
                <c:pt idx="139">
                  <c:v>186.5</c:v>
                </c:pt>
                <c:pt idx="140">
                  <c:v>294.5</c:v>
                </c:pt>
                <c:pt idx="141">
                  <c:v>303.5</c:v>
                </c:pt>
              </c:numCache>
            </c:numRef>
          </c:xVal>
          <c:yVal>
            <c:numRef>
              <c:f>Inactive2!$L$21:$L$1005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7D6-481B-B6FD-B21A45E0E294}"/>
            </c:ext>
          </c:extLst>
        </c:ser>
        <c:ser>
          <c:idx val="5"/>
          <c:order val="5"/>
          <c:tx>
            <c:strRef>
              <c:f>Inactive2!$M$20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Inactive2!$F$21:$F$1005</c:f>
              <c:numCache>
                <c:formatCode>General</c:formatCode>
                <c:ptCount val="985"/>
                <c:pt idx="0">
                  <c:v>-11256</c:v>
                </c:pt>
                <c:pt idx="1">
                  <c:v>-8909</c:v>
                </c:pt>
                <c:pt idx="2">
                  <c:v>-8876.5</c:v>
                </c:pt>
                <c:pt idx="3">
                  <c:v>-8431</c:v>
                </c:pt>
                <c:pt idx="4">
                  <c:v>-8397.5</c:v>
                </c:pt>
                <c:pt idx="5">
                  <c:v>-3393.5</c:v>
                </c:pt>
                <c:pt idx="6">
                  <c:v>-3393.5</c:v>
                </c:pt>
                <c:pt idx="7">
                  <c:v>-3288</c:v>
                </c:pt>
                <c:pt idx="8">
                  <c:v>-3288</c:v>
                </c:pt>
                <c:pt idx="9">
                  <c:v>-3281</c:v>
                </c:pt>
                <c:pt idx="10">
                  <c:v>-3281</c:v>
                </c:pt>
                <c:pt idx="11">
                  <c:v>-3277</c:v>
                </c:pt>
                <c:pt idx="12">
                  <c:v>-3277</c:v>
                </c:pt>
                <c:pt idx="13">
                  <c:v>-3239</c:v>
                </c:pt>
                <c:pt idx="14">
                  <c:v>-3239</c:v>
                </c:pt>
                <c:pt idx="15">
                  <c:v>-3125</c:v>
                </c:pt>
                <c:pt idx="16">
                  <c:v>-3125</c:v>
                </c:pt>
                <c:pt idx="17">
                  <c:v>-3125</c:v>
                </c:pt>
                <c:pt idx="18">
                  <c:v>-3125</c:v>
                </c:pt>
                <c:pt idx="19">
                  <c:v>-3093.5</c:v>
                </c:pt>
                <c:pt idx="20">
                  <c:v>-3093.5</c:v>
                </c:pt>
                <c:pt idx="21">
                  <c:v>-2968</c:v>
                </c:pt>
                <c:pt idx="22">
                  <c:v>-2968</c:v>
                </c:pt>
                <c:pt idx="23">
                  <c:v>-2950</c:v>
                </c:pt>
                <c:pt idx="24">
                  <c:v>-2950</c:v>
                </c:pt>
                <c:pt idx="25">
                  <c:v>-2782.5</c:v>
                </c:pt>
                <c:pt idx="26">
                  <c:v>-2782.5</c:v>
                </c:pt>
                <c:pt idx="27">
                  <c:v>-2655</c:v>
                </c:pt>
                <c:pt idx="28">
                  <c:v>-2655</c:v>
                </c:pt>
                <c:pt idx="29">
                  <c:v>-2551.5</c:v>
                </c:pt>
                <c:pt idx="30">
                  <c:v>-2551.5</c:v>
                </c:pt>
                <c:pt idx="31">
                  <c:v>-2551.5</c:v>
                </c:pt>
                <c:pt idx="32">
                  <c:v>-2551.5</c:v>
                </c:pt>
                <c:pt idx="33">
                  <c:v>-2496</c:v>
                </c:pt>
                <c:pt idx="34">
                  <c:v>-2496</c:v>
                </c:pt>
                <c:pt idx="35">
                  <c:v>-2496</c:v>
                </c:pt>
                <c:pt idx="36">
                  <c:v>-2496</c:v>
                </c:pt>
                <c:pt idx="37">
                  <c:v>-2379</c:v>
                </c:pt>
                <c:pt idx="38">
                  <c:v>-2366</c:v>
                </c:pt>
                <c:pt idx="39">
                  <c:v>-2355</c:v>
                </c:pt>
                <c:pt idx="40">
                  <c:v>-2243</c:v>
                </c:pt>
                <c:pt idx="41">
                  <c:v>-1914</c:v>
                </c:pt>
                <c:pt idx="42">
                  <c:v>-1837</c:v>
                </c:pt>
                <c:pt idx="43">
                  <c:v>-1837</c:v>
                </c:pt>
                <c:pt idx="44">
                  <c:v>-1478.5</c:v>
                </c:pt>
                <c:pt idx="45">
                  <c:v>-1472</c:v>
                </c:pt>
                <c:pt idx="46">
                  <c:v>-1468</c:v>
                </c:pt>
                <c:pt idx="47">
                  <c:v>-1463.5</c:v>
                </c:pt>
                <c:pt idx="48">
                  <c:v>-1463</c:v>
                </c:pt>
                <c:pt idx="49">
                  <c:v>-1340</c:v>
                </c:pt>
                <c:pt idx="50">
                  <c:v>-1317.5</c:v>
                </c:pt>
                <c:pt idx="51">
                  <c:v>-1285</c:v>
                </c:pt>
                <c:pt idx="52">
                  <c:v>-1210</c:v>
                </c:pt>
                <c:pt idx="53">
                  <c:v>-1193</c:v>
                </c:pt>
                <c:pt idx="54">
                  <c:v>-1193</c:v>
                </c:pt>
                <c:pt idx="55">
                  <c:v>-1193</c:v>
                </c:pt>
                <c:pt idx="56">
                  <c:v>-1159</c:v>
                </c:pt>
                <c:pt idx="57">
                  <c:v>-1042.5</c:v>
                </c:pt>
                <c:pt idx="58">
                  <c:v>-1042</c:v>
                </c:pt>
                <c:pt idx="59">
                  <c:v>-904</c:v>
                </c:pt>
                <c:pt idx="60">
                  <c:v>-899</c:v>
                </c:pt>
                <c:pt idx="61">
                  <c:v>-892</c:v>
                </c:pt>
                <c:pt idx="62">
                  <c:v>-870</c:v>
                </c:pt>
                <c:pt idx="63">
                  <c:v>-868</c:v>
                </c:pt>
                <c:pt idx="64">
                  <c:v>-859</c:v>
                </c:pt>
                <c:pt idx="65">
                  <c:v>-848</c:v>
                </c:pt>
                <c:pt idx="66">
                  <c:v>-741</c:v>
                </c:pt>
                <c:pt idx="67">
                  <c:v>-740</c:v>
                </c:pt>
                <c:pt idx="68">
                  <c:v>-733.5</c:v>
                </c:pt>
                <c:pt idx="69">
                  <c:v>-684.5</c:v>
                </c:pt>
                <c:pt idx="70">
                  <c:v>-684.5</c:v>
                </c:pt>
                <c:pt idx="71">
                  <c:v>-600</c:v>
                </c:pt>
                <c:pt idx="72">
                  <c:v>-599</c:v>
                </c:pt>
                <c:pt idx="73">
                  <c:v>-599</c:v>
                </c:pt>
                <c:pt idx="74">
                  <c:v>-596.5</c:v>
                </c:pt>
                <c:pt idx="75">
                  <c:v>-596.5</c:v>
                </c:pt>
                <c:pt idx="76">
                  <c:v>-586.5</c:v>
                </c:pt>
                <c:pt idx="77">
                  <c:v>-553</c:v>
                </c:pt>
                <c:pt idx="78">
                  <c:v>-451</c:v>
                </c:pt>
                <c:pt idx="79">
                  <c:v>-451</c:v>
                </c:pt>
                <c:pt idx="80">
                  <c:v>-451</c:v>
                </c:pt>
                <c:pt idx="81">
                  <c:v>-451</c:v>
                </c:pt>
                <c:pt idx="82">
                  <c:v>-447</c:v>
                </c:pt>
                <c:pt idx="83">
                  <c:v>-447</c:v>
                </c:pt>
                <c:pt idx="84">
                  <c:v>-442</c:v>
                </c:pt>
                <c:pt idx="85">
                  <c:v>-442</c:v>
                </c:pt>
                <c:pt idx="86">
                  <c:v>-436</c:v>
                </c:pt>
                <c:pt idx="87">
                  <c:v>-436</c:v>
                </c:pt>
                <c:pt idx="88">
                  <c:v>-431.5</c:v>
                </c:pt>
                <c:pt idx="89">
                  <c:v>-431.5</c:v>
                </c:pt>
                <c:pt idx="90">
                  <c:v>-430</c:v>
                </c:pt>
                <c:pt idx="91">
                  <c:v>-430</c:v>
                </c:pt>
                <c:pt idx="92">
                  <c:v>-420</c:v>
                </c:pt>
                <c:pt idx="93">
                  <c:v>-420</c:v>
                </c:pt>
                <c:pt idx="94">
                  <c:v>-420</c:v>
                </c:pt>
                <c:pt idx="95">
                  <c:v>-420</c:v>
                </c:pt>
                <c:pt idx="96">
                  <c:v>-418</c:v>
                </c:pt>
                <c:pt idx="97">
                  <c:v>-418</c:v>
                </c:pt>
                <c:pt idx="98">
                  <c:v>-418</c:v>
                </c:pt>
                <c:pt idx="99">
                  <c:v>-409</c:v>
                </c:pt>
                <c:pt idx="100">
                  <c:v>-409</c:v>
                </c:pt>
                <c:pt idx="101">
                  <c:v>-409</c:v>
                </c:pt>
                <c:pt idx="102">
                  <c:v>-409</c:v>
                </c:pt>
                <c:pt idx="103">
                  <c:v>-290</c:v>
                </c:pt>
                <c:pt idx="104">
                  <c:v>-285.5</c:v>
                </c:pt>
                <c:pt idx="105">
                  <c:v>-279</c:v>
                </c:pt>
                <c:pt idx="106">
                  <c:v>-272.5</c:v>
                </c:pt>
                <c:pt idx="107">
                  <c:v>-254.5</c:v>
                </c:pt>
                <c:pt idx="108">
                  <c:v>-178</c:v>
                </c:pt>
                <c:pt idx="109">
                  <c:v>-173.5</c:v>
                </c:pt>
                <c:pt idx="110">
                  <c:v>-167</c:v>
                </c:pt>
                <c:pt idx="111">
                  <c:v>-164.5</c:v>
                </c:pt>
                <c:pt idx="112">
                  <c:v>-160</c:v>
                </c:pt>
                <c:pt idx="113">
                  <c:v>-160</c:v>
                </c:pt>
                <c:pt idx="114">
                  <c:v>-158</c:v>
                </c:pt>
                <c:pt idx="115">
                  <c:v>-151.5</c:v>
                </c:pt>
                <c:pt idx="116">
                  <c:v>-151</c:v>
                </c:pt>
                <c:pt idx="117">
                  <c:v>-151</c:v>
                </c:pt>
                <c:pt idx="118">
                  <c:v>-149</c:v>
                </c:pt>
                <c:pt idx="119">
                  <c:v>-147</c:v>
                </c:pt>
                <c:pt idx="120">
                  <c:v>-146.5</c:v>
                </c:pt>
                <c:pt idx="121">
                  <c:v>-144.5</c:v>
                </c:pt>
                <c:pt idx="122">
                  <c:v>-142.5</c:v>
                </c:pt>
                <c:pt idx="123">
                  <c:v>-135.5</c:v>
                </c:pt>
                <c:pt idx="124">
                  <c:v>-127</c:v>
                </c:pt>
                <c:pt idx="125">
                  <c:v>-118</c:v>
                </c:pt>
                <c:pt idx="126">
                  <c:v>-110</c:v>
                </c:pt>
                <c:pt idx="127">
                  <c:v>-8.5</c:v>
                </c:pt>
                <c:pt idx="128">
                  <c:v>-8</c:v>
                </c:pt>
                <c:pt idx="129">
                  <c:v>-8</c:v>
                </c:pt>
                <c:pt idx="130">
                  <c:v>-6.5</c:v>
                </c:pt>
                <c:pt idx="131">
                  <c:v>-1</c:v>
                </c:pt>
                <c:pt idx="132">
                  <c:v>-1</c:v>
                </c:pt>
                <c:pt idx="133">
                  <c:v>0</c:v>
                </c:pt>
                <c:pt idx="134">
                  <c:v>3</c:v>
                </c:pt>
                <c:pt idx="135">
                  <c:v>29.5</c:v>
                </c:pt>
                <c:pt idx="136">
                  <c:v>32</c:v>
                </c:pt>
                <c:pt idx="137">
                  <c:v>144.5</c:v>
                </c:pt>
                <c:pt idx="138">
                  <c:v>149</c:v>
                </c:pt>
                <c:pt idx="139">
                  <c:v>186.5</c:v>
                </c:pt>
                <c:pt idx="140">
                  <c:v>294.5</c:v>
                </c:pt>
                <c:pt idx="141">
                  <c:v>303.5</c:v>
                </c:pt>
              </c:numCache>
            </c:numRef>
          </c:xVal>
          <c:yVal>
            <c:numRef>
              <c:f>Inactive2!$M$21:$M$1005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7D6-481B-B6FD-B21A45E0E294}"/>
            </c:ext>
          </c:extLst>
        </c:ser>
        <c:ser>
          <c:idx val="6"/>
          <c:order val="6"/>
          <c:tx>
            <c:strRef>
              <c:f>Inactive2!$N$20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Inactive2!$D$21:$D$105</c:f>
                <c:numCache>
                  <c:formatCode>General</c:formatCode>
                  <c:ptCount val="85"/>
                  <c:pt idx="0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2.5000000000000001E-3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2.5999999999999999E-3</c:v>
                  </c:pt>
                  <c:pt idx="33">
                    <c:v>2.0999999999999999E-3</c:v>
                  </c:pt>
                  <c:pt idx="34">
                    <c:v>0</c:v>
                  </c:pt>
                  <c:pt idx="35">
                    <c:v>0</c:v>
                  </c:pt>
                  <c:pt idx="36">
                    <c:v>1.1000000000000001E-3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6.9999999999999999E-4</c:v>
                  </c:pt>
                  <c:pt idx="41">
                    <c:v>1.1000000000000001E-3</c:v>
                  </c:pt>
                  <c:pt idx="42">
                    <c:v>0</c:v>
                  </c:pt>
                  <c:pt idx="43">
                    <c:v>0</c:v>
                  </c:pt>
                  <c:pt idx="44">
                    <c:v>4.0000000000000002E-4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4.0000000000000002E-4</c:v>
                  </c:pt>
                  <c:pt idx="48">
                    <c:v>5.9999999999999995E-4</c:v>
                  </c:pt>
                  <c:pt idx="49">
                    <c:v>5.0000000000000001E-4</c:v>
                  </c:pt>
                  <c:pt idx="50">
                    <c:v>1.1000000000000001E-3</c:v>
                  </c:pt>
                  <c:pt idx="51">
                    <c:v>5.0000000000000001E-4</c:v>
                  </c:pt>
                  <c:pt idx="52">
                    <c:v>4.0000000000000002E-4</c:v>
                  </c:pt>
                  <c:pt idx="53">
                    <c:v>2.9999999999999997E-4</c:v>
                  </c:pt>
                  <c:pt idx="54">
                    <c:v>5.3E-3</c:v>
                  </c:pt>
                  <c:pt idx="55">
                    <c:v>5.3E-3</c:v>
                  </c:pt>
                  <c:pt idx="56">
                    <c:v>2.9999999999999997E-4</c:v>
                  </c:pt>
                  <c:pt idx="57">
                    <c:v>2.9999999999999997E-4</c:v>
                  </c:pt>
                  <c:pt idx="58">
                    <c:v>2.9999999999999997E-4</c:v>
                  </c:pt>
                  <c:pt idx="59">
                    <c:v>6.9999999999999999E-4</c:v>
                  </c:pt>
                  <c:pt idx="60">
                    <c:v>2.9999999999999997E-4</c:v>
                  </c:pt>
                  <c:pt idx="61">
                    <c:v>5.0000000000000001E-4</c:v>
                  </c:pt>
                  <c:pt idx="62">
                    <c:v>2.9999999999999997E-4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2.9999999999999997E-4</c:v>
                  </c:pt>
                  <c:pt idx="66">
                    <c:v>2.2000000000000001E-3</c:v>
                  </c:pt>
                  <c:pt idx="67">
                    <c:v>2.9999999999999997E-4</c:v>
                  </c:pt>
                  <c:pt idx="68">
                    <c:v>2.9999999999999997E-4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5.9999999999999995E-4</c:v>
                  </c:pt>
                  <c:pt idx="77">
                    <c:v>5.9999999999999995E-4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Inactive2!$F$21:$F$1005</c:f>
              <c:numCache>
                <c:formatCode>General</c:formatCode>
                <c:ptCount val="985"/>
                <c:pt idx="0">
                  <c:v>-11256</c:v>
                </c:pt>
                <c:pt idx="1">
                  <c:v>-8909</c:v>
                </c:pt>
                <c:pt idx="2">
                  <c:v>-8876.5</c:v>
                </c:pt>
                <c:pt idx="3">
                  <c:v>-8431</c:v>
                </c:pt>
                <c:pt idx="4">
                  <c:v>-8397.5</c:v>
                </c:pt>
                <c:pt idx="5">
                  <c:v>-3393.5</c:v>
                </c:pt>
                <c:pt idx="6">
                  <c:v>-3393.5</c:v>
                </c:pt>
                <c:pt idx="7">
                  <c:v>-3288</c:v>
                </c:pt>
                <c:pt idx="8">
                  <c:v>-3288</c:v>
                </c:pt>
                <c:pt idx="9">
                  <c:v>-3281</c:v>
                </c:pt>
                <c:pt idx="10">
                  <c:v>-3281</c:v>
                </c:pt>
                <c:pt idx="11">
                  <c:v>-3277</c:v>
                </c:pt>
                <c:pt idx="12">
                  <c:v>-3277</c:v>
                </c:pt>
                <c:pt idx="13">
                  <c:v>-3239</c:v>
                </c:pt>
                <c:pt idx="14">
                  <c:v>-3239</c:v>
                </c:pt>
                <c:pt idx="15">
                  <c:v>-3125</c:v>
                </c:pt>
                <c:pt idx="16">
                  <c:v>-3125</c:v>
                </c:pt>
                <c:pt idx="17">
                  <c:v>-3125</c:v>
                </c:pt>
                <c:pt idx="18">
                  <c:v>-3125</c:v>
                </c:pt>
                <c:pt idx="19">
                  <c:v>-3093.5</c:v>
                </c:pt>
                <c:pt idx="20">
                  <c:v>-3093.5</c:v>
                </c:pt>
                <c:pt idx="21">
                  <c:v>-2968</c:v>
                </c:pt>
                <c:pt idx="22">
                  <c:v>-2968</c:v>
                </c:pt>
                <c:pt idx="23">
                  <c:v>-2950</c:v>
                </c:pt>
                <c:pt idx="24">
                  <c:v>-2950</c:v>
                </c:pt>
                <c:pt idx="25">
                  <c:v>-2782.5</c:v>
                </c:pt>
                <c:pt idx="26">
                  <c:v>-2782.5</c:v>
                </c:pt>
                <c:pt idx="27">
                  <c:v>-2655</c:v>
                </c:pt>
                <c:pt idx="28">
                  <c:v>-2655</c:v>
                </c:pt>
                <c:pt idx="29">
                  <c:v>-2551.5</c:v>
                </c:pt>
                <c:pt idx="30">
                  <c:v>-2551.5</c:v>
                </c:pt>
                <c:pt idx="31">
                  <c:v>-2551.5</c:v>
                </c:pt>
                <c:pt idx="32">
                  <c:v>-2551.5</c:v>
                </c:pt>
                <c:pt idx="33">
                  <c:v>-2496</c:v>
                </c:pt>
                <c:pt idx="34">
                  <c:v>-2496</c:v>
                </c:pt>
                <c:pt idx="35">
                  <c:v>-2496</c:v>
                </c:pt>
                <c:pt idx="36">
                  <c:v>-2496</c:v>
                </c:pt>
                <c:pt idx="37">
                  <c:v>-2379</c:v>
                </c:pt>
                <c:pt idx="38">
                  <c:v>-2366</c:v>
                </c:pt>
                <c:pt idx="39">
                  <c:v>-2355</c:v>
                </c:pt>
                <c:pt idx="40">
                  <c:v>-2243</c:v>
                </c:pt>
                <c:pt idx="41">
                  <c:v>-1914</c:v>
                </c:pt>
                <c:pt idx="42">
                  <c:v>-1837</c:v>
                </c:pt>
                <c:pt idx="43">
                  <c:v>-1837</c:v>
                </c:pt>
                <c:pt idx="44">
                  <c:v>-1478.5</c:v>
                </c:pt>
                <c:pt idx="45">
                  <c:v>-1472</c:v>
                </c:pt>
                <c:pt idx="46">
                  <c:v>-1468</c:v>
                </c:pt>
                <c:pt idx="47">
                  <c:v>-1463.5</c:v>
                </c:pt>
                <c:pt idx="48">
                  <c:v>-1463</c:v>
                </c:pt>
                <c:pt idx="49">
                  <c:v>-1340</c:v>
                </c:pt>
                <c:pt idx="50">
                  <c:v>-1317.5</c:v>
                </c:pt>
                <c:pt idx="51">
                  <c:v>-1285</c:v>
                </c:pt>
                <c:pt idx="52">
                  <c:v>-1210</c:v>
                </c:pt>
                <c:pt idx="53">
                  <c:v>-1193</c:v>
                </c:pt>
                <c:pt idx="54">
                  <c:v>-1193</c:v>
                </c:pt>
                <c:pt idx="55">
                  <c:v>-1193</c:v>
                </c:pt>
                <c:pt idx="56">
                  <c:v>-1159</c:v>
                </c:pt>
                <c:pt idx="57">
                  <c:v>-1042.5</c:v>
                </c:pt>
                <c:pt idx="58">
                  <c:v>-1042</c:v>
                </c:pt>
                <c:pt idx="59">
                  <c:v>-904</c:v>
                </c:pt>
                <c:pt idx="60">
                  <c:v>-899</c:v>
                </c:pt>
                <c:pt idx="61">
                  <c:v>-892</c:v>
                </c:pt>
                <c:pt idx="62">
                  <c:v>-870</c:v>
                </c:pt>
                <c:pt idx="63">
                  <c:v>-868</c:v>
                </c:pt>
                <c:pt idx="64">
                  <c:v>-859</c:v>
                </c:pt>
                <c:pt idx="65">
                  <c:v>-848</c:v>
                </c:pt>
                <c:pt idx="66">
                  <c:v>-741</c:v>
                </c:pt>
                <c:pt idx="67">
                  <c:v>-740</c:v>
                </c:pt>
                <c:pt idx="68">
                  <c:v>-733.5</c:v>
                </c:pt>
                <c:pt idx="69">
                  <c:v>-684.5</c:v>
                </c:pt>
                <c:pt idx="70">
                  <c:v>-684.5</c:v>
                </c:pt>
                <c:pt idx="71">
                  <c:v>-600</c:v>
                </c:pt>
                <c:pt idx="72">
                  <c:v>-599</c:v>
                </c:pt>
                <c:pt idx="73">
                  <c:v>-599</c:v>
                </c:pt>
                <c:pt idx="74">
                  <c:v>-596.5</c:v>
                </c:pt>
                <c:pt idx="75">
                  <c:v>-596.5</c:v>
                </c:pt>
                <c:pt idx="76">
                  <c:v>-586.5</c:v>
                </c:pt>
                <c:pt idx="77">
                  <c:v>-553</c:v>
                </c:pt>
                <c:pt idx="78">
                  <c:v>-451</c:v>
                </c:pt>
                <c:pt idx="79">
                  <c:v>-451</c:v>
                </c:pt>
                <c:pt idx="80">
                  <c:v>-451</c:v>
                </c:pt>
                <c:pt idx="81">
                  <c:v>-451</c:v>
                </c:pt>
                <c:pt idx="82">
                  <c:v>-447</c:v>
                </c:pt>
                <c:pt idx="83">
                  <c:v>-447</c:v>
                </c:pt>
                <c:pt idx="84">
                  <c:v>-442</c:v>
                </c:pt>
                <c:pt idx="85">
                  <c:v>-442</c:v>
                </c:pt>
                <c:pt idx="86">
                  <c:v>-436</c:v>
                </c:pt>
                <c:pt idx="87">
                  <c:v>-436</c:v>
                </c:pt>
                <c:pt idx="88">
                  <c:v>-431.5</c:v>
                </c:pt>
                <c:pt idx="89">
                  <c:v>-431.5</c:v>
                </c:pt>
                <c:pt idx="90">
                  <c:v>-430</c:v>
                </c:pt>
                <c:pt idx="91">
                  <c:v>-430</c:v>
                </c:pt>
                <c:pt idx="92">
                  <c:v>-420</c:v>
                </c:pt>
                <c:pt idx="93">
                  <c:v>-420</c:v>
                </c:pt>
                <c:pt idx="94">
                  <c:v>-420</c:v>
                </c:pt>
                <c:pt idx="95">
                  <c:v>-420</c:v>
                </c:pt>
                <c:pt idx="96">
                  <c:v>-418</c:v>
                </c:pt>
                <c:pt idx="97">
                  <c:v>-418</c:v>
                </c:pt>
                <c:pt idx="98">
                  <c:v>-418</c:v>
                </c:pt>
                <c:pt idx="99">
                  <c:v>-409</c:v>
                </c:pt>
                <c:pt idx="100">
                  <c:v>-409</c:v>
                </c:pt>
                <c:pt idx="101">
                  <c:v>-409</c:v>
                </c:pt>
                <c:pt idx="102">
                  <c:v>-409</c:v>
                </c:pt>
                <c:pt idx="103">
                  <c:v>-290</c:v>
                </c:pt>
                <c:pt idx="104">
                  <c:v>-285.5</c:v>
                </c:pt>
                <c:pt idx="105">
                  <c:v>-279</c:v>
                </c:pt>
                <c:pt idx="106">
                  <c:v>-272.5</c:v>
                </c:pt>
                <c:pt idx="107">
                  <c:v>-254.5</c:v>
                </c:pt>
                <c:pt idx="108">
                  <c:v>-178</c:v>
                </c:pt>
                <c:pt idx="109">
                  <c:v>-173.5</c:v>
                </c:pt>
                <c:pt idx="110">
                  <c:v>-167</c:v>
                </c:pt>
                <c:pt idx="111">
                  <c:v>-164.5</c:v>
                </c:pt>
                <c:pt idx="112">
                  <c:v>-160</c:v>
                </c:pt>
                <c:pt idx="113">
                  <c:v>-160</c:v>
                </c:pt>
                <c:pt idx="114">
                  <c:v>-158</c:v>
                </c:pt>
                <c:pt idx="115">
                  <c:v>-151.5</c:v>
                </c:pt>
                <c:pt idx="116">
                  <c:v>-151</c:v>
                </c:pt>
                <c:pt idx="117">
                  <c:v>-151</c:v>
                </c:pt>
                <c:pt idx="118">
                  <c:v>-149</c:v>
                </c:pt>
                <c:pt idx="119">
                  <c:v>-147</c:v>
                </c:pt>
                <c:pt idx="120">
                  <c:v>-146.5</c:v>
                </c:pt>
                <c:pt idx="121">
                  <c:v>-144.5</c:v>
                </c:pt>
                <c:pt idx="122">
                  <c:v>-142.5</c:v>
                </c:pt>
                <c:pt idx="123">
                  <c:v>-135.5</c:v>
                </c:pt>
                <c:pt idx="124">
                  <c:v>-127</c:v>
                </c:pt>
                <c:pt idx="125">
                  <c:v>-118</c:v>
                </c:pt>
                <c:pt idx="126">
                  <c:v>-110</c:v>
                </c:pt>
                <c:pt idx="127">
                  <c:v>-8.5</c:v>
                </c:pt>
                <c:pt idx="128">
                  <c:v>-8</c:v>
                </c:pt>
                <c:pt idx="129">
                  <c:v>-8</c:v>
                </c:pt>
                <c:pt idx="130">
                  <c:v>-6.5</c:v>
                </c:pt>
                <c:pt idx="131">
                  <c:v>-1</c:v>
                </c:pt>
                <c:pt idx="132">
                  <c:v>-1</c:v>
                </c:pt>
                <c:pt idx="133">
                  <c:v>0</c:v>
                </c:pt>
                <c:pt idx="134">
                  <c:v>3</c:v>
                </c:pt>
                <c:pt idx="135">
                  <c:v>29.5</c:v>
                </c:pt>
                <c:pt idx="136">
                  <c:v>32</c:v>
                </c:pt>
                <c:pt idx="137">
                  <c:v>144.5</c:v>
                </c:pt>
                <c:pt idx="138">
                  <c:v>149</c:v>
                </c:pt>
                <c:pt idx="139">
                  <c:v>186.5</c:v>
                </c:pt>
                <c:pt idx="140">
                  <c:v>294.5</c:v>
                </c:pt>
                <c:pt idx="141">
                  <c:v>303.5</c:v>
                </c:pt>
              </c:numCache>
            </c:numRef>
          </c:xVal>
          <c:yVal>
            <c:numRef>
              <c:f>Inactive2!$N$21:$N$1005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7D6-481B-B6FD-B21A45E0E294}"/>
            </c:ext>
          </c:extLst>
        </c:ser>
        <c:ser>
          <c:idx val="8"/>
          <c:order val="7"/>
          <c:tx>
            <c:strRef>
              <c:f>Inactive2!$AX$1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Inactive2!$AW$2:$AW$140</c:f>
              <c:numCache>
                <c:formatCode>General</c:formatCode>
                <c:ptCount val="139"/>
                <c:pt idx="0">
                  <c:v>-9000</c:v>
                </c:pt>
                <c:pt idx="1">
                  <c:v>-8900</c:v>
                </c:pt>
                <c:pt idx="2">
                  <c:v>-8800</c:v>
                </c:pt>
                <c:pt idx="3">
                  <c:v>-8700</c:v>
                </c:pt>
                <c:pt idx="4">
                  <c:v>-8600</c:v>
                </c:pt>
                <c:pt idx="5">
                  <c:v>-8500</c:v>
                </c:pt>
                <c:pt idx="6">
                  <c:v>-8400</c:v>
                </c:pt>
                <c:pt idx="7">
                  <c:v>-8300</c:v>
                </c:pt>
                <c:pt idx="8">
                  <c:v>-8200</c:v>
                </c:pt>
                <c:pt idx="9">
                  <c:v>-8100</c:v>
                </c:pt>
                <c:pt idx="10">
                  <c:v>-8000</c:v>
                </c:pt>
                <c:pt idx="11">
                  <c:v>-7900</c:v>
                </c:pt>
                <c:pt idx="12">
                  <c:v>-7800</c:v>
                </c:pt>
                <c:pt idx="13">
                  <c:v>-7700</c:v>
                </c:pt>
                <c:pt idx="14">
                  <c:v>-7600</c:v>
                </c:pt>
                <c:pt idx="15">
                  <c:v>-7500</c:v>
                </c:pt>
                <c:pt idx="16">
                  <c:v>-7400</c:v>
                </c:pt>
                <c:pt idx="17">
                  <c:v>-7300</c:v>
                </c:pt>
                <c:pt idx="18">
                  <c:v>-7200</c:v>
                </c:pt>
                <c:pt idx="19">
                  <c:v>-7100</c:v>
                </c:pt>
                <c:pt idx="20">
                  <c:v>-7000</c:v>
                </c:pt>
                <c:pt idx="21">
                  <c:v>-6900</c:v>
                </c:pt>
                <c:pt idx="22">
                  <c:v>-6800</c:v>
                </c:pt>
                <c:pt idx="23">
                  <c:v>-6700</c:v>
                </c:pt>
                <c:pt idx="24">
                  <c:v>-6600</c:v>
                </c:pt>
                <c:pt idx="25">
                  <c:v>-6500</c:v>
                </c:pt>
                <c:pt idx="26">
                  <c:v>-6400</c:v>
                </c:pt>
                <c:pt idx="27">
                  <c:v>-6300</c:v>
                </c:pt>
                <c:pt idx="28">
                  <c:v>-6200</c:v>
                </c:pt>
                <c:pt idx="29">
                  <c:v>-6100</c:v>
                </c:pt>
                <c:pt idx="30">
                  <c:v>-6000</c:v>
                </c:pt>
                <c:pt idx="31">
                  <c:v>-5900</c:v>
                </c:pt>
                <c:pt idx="32">
                  <c:v>-5800</c:v>
                </c:pt>
                <c:pt idx="33">
                  <c:v>-5700</c:v>
                </c:pt>
                <c:pt idx="34">
                  <c:v>-5600</c:v>
                </c:pt>
                <c:pt idx="35">
                  <c:v>-5500</c:v>
                </c:pt>
                <c:pt idx="36">
                  <c:v>-5400</c:v>
                </c:pt>
                <c:pt idx="37">
                  <c:v>-5300</c:v>
                </c:pt>
                <c:pt idx="38">
                  <c:v>-5200</c:v>
                </c:pt>
                <c:pt idx="39">
                  <c:v>-5100</c:v>
                </c:pt>
                <c:pt idx="40">
                  <c:v>-5000</c:v>
                </c:pt>
                <c:pt idx="41">
                  <c:v>-4900</c:v>
                </c:pt>
                <c:pt idx="42">
                  <c:v>-4800</c:v>
                </c:pt>
                <c:pt idx="43">
                  <c:v>-4700</c:v>
                </c:pt>
                <c:pt idx="44">
                  <c:v>-4600</c:v>
                </c:pt>
                <c:pt idx="45">
                  <c:v>-4500</c:v>
                </c:pt>
                <c:pt idx="46">
                  <c:v>-4400</c:v>
                </c:pt>
                <c:pt idx="47">
                  <c:v>-4300</c:v>
                </c:pt>
                <c:pt idx="48">
                  <c:v>-4200</c:v>
                </c:pt>
                <c:pt idx="49">
                  <c:v>-4100</c:v>
                </c:pt>
                <c:pt idx="50">
                  <c:v>-4000</c:v>
                </c:pt>
                <c:pt idx="51">
                  <c:v>-3900</c:v>
                </c:pt>
                <c:pt idx="52">
                  <c:v>-3800</c:v>
                </c:pt>
                <c:pt idx="53">
                  <c:v>-3700</c:v>
                </c:pt>
                <c:pt idx="54">
                  <c:v>-3600</c:v>
                </c:pt>
                <c:pt idx="55">
                  <c:v>-3500</c:v>
                </c:pt>
                <c:pt idx="56">
                  <c:v>-3450</c:v>
                </c:pt>
                <c:pt idx="57">
                  <c:v>-3400</c:v>
                </c:pt>
                <c:pt idx="58">
                  <c:v>-3350</c:v>
                </c:pt>
                <c:pt idx="59">
                  <c:v>-3300</c:v>
                </c:pt>
                <c:pt idx="60">
                  <c:v>-3250</c:v>
                </c:pt>
                <c:pt idx="61">
                  <c:v>-3200</c:v>
                </c:pt>
                <c:pt idx="62">
                  <c:v>-3150</c:v>
                </c:pt>
                <c:pt idx="63">
                  <c:v>-3100</c:v>
                </c:pt>
                <c:pt idx="64">
                  <c:v>-3050</c:v>
                </c:pt>
                <c:pt idx="65">
                  <c:v>-3000</c:v>
                </c:pt>
                <c:pt idx="66">
                  <c:v>-2950</c:v>
                </c:pt>
                <c:pt idx="67">
                  <c:v>-2900</c:v>
                </c:pt>
                <c:pt idx="68">
                  <c:v>-2850</c:v>
                </c:pt>
                <c:pt idx="69">
                  <c:v>-2800</c:v>
                </c:pt>
                <c:pt idx="70">
                  <c:v>-2750</c:v>
                </c:pt>
                <c:pt idx="71">
                  <c:v>-2700</c:v>
                </c:pt>
                <c:pt idx="72">
                  <c:v>-2650</c:v>
                </c:pt>
                <c:pt idx="73">
                  <c:v>-2600</c:v>
                </c:pt>
                <c:pt idx="74">
                  <c:v>-2550</c:v>
                </c:pt>
                <c:pt idx="75">
                  <c:v>-2500</c:v>
                </c:pt>
                <c:pt idx="76">
                  <c:v>-2450</c:v>
                </c:pt>
                <c:pt idx="77">
                  <c:v>-2400</c:v>
                </c:pt>
                <c:pt idx="78">
                  <c:v>-2350</c:v>
                </c:pt>
                <c:pt idx="79">
                  <c:v>-2300</c:v>
                </c:pt>
                <c:pt idx="80">
                  <c:v>-2250</c:v>
                </c:pt>
                <c:pt idx="81">
                  <c:v>-2200</c:v>
                </c:pt>
                <c:pt idx="82">
                  <c:v>-2150</c:v>
                </c:pt>
                <c:pt idx="83">
                  <c:v>-2100</c:v>
                </c:pt>
                <c:pt idx="84">
                  <c:v>-2050</c:v>
                </c:pt>
                <c:pt idx="85">
                  <c:v>-2000</c:v>
                </c:pt>
                <c:pt idx="86">
                  <c:v>-1950</c:v>
                </c:pt>
                <c:pt idx="87">
                  <c:v>-1900</c:v>
                </c:pt>
                <c:pt idx="88">
                  <c:v>-1850</c:v>
                </c:pt>
                <c:pt idx="89">
                  <c:v>-1800</c:v>
                </c:pt>
                <c:pt idx="90">
                  <c:v>-1750</c:v>
                </c:pt>
                <c:pt idx="91">
                  <c:v>-1700</c:v>
                </c:pt>
                <c:pt idx="92">
                  <c:v>-1650</c:v>
                </c:pt>
                <c:pt idx="93">
                  <c:v>-1600</c:v>
                </c:pt>
                <c:pt idx="94">
                  <c:v>-1550</c:v>
                </c:pt>
                <c:pt idx="95">
                  <c:v>-1500</c:v>
                </c:pt>
                <c:pt idx="96">
                  <c:v>-1450</c:v>
                </c:pt>
                <c:pt idx="97">
                  <c:v>-1400</c:v>
                </c:pt>
                <c:pt idx="98">
                  <c:v>-1350</c:v>
                </c:pt>
                <c:pt idx="99">
                  <c:v>-1300</c:v>
                </c:pt>
                <c:pt idx="100">
                  <c:v>-1250</c:v>
                </c:pt>
                <c:pt idx="101">
                  <c:v>-1200</c:v>
                </c:pt>
                <c:pt idx="102">
                  <c:v>-1150</c:v>
                </c:pt>
                <c:pt idx="103">
                  <c:v>-1100</c:v>
                </c:pt>
                <c:pt idx="104">
                  <c:v>-1050</c:v>
                </c:pt>
                <c:pt idx="105">
                  <c:v>-1000</c:v>
                </c:pt>
                <c:pt idx="106">
                  <c:v>-950</c:v>
                </c:pt>
                <c:pt idx="107">
                  <c:v>-900</c:v>
                </c:pt>
                <c:pt idx="108">
                  <c:v>-850</c:v>
                </c:pt>
                <c:pt idx="109">
                  <c:v>-800</c:v>
                </c:pt>
                <c:pt idx="110">
                  <c:v>-750</c:v>
                </c:pt>
                <c:pt idx="111">
                  <c:v>-700</c:v>
                </c:pt>
                <c:pt idx="112">
                  <c:v>-650</c:v>
                </c:pt>
                <c:pt idx="113">
                  <c:v>-600</c:v>
                </c:pt>
                <c:pt idx="114">
                  <c:v>-550</c:v>
                </c:pt>
                <c:pt idx="115">
                  <c:v>-500</c:v>
                </c:pt>
                <c:pt idx="116">
                  <c:v>-450</c:v>
                </c:pt>
                <c:pt idx="117">
                  <c:v>-400</c:v>
                </c:pt>
                <c:pt idx="118">
                  <c:v>-350</c:v>
                </c:pt>
                <c:pt idx="119">
                  <c:v>-300</c:v>
                </c:pt>
                <c:pt idx="120">
                  <c:v>-250</c:v>
                </c:pt>
                <c:pt idx="121">
                  <c:v>-200</c:v>
                </c:pt>
                <c:pt idx="122">
                  <c:v>-150</c:v>
                </c:pt>
                <c:pt idx="123">
                  <c:v>-100</c:v>
                </c:pt>
                <c:pt idx="124">
                  <c:v>-50</c:v>
                </c:pt>
                <c:pt idx="125">
                  <c:v>0</c:v>
                </c:pt>
                <c:pt idx="126">
                  <c:v>50</c:v>
                </c:pt>
                <c:pt idx="127">
                  <c:v>100</c:v>
                </c:pt>
                <c:pt idx="128">
                  <c:v>150</c:v>
                </c:pt>
                <c:pt idx="129">
                  <c:v>200</c:v>
                </c:pt>
                <c:pt idx="130">
                  <c:v>250</c:v>
                </c:pt>
                <c:pt idx="131">
                  <c:v>300</c:v>
                </c:pt>
                <c:pt idx="132">
                  <c:v>350</c:v>
                </c:pt>
                <c:pt idx="133">
                  <c:v>400</c:v>
                </c:pt>
                <c:pt idx="134">
                  <c:v>450</c:v>
                </c:pt>
                <c:pt idx="135">
                  <c:v>500</c:v>
                </c:pt>
              </c:numCache>
            </c:numRef>
          </c:xVal>
          <c:yVal>
            <c:numRef>
              <c:f>Inactive2!$AX$2:$AX$140</c:f>
              <c:numCache>
                <c:formatCode>General</c:formatCode>
                <c:ptCount val="139"/>
                <c:pt idx="0">
                  <c:v>2.0119842174328252E-2</c:v>
                </c:pt>
                <c:pt idx="1">
                  <c:v>2.1721874674843999E-2</c:v>
                </c:pt>
                <c:pt idx="2">
                  <c:v>2.3128449400459321E-2</c:v>
                </c:pt>
                <c:pt idx="3">
                  <c:v>2.4525698844680238E-2</c:v>
                </c:pt>
                <c:pt idx="4">
                  <c:v>2.5920067383616838E-2</c:v>
                </c:pt>
                <c:pt idx="5">
                  <c:v>2.7140620918967767E-2</c:v>
                </c:pt>
                <c:pt idx="6">
                  <c:v>2.7977680235367078E-2</c:v>
                </c:pt>
                <c:pt idx="7">
                  <c:v>2.8309676427811872E-2</c:v>
                </c:pt>
                <c:pt idx="8">
                  <c:v>2.8098124098729967E-2</c:v>
                </c:pt>
                <c:pt idx="9">
                  <c:v>2.7279668587306332E-2</c:v>
                </c:pt>
                <c:pt idx="10">
                  <c:v>2.5678595847798861E-2</c:v>
                </c:pt>
                <c:pt idx="11">
                  <c:v>2.2957954960374012E-2</c:v>
                </c:pt>
                <c:pt idx="12">
                  <c:v>1.8386877524397001E-2</c:v>
                </c:pt>
                <c:pt idx="13">
                  <c:v>8.9010931109057886E-3</c:v>
                </c:pt>
                <c:pt idx="14">
                  <c:v>-6.3993541055449941E-3</c:v>
                </c:pt>
                <c:pt idx="15">
                  <c:v>-7.1225273121328092E-3</c:v>
                </c:pt>
                <c:pt idx="16">
                  <c:v>-4.4559301262573313E-3</c:v>
                </c:pt>
                <c:pt idx="17">
                  <c:v>-1.3045860248635036E-3</c:v>
                </c:pt>
                <c:pt idx="18">
                  <c:v>1.9346127626782179E-3</c:v>
                </c:pt>
                <c:pt idx="19">
                  <c:v>5.1376495836775067E-3</c:v>
                </c:pt>
                <c:pt idx="20">
                  <c:v>8.307999274236557E-3</c:v>
                </c:pt>
                <c:pt idx="21">
                  <c:v>1.1480810427554743E-2</c:v>
                </c:pt>
                <c:pt idx="22">
                  <c:v>1.4586050754858516E-2</c:v>
                </c:pt>
                <c:pt idx="23">
                  <c:v>1.7429200945230743E-2</c:v>
                </c:pt>
                <c:pt idx="24">
                  <c:v>1.9817018982805912E-2</c:v>
                </c:pt>
                <c:pt idx="25">
                  <c:v>2.1703140963058656E-2</c:v>
                </c:pt>
                <c:pt idx="26">
                  <c:v>2.3228512808384401E-2</c:v>
                </c:pt>
                <c:pt idx="27">
                  <c:v>2.4623000446222246E-2</c:v>
                </c:pt>
                <c:pt idx="28">
                  <c:v>2.6031595354189051E-2</c:v>
                </c:pt>
                <c:pt idx="29">
                  <c:v>2.7402231377086864E-2</c:v>
                </c:pt>
                <c:pt idx="30">
                  <c:v>2.8536067433276704E-2</c:v>
                </c:pt>
                <c:pt idx="31">
                  <c:v>2.9240177849666645E-2</c:v>
                </c:pt>
                <c:pt idx="32">
                  <c:v>2.9423566420468016E-2</c:v>
                </c:pt>
                <c:pt idx="33">
                  <c:v>2.9053083397922758E-2</c:v>
                </c:pt>
                <c:pt idx="34">
                  <c:v>2.803899687337133E-2</c:v>
                </c:pt>
                <c:pt idx="35">
                  <c:v>2.6166504699598123E-2</c:v>
                </c:pt>
                <c:pt idx="36">
                  <c:v>2.3028353517568698E-2</c:v>
                </c:pt>
                <c:pt idx="37">
                  <c:v>1.7621369929092759E-2</c:v>
                </c:pt>
                <c:pt idx="38">
                  <c:v>5.2769957525489568E-3</c:v>
                </c:pt>
                <c:pt idx="39">
                  <c:v>-6.4910762064162852E-3</c:v>
                </c:pt>
                <c:pt idx="40">
                  <c:v>-5.3165901430695505E-3</c:v>
                </c:pt>
                <c:pt idx="41">
                  <c:v>-2.4330307631827454E-3</c:v>
                </c:pt>
                <c:pt idx="42">
                  <c:v>7.6944359794085294E-4</c:v>
                </c:pt>
                <c:pt idx="43">
                  <c:v>4.0080172219585097E-3</c:v>
                </c:pt>
                <c:pt idx="44">
                  <c:v>7.2008220937324367E-3</c:v>
                </c:pt>
                <c:pt idx="45">
                  <c:v>1.0374251800768921E-2</c:v>
                </c:pt>
                <c:pt idx="46">
                  <c:v>1.3545035733191072E-2</c:v>
                </c:pt>
                <c:pt idx="47">
                  <c:v>1.660202432856513E-2</c:v>
                </c:pt>
                <c:pt idx="48">
                  <c:v>1.9334453155821558E-2</c:v>
                </c:pt>
                <c:pt idx="49">
                  <c:v>2.1578973981285256E-2</c:v>
                </c:pt>
                <c:pt idx="50">
                  <c:v>2.3344735940766796E-2</c:v>
                </c:pt>
                <c:pt idx="51">
                  <c:v>2.4813288822440605E-2</c:v>
                </c:pt>
                <c:pt idx="52">
                  <c:v>2.620824762428791E-2</c:v>
                </c:pt>
                <c:pt idx="53">
                  <c:v>2.7623594027737997E-2</c:v>
                </c:pt>
                <c:pt idx="54">
                  <c:v>2.8953270967642761E-2</c:v>
                </c:pt>
                <c:pt idx="55">
                  <c:v>2.9984072323033788E-2</c:v>
                </c:pt>
                <c:pt idx="56">
                  <c:v>3.0330541741731776E-2</c:v>
                </c:pt>
                <c:pt idx="57">
                  <c:v>3.0548201966382974E-2</c:v>
                </c:pt>
                <c:pt idx="58">
                  <c:v>3.0632582225695038E-2</c:v>
                </c:pt>
                <c:pt idx="59">
                  <c:v>3.058113372636715E-2</c:v>
                </c:pt>
                <c:pt idx="60">
                  <c:v>3.038887441076845E-2</c:v>
                </c:pt>
                <c:pt idx="61">
                  <c:v>3.0044845571226476E-2</c:v>
                </c:pt>
                <c:pt idx="62">
                  <c:v>2.9530230615631186E-2</c:v>
                </c:pt>
                <c:pt idx="63">
                  <c:v>2.8817893363055746E-2</c:v>
                </c:pt>
                <c:pt idx="64">
                  <c:v>2.7871648236949896E-2</c:v>
                </c:pt>
                <c:pt idx="65">
                  <c:v>2.6642644390544944E-2</c:v>
                </c:pt>
                <c:pt idx="66">
                  <c:v>2.5060715495346296E-2</c:v>
                </c:pt>
                <c:pt idx="67">
                  <c:v>2.3017231634375218E-2</c:v>
                </c:pt>
                <c:pt idx="68">
                  <c:v>2.0312861690043912E-2</c:v>
                </c:pt>
                <c:pt idx="69">
                  <c:v>1.6448855511204511E-2</c:v>
                </c:pt>
                <c:pt idx="70">
                  <c:v>1.01931660884981E-2</c:v>
                </c:pt>
                <c:pt idx="71">
                  <c:v>1.3393219604117806E-3</c:v>
                </c:pt>
                <c:pt idx="72">
                  <c:v>-4.4772197215471061E-3</c:v>
                </c:pt>
                <c:pt idx="73">
                  <c:v>-5.3974037372606278E-3</c:v>
                </c:pt>
                <c:pt idx="74">
                  <c:v>-4.597145159160744E-3</c:v>
                </c:pt>
                <c:pt idx="75">
                  <c:v>-3.3284397974917435E-3</c:v>
                </c:pt>
                <c:pt idx="76">
                  <c:v>-1.8628263273183232E-3</c:v>
                </c:pt>
                <c:pt idx="77">
                  <c:v>-2.9938567646713675E-4</c:v>
                </c:pt>
                <c:pt idx="78">
                  <c:v>1.3093834624437837E-3</c:v>
                </c:pt>
                <c:pt idx="79">
                  <c:v>2.9336140186926613E-3</c:v>
                </c:pt>
                <c:pt idx="80">
                  <c:v>4.555316834209901E-3</c:v>
                </c:pt>
                <c:pt idx="81">
                  <c:v>6.1651033968719831E-3</c:v>
                </c:pt>
                <c:pt idx="82">
                  <c:v>7.7618088106855814E-3</c:v>
                </c:pt>
                <c:pt idx="83">
                  <c:v>9.3506448282958694E-3</c:v>
                </c:pt>
                <c:pt idx="84">
                  <c:v>1.0938718615966339E-2</c:v>
                </c:pt>
                <c:pt idx="85">
                  <c:v>1.2529404983297297E-2</c:v>
                </c:pt>
                <c:pt idx="86">
                  <c:v>1.4117811027477467E-2</c:v>
                </c:pt>
                <c:pt idx="87">
                  <c:v>1.568893527197792E-2</c:v>
                </c:pt>
                <c:pt idx="88">
                  <c:v>1.7219013605607056E-2</c:v>
                </c:pt>
                <c:pt idx="89">
                  <c:v>1.8679533539495224E-2</c:v>
                </c:pt>
                <c:pt idx="90">
                  <c:v>2.0042729370916366E-2</c:v>
                </c:pt>
                <c:pt idx="91">
                  <c:v>2.1287130956595193E-2</c:v>
                </c:pt>
                <c:pt idx="92">
                  <c:v>2.2401899037684182E-2</c:v>
                </c:pt>
                <c:pt idx="93">
                  <c:v>2.3389095509511348E-2</c:v>
                </c:pt>
                <c:pt idx="94">
                  <c:v>2.4263513838952155E-2</c:v>
                </c:pt>
                <c:pt idx="95">
                  <c:v>2.5050098574633941E-2</c:v>
                </c:pt>
                <c:pt idx="96">
                  <c:v>2.5779312646749382E-2</c:v>
                </c:pt>
                <c:pt idx="97">
                  <c:v>2.6481166148788482E-2</c:v>
                </c:pt>
                <c:pt idx="98">
                  <c:v>2.7179037449753869E-2</c:v>
                </c:pt>
                <c:pt idx="99">
                  <c:v>2.7884720127448286E-2</c:v>
                </c:pt>
                <c:pt idx="100">
                  <c:v>2.8596015515539284E-2</c:v>
                </c:pt>
                <c:pt idx="101">
                  <c:v>2.9297537685509859E-2</c:v>
                </c:pt>
                <c:pt idx="102">
                  <c:v>2.9964434590085971E-2</c:v>
                </c:pt>
                <c:pt idx="103">
                  <c:v>3.0567871428014103E-2</c:v>
                </c:pt>
                <c:pt idx="104">
                  <c:v>3.1080680377031752E-2</c:v>
                </c:pt>
                <c:pt idx="105">
                  <c:v>3.1481637904687762E-2</c:v>
                </c:pt>
                <c:pt idx="106">
                  <c:v>3.1757308304300971E-2</c:v>
                </c:pt>
                <c:pt idx="107">
                  <c:v>3.1901136539344975E-2</c:v>
                </c:pt>
                <c:pt idx="108">
                  <c:v>3.1910281613147698E-2</c:v>
                </c:pt>
                <c:pt idx="109">
                  <c:v>3.1781318791203272E-2</c:v>
                </c:pt>
                <c:pt idx="110">
                  <c:v>3.1506199613183281E-2</c:v>
                </c:pt>
                <c:pt idx="111">
                  <c:v>3.1069607819296054E-2</c:v>
                </c:pt>
                <c:pt idx="112">
                  <c:v>3.0448007618334598E-2</c:v>
                </c:pt>
                <c:pt idx="113">
                  <c:v>2.9609322430103623E-2</c:v>
                </c:pt>
                <c:pt idx="114">
                  <c:v>2.8510884500656551E-2</c:v>
                </c:pt>
                <c:pt idx="115">
                  <c:v>2.7093152884683461E-2</c:v>
                </c:pt>
                <c:pt idx="116">
                  <c:v>2.5267174533492448E-2</c:v>
                </c:pt>
                <c:pt idx="117">
                  <c:v>2.2884477834277564E-2</c:v>
                </c:pt>
                <c:pt idx="118">
                  <c:v>1.9620326169959335E-2</c:v>
                </c:pt>
                <c:pt idx="119">
                  <c:v>1.4593578756867929E-2</c:v>
                </c:pt>
                <c:pt idx="120">
                  <c:v>6.5392354287401016E-3</c:v>
                </c:pt>
                <c:pt idx="121">
                  <c:v>-1.4051953417902018E-3</c:v>
                </c:pt>
                <c:pt idx="122">
                  <c:v>-4.0532961594951702E-3</c:v>
                </c:pt>
                <c:pt idx="123">
                  <c:v>-3.71518649672678E-3</c:v>
                </c:pt>
                <c:pt idx="124">
                  <c:v>-2.589487657870997E-3</c:v>
                </c:pt>
                <c:pt idx="125">
                  <c:v>-1.1903266286408861E-3</c:v>
                </c:pt>
                <c:pt idx="126">
                  <c:v>3.4109940831957355E-4</c:v>
                </c:pt>
                <c:pt idx="127">
                  <c:v>1.9367356104811346E-3</c:v>
                </c:pt>
                <c:pt idx="128">
                  <c:v>3.5588096141318457E-3</c:v>
                </c:pt>
                <c:pt idx="129">
                  <c:v>5.184983518651232E-3</c:v>
                </c:pt>
                <c:pt idx="130">
                  <c:v>6.802255335572078E-3</c:v>
                </c:pt>
                <c:pt idx="131">
                  <c:v>8.4059936836021285E-3</c:v>
                </c:pt>
                <c:pt idx="132">
                  <c:v>9.9990735775804963E-3</c:v>
                </c:pt>
                <c:pt idx="133">
                  <c:v>1.1588460926021556E-2</c:v>
                </c:pt>
                <c:pt idx="134">
                  <c:v>1.3179805270102825E-2</c:v>
                </c:pt>
                <c:pt idx="135">
                  <c:v>1.4772180408560806E-2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7D6-481B-B6FD-B21A45E0E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052704"/>
        <c:axId val="1"/>
      </c:scatterChart>
      <c:valAx>
        <c:axId val="68052704"/>
        <c:scaling>
          <c:orientation val="minMax"/>
          <c:max val="1000"/>
          <c:min val="-4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24077328646746"/>
              <c:y val="0.85246131118856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72407732864675E-2"/>
              <c:y val="0.38524704903690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0527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398945518453426"/>
          <c:y val="0.92896433027838732"/>
          <c:w val="0.76801405975395431"/>
          <c:h val="5.4645095592559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V482 Per - O-C Diagr.</a:t>
            </a:r>
          </a:p>
        </c:rich>
      </c:tx>
      <c:layout>
        <c:manualLayout>
          <c:xMode val="edge"/>
          <c:yMode val="edge"/>
          <c:x val="0.37187532808398949"/>
          <c:y val="3.3742331288343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50010490425485"/>
          <c:y val="0.14723926380368099"/>
          <c:w val="0.82031312584924765"/>
          <c:h val="0.628834355828220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(old)'!$D$21:$D$146</c:f>
                <c:numCache>
                  <c:formatCode>General</c:formatCode>
                  <c:ptCount val="1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6.9999999999999999E-4</c:v>
                  </c:pt>
                  <c:pt idx="37">
                    <c:v>1.1000000000000001E-3</c:v>
                  </c:pt>
                  <c:pt idx="38">
                    <c:v>0</c:v>
                  </c:pt>
                  <c:pt idx="39">
                    <c:v>0</c:v>
                  </c:pt>
                  <c:pt idx="40">
                    <c:v>4.0000000000000002E-4</c:v>
                  </c:pt>
                  <c:pt idx="41">
                    <c:v>2.9999999999999997E-4</c:v>
                  </c:pt>
                  <c:pt idx="42">
                    <c:v>2.9999999999999997E-4</c:v>
                  </c:pt>
                  <c:pt idx="43">
                    <c:v>4.0000000000000002E-4</c:v>
                  </c:pt>
                  <c:pt idx="44">
                    <c:v>5.9999999999999995E-4</c:v>
                  </c:pt>
                  <c:pt idx="45">
                    <c:v>5.0000000000000001E-4</c:v>
                  </c:pt>
                  <c:pt idx="46">
                    <c:v>1.1000000000000001E-3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2.9999999999999997E-4</c:v>
                  </c:pt>
                  <c:pt idx="50">
                    <c:v>5.3E-3</c:v>
                  </c:pt>
                  <c:pt idx="51">
                    <c:v>5.3E-3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6.9999999999999999E-4</c:v>
                  </c:pt>
                  <c:pt idx="56">
                    <c:v>2.9999999999999997E-4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2.0000000000000001E-4</c:v>
                  </c:pt>
                  <c:pt idx="61">
                    <c:v>2.9999999999999997E-4</c:v>
                  </c:pt>
                  <c:pt idx="62">
                    <c:v>2.2000000000000001E-3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0</c:v>
                  </c:pt>
                  <c:pt idx="66">
                    <c:v>0</c:v>
                  </c:pt>
                  <c:pt idx="67">
                    <c:v>5.9999999999999995E-4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5.9999999999999995E-4</c:v>
                  </c:pt>
                  <c:pt idx="73">
                    <c:v>5.9999999999999995E-4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2.9999999999999997E-4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1.1000000000000001E-3</c:v>
                  </c:pt>
                  <c:pt idx="100">
                    <c:v>5.9999999999999995E-4</c:v>
                  </c:pt>
                  <c:pt idx="101">
                    <c:v>4.0000000000000002E-4</c:v>
                  </c:pt>
                  <c:pt idx="102">
                    <c:v>5.0000000000000001E-4</c:v>
                  </c:pt>
                  <c:pt idx="103">
                    <c:v>4.0000000000000002E-4</c:v>
                  </c:pt>
                  <c:pt idx="104">
                    <c:v>5.0000000000000001E-4</c:v>
                  </c:pt>
                  <c:pt idx="105">
                    <c:v>4.0000000000000002E-4</c:v>
                  </c:pt>
                  <c:pt idx="106">
                    <c:v>8.9999999999999998E-4</c:v>
                  </c:pt>
                  <c:pt idx="107">
                    <c:v>5.0000000000000001E-4</c:v>
                  </c:pt>
                  <c:pt idx="108">
                    <c:v>4.0000000000000002E-4</c:v>
                  </c:pt>
                  <c:pt idx="109">
                    <c:v>1.1999999999999999E-3</c:v>
                  </c:pt>
                  <c:pt idx="110">
                    <c:v>4.0000000000000002E-4</c:v>
                  </c:pt>
                  <c:pt idx="111">
                    <c:v>5.9999999999999995E-4</c:v>
                  </c:pt>
                  <c:pt idx="112">
                    <c:v>4.0000000000000002E-4</c:v>
                  </c:pt>
                  <c:pt idx="113">
                    <c:v>6.9999999999999999E-4</c:v>
                  </c:pt>
                  <c:pt idx="114">
                    <c:v>2.9999999999999997E-4</c:v>
                  </c:pt>
                  <c:pt idx="115">
                    <c:v>2.0000000000000001E-4</c:v>
                  </c:pt>
                  <c:pt idx="116">
                    <c:v>1E-3</c:v>
                  </c:pt>
                  <c:pt idx="117">
                    <c:v>2.9999999999999997E-4</c:v>
                  </c:pt>
                  <c:pt idx="118">
                    <c:v>5.0000000000000001E-4</c:v>
                  </c:pt>
                  <c:pt idx="119">
                    <c:v>5.9999999999999995E-4</c:v>
                  </c:pt>
                  <c:pt idx="120">
                    <c:v>5.0000000000000001E-4</c:v>
                  </c:pt>
                  <c:pt idx="121">
                    <c:v>4.0000000000000002E-4</c:v>
                  </c:pt>
                  <c:pt idx="122">
                    <c:v>0</c:v>
                  </c:pt>
                  <c:pt idx="123">
                    <c:v>2.9999999999999997E-4</c:v>
                  </c:pt>
                  <c:pt idx="124">
                    <c:v>4.0000000000000002E-4</c:v>
                  </c:pt>
                  <c:pt idx="125">
                    <c:v>4.0000000000000002E-4</c:v>
                  </c:pt>
                </c:numCache>
              </c:numRef>
            </c:plus>
            <c:minus>
              <c:numRef>
                <c:f>'A (old)'!$D$21:$D$146</c:f>
                <c:numCache>
                  <c:formatCode>General</c:formatCode>
                  <c:ptCount val="1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6.9999999999999999E-4</c:v>
                  </c:pt>
                  <c:pt idx="37">
                    <c:v>1.1000000000000001E-3</c:v>
                  </c:pt>
                  <c:pt idx="38">
                    <c:v>0</c:v>
                  </c:pt>
                  <c:pt idx="39">
                    <c:v>0</c:v>
                  </c:pt>
                  <c:pt idx="40">
                    <c:v>4.0000000000000002E-4</c:v>
                  </c:pt>
                  <c:pt idx="41">
                    <c:v>2.9999999999999997E-4</c:v>
                  </c:pt>
                  <c:pt idx="42">
                    <c:v>2.9999999999999997E-4</c:v>
                  </c:pt>
                  <c:pt idx="43">
                    <c:v>4.0000000000000002E-4</c:v>
                  </c:pt>
                  <c:pt idx="44">
                    <c:v>5.9999999999999995E-4</c:v>
                  </c:pt>
                  <c:pt idx="45">
                    <c:v>5.0000000000000001E-4</c:v>
                  </c:pt>
                  <c:pt idx="46">
                    <c:v>1.1000000000000001E-3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2.9999999999999997E-4</c:v>
                  </c:pt>
                  <c:pt idx="50">
                    <c:v>5.3E-3</c:v>
                  </c:pt>
                  <c:pt idx="51">
                    <c:v>5.3E-3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6.9999999999999999E-4</c:v>
                  </c:pt>
                  <c:pt idx="56">
                    <c:v>2.9999999999999997E-4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2.0000000000000001E-4</c:v>
                  </c:pt>
                  <c:pt idx="61">
                    <c:v>2.9999999999999997E-4</c:v>
                  </c:pt>
                  <c:pt idx="62">
                    <c:v>2.2000000000000001E-3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0</c:v>
                  </c:pt>
                  <c:pt idx="66">
                    <c:v>0</c:v>
                  </c:pt>
                  <c:pt idx="67">
                    <c:v>5.9999999999999995E-4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5.9999999999999995E-4</c:v>
                  </c:pt>
                  <c:pt idx="73">
                    <c:v>5.9999999999999995E-4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2.9999999999999997E-4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1.1000000000000001E-3</c:v>
                  </c:pt>
                  <c:pt idx="100">
                    <c:v>5.9999999999999995E-4</c:v>
                  </c:pt>
                  <c:pt idx="101">
                    <c:v>4.0000000000000002E-4</c:v>
                  </c:pt>
                  <c:pt idx="102">
                    <c:v>5.0000000000000001E-4</c:v>
                  </c:pt>
                  <c:pt idx="103">
                    <c:v>4.0000000000000002E-4</c:v>
                  </c:pt>
                  <c:pt idx="104">
                    <c:v>5.0000000000000001E-4</c:v>
                  </c:pt>
                  <c:pt idx="105">
                    <c:v>4.0000000000000002E-4</c:v>
                  </c:pt>
                  <c:pt idx="106">
                    <c:v>8.9999999999999998E-4</c:v>
                  </c:pt>
                  <c:pt idx="107">
                    <c:v>5.0000000000000001E-4</c:v>
                  </c:pt>
                  <c:pt idx="108">
                    <c:v>4.0000000000000002E-4</c:v>
                  </c:pt>
                  <c:pt idx="109">
                    <c:v>1.1999999999999999E-3</c:v>
                  </c:pt>
                  <c:pt idx="110">
                    <c:v>4.0000000000000002E-4</c:v>
                  </c:pt>
                  <c:pt idx="111">
                    <c:v>5.9999999999999995E-4</c:v>
                  </c:pt>
                  <c:pt idx="112">
                    <c:v>4.0000000000000002E-4</c:v>
                  </c:pt>
                  <c:pt idx="113">
                    <c:v>6.9999999999999999E-4</c:v>
                  </c:pt>
                  <c:pt idx="114">
                    <c:v>2.9999999999999997E-4</c:v>
                  </c:pt>
                  <c:pt idx="115">
                    <c:v>2.0000000000000001E-4</c:v>
                  </c:pt>
                  <c:pt idx="116">
                    <c:v>1E-3</c:v>
                  </c:pt>
                  <c:pt idx="117">
                    <c:v>2.9999999999999997E-4</c:v>
                  </c:pt>
                  <c:pt idx="118">
                    <c:v>5.0000000000000001E-4</c:v>
                  </c:pt>
                  <c:pt idx="119">
                    <c:v>5.9999999999999995E-4</c:v>
                  </c:pt>
                  <c:pt idx="120">
                    <c:v>5.0000000000000001E-4</c:v>
                  </c:pt>
                  <c:pt idx="121">
                    <c:v>4.0000000000000002E-4</c:v>
                  </c:pt>
                  <c:pt idx="122">
                    <c:v>0</c:v>
                  </c:pt>
                  <c:pt idx="123">
                    <c:v>2.9999999999999997E-4</c:v>
                  </c:pt>
                  <c:pt idx="124">
                    <c:v>4.0000000000000002E-4</c:v>
                  </c:pt>
                  <c:pt idx="125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-842</c:v>
                </c:pt>
                <c:pt idx="2">
                  <c:v>-842</c:v>
                </c:pt>
                <c:pt idx="3">
                  <c:v>-736.5</c:v>
                </c:pt>
                <c:pt idx="4">
                  <c:v>-736.5</c:v>
                </c:pt>
                <c:pt idx="5">
                  <c:v>-729.5</c:v>
                </c:pt>
                <c:pt idx="6">
                  <c:v>-729.5</c:v>
                </c:pt>
                <c:pt idx="7">
                  <c:v>-725.5</c:v>
                </c:pt>
                <c:pt idx="8">
                  <c:v>-725.5</c:v>
                </c:pt>
                <c:pt idx="9">
                  <c:v>-687.5</c:v>
                </c:pt>
                <c:pt idx="10">
                  <c:v>-687.5</c:v>
                </c:pt>
                <c:pt idx="11">
                  <c:v>-573.5</c:v>
                </c:pt>
                <c:pt idx="12">
                  <c:v>-573.5</c:v>
                </c:pt>
                <c:pt idx="13">
                  <c:v>-573.5</c:v>
                </c:pt>
                <c:pt idx="14">
                  <c:v>-573.5</c:v>
                </c:pt>
                <c:pt idx="15">
                  <c:v>-542</c:v>
                </c:pt>
                <c:pt idx="16">
                  <c:v>-542</c:v>
                </c:pt>
                <c:pt idx="17">
                  <c:v>-416.5</c:v>
                </c:pt>
                <c:pt idx="18">
                  <c:v>-416.5</c:v>
                </c:pt>
                <c:pt idx="19">
                  <c:v>-398.5</c:v>
                </c:pt>
                <c:pt idx="20">
                  <c:v>-398.5</c:v>
                </c:pt>
                <c:pt idx="21">
                  <c:v>-231</c:v>
                </c:pt>
                <c:pt idx="22">
                  <c:v>-231</c:v>
                </c:pt>
                <c:pt idx="23">
                  <c:v>-103.5</c:v>
                </c:pt>
                <c:pt idx="24">
                  <c:v>-103.5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55.5</c:v>
                </c:pt>
                <c:pt idx="30">
                  <c:v>55.5</c:v>
                </c:pt>
                <c:pt idx="31">
                  <c:v>55.5</c:v>
                </c:pt>
                <c:pt idx="32">
                  <c:v>55.5</c:v>
                </c:pt>
                <c:pt idx="33">
                  <c:v>172.5</c:v>
                </c:pt>
                <c:pt idx="34">
                  <c:v>185.5</c:v>
                </c:pt>
                <c:pt idx="35">
                  <c:v>196.5</c:v>
                </c:pt>
                <c:pt idx="36">
                  <c:v>308.5</c:v>
                </c:pt>
                <c:pt idx="37">
                  <c:v>637.5</c:v>
                </c:pt>
                <c:pt idx="38">
                  <c:v>714.5</c:v>
                </c:pt>
                <c:pt idx="39">
                  <c:v>714.5</c:v>
                </c:pt>
                <c:pt idx="40">
                  <c:v>1073</c:v>
                </c:pt>
                <c:pt idx="41">
                  <c:v>1079.5</c:v>
                </c:pt>
                <c:pt idx="42">
                  <c:v>1083.5</c:v>
                </c:pt>
                <c:pt idx="43">
                  <c:v>1088</c:v>
                </c:pt>
                <c:pt idx="44">
                  <c:v>1088.5</c:v>
                </c:pt>
                <c:pt idx="45">
                  <c:v>1211.5</c:v>
                </c:pt>
                <c:pt idx="46">
                  <c:v>1234</c:v>
                </c:pt>
                <c:pt idx="47">
                  <c:v>1266.5</c:v>
                </c:pt>
                <c:pt idx="48">
                  <c:v>1341.5</c:v>
                </c:pt>
                <c:pt idx="49">
                  <c:v>1358.5</c:v>
                </c:pt>
                <c:pt idx="50">
                  <c:v>1358.5</c:v>
                </c:pt>
                <c:pt idx="51">
                  <c:v>1358.5</c:v>
                </c:pt>
                <c:pt idx="52">
                  <c:v>1392.5</c:v>
                </c:pt>
                <c:pt idx="53">
                  <c:v>1509</c:v>
                </c:pt>
                <c:pt idx="54">
                  <c:v>1509.5</c:v>
                </c:pt>
                <c:pt idx="55">
                  <c:v>1647.5</c:v>
                </c:pt>
                <c:pt idx="56">
                  <c:v>1652.5</c:v>
                </c:pt>
                <c:pt idx="57">
                  <c:v>1659.5</c:v>
                </c:pt>
                <c:pt idx="58">
                  <c:v>1681.5</c:v>
                </c:pt>
                <c:pt idx="59">
                  <c:v>1683.5</c:v>
                </c:pt>
                <c:pt idx="60">
                  <c:v>1692.5</c:v>
                </c:pt>
                <c:pt idx="61">
                  <c:v>1703.5</c:v>
                </c:pt>
                <c:pt idx="62">
                  <c:v>1810.5</c:v>
                </c:pt>
                <c:pt idx="63">
                  <c:v>1811.5</c:v>
                </c:pt>
                <c:pt idx="64">
                  <c:v>1818</c:v>
                </c:pt>
                <c:pt idx="65">
                  <c:v>1867</c:v>
                </c:pt>
                <c:pt idx="66">
                  <c:v>1867</c:v>
                </c:pt>
                <c:pt idx="67">
                  <c:v>1951.5</c:v>
                </c:pt>
                <c:pt idx="68">
                  <c:v>1952.5</c:v>
                </c:pt>
                <c:pt idx="69">
                  <c:v>1952.5</c:v>
                </c:pt>
                <c:pt idx="70">
                  <c:v>1955</c:v>
                </c:pt>
                <c:pt idx="71">
                  <c:v>1955</c:v>
                </c:pt>
                <c:pt idx="72">
                  <c:v>1965</c:v>
                </c:pt>
                <c:pt idx="73">
                  <c:v>1998.5</c:v>
                </c:pt>
                <c:pt idx="74">
                  <c:v>2100.5</c:v>
                </c:pt>
                <c:pt idx="75">
                  <c:v>2100.5</c:v>
                </c:pt>
                <c:pt idx="76">
                  <c:v>2100.5</c:v>
                </c:pt>
                <c:pt idx="77">
                  <c:v>2100.5</c:v>
                </c:pt>
                <c:pt idx="78">
                  <c:v>2104.5</c:v>
                </c:pt>
                <c:pt idx="79">
                  <c:v>2104.5</c:v>
                </c:pt>
                <c:pt idx="80">
                  <c:v>2109.5</c:v>
                </c:pt>
                <c:pt idx="81">
                  <c:v>2109.5</c:v>
                </c:pt>
                <c:pt idx="82">
                  <c:v>2115.5</c:v>
                </c:pt>
                <c:pt idx="83">
                  <c:v>2115.5</c:v>
                </c:pt>
                <c:pt idx="84">
                  <c:v>2120</c:v>
                </c:pt>
                <c:pt idx="85">
                  <c:v>2120</c:v>
                </c:pt>
                <c:pt idx="86">
                  <c:v>2121.5</c:v>
                </c:pt>
                <c:pt idx="87">
                  <c:v>2121.5</c:v>
                </c:pt>
                <c:pt idx="88">
                  <c:v>2131.5</c:v>
                </c:pt>
                <c:pt idx="89">
                  <c:v>2131.5</c:v>
                </c:pt>
                <c:pt idx="90">
                  <c:v>2131.5</c:v>
                </c:pt>
                <c:pt idx="91">
                  <c:v>2131.5</c:v>
                </c:pt>
                <c:pt idx="92">
                  <c:v>2133.5</c:v>
                </c:pt>
                <c:pt idx="93">
                  <c:v>2133.5</c:v>
                </c:pt>
                <c:pt idx="94">
                  <c:v>2133.5</c:v>
                </c:pt>
                <c:pt idx="95">
                  <c:v>2142.5</c:v>
                </c:pt>
                <c:pt idx="96">
                  <c:v>2142.5</c:v>
                </c:pt>
                <c:pt idx="97">
                  <c:v>2142.5</c:v>
                </c:pt>
                <c:pt idx="98">
                  <c:v>2142.5</c:v>
                </c:pt>
                <c:pt idx="99">
                  <c:v>2261.5</c:v>
                </c:pt>
                <c:pt idx="100">
                  <c:v>2266</c:v>
                </c:pt>
                <c:pt idx="101">
                  <c:v>2272.5</c:v>
                </c:pt>
                <c:pt idx="102">
                  <c:v>2279</c:v>
                </c:pt>
                <c:pt idx="103">
                  <c:v>2297</c:v>
                </c:pt>
                <c:pt idx="104">
                  <c:v>2373.5</c:v>
                </c:pt>
                <c:pt idx="105">
                  <c:v>2378</c:v>
                </c:pt>
                <c:pt idx="106">
                  <c:v>2384.5</c:v>
                </c:pt>
                <c:pt idx="107">
                  <c:v>2387</c:v>
                </c:pt>
                <c:pt idx="108">
                  <c:v>2391.5</c:v>
                </c:pt>
                <c:pt idx="109">
                  <c:v>2391.5</c:v>
                </c:pt>
                <c:pt idx="110">
                  <c:v>2393.5</c:v>
                </c:pt>
                <c:pt idx="111">
                  <c:v>2400</c:v>
                </c:pt>
                <c:pt idx="112">
                  <c:v>2400.5</c:v>
                </c:pt>
                <c:pt idx="113">
                  <c:v>2400.5</c:v>
                </c:pt>
                <c:pt idx="114">
                  <c:v>2402.5</c:v>
                </c:pt>
                <c:pt idx="115">
                  <c:v>2404.5</c:v>
                </c:pt>
                <c:pt idx="116">
                  <c:v>2405</c:v>
                </c:pt>
                <c:pt idx="117">
                  <c:v>2407</c:v>
                </c:pt>
                <c:pt idx="118">
                  <c:v>2409</c:v>
                </c:pt>
                <c:pt idx="119">
                  <c:v>2416</c:v>
                </c:pt>
                <c:pt idx="120">
                  <c:v>2424.5</c:v>
                </c:pt>
                <c:pt idx="121">
                  <c:v>2433.5</c:v>
                </c:pt>
                <c:pt idx="122">
                  <c:v>2441.5</c:v>
                </c:pt>
                <c:pt idx="123">
                  <c:v>2543</c:v>
                </c:pt>
                <c:pt idx="124">
                  <c:v>2543.5</c:v>
                </c:pt>
                <c:pt idx="125">
                  <c:v>2543.5</c:v>
                </c:pt>
                <c:pt idx="126">
                  <c:v>2545</c:v>
                </c:pt>
                <c:pt idx="127">
                  <c:v>2550.5</c:v>
                </c:pt>
                <c:pt idx="128">
                  <c:v>2550.5</c:v>
                </c:pt>
                <c:pt idx="129">
                  <c:v>2551.5</c:v>
                </c:pt>
                <c:pt idx="130">
                  <c:v>2554.5</c:v>
                </c:pt>
                <c:pt idx="131">
                  <c:v>2581</c:v>
                </c:pt>
                <c:pt idx="132">
                  <c:v>2583.5</c:v>
                </c:pt>
                <c:pt idx="133">
                  <c:v>2696</c:v>
                </c:pt>
                <c:pt idx="134">
                  <c:v>2700.5</c:v>
                </c:pt>
                <c:pt idx="135">
                  <c:v>2738</c:v>
                </c:pt>
                <c:pt idx="136">
                  <c:v>2846</c:v>
                </c:pt>
                <c:pt idx="137">
                  <c:v>2855</c:v>
                </c:pt>
              </c:numCache>
            </c:numRef>
          </c:xVal>
          <c:yVal>
            <c:numRef>
              <c:f>'A (old)'!$H$21:$H$1005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98-488D-AE44-404458D092B6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(old)'!$D$21:$D$1005</c:f>
                <c:numCache>
                  <c:formatCode>General</c:formatCode>
                  <c:ptCount val="98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6.9999999999999999E-4</c:v>
                  </c:pt>
                  <c:pt idx="37">
                    <c:v>1.1000000000000001E-3</c:v>
                  </c:pt>
                  <c:pt idx="38">
                    <c:v>0</c:v>
                  </c:pt>
                  <c:pt idx="39">
                    <c:v>0</c:v>
                  </c:pt>
                  <c:pt idx="40">
                    <c:v>4.0000000000000002E-4</c:v>
                  </c:pt>
                  <c:pt idx="41">
                    <c:v>2.9999999999999997E-4</c:v>
                  </c:pt>
                  <c:pt idx="42">
                    <c:v>2.9999999999999997E-4</c:v>
                  </c:pt>
                  <c:pt idx="43">
                    <c:v>4.0000000000000002E-4</c:v>
                  </c:pt>
                  <c:pt idx="44">
                    <c:v>5.9999999999999995E-4</c:v>
                  </c:pt>
                  <c:pt idx="45">
                    <c:v>5.0000000000000001E-4</c:v>
                  </c:pt>
                  <c:pt idx="46">
                    <c:v>1.1000000000000001E-3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2.9999999999999997E-4</c:v>
                  </c:pt>
                  <c:pt idx="50">
                    <c:v>5.3E-3</c:v>
                  </c:pt>
                  <c:pt idx="51">
                    <c:v>5.3E-3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6.9999999999999999E-4</c:v>
                  </c:pt>
                  <c:pt idx="56">
                    <c:v>2.9999999999999997E-4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2.0000000000000001E-4</c:v>
                  </c:pt>
                  <c:pt idx="61">
                    <c:v>2.9999999999999997E-4</c:v>
                  </c:pt>
                  <c:pt idx="62">
                    <c:v>2.2000000000000001E-3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0</c:v>
                  </c:pt>
                  <c:pt idx="66">
                    <c:v>0</c:v>
                  </c:pt>
                  <c:pt idx="67">
                    <c:v>5.9999999999999995E-4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5.9999999999999995E-4</c:v>
                  </c:pt>
                  <c:pt idx="73">
                    <c:v>5.9999999999999995E-4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2.9999999999999997E-4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1.1000000000000001E-3</c:v>
                  </c:pt>
                  <c:pt idx="100">
                    <c:v>5.9999999999999995E-4</c:v>
                  </c:pt>
                  <c:pt idx="101">
                    <c:v>4.0000000000000002E-4</c:v>
                  </c:pt>
                  <c:pt idx="102">
                    <c:v>5.0000000000000001E-4</c:v>
                  </c:pt>
                  <c:pt idx="103">
                    <c:v>4.0000000000000002E-4</c:v>
                  </c:pt>
                  <c:pt idx="104">
                    <c:v>5.0000000000000001E-4</c:v>
                  </c:pt>
                  <c:pt idx="105">
                    <c:v>4.0000000000000002E-4</c:v>
                  </c:pt>
                  <c:pt idx="106">
                    <c:v>8.9999999999999998E-4</c:v>
                  </c:pt>
                  <c:pt idx="107">
                    <c:v>5.0000000000000001E-4</c:v>
                  </c:pt>
                  <c:pt idx="108">
                    <c:v>4.0000000000000002E-4</c:v>
                  </c:pt>
                  <c:pt idx="109">
                    <c:v>1.1999999999999999E-3</c:v>
                  </c:pt>
                  <c:pt idx="110">
                    <c:v>4.0000000000000002E-4</c:v>
                  </c:pt>
                  <c:pt idx="111">
                    <c:v>5.9999999999999995E-4</c:v>
                  </c:pt>
                  <c:pt idx="112">
                    <c:v>4.0000000000000002E-4</c:v>
                  </c:pt>
                  <c:pt idx="113">
                    <c:v>6.9999999999999999E-4</c:v>
                  </c:pt>
                  <c:pt idx="114">
                    <c:v>2.9999999999999997E-4</c:v>
                  </c:pt>
                  <c:pt idx="115">
                    <c:v>2.0000000000000001E-4</c:v>
                  </c:pt>
                  <c:pt idx="116">
                    <c:v>1E-3</c:v>
                  </c:pt>
                  <c:pt idx="117">
                    <c:v>2.9999999999999997E-4</c:v>
                  </c:pt>
                  <c:pt idx="118">
                    <c:v>5.0000000000000001E-4</c:v>
                  </c:pt>
                  <c:pt idx="119">
                    <c:v>5.9999999999999995E-4</c:v>
                  </c:pt>
                  <c:pt idx="120">
                    <c:v>5.0000000000000001E-4</c:v>
                  </c:pt>
                  <c:pt idx="121">
                    <c:v>4.0000000000000002E-4</c:v>
                  </c:pt>
                  <c:pt idx="122">
                    <c:v>0</c:v>
                  </c:pt>
                  <c:pt idx="123">
                    <c:v>2.9999999999999997E-4</c:v>
                  </c:pt>
                  <c:pt idx="124">
                    <c:v>4.0000000000000002E-4</c:v>
                  </c:pt>
                  <c:pt idx="125">
                    <c:v>4.0000000000000002E-4</c:v>
                  </c:pt>
                  <c:pt idx="126">
                    <c:v>2.0000000000000001E-4</c:v>
                  </c:pt>
                  <c:pt idx="127">
                    <c:v>4.0000000000000002E-4</c:v>
                  </c:pt>
                  <c:pt idx="128">
                    <c:v>4.0000000000000002E-4</c:v>
                  </c:pt>
                  <c:pt idx="129">
                    <c:v>2.9999999999999997E-4</c:v>
                  </c:pt>
                  <c:pt idx="130">
                    <c:v>5.0000000000000001E-4</c:v>
                  </c:pt>
                  <c:pt idx="131">
                    <c:v>8.9999999999999998E-4</c:v>
                  </c:pt>
                  <c:pt idx="132">
                    <c:v>4.0000000000000002E-4</c:v>
                  </c:pt>
                  <c:pt idx="133">
                    <c:v>5.9999999999999995E-4</c:v>
                  </c:pt>
                  <c:pt idx="134">
                    <c:v>6.0000000000000006E-4</c:v>
                  </c:pt>
                  <c:pt idx="135">
                    <c:v>5.9999999999999995E-4</c:v>
                  </c:pt>
                  <c:pt idx="136">
                    <c:v>5.0000000000000001E-4</c:v>
                  </c:pt>
                  <c:pt idx="137">
                    <c:v>8.0000000000000004E-4</c:v>
                  </c:pt>
                </c:numCache>
              </c:numRef>
            </c:plus>
            <c:minus>
              <c:numRef>
                <c:f>'A (old)'!$D$21:$D$1005</c:f>
                <c:numCache>
                  <c:formatCode>General</c:formatCode>
                  <c:ptCount val="98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6.9999999999999999E-4</c:v>
                  </c:pt>
                  <c:pt idx="37">
                    <c:v>1.1000000000000001E-3</c:v>
                  </c:pt>
                  <c:pt idx="38">
                    <c:v>0</c:v>
                  </c:pt>
                  <c:pt idx="39">
                    <c:v>0</c:v>
                  </c:pt>
                  <c:pt idx="40">
                    <c:v>4.0000000000000002E-4</c:v>
                  </c:pt>
                  <c:pt idx="41">
                    <c:v>2.9999999999999997E-4</c:v>
                  </c:pt>
                  <c:pt idx="42">
                    <c:v>2.9999999999999997E-4</c:v>
                  </c:pt>
                  <c:pt idx="43">
                    <c:v>4.0000000000000002E-4</c:v>
                  </c:pt>
                  <c:pt idx="44">
                    <c:v>5.9999999999999995E-4</c:v>
                  </c:pt>
                  <c:pt idx="45">
                    <c:v>5.0000000000000001E-4</c:v>
                  </c:pt>
                  <c:pt idx="46">
                    <c:v>1.1000000000000001E-3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2.9999999999999997E-4</c:v>
                  </c:pt>
                  <c:pt idx="50">
                    <c:v>5.3E-3</c:v>
                  </c:pt>
                  <c:pt idx="51">
                    <c:v>5.3E-3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6.9999999999999999E-4</c:v>
                  </c:pt>
                  <c:pt idx="56">
                    <c:v>2.9999999999999997E-4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2.0000000000000001E-4</c:v>
                  </c:pt>
                  <c:pt idx="61">
                    <c:v>2.9999999999999997E-4</c:v>
                  </c:pt>
                  <c:pt idx="62">
                    <c:v>2.2000000000000001E-3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0</c:v>
                  </c:pt>
                  <c:pt idx="66">
                    <c:v>0</c:v>
                  </c:pt>
                  <c:pt idx="67">
                    <c:v>5.9999999999999995E-4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5.9999999999999995E-4</c:v>
                  </c:pt>
                  <c:pt idx="73">
                    <c:v>5.9999999999999995E-4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2.9999999999999997E-4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1.1000000000000001E-3</c:v>
                  </c:pt>
                  <c:pt idx="100">
                    <c:v>5.9999999999999995E-4</c:v>
                  </c:pt>
                  <c:pt idx="101">
                    <c:v>4.0000000000000002E-4</c:v>
                  </c:pt>
                  <c:pt idx="102">
                    <c:v>5.0000000000000001E-4</c:v>
                  </c:pt>
                  <c:pt idx="103">
                    <c:v>4.0000000000000002E-4</c:v>
                  </c:pt>
                  <c:pt idx="104">
                    <c:v>5.0000000000000001E-4</c:v>
                  </c:pt>
                  <c:pt idx="105">
                    <c:v>4.0000000000000002E-4</c:v>
                  </c:pt>
                  <c:pt idx="106">
                    <c:v>8.9999999999999998E-4</c:v>
                  </c:pt>
                  <c:pt idx="107">
                    <c:v>5.0000000000000001E-4</c:v>
                  </c:pt>
                  <c:pt idx="108">
                    <c:v>4.0000000000000002E-4</c:v>
                  </c:pt>
                  <c:pt idx="109">
                    <c:v>1.1999999999999999E-3</c:v>
                  </c:pt>
                  <c:pt idx="110">
                    <c:v>4.0000000000000002E-4</c:v>
                  </c:pt>
                  <c:pt idx="111">
                    <c:v>5.9999999999999995E-4</c:v>
                  </c:pt>
                  <c:pt idx="112">
                    <c:v>4.0000000000000002E-4</c:v>
                  </c:pt>
                  <c:pt idx="113">
                    <c:v>6.9999999999999999E-4</c:v>
                  </c:pt>
                  <c:pt idx="114">
                    <c:v>2.9999999999999997E-4</c:v>
                  </c:pt>
                  <c:pt idx="115">
                    <c:v>2.0000000000000001E-4</c:v>
                  </c:pt>
                  <c:pt idx="116">
                    <c:v>1E-3</c:v>
                  </c:pt>
                  <c:pt idx="117">
                    <c:v>2.9999999999999997E-4</c:v>
                  </c:pt>
                  <c:pt idx="118">
                    <c:v>5.0000000000000001E-4</c:v>
                  </c:pt>
                  <c:pt idx="119">
                    <c:v>5.9999999999999995E-4</c:v>
                  </c:pt>
                  <c:pt idx="120">
                    <c:v>5.0000000000000001E-4</c:v>
                  </c:pt>
                  <c:pt idx="121">
                    <c:v>4.0000000000000002E-4</c:v>
                  </c:pt>
                  <c:pt idx="122">
                    <c:v>0</c:v>
                  </c:pt>
                  <c:pt idx="123">
                    <c:v>2.9999999999999997E-4</c:v>
                  </c:pt>
                  <c:pt idx="124">
                    <c:v>4.0000000000000002E-4</c:v>
                  </c:pt>
                  <c:pt idx="125">
                    <c:v>4.0000000000000002E-4</c:v>
                  </c:pt>
                  <c:pt idx="126">
                    <c:v>2.0000000000000001E-4</c:v>
                  </c:pt>
                  <c:pt idx="127">
                    <c:v>4.0000000000000002E-4</c:v>
                  </c:pt>
                  <c:pt idx="128">
                    <c:v>4.0000000000000002E-4</c:v>
                  </c:pt>
                  <c:pt idx="129">
                    <c:v>2.9999999999999997E-4</c:v>
                  </c:pt>
                  <c:pt idx="130">
                    <c:v>5.0000000000000001E-4</c:v>
                  </c:pt>
                  <c:pt idx="131">
                    <c:v>8.9999999999999998E-4</c:v>
                  </c:pt>
                  <c:pt idx="132">
                    <c:v>4.0000000000000002E-4</c:v>
                  </c:pt>
                  <c:pt idx="133">
                    <c:v>5.9999999999999995E-4</c:v>
                  </c:pt>
                  <c:pt idx="134">
                    <c:v>6.0000000000000006E-4</c:v>
                  </c:pt>
                  <c:pt idx="135">
                    <c:v>5.9999999999999995E-4</c:v>
                  </c:pt>
                  <c:pt idx="136">
                    <c:v>5.0000000000000001E-4</c:v>
                  </c:pt>
                  <c:pt idx="137">
                    <c:v>8.0000000000000004E-4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-842</c:v>
                </c:pt>
                <c:pt idx="2">
                  <c:v>-842</c:v>
                </c:pt>
                <c:pt idx="3">
                  <c:v>-736.5</c:v>
                </c:pt>
                <c:pt idx="4">
                  <c:v>-736.5</c:v>
                </c:pt>
                <c:pt idx="5">
                  <c:v>-729.5</c:v>
                </c:pt>
                <c:pt idx="6">
                  <c:v>-729.5</c:v>
                </c:pt>
                <c:pt idx="7">
                  <c:v>-725.5</c:v>
                </c:pt>
                <c:pt idx="8">
                  <c:v>-725.5</c:v>
                </c:pt>
                <c:pt idx="9">
                  <c:v>-687.5</c:v>
                </c:pt>
                <c:pt idx="10">
                  <c:v>-687.5</c:v>
                </c:pt>
                <c:pt idx="11">
                  <c:v>-573.5</c:v>
                </c:pt>
                <c:pt idx="12">
                  <c:v>-573.5</c:v>
                </c:pt>
                <c:pt idx="13">
                  <c:v>-573.5</c:v>
                </c:pt>
                <c:pt idx="14">
                  <c:v>-573.5</c:v>
                </c:pt>
                <c:pt idx="15">
                  <c:v>-542</c:v>
                </c:pt>
                <c:pt idx="16">
                  <c:v>-542</c:v>
                </c:pt>
                <c:pt idx="17">
                  <c:v>-416.5</c:v>
                </c:pt>
                <c:pt idx="18">
                  <c:v>-416.5</c:v>
                </c:pt>
                <c:pt idx="19">
                  <c:v>-398.5</c:v>
                </c:pt>
                <c:pt idx="20">
                  <c:v>-398.5</c:v>
                </c:pt>
                <c:pt idx="21">
                  <c:v>-231</c:v>
                </c:pt>
                <c:pt idx="22">
                  <c:v>-231</c:v>
                </c:pt>
                <c:pt idx="23">
                  <c:v>-103.5</c:v>
                </c:pt>
                <c:pt idx="24">
                  <c:v>-103.5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55.5</c:v>
                </c:pt>
                <c:pt idx="30">
                  <c:v>55.5</c:v>
                </c:pt>
                <c:pt idx="31">
                  <c:v>55.5</c:v>
                </c:pt>
                <c:pt idx="32">
                  <c:v>55.5</c:v>
                </c:pt>
                <c:pt idx="33">
                  <c:v>172.5</c:v>
                </c:pt>
                <c:pt idx="34">
                  <c:v>185.5</c:v>
                </c:pt>
                <c:pt idx="35">
                  <c:v>196.5</c:v>
                </c:pt>
                <c:pt idx="36">
                  <c:v>308.5</c:v>
                </c:pt>
                <c:pt idx="37">
                  <c:v>637.5</c:v>
                </c:pt>
                <c:pt idx="38">
                  <c:v>714.5</c:v>
                </c:pt>
                <c:pt idx="39">
                  <c:v>714.5</c:v>
                </c:pt>
                <c:pt idx="40">
                  <c:v>1073</c:v>
                </c:pt>
                <c:pt idx="41">
                  <c:v>1079.5</c:v>
                </c:pt>
                <c:pt idx="42">
                  <c:v>1083.5</c:v>
                </c:pt>
                <c:pt idx="43">
                  <c:v>1088</c:v>
                </c:pt>
                <c:pt idx="44">
                  <c:v>1088.5</c:v>
                </c:pt>
                <c:pt idx="45">
                  <c:v>1211.5</c:v>
                </c:pt>
                <c:pt idx="46">
                  <c:v>1234</c:v>
                </c:pt>
                <c:pt idx="47">
                  <c:v>1266.5</c:v>
                </c:pt>
                <c:pt idx="48">
                  <c:v>1341.5</c:v>
                </c:pt>
                <c:pt idx="49">
                  <c:v>1358.5</c:v>
                </c:pt>
                <c:pt idx="50">
                  <c:v>1358.5</c:v>
                </c:pt>
                <c:pt idx="51">
                  <c:v>1358.5</c:v>
                </c:pt>
                <c:pt idx="52">
                  <c:v>1392.5</c:v>
                </c:pt>
                <c:pt idx="53">
                  <c:v>1509</c:v>
                </c:pt>
                <c:pt idx="54">
                  <c:v>1509.5</c:v>
                </c:pt>
                <c:pt idx="55">
                  <c:v>1647.5</c:v>
                </c:pt>
                <c:pt idx="56">
                  <c:v>1652.5</c:v>
                </c:pt>
                <c:pt idx="57">
                  <c:v>1659.5</c:v>
                </c:pt>
                <c:pt idx="58">
                  <c:v>1681.5</c:v>
                </c:pt>
                <c:pt idx="59">
                  <c:v>1683.5</c:v>
                </c:pt>
                <c:pt idx="60">
                  <c:v>1692.5</c:v>
                </c:pt>
                <c:pt idx="61">
                  <c:v>1703.5</c:v>
                </c:pt>
                <c:pt idx="62">
                  <c:v>1810.5</c:v>
                </c:pt>
                <c:pt idx="63">
                  <c:v>1811.5</c:v>
                </c:pt>
                <c:pt idx="64">
                  <c:v>1818</c:v>
                </c:pt>
                <c:pt idx="65">
                  <c:v>1867</c:v>
                </c:pt>
                <c:pt idx="66">
                  <c:v>1867</c:v>
                </c:pt>
                <c:pt idx="67">
                  <c:v>1951.5</c:v>
                </c:pt>
                <c:pt idx="68">
                  <c:v>1952.5</c:v>
                </c:pt>
                <c:pt idx="69">
                  <c:v>1952.5</c:v>
                </c:pt>
                <c:pt idx="70">
                  <c:v>1955</c:v>
                </c:pt>
                <c:pt idx="71">
                  <c:v>1955</c:v>
                </c:pt>
                <c:pt idx="72">
                  <c:v>1965</c:v>
                </c:pt>
                <c:pt idx="73">
                  <c:v>1998.5</c:v>
                </c:pt>
                <c:pt idx="74">
                  <c:v>2100.5</c:v>
                </c:pt>
                <c:pt idx="75">
                  <c:v>2100.5</c:v>
                </c:pt>
                <c:pt idx="76">
                  <c:v>2100.5</c:v>
                </c:pt>
                <c:pt idx="77">
                  <c:v>2100.5</c:v>
                </c:pt>
                <c:pt idx="78">
                  <c:v>2104.5</c:v>
                </c:pt>
                <c:pt idx="79">
                  <c:v>2104.5</c:v>
                </c:pt>
                <c:pt idx="80">
                  <c:v>2109.5</c:v>
                </c:pt>
                <c:pt idx="81">
                  <c:v>2109.5</c:v>
                </c:pt>
                <c:pt idx="82">
                  <c:v>2115.5</c:v>
                </c:pt>
                <c:pt idx="83">
                  <c:v>2115.5</c:v>
                </c:pt>
                <c:pt idx="84">
                  <c:v>2120</c:v>
                </c:pt>
                <c:pt idx="85">
                  <c:v>2120</c:v>
                </c:pt>
                <c:pt idx="86">
                  <c:v>2121.5</c:v>
                </c:pt>
                <c:pt idx="87">
                  <c:v>2121.5</c:v>
                </c:pt>
                <c:pt idx="88">
                  <c:v>2131.5</c:v>
                </c:pt>
                <c:pt idx="89">
                  <c:v>2131.5</c:v>
                </c:pt>
                <c:pt idx="90">
                  <c:v>2131.5</c:v>
                </c:pt>
                <c:pt idx="91">
                  <c:v>2131.5</c:v>
                </c:pt>
                <c:pt idx="92">
                  <c:v>2133.5</c:v>
                </c:pt>
                <c:pt idx="93">
                  <c:v>2133.5</c:v>
                </c:pt>
                <c:pt idx="94">
                  <c:v>2133.5</c:v>
                </c:pt>
                <c:pt idx="95">
                  <c:v>2142.5</c:v>
                </c:pt>
                <c:pt idx="96">
                  <c:v>2142.5</c:v>
                </c:pt>
                <c:pt idx="97">
                  <c:v>2142.5</c:v>
                </c:pt>
                <c:pt idx="98">
                  <c:v>2142.5</c:v>
                </c:pt>
                <c:pt idx="99">
                  <c:v>2261.5</c:v>
                </c:pt>
                <c:pt idx="100">
                  <c:v>2266</c:v>
                </c:pt>
                <c:pt idx="101">
                  <c:v>2272.5</c:v>
                </c:pt>
                <c:pt idx="102">
                  <c:v>2279</c:v>
                </c:pt>
                <c:pt idx="103">
                  <c:v>2297</c:v>
                </c:pt>
                <c:pt idx="104">
                  <c:v>2373.5</c:v>
                </c:pt>
                <c:pt idx="105">
                  <c:v>2378</c:v>
                </c:pt>
                <c:pt idx="106">
                  <c:v>2384.5</c:v>
                </c:pt>
                <c:pt idx="107">
                  <c:v>2387</c:v>
                </c:pt>
                <c:pt idx="108">
                  <c:v>2391.5</c:v>
                </c:pt>
                <c:pt idx="109">
                  <c:v>2391.5</c:v>
                </c:pt>
                <c:pt idx="110">
                  <c:v>2393.5</c:v>
                </c:pt>
                <c:pt idx="111">
                  <c:v>2400</c:v>
                </c:pt>
                <c:pt idx="112">
                  <c:v>2400.5</c:v>
                </c:pt>
                <c:pt idx="113">
                  <c:v>2400.5</c:v>
                </c:pt>
                <c:pt idx="114">
                  <c:v>2402.5</c:v>
                </c:pt>
                <c:pt idx="115">
                  <c:v>2404.5</c:v>
                </c:pt>
                <c:pt idx="116">
                  <c:v>2405</c:v>
                </c:pt>
                <c:pt idx="117">
                  <c:v>2407</c:v>
                </c:pt>
                <c:pt idx="118">
                  <c:v>2409</c:v>
                </c:pt>
                <c:pt idx="119">
                  <c:v>2416</c:v>
                </c:pt>
                <c:pt idx="120">
                  <c:v>2424.5</c:v>
                </c:pt>
                <c:pt idx="121">
                  <c:v>2433.5</c:v>
                </c:pt>
                <c:pt idx="122">
                  <c:v>2441.5</c:v>
                </c:pt>
                <c:pt idx="123">
                  <c:v>2543</c:v>
                </c:pt>
                <c:pt idx="124">
                  <c:v>2543.5</c:v>
                </c:pt>
                <c:pt idx="125">
                  <c:v>2543.5</c:v>
                </c:pt>
                <c:pt idx="126">
                  <c:v>2545</c:v>
                </c:pt>
                <c:pt idx="127">
                  <c:v>2550.5</c:v>
                </c:pt>
                <c:pt idx="128">
                  <c:v>2550.5</c:v>
                </c:pt>
                <c:pt idx="129">
                  <c:v>2551.5</c:v>
                </c:pt>
                <c:pt idx="130">
                  <c:v>2554.5</c:v>
                </c:pt>
                <c:pt idx="131">
                  <c:v>2581</c:v>
                </c:pt>
                <c:pt idx="132">
                  <c:v>2583.5</c:v>
                </c:pt>
                <c:pt idx="133">
                  <c:v>2696</c:v>
                </c:pt>
                <c:pt idx="134">
                  <c:v>2700.5</c:v>
                </c:pt>
                <c:pt idx="135">
                  <c:v>2738</c:v>
                </c:pt>
                <c:pt idx="136">
                  <c:v>2846</c:v>
                </c:pt>
                <c:pt idx="137">
                  <c:v>2855</c:v>
                </c:pt>
              </c:numCache>
            </c:numRef>
          </c:xVal>
          <c:yVal>
            <c:numRef>
              <c:f>'A (old)'!$I$21:$I$1005</c:f>
              <c:numCache>
                <c:formatCode>General</c:formatCode>
                <c:ptCount val="985"/>
                <c:pt idx="0">
                  <c:v>0.30329099999653408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698-488D-AE44-404458D092B6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(old)'!$D$21:$D$55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</c:numCache>
              </c:numRef>
            </c:plus>
            <c:minus>
              <c:numRef>
                <c:f>'A (old)'!$D$21:$D$55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-842</c:v>
                </c:pt>
                <c:pt idx="2">
                  <c:v>-842</c:v>
                </c:pt>
                <c:pt idx="3">
                  <c:v>-736.5</c:v>
                </c:pt>
                <c:pt idx="4">
                  <c:v>-736.5</c:v>
                </c:pt>
                <c:pt idx="5">
                  <c:v>-729.5</c:v>
                </c:pt>
                <c:pt idx="6">
                  <c:v>-729.5</c:v>
                </c:pt>
                <c:pt idx="7">
                  <c:v>-725.5</c:v>
                </c:pt>
                <c:pt idx="8">
                  <c:v>-725.5</c:v>
                </c:pt>
                <c:pt idx="9">
                  <c:v>-687.5</c:v>
                </c:pt>
                <c:pt idx="10">
                  <c:v>-687.5</c:v>
                </c:pt>
                <c:pt idx="11">
                  <c:v>-573.5</c:v>
                </c:pt>
                <c:pt idx="12">
                  <c:v>-573.5</c:v>
                </c:pt>
                <c:pt idx="13">
                  <c:v>-573.5</c:v>
                </c:pt>
                <c:pt idx="14">
                  <c:v>-573.5</c:v>
                </c:pt>
                <c:pt idx="15">
                  <c:v>-542</c:v>
                </c:pt>
                <c:pt idx="16">
                  <c:v>-542</c:v>
                </c:pt>
                <c:pt idx="17">
                  <c:v>-416.5</c:v>
                </c:pt>
                <c:pt idx="18">
                  <c:v>-416.5</c:v>
                </c:pt>
                <c:pt idx="19">
                  <c:v>-398.5</c:v>
                </c:pt>
                <c:pt idx="20">
                  <c:v>-398.5</c:v>
                </c:pt>
                <c:pt idx="21">
                  <c:v>-231</c:v>
                </c:pt>
                <c:pt idx="22">
                  <c:v>-231</c:v>
                </c:pt>
                <c:pt idx="23">
                  <c:v>-103.5</c:v>
                </c:pt>
                <c:pt idx="24">
                  <c:v>-103.5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55.5</c:v>
                </c:pt>
                <c:pt idx="30">
                  <c:v>55.5</c:v>
                </c:pt>
                <c:pt idx="31">
                  <c:v>55.5</c:v>
                </c:pt>
                <c:pt idx="32">
                  <c:v>55.5</c:v>
                </c:pt>
                <c:pt idx="33">
                  <c:v>172.5</c:v>
                </c:pt>
                <c:pt idx="34">
                  <c:v>185.5</c:v>
                </c:pt>
                <c:pt idx="35">
                  <c:v>196.5</c:v>
                </c:pt>
                <c:pt idx="36">
                  <c:v>308.5</c:v>
                </c:pt>
                <c:pt idx="37">
                  <c:v>637.5</c:v>
                </c:pt>
                <c:pt idx="38">
                  <c:v>714.5</c:v>
                </c:pt>
                <c:pt idx="39">
                  <c:v>714.5</c:v>
                </c:pt>
                <c:pt idx="40">
                  <c:v>1073</c:v>
                </c:pt>
                <c:pt idx="41">
                  <c:v>1079.5</c:v>
                </c:pt>
                <c:pt idx="42">
                  <c:v>1083.5</c:v>
                </c:pt>
                <c:pt idx="43">
                  <c:v>1088</c:v>
                </c:pt>
                <c:pt idx="44">
                  <c:v>1088.5</c:v>
                </c:pt>
                <c:pt idx="45">
                  <c:v>1211.5</c:v>
                </c:pt>
                <c:pt idx="46">
                  <c:v>1234</c:v>
                </c:pt>
                <c:pt idx="47">
                  <c:v>1266.5</c:v>
                </c:pt>
                <c:pt idx="48">
                  <c:v>1341.5</c:v>
                </c:pt>
                <c:pt idx="49">
                  <c:v>1358.5</c:v>
                </c:pt>
                <c:pt idx="50">
                  <c:v>1358.5</c:v>
                </c:pt>
                <c:pt idx="51">
                  <c:v>1358.5</c:v>
                </c:pt>
                <c:pt idx="52">
                  <c:v>1392.5</c:v>
                </c:pt>
                <c:pt idx="53">
                  <c:v>1509</c:v>
                </c:pt>
                <c:pt idx="54">
                  <c:v>1509.5</c:v>
                </c:pt>
                <c:pt idx="55">
                  <c:v>1647.5</c:v>
                </c:pt>
                <c:pt idx="56">
                  <c:v>1652.5</c:v>
                </c:pt>
                <c:pt idx="57">
                  <c:v>1659.5</c:v>
                </c:pt>
                <c:pt idx="58">
                  <c:v>1681.5</c:v>
                </c:pt>
                <c:pt idx="59">
                  <c:v>1683.5</c:v>
                </c:pt>
                <c:pt idx="60">
                  <c:v>1692.5</c:v>
                </c:pt>
                <c:pt idx="61">
                  <c:v>1703.5</c:v>
                </c:pt>
                <c:pt idx="62">
                  <c:v>1810.5</c:v>
                </c:pt>
                <c:pt idx="63">
                  <c:v>1811.5</c:v>
                </c:pt>
                <c:pt idx="64">
                  <c:v>1818</c:v>
                </c:pt>
                <c:pt idx="65">
                  <c:v>1867</c:v>
                </c:pt>
                <c:pt idx="66">
                  <c:v>1867</c:v>
                </c:pt>
                <c:pt idx="67">
                  <c:v>1951.5</c:v>
                </c:pt>
                <c:pt idx="68">
                  <c:v>1952.5</c:v>
                </c:pt>
                <c:pt idx="69">
                  <c:v>1952.5</c:v>
                </c:pt>
                <c:pt idx="70">
                  <c:v>1955</c:v>
                </c:pt>
                <c:pt idx="71">
                  <c:v>1955</c:v>
                </c:pt>
                <c:pt idx="72">
                  <c:v>1965</c:v>
                </c:pt>
                <c:pt idx="73">
                  <c:v>1998.5</c:v>
                </c:pt>
                <c:pt idx="74">
                  <c:v>2100.5</c:v>
                </c:pt>
                <c:pt idx="75">
                  <c:v>2100.5</c:v>
                </c:pt>
                <c:pt idx="76">
                  <c:v>2100.5</c:v>
                </c:pt>
                <c:pt idx="77">
                  <c:v>2100.5</c:v>
                </c:pt>
                <c:pt idx="78">
                  <c:v>2104.5</c:v>
                </c:pt>
                <c:pt idx="79">
                  <c:v>2104.5</c:v>
                </c:pt>
                <c:pt idx="80">
                  <c:v>2109.5</c:v>
                </c:pt>
                <c:pt idx="81">
                  <c:v>2109.5</c:v>
                </c:pt>
                <c:pt idx="82">
                  <c:v>2115.5</c:v>
                </c:pt>
                <c:pt idx="83">
                  <c:v>2115.5</c:v>
                </c:pt>
                <c:pt idx="84">
                  <c:v>2120</c:v>
                </c:pt>
                <c:pt idx="85">
                  <c:v>2120</c:v>
                </c:pt>
                <c:pt idx="86">
                  <c:v>2121.5</c:v>
                </c:pt>
                <c:pt idx="87">
                  <c:v>2121.5</c:v>
                </c:pt>
                <c:pt idx="88">
                  <c:v>2131.5</c:v>
                </c:pt>
                <c:pt idx="89">
                  <c:v>2131.5</c:v>
                </c:pt>
                <c:pt idx="90">
                  <c:v>2131.5</c:v>
                </c:pt>
                <c:pt idx="91">
                  <c:v>2131.5</c:v>
                </c:pt>
                <c:pt idx="92">
                  <c:v>2133.5</c:v>
                </c:pt>
                <c:pt idx="93">
                  <c:v>2133.5</c:v>
                </c:pt>
                <c:pt idx="94">
                  <c:v>2133.5</c:v>
                </c:pt>
                <c:pt idx="95">
                  <c:v>2142.5</c:v>
                </c:pt>
                <c:pt idx="96">
                  <c:v>2142.5</c:v>
                </c:pt>
                <c:pt idx="97">
                  <c:v>2142.5</c:v>
                </c:pt>
                <c:pt idx="98">
                  <c:v>2142.5</c:v>
                </c:pt>
                <c:pt idx="99">
                  <c:v>2261.5</c:v>
                </c:pt>
                <c:pt idx="100">
                  <c:v>2266</c:v>
                </c:pt>
                <c:pt idx="101">
                  <c:v>2272.5</c:v>
                </c:pt>
                <c:pt idx="102">
                  <c:v>2279</c:v>
                </c:pt>
                <c:pt idx="103">
                  <c:v>2297</c:v>
                </c:pt>
                <c:pt idx="104">
                  <c:v>2373.5</c:v>
                </c:pt>
                <c:pt idx="105">
                  <c:v>2378</c:v>
                </c:pt>
                <c:pt idx="106">
                  <c:v>2384.5</c:v>
                </c:pt>
                <c:pt idx="107">
                  <c:v>2387</c:v>
                </c:pt>
                <c:pt idx="108">
                  <c:v>2391.5</c:v>
                </c:pt>
                <c:pt idx="109">
                  <c:v>2391.5</c:v>
                </c:pt>
                <c:pt idx="110">
                  <c:v>2393.5</c:v>
                </c:pt>
                <c:pt idx="111">
                  <c:v>2400</c:v>
                </c:pt>
                <c:pt idx="112">
                  <c:v>2400.5</c:v>
                </c:pt>
                <c:pt idx="113">
                  <c:v>2400.5</c:v>
                </c:pt>
                <c:pt idx="114">
                  <c:v>2402.5</c:v>
                </c:pt>
                <c:pt idx="115">
                  <c:v>2404.5</c:v>
                </c:pt>
                <c:pt idx="116">
                  <c:v>2405</c:v>
                </c:pt>
                <c:pt idx="117">
                  <c:v>2407</c:v>
                </c:pt>
                <c:pt idx="118">
                  <c:v>2409</c:v>
                </c:pt>
                <c:pt idx="119">
                  <c:v>2416</c:v>
                </c:pt>
                <c:pt idx="120">
                  <c:v>2424.5</c:v>
                </c:pt>
                <c:pt idx="121">
                  <c:v>2433.5</c:v>
                </c:pt>
                <c:pt idx="122">
                  <c:v>2441.5</c:v>
                </c:pt>
                <c:pt idx="123">
                  <c:v>2543</c:v>
                </c:pt>
                <c:pt idx="124">
                  <c:v>2543.5</c:v>
                </c:pt>
                <c:pt idx="125">
                  <c:v>2543.5</c:v>
                </c:pt>
                <c:pt idx="126">
                  <c:v>2545</c:v>
                </c:pt>
                <c:pt idx="127">
                  <c:v>2550.5</c:v>
                </c:pt>
                <c:pt idx="128">
                  <c:v>2550.5</c:v>
                </c:pt>
                <c:pt idx="129">
                  <c:v>2551.5</c:v>
                </c:pt>
                <c:pt idx="130">
                  <c:v>2554.5</c:v>
                </c:pt>
                <c:pt idx="131">
                  <c:v>2581</c:v>
                </c:pt>
                <c:pt idx="132">
                  <c:v>2583.5</c:v>
                </c:pt>
                <c:pt idx="133">
                  <c:v>2696</c:v>
                </c:pt>
                <c:pt idx="134">
                  <c:v>2700.5</c:v>
                </c:pt>
                <c:pt idx="135">
                  <c:v>2738</c:v>
                </c:pt>
                <c:pt idx="136">
                  <c:v>2846</c:v>
                </c:pt>
                <c:pt idx="137">
                  <c:v>2855</c:v>
                </c:pt>
              </c:numCache>
            </c:numRef>
          </c:xVal>
          <c:yVal>
            <c:numRef>
              <c:f>'A (old)'!$J$21:$J$1005</c:f>
              <c:numCache>
                <c:formatCode>General</c:formatCode>
                <c:ptCount val="985"/>
                <c:pt idx="1">
                  <c:v>7.4715999995532911E-2</c:v>
                </c:pt>
                <c:pt idx="2">
                  <c:v>7.4715999995532911E-2</c:v>
                </c:pt>
                <c:pt idx="3">
                  <c:v>6.8627000000560656E-2</c:v>
                </c:pt>
                <c:pt idx="4">
                  <c:v>6.8627000000560656E-2</c:v>
                </c:pt>
                <c:pt idx="5">
                  <c:v>7.2241000001667999E-2</c:v>
                </c:pt>
                <c:pt idx="6">
                  <c:v>7.2241000001667999E-2</c:v>
                </c:pt>
                <c:pt idx="7">
                  <c:v>7.0049000001745299E-2</c:v>
                </c:pt>
                <c:pt idx="8">
                  <c:v>7.0049000001745299E-2</c:v>
                </c:pt>
                <c:pt idx="9">
                  <c:v>7.1925000003830064E-2</c:v>
                </c:pt>
                <c:pt idx="10">
                  <c:v>7.1925000003830064E-2</c:v>
                </c:pt>
                <c:pt idx="11">
                  <c:v>6.255300000339048E-2</c:v>
                </c:pt>
                <c:pt idx="12">
                  <c:v>6.255300000339048E-2</c:v>
                </c:pt>
                <c:pt idx="13">
                  <c:v>6.3352999997732695E-2</c:v>
                </c:pt>
                <c:pt idx="14">
                  <c:v>6.3352999997732695E-2</c:v>
                </c:pt>
                <c:pt idx="15">
                  <c:v>6.2015999996219762E-2</c:v>
                </c:pt>
                <c:pt idx="16">
                  <c:v>6.2015999996219762E-2</c:v>
                </c:pt>
                <c:pt idx="17">
                  <c:v>5.5367000000842381E-2</c:v>
                </c:pt>
                <c:pt idx="18">
                  <c:v>5.5367000000842381E-2</c:v>
                </c:pt>
                <c:pt idx="19">
                  <c:v>5.1902999999583699E-2</c:v>
                </c:pt>
                <c:pt idx="20">
                  <c:v>5.1902999999583699E-2</c:v>
                </c:pt>
                <c:pt idx="21">
                  <c:v>3.2137999995029531E-2</c:v>
                </c:pt>
                <c:pt idx="22">
                  <c:v>3.2137999995029531E-2</c:v>
                </c:pt>
                <c:pt idx="23">
                  <c:v>6.3930000032996759E-3</c:v>
                </c:pt>
                <c:pt idx="24">
                  <c:v>6.3930000032996759E-3</c:v>
                </c:pt>
                <c:pt idx="25">
                  <c:v>0</c:v>
                </c:pt>
                <c:pt idx="26">
                  <c:v>2.0000000222353265E-4</c:v>
                </c:pt>
                <c:pt idx="27">
                  <c:v>2.0000000222353265E-4</c:v>
                </c:pt>
                <c:pt idx="28">
                  <c:v>5.0000000192085281E-4</c:v>
                </c:pt>
                <c:pt idx="29">
                  <c:v>3.5109999953419901E-3</c:v>
                </c:pt>
                <c:pt idx="30">
                  <c:v>4.4110000017099082E-3</c:v>
                </c:pt>
                <c:pt idx="31">
                  <c:v>4.4110000017099082E-3</c:v>
                </c:pt>
                <c:pt idx="32">
                  <c:v>4.6109999966574833E-3</c:v>
                </c:pt>
                <c:pt idx="33">
                  <c:v>-1.0550000006332994E-3</c:v>
                </c:pt>
                <c:pt idx="34">
                  <c:v>3.3710000061546452E-3</c:v>
                </c:pt>
                <c:pt idx="35">
                  <c:v>-2.0700000459328294E-4</c:v>
                </c:pt>
                <c:pt idx="36">
                  <c:v>-1.7829999997047707E-3</c:v>
                </c:pt>
                <c:pt idx="37">
                  <c:v>-8.9249999946332537E-3</c:v>
                </c:pt>
                <c:pt idx="47">
                  <c:v>-1.9866999995429069E-2</c:v>
                </c:pt>
                <c:pt idx="62">
                  <c:v>-4.4178999996802304E-2</c:v>
                </c:pt>
                <c:pt idx="67">
                  <c:v>-5.4496999997354578E-2</c:v>
                </c:pt>
                <c:pt idx="72">
                  <c:v>-5.0869999999122228E-2</c:v>
                </c:pt>
                <c:pt idx="73">
                  <c:v>-5.5102999998780433E-2</c:v>
                </c:pt>
                <c:pt idx="122">
                  <c:v>-0.10821700000087731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698-488D-AE44-404458D092B6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6.9999999999999999E-4</c:v>
                  </c:pt>
                  <c:pt idx="37">
                    <c:v>1.1000000000000001E-3</c:v>
                  </c:pt>
                  <c:pt idx="38">
                    <c:v>0</c:v>
                  </c:pt>
                  <c:pt idx="39">
                    <c:v>0</c:v>
                  </c:pt>
                  <c:pt idx="40">
                    <c:v>4.0000000000000002E-4</c:v>
                  </c:pt>
                  <c:pt idx="41">
                    <c:v>2.9999999999999997E-4</c:v>
                  </c:pt>
                  <c:pt idx="42">
                    <c:v>2.9999999999999997E-4</c:v>
                  </c:pt>
                  <c:pt idx="43">
                    <c:v>4.0000000000000002E-4</c:v>
                  </c:pt>
                  <c:pt idx="44">
                    <c:v>5.9999999999999995E-4</c:v>
                  </c:pt>
                  <c:pt idx="45">
                    <c:v>5.0000000000000001E-4</c:v>
                  </c:pt>
                  <c:pt idx="46">
                    <c:v>1.1000000000000001E-3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2.9999999999999997E-4</c:v>
                  </c:pt>
                  <c:pt idx="50">
                    <c:v>5.3E-3</c:v>
                  </c:pt>
                  <c:pt idx="51">
                    <c:v>5.3E-3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6.9999999999999999E-4</c:v>
                  </c:pt>
                  <c:pt idx="56">
                    <c:v>2.9999999999999997E-4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2.0000000000000001E-4</c:v>
                  </c:pt>
                  <c:pt idx="61">
                    <c:v>2.9999999999999997E-4</c:v>
                  </c:pt>
                  <c:pt idx="62">
                    <c:v>2.2000000000000001E-3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0</c:v>
                  </c:pt>
                  <c:pt idx="66">
                    <c:v>0</c:v>
                  </c:pt>
                  <c:pt idx="67">
                    <c:v>5.9999999999999995E-4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5.9999999999999995E-4</c:v>
                  </c:pt>
                  <c:pt idx="73">
                    <c:v>5.9999999999999995E-4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'A (old)'!$D$21:$D$105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6.9999999999999999E-4</c:v>
                  </c:pt>
                  <c:pt idx="37">
                    <c:v>1.1000000000000001E-3</c:v>
                  </c:pt>
                  <c:pt idx="38">
                    <c:v>0</c:v>
                  </c:pt>
                  <c:pt idx="39">
                    <c:v>0</c:v>
                  </c:pt>
                  <c:pt idx="40">
                    <c:v>4.0000000000000002E-4</c:v>
                  </c:pt>
                  <c:pt idx="41">
                    <c:v>2.9999999999999997E-4</c:v>
                  </c:pt>
                  <c:pt idx="42">
                    <c:v>2.9999999999999997E-4</c:v>
                  </c:pt>
                  <c:pt idx="43">
                    <c:v>4.0000000000000002E-4</c:v>
                  </c:pt>
                  <c:pt idx="44">
                    <c:v>5.9999999999999995E-4</c:v>
                  </c:pt>
                  <c:pt idx="45">
                    <c:v>5.0000000000000001E-4</c:v>
                  </c:pt>
                  <c:pt idx="46">
                    <c:v>1.1000000000000001E-3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2.9999999999999997E-4</c:v>
                  </c:pt>
                  <c:pt idx="50">
                    <c:v>5.3E-3</c:v>
                  </c:pt>
                  <c:pt idx="51">
                    <c:v>5.3E-3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6.9999999999999999E-4</c:v>
                  </c:pt>
                  <c:pt idx="56">
                    <c:v>2.9999999999999997E-4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2.0000000000000001E-4</c:v>
                  </c:pt>
                  <c:pt idx="61">
                    <c:v>2.9999999999999997E-4</c:v>
                  </c:pt>
                  <c:pt idx="62">
                    <c:v>2.2000000000000001E-3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0</c:v>
                  </c:pt>
                  <c:pt idx="66">
                    <c:v>0</c:v>
                  </c:pt>
                  <c:pt idx="67">
                    <c:v>5.9999999999999995E-4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5.9999999999999995E-4</c:v>
                  </c:pt>
                  <c:pt idx="73">
                    <c:v>5.9999999999999995E-4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-842</c:v>
                </c:pt>
                <c:pt idx="2">
                  <c:v>-842</c:v>
                </c:pt>
                <c:pt idx="3">
                  <c:v>-736.5</c:v>
                </c:pt>
                <c:pt idx="4">
                  <c:v>-736.5</c:v>
                </c:pt>
                <c:pt idx="5">
                  <c:v>-729.5</c:v>
                </c:pt>
                <c:pt idx="6">
                  <c:v>-729.5</c:v>
                </c:pt>
                <c:pt idx="7">
                  <c:v>-725.5</c:v>
                </c:pt>
                <c:pt idx="8">
                  <c:v>-725.5</c:v>
                </c:pt>
                <c:pt idx="9">
                  <c:v>-687.5</c:v>
                </c:pt>
                <c:pt idx="10">
                  <c:v>-687.5</c:v>
                </c:pt>
                <c:pt idx="11">
                  <c:v>-573.5</c:v>
                </c:pt>
                <c:pt idx="12">
                  <c:v>-573.5</c:v>
                </c:pt>
                <c:pt idx="13">
                  <c:v>-573.5</c:v>
                </c:pt>
                <c:pt idx="14">
                  <c:v>-573.5</c:v>
                </c:pt>
                <c:pt idx="15">
                  <c:v>-542</c:v>
                </c:pt>
                <c:pt idx="16">
                  <c:v>-542</c:v>
                </c:pt>
                <c:pt idx="17">
                  <c:v>-416.5</c:v>
                </c:pt>
                <c:pt idx="18">
                  <c:v>-416.5</c:v>
                </c:pt>
                <c:pt idx="19">
                  <c:v>-398.5</c:v>
                </c:pt>
                <c:pt idx="20">
                  <c:v>-398.5</c:v>
                </c:pt>
                <c:pt idx="21">
                  <c:v>-231</c:v>
                </c:pt>
                <c:pt idx="22">
                  <c:v>-231</c:v>
                </c:pt>
                <c:pt idx="23">
                  <c:v>-103.5</c:v>
                </c:pt>
                <c:pt idx="24">
                  <c:v>-103.5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55.5</c:v>
                </c:pt>
                <c:pt idx="30">
                  <c:v>55.5</c:v>
                </c:pt>
                <c:pt idx="31">
                  <c:v>55.5</c:v>
                </c:pt>
                <c:pt idx="32">
                  <c:v>55.5</c:v>
                </c:pt>
                <c:pt idx="33">
                  <c:v>172.5</c:v>
                </c:pt>
                <c:pt idx="34">
                  <c:v>185.5</c:v>
                </c:pt>
                <c:pt idx="35">
                  <c:v>196.5</c:v>
                </c:pt>
                <c:pt idx="36">
                  <c:v>308.5</c:v>
                </c:pt>
                <c:pt idx="37">
                  <c:v>637.5</c:v>
                </c:pt>
                <c:pt idx="38">
                  <c:v>714.5</c:v>
                </c:pt>
                <c:pt idx="39">
                  <c:v>714.5</c:v>
                </c:pt>
                <c:pt idx="40">
                  <c:v>1073</c:v>
                </c:pt>
                <c:pt idx="41">
                  <c:v>1079.5</c:v>
                </c:pt>
                <c:pt idx="42">
                  <c:v>1083.5</c:v>
                </c:pt>
                <c:pt idx="43">
                  <c:v>1088</c:v>
                </c:pt>
                <c:pt idx="44">
                  <c:v>1088.5</c:v>
                </c:pt>
                <c:pt idx="45">
                  <c:v>1211.5</c:v>
                </c:pt>
                <c:pt idx="46">
                  <c:v>1234</c:v>
                </c:pt>
                <c:pt idx="47">
                  <c:v>1266.5</c:v>
                </c:pt>
                <c:pt idx="48">
                  <c:v>1341.5</c:v>
                </c:pt>
                <c:pt idx="49">
                  <c:v>1358.5</c:v>
                </c:pt>
                <c:pt idx="50">
                  <c:v>1358.5</c:v>
                </c:pt>
                <c:pt idx="51">
                  <c:v>1358.5</c:v>
                </c:pt>
                <c:pt idx="52">
                  <c:v>1392.5</c:v>
                </c:pt>
                <c:pt idx="53">
                  <c:v>1509</c:v>
                </c:pt>
                <c:pt idx="54">
                  <c:v>1509.5</c:v>
                </c:pt>
                <c:pt idx="55">
                  <c:v>1647.5</c:v>
                </c:pt>
                <c:pt idx="56">
                  <c:v>1652.5</c:v>
                </c:pt>
                <c:pt idx="57">
                  <c:v>1659.5</c:v>
                </c:pt>
                <c:pt idx="58">
                  <c:v>1681.5</c:v>
                </c:pt>
                <c:pt idx="59">
                  <c:v>1683.5</c:v>
                </c:pt>
                <c:pt idx="60">
                  <c:v>1692.5</c:v>
                </c:pt>
                <c:pt idx="61">
                  <c:v>1703.5</c:v>
                </c:pt>
                <c:pt idx="62">
                  <c:v>1810.5</c:v>
                </c:pt>
                <c:pt idx="63">
                  <c:v>1811.5</c:v>
                </c:pt>
                <c:pt idx="64">
                  <c:v>1818</c:v>
                </c:pt>
                <c:pt idx="65">
                  <c:v>1867</c:v>
                </c:pt>
                <c:pt idx="66">
                  <c:v>1867</c:v>
                </c:pt>
                <c:pt idx="67">
                  <c:v>1951.5</c:v>
                </c:pt>
                <c:pt idx="68">
                  <c:v>1952.5</c:v>
                </c:pt>
                <c:pt idx="69">
                  <c:v>1952.5</c:v>
                </c:pt>
                <c:pt idx="70">
                  <c:v>1955</c:v>
                </c:pt>
                <c:pt idx="71">
                  <c:v>1955</c:v>
                </c:pt>
                <c:pt idx="72">
                  <c:v>1965</c:v>
                </c:pt>
                <c:pt idx="73">
                  <c:v>1998.5</c:v>
                </c:pt>
                <c:pt idx="74">
                  <c:v>2100.5</c:v>
                </c:pt>
                <c:pt idx="75">
                  <c:v>2100.5</c:v>
                </c:pt>
                <c:pt idx="76">
                  <c:v>2100.5</c:v>
                </c:pt>
                <c:pt idx="77">
                  <c:v>2100.5</c:v>
                </c:pt>
                <c:pt idx="78">
                  <c:v>2104.5</c:v>
                </c:pt>
                <c:pt idx="79">
                  <c:v>2104.5</c:v>
                </c:pt>
                <c:pt idx="80">
                  <c:v>2109.5</c:v>
                </c:pt>
                <c:pt idx="81">
                  <c:v>2109.5</c:v>
                </c:pt>
                <c:pt idx="82">
                  <c:v>2115.5</c:v>
                </c:pt>
                <c:pt idx="83">
                  <c:v>2115.5</c:v>
                </c:pt>
                <c:pt idx="84">
                  <c:v>2120</c:v>
                </c:pt>
                <c:pt idx="85">
                  <c:v>2120</c:v>
                </c:pt>
                <c:pt idx="86">
                  <c:v>2121.5</c:v>
                </c:pt>
                <c:pt idx="87">
                  <c:v>2121.5</c:v>
                </c:pt>
                <c:pt idx="88">
                  <c:v>2131.5</c:v>
                </c:pt>
                <c:pt idx="89">
                  <c:v>2131.5</c:v>
                </c:pt>
                <c:pt idx="90">
                  <c:v>2131.5</c:v>
                </c:pt>
                <c:pt idx="91">
                  <c:v>2131.5</c:v>
                </c:pt>
                <c:pt idx="92">
                  <c:v>2133.5</c:v>
                </c:pt>
                <c:pt idx="93">
                  <c:v>2133.5</c:v>
                </c:pt>
                <c:pt idx="94">
                  <c:v>2133.5</c:v>
                </c:pt>
                <c:pt idx="95">
                  <c:v>2142.5</c:v>
                </c:pt>
                <c:pt idx="96">
                  <c:v>2142.5</c:v>
                </c:pt>
                <c:pt idx="97">
                  <c:v>2142.5</c:v>
                </c:pt>
                <c:pt idx="98">
                  <c:v>2142.5</c:v>
                </c:pt>
                <c:pt idx="99">
                  <c:v>2261.5</c:v>
                </c:pt>
                <c:pt idx="100">
                  <c:v>2266</c:v>
                </c:pt>
                <c:pt idx="101">
                  <c:v>2272.5</c:v>
                </c:pt>
                <c:pt idx="102">
                  <c:v>2279</c:v>
                </c:pt>
                <c:pt idx="103">
                  <c:v>2297</c:v>
                </c:pt>
                <c:pt idx="104">
                  <c:v>2373.5</c:v>
                </c:pt>
                <c:pt idx="105">
                  <c:v>2378</c:v>
                </c:pt>
                <c:pt idx="106">
                  <c:v>2384.5</c:v>
                </c:pt>
                <c:pt idx="107">
                  <c:v>2387</c:v>
                </c:pt>
                <c:pt idx="108">
                  <c:v>2391.5</c:v>
                </c:pt>
                <c:pt idx="109">
                  <c:v>2391.5</c:v>
                </c:pt>
                <c:pt idx="110">
                  <c:v>2393.5</c:v>
                </c:pt>
                <c:pt idx="111">
                  <c:v>2400</c:v>
                </c:pt>
                <c:pt idx="112">
                  <c:v>2400.5</c:v>
                </c:pt>
                <c:pt idx="113">
                  <c:v>2400.5</c:v>
                </c:pt>
                <c:pt idx="114">
                  <c:v>2402.5</c:v>
                </c:pt>
                <c:pt idx="115">
                  <c:v>2404.5</c:v>
                </c:pt>
                <c:pt idx="116">
                  <c:v>2405</c:v>
                </c:pt>
                <c:pt idx="117">
                  <c:v>2407</c:v>
                </c:pt>
                <c:pt idx="118">
                  <c:v>2409</c:v>
                </c:pt>
                <c:pt idx="119">
                  <c:v>2416</c:v>
                </c:pt>
                <c:pt idx="120">
                  <c:v>2424.5</c:v>
                </c:pt>
                <c:pt idx="121">
                  <c:v>2433.5</c:v>
                </c:pt>
                <c:pt idx="122">
                  <c:v>2441.5</c:v>
                </c:pt>
                <c:pt idx="123">
                  <c:v>2543</c:v>
                </c:pt>
                <c:pt idx="124">
                  <c:v>2543.5</c:v>
                </c:pt>
                <c:pt idx="125">
                  <c:v>2543.5</c:v>
                </c:pt>
                <c:pt idx="126">
                  <c:v>2545</c:v>
                </c:pt>
                <c:pt idx="127">
                  <c:v>2550.5</c:v>
                </c:pt>
                <c:pt idx="128">
                  <c:v>2550.5</c:v>
                </c:pt>
                <c:pt idx="129">
                  <c:v>2551.5</c:v>
                </c:pt>
                <c:pt idx="130">
                  <c:v>2554.5</c:v>
                </c:pt>
                <c:pt idx="131">
                  <c:v>2581</c:v>
                </c:pt>
                <c:pt idx="132">
                  <c:v>2583.5</c:v>
                </c:pt>
                <c:pt idx="133">
                  <c:v>2696</c:v>
                </c:pt>
                <c:pt idx="134">
                  <c:v>2700.5</c:v>
                </c:pt>
                <c:pt idx="135">
                  <c:v>2738</c:v>
                </c:pt>
                <c:pt idx="136">
                  <c:v>2846</c:v>
                </c:pt>
                <c:pt idx="137">
                  <c:v>2855</c:v>
                </c:pt>
              </c:numCache>
            </c:numRef>
          </c:xVal>
          <c:yVal>
            <c:numRef>
              <c:f>'A (old)'!$K$21:$K$1005</c:f>
              <c:numCache>
                <c:formatCode>General</c:formatCode>
                <c:ptCount val="985"/>
                <c:pt idx="38">
                  <c:v>-1.0709999987739138E-3</c:v>
                </c:pt>
                <c:pt idx="39">
                  <c:v>-1.0709999987739138E-3</c:v>
                </c:pt>
                <c:pt idx="40">
                  <c:v>-1.715400000102818E-2</c:v>
                </c:pt>
                <c:pt idx="41">
                  <c:v>-1.574100000289036E-2</c:v>
                </c:pt>
                <c:pt idx="42">
                  <c:v>-1.2833000000682659E-2</c:v>
                </c:pt>
                <c:pt idx="43">
                  <c:v>-1.642399999400368E-2</c:v>
                </c:pt>
                <c:pt idx="44">
                  <c:v>-1.7023000000335742E-2</c:v>
                </c:pt>
                <c:pt idx="45">
                  <c:v>-2.0576999995682854E-2</c:v>
                </c:pt>
                <c:pt idx="46">
                  <c:v>-2.0831999994697981E-2</c:v>
                </c:pt>
                <c:pt idx="48">
                  <c:v>-2.4017000003368594E-2</c:v>
                </c:pt>
                <c:pt idx="49">
                  <c:v>-2.4182999994081911E-2</c:v>
                </c:pt>
                <c:pt idx="50">
                  <c:v>-2.1482999996806029E-2</c:v>
                </c:pt>
                <c:pt idx="51">
                  <c:v>-2.1482999996806029E-2</c:v>
                </c:pt>
                <c:pt idx="52">
                  <c:v>-2.5814999993599486E-2</c:v>
                </c:pt>
                <c:pt idx="53">
                  <c:v>-3.1081999994057696E-2</c:v>
                </c:pt>
                <c:pt idx="54">
                  <c:v>-2.7980999999272171E-2</c:v>
                </c:pt>
                <c:pt idx="55">
                  <c:v>-3.410499999881722E-2</c:v>
                </c:pt>
                <c:pt idx="56">
                  <c:v>-3.5094999999273568E-2</c:v>
                </c:pt>
                <c:pt idx="57">
                  <c:v>-3.4880999999586493E-2</c:v>
                </c:pt>
                <c:pt idx="58">
                  <c:v>-3.7037000001873821E-2</c:v>
                </c:pt>
                <c:pt idx="59">
                  <c:v>-3.6733000000822358E-2</c:v>
                </c:pt>
                <c:pt idx="60">
                  <c:v>-3.7015000001701992E-2</c:v>
                </c:pt>
                <c:pt idx="61">
                  <c:v>-3.7592999993648846E-2</c:v>
                </c:pt>
                <c:pt idx="63">
                  <c:v>-4.3377000001783017E-2</c:v>
                </c:pt>
                <c:pt idx="64">
                  <c:v>-4.366400000435533E-2</c:v>
                </c:pt>
                <c:pt idx="65">
                  <c:v>-4.3165999995835591E-2</c:v>
                </c:pt>
                <c:pt idx="66">
                  <c:v>-4.3165999995835591E-2</c:v>
                </c:pt>
                <c:pt idx="68">
                  <c:v>-5.2295000001322478E-2</c:v>
                </c:pt>
                <c:pt idx="69">
                  <c:v>-5.2295000001322478E-2</c:v>
                </c:pt>
                <c:pt idx="70">
                  <c:v>-5.0689999996393453E-2</c:v>
                </c:pt>
                <c:pt idx="71">
                  <c:v>-5.0689999996393453E-2</c:v>
                </c:pt>
                <c:pt idx="74">
                  <c:v>-6.2898999996832572E-2</c:v>
                </c:pt>
                <c:pt idx="75">
                  <c:v>-6.2898999996832572E-2</c:v>
                </c:pt>
                <c:pt idx="76">
                  <c:v>-6.2198999999964144E-2</c:v>
                </c:pt>
                <c:pt idx="77">
                  <c:v>-6.2198999999964144E-2</c:v>
                </c:pt>
                <c:pt idx="78">
                  <c:v>-6.2791000003926456E-2</c:v>
                </c:pt>
                <c:pt idx="79">
                  <c:v>-6.2791000003926456E-2</c:v>
                </c:pt>
                <c:pt idx="80">
                  <c:v>-6.118100000458071E-2</c:v>
                </c:pt>
                <c:pt idx="81">
                  <c:v>-6.118100000458071E-2</c:v>
                </c:pt>
                <c:pt idx="82">
                  <c:v>-6.2668999999004882E-2</c:v>
                </c:pt>
                <c:pt idx="83">
                  <c:v>-6.2668999999004882E-2</c:v>
                </c:pt>
                <c:pt idx="84">
                  <c:v>-6.235999999626074E-2</c:v>
                </c:pt>
                <c:pt idx="85">
                  <c:v>-6.235999999626074E-2</c:v>
                </c:pt>
                <c:pt idx="86">
                  <c:v>-6.2656999994942453E-2</c:v>
                </c:pt>
                <c:pt idx="87">
                  <c:v>-6.2656999994942453E-2</c:v>
                </c:pt>
                <c:pt idx="88">
                  <c:v>-6.5436999997473322E-2</c:v>
                </c:pt>
                <c:pt idx="89">
                  <c:v>-6.5436999997473322E-2</c:v>
                </c:pt>
                <c:pt idx="90">
                  <c:v>-6.4437000000907574E-2</c:v>
                </c:pt>
                <c:pt idx="91">
                  <c:v>-6.4437000000907574E-2</c:v>
                </c:pt>
                <c:pt idx="92">
                  <c:v>-6.6232999997737352E-2</c:v>
                </c:pt>
                <c:pt idx="93">
                  <c:v>-6.6232999997737352E-2</c:v>
                </c:pt>
                <c:pt idx="94">
                  <c:v>-6.383300000015879E-2</c:v>
                </c:pt>
                <c:pt idx="95">
                  <c:v>-6.5814999994472601E-2</c:v>
                </c:pt>
                <c:pt idx="96">
                  <c:v>-6.5814999994472601E-2</c:v>
                </c:pt>
                <c:pt idx="97">
                  <c:v>-6.521499999507796E-2</c:v>
                </c:pt>
                <c:pt idx="98">
                  <c:v>-6.521499999507796E-2</c:v>
                </c:pt>
                <c:pt idx="99">
                  <c:v>-8.2277000001340639E-2</c:v>
                </c:pt>
                <c:pt idx="100">
                  <c:v>-8.366799999930663E-2</c:v>
                </c:pt>
                <c:pt idx="101">
                  <c:v>-8.315500000026077E-2</c:v>
                </c:pt>
                <c:pt idx="102">
                  <c:v>-8.0042000001412816E-2</c:v>
                </c:pt>
                <c:pt idx="103">
                  <c:v>-8.8206000000354834E-2</c:v>
                </c:pt>
                <c:pt idx="104">
                  <c:v>-0.10285300000396091</c:v>
                </c:pt>
                <c:pt idx="105">
                  <c:v>-0.10264399999869056</c:v>
                </c:pt>
                <c:pt idx="106">
                  <c:v>-0.10343100000318373</c:v>
                </c:pt>
                <c:pt idx="107">
                  <c:v>-0.10452599999553058</c:v>
                </c:pt>
                <c:pt idx="108">
                  <c:v>-0.10411700000258861</c:v>
                </c:pt>
                <c:pt idx="109">
                  <c:v>-0.10351700000319397</c:v>
                </c:pt>
                <c:pt idx="110">
                  <c:v>-0.10461299999587936</c:v>
                </c:pt>
                <c:pt idx="111">
                  <c:v>-0.10349999999743886</c:v>
                </c:pt>
                <c:pt idx="112">
                  <c:v>-0.10689899999852059</c:v>
                </c:pt>
                <c:pt idx="113">
                  <c:v>-0.10509900000033667</c:v>
                </c:pt>
                <c:pt idx="114">
                  <c:v>-0.10429499999736436</c:v>
                </c:pt>
                <c:pt idx="115">
                  <c:v>-0.10509100000490434</c:v>
                </c:pt>
                <c:pt idx="116">
                  <c:v>-0.10448999999789521</c:v>
                </c:pt>
                <c:pt idx="117">
                  <c:v>-0.10358599999744911</c:v>
                </c:pt>
                <c:pt idx="118">
                  <c:v>-0.1037819999983185</c:v>
                </c:pt>
                <c:pt idx="119">
                  <c:v>-0.10156799999822397</c:v>
                </c:pt>
                <c:pt idx="120">
                  <c:v>-0.10375099999509985</c:v>
                </c:pt>
                <c:pt idx="121">
                  <c:v>-0.10543300000426825</c:v>
                </c:pt>
                <c:pt idx="123">
                  <c:v>-0.10351400000217836</c:v>
                </c:pt>
                <c:pt idx="124">
                  <c:v>-0.10781300000235206</c:v>
                </c:pt>
                <c:pt idx="125">
                  <c:v>-0.10711299999820767</c:v>
                </c:pt>
                <c:pt idx="126">
                  <c:v>-0.10691000000224449</c:v>
                </c:pt>
                <c:pt idx="127">
                  <c:v>-0.10899899999640184</c:v>
                </c:pt>
                <c:pt idx="128">
                  <c:v>-0.10849899999448098</c:v>
                </c:pt>
                <c:pt idx="129">
                  <c:v>-0.11099700000340817</c:v>
                </c:pt>
                <c:pt idx="130">
                  <c:v>-0.1079909999971278</c:v>
                </c:pt>
                <c:pt idx="131">
                  <c:v>-0.10893800000485498</c:v>
                </c:pt>
                <c:pt idx="132">
                  <c:v>-0.10953299999528099</c:v>
                </c:pt>
                <c:pt idx="133">
                  <c:v>-0.10980800000106683</c:v>
                </c:pt>
                <c:pt idx="134">
                  <c:v>-0.11319899999944028</c:v>
                </c:pt>
                <c:pt idx="135">
                  <c:v>-0.11272399999870686</c:v>
                </c:pt>
                <c:pt idx="136">
                  <c:v>-0.11130799999955343</c:v>
                </c:pt>
                <c:pt idx="137">
                  <c:v>-0.11478999999235384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698-488D-AE44-404458D092B6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6.9999999999999999E-4</c:v>
                  </c:pt>
                  <c:pt idx="37">
                    <c:v>1.1000000000000001E-3</c:v>
                  </c:pt>
                  <c:pt idx="38">
                    <c:v>0</c:v>
                  </c:pt>
                  <c:pt idx="39">
                    <c:v>0</c:v>
                  </c:pt>
                  <c:pt idx="40">
                    <c:v>4.0000000000000002E-4</c:v>
                  </c:pt>
                  <c:pt idx="41">
                    <c:v>2.9999999999999997E-4</c:v>
                  </c:pt>
                  <c:pt idx="42">
                    <c:v>2.9999999999999997E-4</c:v>
                  </c:pt>
                  <c:pt idx="43">
                    <c:v>4.0000000000000002E-4</c:v>
                  </c:pt>
                  <c:pt idx="44">
                    <c:v>5.9999999999999995E-4</c:v>
                  </c:pt>
                  <c:pt idx="45">
                    <c:v>5.0000000000000001E-4</c:v>
                  </c:pt>
                  <c:pt idx="46">
                    <c:v>1.1000000000000001E-3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2.9999999999999997E-4</c:v>
                  </c:pt>
                  <c:pt idx="50">
                    <c:v>5.3E-3</c:v>
                  </c:pt>
                  <c:pt idx="51">
                    <c:v>5.3E-3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6.9999999999999999E-4</c:v>
                  </c:pt>
                  <c:pt idx="56">
                    <c:v>2.9999999999999997E-4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2.0000000000000001E-4</c:v>
                  </c:pt>
                  <c:pt idx="61">
                    <c:v>2.9999999999999997E-4</c:v>
                  </c:pt>
                  <c:pt idx="62">
                    <c:v>2.2000000000000001E-3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0</c:v>
                  </c:pt>
                  <c:pt idx="66">
                    <c:v>0</c:v>
                  </c:pt>
                  <c:pt idx="67">
                    <c:v>5.9999999999999995E-4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5.9999999999999995E-4</c:v>
                  </c:pt>
                  <c:pt idx="73">
                    <c:v>5.9999999999999995E-4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'A (old)'!$D$21:$D$105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6.9999999999999999E-4</c:v>
                  </c:pt>
                  <c:pt idx="37">
                    <c:v>1.1000000000000001E-3</c:v>
                  </c:pt>
                  <c:pt idx="38">
                    <c:v>0</c:v>
                  </c:pt>
                  <c:pt idx="39">
                    <c:v>0</c:v>
                  </c:pt>
                  <c:pt idx="40">
                    <c:v>4.0000000000000002E-4</c:v>
                  </c:pt>
                  <c:pt idx="41">
                    <c:v>2.9999999999999997E-4</c:v>
                  </c:pt>
                  <c:pt idx="42">
                    <c:v>2.9999999999999997E-4</c:v>
                  </c:pt>
                  <c:pt idx="43">
                    <c:v>4.0000000000000002E-4</c:v>
                  </c:pt>
                  <c:pt idx="44">
                    <c:v>5.9999999999999995E-4</c:v>
                  </c:pt>
                  <c:pt idx="45">
                    <c:v>5.0000000000000001E-4</c:v>
                  </c:pt>
                  <c:pt idx="46">
                    <c:v>1.1000000000000001E-3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2.9999999999999997E-4</c:v>
                  </c:pt>
                  <c:pt idx="50">
                    <c:v>5.3E-3</c:v>
                  </c:pt>
                  <c:pt idx="51">
                    <c:v>5.3E-3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6.9999999999999999E-4</c:v>
                  </c:pt>
                  <c:pt idx="56">
                    <c:v>2.9999999999999997E-4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2.0000000000000001E-4</c:v>
                  </c:pt>
                  <c:pt idx="61">
                    <c:v>2.9999999999999997E-4</c:v>
                  </c:pt>
                  <c:pt idx="62">
                    <c:v>2.2000000000000001E-3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0</c:v>
                  </c:pt>
                  <c:pt idx="66">
                    <c:v>0</c:v>
                  </c:pt>
                  <c:pt idx="67">
                    <c:v>5.9999999999999995E-4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5.9999999999999995E-4</c:v>
                  </c:pt>
                  <c:pt idx="73">
                    <c:v>5.9999999999999995E-4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-842</c:v>
                </c:pt>
                <c:pt idx="2">
                  <c:v>-842</c:v>
                </c:pt>
                <c:pt idx="3">
                  <c:v>-736.5</c:v>
                </c:pt>
                <c:pt idx="4">
                  <c:v>-736.5</c:v>
                </c:pt>
                <c:pt idx="5">
                  <c:v>-729.5</c:v>
                </c:pt>
                <c:pt idx="6">
                  <c:v>-729.5</c:v>
                </c:pt>
                <c:pt idx="7">
                  <c:v>-725.5</c:v>
                </c:pt>
                <c:pt idx="8">
                  <c:v>-725.5</c:v>
                </c:pt>
                <c:pt idx="9">
                  <c:v>-687.5</c:v>
                </c:pt>
                <c:pt idx="10">
                  <c:v>-687.5</c:v>
                </c:pt>
                <c:pt idx="11">
                  <c:v>-573.5</c:v>
                </c:pt>
                <c:pt idx="12">
                  <c:v>-573.5</c:v>
                </c:pt>
                <c:pt idx="13">
                  <c:v>-573.5</c:v>
                </c:pt>
                <c:pt idx="14">
                  <c:v>-573.5</c:v>
                </c:pt>
                <c:pt idx="15">
                  <c:v>-542</c:v>
                </c:pt>
                <c:pt idx="16">
                  <c:v>-542</c:v>
                </c:pt>
                <c:pt idx="17">
                  <c:v>-416.5</c:v>
                </c:pt>
                <c:pt idx="18">
                  <c:v>-416.5</c:v>
                </c:pt>
                <c:pt idx="19">
                  <c:v>-398.5</c:v>
                </c:pt>
                <c:pt idx="20">
                  <c:v>-398.5</c:v>
                </c:pt>
                <c:pt idx="21">
                  <c:v>-231</c:v>
                </c:pt>
                <c:pt idx="22">
                  <c:v>-231</c:v>
                </c:pt>
                <c:pt idx="23">
                  <c:v>-103.5</c:v>
                </c:pt>
                <c:pt idx="24">
                  <c:v>-103.5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55.5</c:v>
                </c:pt>
                <c:pt idx="30">
                  <c:v>55.5</c:v>
                </c:pt>
                <c:pt idx="31">
                  <c:v>55.5</c:v>
                </c:pt>
                <c:pt idx="32">
                  <c:v>55.5</c:v>
                </c:pt>
                <c:pt idx="33">
                  <c:v>172.5</c:v>
                </c:pt>
                <c:pt idx="34">
                  <c:v>185.5</c:v>
                </c:pt>
                <c:pt idx="35">
                  <c:v>196.5</c:v>
                </c:pt>
                <c:pt idx="36">
                  <c:v>308.5</c:v>
                </c:pt>
                <c:pt idx="37">
                  <c:v>637.5</c:v>
                </c:pt>
                <c:pt idx="38">
                  <c:v>714.5</c:v>
                </c:pt>
                <c:pt idx="39">
                  <c:v>714.5</c:v>
                </c:pt>
                <c:pt idx="40">
                  <c:v>1073</c:v>
                </c:pt>
                <c:pt idx="41">
                  <c:v>1079.5</c:v>
                </c:pt>
                <c:pt idx="42">
                  <c:v>1083.5</c:v>
                </c:pt>
                <c:pt idx="43">
                  <c:v>1088</c:v>
                </c:pt>
                <c:pt idx="44">
                  <c:v>1088.5</c:v>
                </c:pt>
                <c:pt idx="45">
                  <c:v>1211.5</c:v>
                </c:pt>
                <c:pt idx="46">
                  <c:v>1234</c:v>
                </c:pt>
                <c:pt idx="47">
                  <c:v>1266.5</c:v>
                </c:pt>
                <c:pt idx="48">
                  <c:v>1341.5</c:v>
                </c:pt>
                <c:pt idx="49">
                  <c:v>1358.5</c:v>
                </c:pt>
                <c:pt idx="50">
                  <c:v>1358.5</c:v>
                </c:pt>
                <c:pt idx="51">
                  <c:v>1358.5</c:v>
                </c:pt>
                <c:pt idx="52">
                  <c:v>1392.5</c:v>
                </c:pt>
                <c:pt idx="53">
                  <c:v>1509</c:v>
                </c:pt>
                <c:pt idx="54">
                  <c:v>1509.5</c:v>
                </c:pt>
                <c:pt idx="55">
                  <c:v>1647.5</c:v>
                </c:pt>
                <c:pt idx="56">
                  <c:v>1652.5</c:v>
                </c:pt>
                <c:pt idx="57">
                  <c:v>1659.5</c:v>
                </c:pt>
                <c:pt idx="58">
                  <c:v>1681.5</c:v>
                </c:pt>
                <c:pt idx="59">
                  <c:v>1683.5</c:v>
                </c:pt>
                <c:pt idx="60">
                  <c:v>1692.5</c:v>
                </c:pt>
                <c:pt idx="61">
                  <c:v>1703.5</c:v>
                </c:pt>
                <c:pt idx="62">
                  <c:v>1810.5</c:v>
                </c:pt>
                <c:pt idx="63">
                  <c:v>1811.5</c:v>
                </c:pt>
                <c:pt idx="64">
                  <c:v>1818</c:v>
                </c:pt>
                <c:pt idx="65">
                  <c:v>1867</c:v>
                </c:pt>
                <c:pt idx="66">
                  <c:v>1867</c:v>
                </c:pt>
                <c:pt idx="67">
                  <c:v>1951.5</c:v>
                </c:pt>
                <c:pt idx="68">
                  <c:v>1952.5</c:v>
                </c:pt>
                <c:pt idx="69">
                  <c:v>1952.5</c:v>
                </c:pt>
                <c:pt idx="70">
                  <c:v>1955</c:v>
                </c:pt>
                <c:pt idx="71">
                  <c:v>1955</c:v>
                </c:pt>
                <c:pt idx="72">
                  <c:v>1965</c:v>
                </c:pt>
                <c:pt idx="73">
                  <c:v>1998.5</c:v>
                </c:pt>
                <c:pt idx="74">
                  <c:v>2100.5</c:v>
                </c:pt>
                <c:pt idx="75">
                  <c:v>2100.5</c:v>
                </c:pt>
                <c:pt idx="76">
                  <c:v>2100.5</c:v>
                </c:pt>
                <c:pt idx="77">
                  <c:v>2100.5</c:v>
                </c:pt>
                <c:pt idx="78">
                  <c:v>2104.5</c:v>
                </c:pt>
                <c:pt idx="79">
                  <c:v>2104.5</c:v>
                </c:pt>
                <c:pt idx="80">
                  <c:v>2109.5</c:v>
                </c:pt>
                <c:pt idx="81">
                  <c:v>2109.5</c:v>
                </c:pt>
                <c:pt idx="82">
                  <c:v>2115.5</c:v>
                </c:pt>
                <c:pt idx="83">
                  <c:v>2115.5</c:v>
                </c:pt>
                <c:pt idx="84">
                  <c:v>2120</c:v>
                </c:pt>
                <c:pt idx="85">
                  <c:v>2120</c:v>
                </c:pt>
                <c:pt idx="86">
                  <c:v>2121.5</c:v>
                </c:pt>
                <c:pt idx="87">
                  <c:v>2121.5</c:v>
                </c:pt>
                <c:pt idx="88">
                  <c:v>2131.5</c:v>
                </c:pt>
                <c:pt idx="89">
                  <c:v>2131.5</c:v>
                </c:pt>
                <c:pt idx="90">
                  <c:v>2131.5</c:v>
                </c:pt>
                <c:pt idx="91">
                  <c:v>2131.5</c:v>
                </c:pt>
                <c:pt idx="92">
                  <c:v>2133.5</c:v>
                </c:pt>
                <c:pt idx="93">
                  <c:v>2133.5</c:v>
                </c:pt>
                <c:pt idx="94">
                  <c:v>2133.5</c:v>
                </c:pt>
                <c:pt idx="95">
                  <c:v>2142.5</c:v>
                </c:pt>
                <c:pt idx="96">
                  <c:v>2142.5</c:v>
                </c:pt>
                <c:pt idx="97">
                  <c:v>2142.5</c:v>
                </c:pt>
                <c:pt idx="98">
                  <c:v>2142.5</c:v>
                </c:pt>
                <c:pt idx="99">
                  <c:v>2261.5</c:v>
                </c:pt>
                <c:pt idx="100">
                  <c:v>2266</c:v>
                </c:pt>
                <c:pt idx="101">
                  <c:v>2272.5</c:v>
                </c:pt>
                <c:pt idx="102">
                  <c:v>2279</c:v>
                </c:pt>
                <c:pt idx="103">
                  <c:v>2297</c:v>
                </c:pt>
                <c:pt idx="104">
                  <c:v>2373.5</c:v>
                </c:pt>
                <c:pt idx="105">
                  <c:v>2378</c:v>
                </c:pt>
                <c:pt idx="106">
                  <c:v>2384.5</c:v>
                </c:pt>
                <c:pt idx="107">
                  <c:v>2387</c:v>
                </c:pt>
                <c:pt idx="108">
                  <c:v>2391.5</c:v>
                </c:pt>
                <c:pt idx="109">
                  <c:v>2391.5</c:v>
                </c:pt>
                <c:pt idx="110">
                  <c:v>2393.5</c:v>
                </c:pt>
                <c:pt idx="111">
                  <c:v>2400</c:v>
                </c:pt>
                <c:pt idx="112">
                  <c:v>2400.5</c:v>
                </c:pt>
                <c:pt idx="113">
                  <c:v>2400.5</c:v>
                </c:pt>
                <c:pt idx="114">
                  <c:v>2402.5</c:v>
                </c:pt>
                <c:pt idx="115">
                  <c:v>2404.5</c:v>
                </c:pt>
                <c:pt idx="116">
                  <c:v>2405</c:v>
                </c:pt>
                <c:pt idx="117">
                  <c:v>2407</c:v>
                </c:pt>
                <c:pt idx="118">
                  <c:v>2409</c:v>
                </c:pt>
                <c:pt idx="119">
                  <c:v>2416</c:v>
                </c:pt>
                <c:pt idx="120">
                  <c:v>2424.5</c:v>
                </c:pt>
                <c:pt idx="121">
                  <c:v>2433.5</c:v>
                </c:pt>
                <c:pt idx="122">
                  <c:v>2441.5</c:v>
                </c:pt>
                <c:pt idx="123">
                  <c:v>2543</c:v>
                </c:pt>
                <c:pt idx="124">
                  <c:v>2543.5</c:v>
                </c:pt>
                <c:pt idx="125">
                  <c:v>2543.5</c:v>
                </c:pt>
                <c:pt idx="126">
                  <c:v>2545</c:v>
                </c:pt>
                <c:pt idx="127">
                  <c:v>2550.5</c:v>
                </c:pt>
                <c:pt idx="128">
                  <c:v>2550.5</c:v>
                </c:pt>
                <c:pt idx="129">
                  <c:v>2551.5</c:v>
                </c:pt>
                <c:pt idx="130">
                  <c:v>2554.5</c:v>
                </c:pt>
                <c:pt idx="131">
                  <c:v>2581</c:v>
                </c:pt>
                <c:pt idx="132">
                  <c:v>2583.5</c:v>
                </c:pt>
                <c:pt idx="133">
                  <c:v>2696</c:v>
                </c:pt>
                <c:pt idx="134">
                  <c:v>2700.5</c:v>
                </c:pt>
                <c:pt idx="135">
                  <c:v>2738</c:v>
                </c:pt>
                <c:pt idx="136">
                  <c:v>2846</c:v>
                </c:pt>
                <c:pt idx="137">
                  <c:v>2855</c:v>
                </c:pt>
              </c:numCache>
            </c:numRef>
          </c:xVal>
          <c:yVal>
            <c:numRef>
              <c:f>'A (old)'!$L$21:$L$1005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698-488D-AE44-404458D092B6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6.9999999999999999E-4</c:v>
                  </c:pt>
                  <c:pt idx="37">
                    <c:v>1.1000000000000001E-3</c:v>
                  </c:pt>
                  <c:pt idx="38">
                    <c:v>0</c:v>
                  </c:pt>
                  <c:pt idx="39">
                    <c:v>0</c:v>
                  </c:pt>
                  <c:pt idx="40">
                    <c:v>4.0000000000000002E-4</c:v>
                  </c:pt>
                  <c:pt idx="41">
                    <c:v>2.9999999999999997E-4</c:v>
                  </c:pt>
                  <c:pt idx="42">
                    <c:v>2.9999999999999997E-4</c:v>
                  </c:pt>
                  <c:pt idx="43">
                    <c:v>4.0000000000000002E-4</c:v>
                  </c:pt>
                  <c:pt idx="44">
                    <c:v>5.9999999999999995E-4</c:v>
                  </c:pt>
                  <c:pt idx="45">
                    <c:v>5.0000000000000001E-4</c:v>
                  </c:pt>
                  <c:pt idx="46">
                    <c:v>1.1000000000000001E-3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2.9999999999999997E-4</c:v>
                  </c:pt>
                  <c:pt idx="50">
                    <c:v>5.3E-3</c:v>
                  </c:pt>
                  <c:pt idx="51">
                    <c:v>5.3E-3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6.9999999999999999E-4</c:v>
                  </c:pt>
                  <c:pt idx="56">
                    <c:v>2.9999999999999997E-4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2.0000000000000001E-4</c:v>
                  </c:pt>
                  <c:pt idx="61">
                    <c:v>2.9999999999999997E-4</c:v>
                  </c:pt>
                  <c:pt idx="62">
                    <c:v>2.2000000000000001E-3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0</c:v>
                  </c:pt>
                  <c:pt idx="66">
                    <c:v>0</c:v>
                  </c:pt>
                  <c:pt idx="67">
                    <c:v>5.9999999999999995E-4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5.9999999999999995E-4</c:v>
                  </c:pt>
                  <c:pt idx="73">
                    <c:v>5.9999999999999995E-4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'A (old)'!$D$21:$D$105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6.9999999999999999E-4</c:v>
                  </c:pt>
                  <c:pt idx="37">
                    <c:v>1.1000000000000001E-3</c:v>
                  </c:pt>
                  <c:pt idx="38">
                    <c:v>0</c:v>
                  </c:pt>
                  <c:pt idx="39">
                    <c:v>0</c:v>
                  </c:pt>
                  <c:pt idx="40">
                    <c:v>4.0000000000000002E-4</c:v>
                  </c:pt>
                  <c:pt idx="41">
                    <c:v>2.9999999999999997E-4</c:v>
                  </c:pt>
                  <c:pt idx="42">
                    <c:v>2.9999999999999997E-4</c:v>
                  </c:pt>
                  <c:pt idx="43">
                    <c:v>4.0000000000000002E-4</c:v>
                  </c:pt>
                  <c:pt idx="44">
                    <c:v>5.9999999999999995E-4</c:v>
                  </c:pt>
                  <c:pt idx="45">
                    <c:v>5.0000000000000001E-4</c:v>
                  </c:pt>
                  <c:pt idx="46">
                    <c:v>1.1000000000000001E-3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2.9999999999999997E-4</c:v>
                  </c:pt>
                  <c:pt idx="50">
                    <c:v>5.3E-3</c:v>
                  </c:pt>
                  <c:pt idx="51">
                    <c:v>5.3E-3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6.9999999999999999E-4</c:v>
                  </c:pt>
                  <c:pt idx="56">
                    <c:v>2.9999999999999997E-4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2.0000000000000001E-4</c:v>
                  </c:pt>
                  <c:pt idx="61">
                    <c:v>2.9999999999999997E-4</c:v>
                  </c:pt>
                  <c:pt idx="62">
                    <c:v>2.2000000000000001E-3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0</c:v>
                  </c:pt>
                  <c:pt idx="66">
                    <c:v>0</c:v>
                  </c:pt>
                  <c:pt idx="67">
                    <c:v>5.9999999999999995E-4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5.9999999999999995E-4</c:v>
                  </c:pt>
                  <c:pt idx="73">
                    <c:v>5.9999999999999995E-4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-842</c:v>
                </c:pt>
                <c:pt idx="2">
                  <c:v>-842</c:v>
                </c:pt>
                <c:pt idx="3">
                  <c:v>-736.5</c:v>
                </c:pt>
                <c:pt idx="4">
                  <c:v>-736.5</c:v>
                </c:pt>
                <c:pt idx="5">
                  <c:v>-729.5</c:v>
                </c:pt>
                <c:pt idx="6">
                  <c:v>-729.5</c:v>
                </c:pt>
                <c:pt idx="7">
                  <c:v>-725.5</c:v>
                </c:pt>
                <c:pt idx="8">
                  <c:v>-725.5</c:v>
                </c:pt>
                <c:pt idx="9">
                  <c:v>-687.5</c:v>
                </c:pt>
                <c:pt idx="10">
                  <c:v>-687.5</c:v>
                </c:pt>
                <c:pt idx="11">
                  <c:v>-573.5</c:v>
                </c:pt>
                <c:pt idx="12">
                  <c:v>-573.5</c:v>
                </c:pt>
                <c:pt idx="13">
                  <c:v>-573.5</c:v>
                </c:pt>
                <c:pt idx="14">
                  <c:v>-573.5</c:v>
                </c:pt>
                <c:pt idx="15">
                  <c:v>-542</c:v>
                </c:pt>
                <c:pt idx="16">
                  <c:v>-542</c:v>
                </c:pt>
                <c:pt idx="17">
                  <c:v>-416.5</c:v>
                </c:pt>
                <c:pt idx="18">
                  <c:v>-416.5</c:v>
                </c:pt>
                <c:pt idx="19">
                  <c:v>-398.5</c:v>
                </c:pt>
                <c:pt idx="20">
                  <c:v>-398.5</c:v>
                </c:pt>
                <c:pt idx="21">
                  <c:v>-231</c:v>
                </c:pt>
                <c:pt idx="22">
                  <c:v>-231</c:v>
                </c:pt>
                <c:pt idx="23">
                  <c:v>-103.5</c:v>
                </c:pt>
                <c:pt idx="24">
                  <c:v>-103.5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55.5</c:v>
                </c:pt>
                <c:pt idx="30">
                  <c:v>55.5</c:v>
                </c:pt>
                <c:pt idx="31">
                  <c:v>55.5</c:v>
                </c:pt>
                <c:pt idx="32">
                  <c:v>55.5</c:v>
                </c:pt>
                <c:pt idx="33">
                  <c:v>172.5</c:v>
                </c:pt>
                <c:pt idx="34">
                  <c:v>185.5</c:v>
                </c:pt>
                <c:pt idx="35">
                  <c:v>196.5</c:v>
                </c:pt>
                <c:pt idx="36">
                  <c:v>308.5</c:v>
                </c:pt>
                <c:pt idx="37">
                  <c:v>637.5</c:v>
                </c:pt>
                <c:pt idx="38">
                  <c:v>714.5</c:v>
                </c:pt>
                <c:pt idx="39">
                  <c:v>714.5</c:v>
                </c:pt>
                <c:pt idx="40">
                  <c:v>1073</c:v>
                </c:pt>
                <c:pt idx="41">
                  <c:v>1079.5</c:v>
                </c:pt>
                <c:pt idx="42">
                  <c:v>1083.5</c:v>
                </c:pt>
                <c:pt idx="43">
                  <c:v>1088</c:v>
                </c:pt>
                <c:pt idx="44">
                  <c:v>1088.5</c:v>
                </c:pt>
                <c:pt idx="45">
                  <c:v>1211.5</c:v>
                </c:pt>
                <c:pt idx="46">
                  <c:v>1234</c:v>
                </c:pt>
                <c:pt idx="47">
                  <c:v>1266.5</c:v>
                </c:pt>
                <c:pt idx="48">
                  <c:v>1341.5</c:v>
                </c:pt>
                <c:pt idx="49">
                  <c:v>1358.5</c:v>
                </c:pt>
                <c:pt idx="50">
                  <c:v>1358.5</c:v>
                </c:pt>
                <c:pt idx="51">
                  <c:v>1358.5</c:v>
                </c:pt>
                <c:pt idx="52">
                  <c:v>1392.5</c:v>
                </c:pt>
                <c:pt idx="53">
                  <c:v>1509</c:v>
                </c:pt>
                <c:pt idx="54">
                  <c:v>1509.5</c:v>
                </c:pt>
                <c:pt idx="55">
                  <c:v>1647.5</c:v>
                </c:pt>
                <c:pt idx="56">
                  <c:v>1652.5</c:v>
                </c:pt>
                <c:pt idx="57">
                  <c:v>1659.5</c:v>
                </c:pt>
                <c:pt idx="58">
                  <c:v>1681.5</c:v>
                </c:pt>
                <c:pt idx="59">
                  <c:v>1683.5</c:v>
                </c:pt>
                <c:pt idx="60">
                  <c:v>1692.5</c:v>
                </c:pt>
                <c:pt idx="61">
                  <c:v>1703.5</c:v>
                </c:pt>
                <c:pt idx="62">
                  <c:v>1810.5</c:v>
                </c:pt>
                <c:pt idx="63">
                  <c:v>1811.5</c:v>
                </c:pt>
                <c:pt idx="64">
                  <c:v>1818</c:v>
                </c:pt>
                <c:pt idx="65">
                  <c:v>1867</c:v>
                </c:pt>
                <c:pt idx="66">
                  <c:v>1867</c:v>
                </c:pt>
                <c:pt idx="67">
                  <c:v>1951.5</c:v>
                </c:pt>
                <c:pt idx="68">
                  <c:v>1952.5</c:v>
                </c:pt>
                <c:pt idx="69">
                  <c:v>1952.5</c:v>
                </c:pt>
                <c:pt idx="70">
                  <c:v>1955</c:v>
                </c:pt>
                <c:pt idx="71">
                  <c:v>1955</c:v>
                </c:pt>
                <c:pt idx="72">
                  <c:v>1965</c:v>
                </c:pt>
                <c:pt idx="73">
                  <c:v>1998.5</c:v>
                </c:pt>
                <c:pt idx="74">
                  <c:v>2100.5</c:v>
                </c:pt>
                <c:pt idx="75">
                  <c:v>2100.5</c:v>
                </c:pt>
                <c:pt idx="76">
                  <c:v>2100.5</c:v>
                </c:pt>
                <c:pt idx="77">
                  <c:v>2100.5</c:v>
                </c:pt>
                <c:pt idx="78">
                  <c:v>2104.5</c:v>
                </c:pt>
                <c:pt idx="79">
                  <c:v>2104.5</c:v>
                </c:pt>
                <c:pt idx="80">
                  <c:v>2109.5</c:v>
                </c:pt>
                <c:pt idx="81">
                  <c:v>2109.5</c:v>
                </c:pt>
                <c:pt idx="82">
                  <c:v>2115.5</c:v>
                </c:pt>
                <c:pt idx="83">
                  <c:v>2115.5</c:v>
                </c:pt>
                <c:pt idx="84">
                  <c:v>2120</c:v>
                </c:pt>
                <c:pt idx="85">
                  <c:v>2120</c:v>
                </c:pt>
                <c:pt idx="86">
                  <c:v>2121.5</c:v>
                </c:pt>
                <c:pt idx="87">
                  <c:v>2121.5</c:v>
                </c:pt>
                <c:pt idx="88">
                  <c:v>2131.5</c:v>
                </c:pt>
                <c:pt idx="89">
                  <c:v>2131.5</c:v>
                </c:pt>
                <c:pt idx="90">
                  <c:v>2131.5</c:v>
                </c:pt>
                <c:pt idx="91">
                  <c:v>2131.5</c:v>
                </c:pt>
                <c:pt idx="92">
                  <c:v>2133.5</c:v>
                </c:pt>
                <c:pt idx="93">
                  <c:v>2133.5</c:v>
                </c:pt>
                <c:pt idx="94">
                  <c:v>2133.5</c:v>
                </c:pt>
                <c:pt idx="95">
                  <c:v>2142.5</c:v>
                </c:pt>
                <c:pt idx="96">
                  <c:v>2142.5</c:v>
                </c:pt>
                <c:pt idx="97">
                  <c:v>2142.5</c:v>
                </c:pt>
                <c:pt idx="98">
                  <c:v>2142.5</c:v>
                </c:pt>
                <c:pt idx="99">
                  <c:v>2261.5</c:v>
                </c:pt>
                <c:pt idx="100">
                  <c:v>2266</c:v>
                </c:pt>
                <c:pt idx="101">
                  <c:v>2272.5</c:v>
                </c:pt>
                <c:pt idx="102">
                  <c:v>2279</c:v>
                </c:pt>
                <c:pt idx="103">
                  <c:v>2297</c:v>
                </c:pt>
                <c:pt idx="104">
                  <c:v>2373.5</c:v>
                </c:pt>
                <c:pt idx="105">
                  <c:v>2378</c:v>
                </c:pt>
                <c:pt idx="106">
                  <c:v>2384.5</c:v>
                </c:pt>
                <c:pt idx="107">
                  <c:v>2387</c:v>
                </c:pt>
                <c:pt idx="108">
                  <c:v>2391.5</c:v>
                </c:pt>
                <c:pt idx="109">
                  <c:v>2391.5</c:v>
                </c:pt>
                <c:pt idx="110">
                  <c:v>2393.5</c:v>
                </c:pt>
                <c:pt idx="111">
                  <c:v>2400</c:v>
                </c:pt>
                <c:pt idx="112">
                  <c:v>2400.5</c:v>
                </c:pt>
                <c:pt idx="113">
                  <c:v>2400.5</c:v>
                </c:pt>
                <c:pt idx="114">
                  <c:v>2402.5</c:v>
                </c:pt>
                <c:pt idx="115">
                  <c:v>2404.5</c:v>
                </c:pt>
                <c:pt idx="116">
                  <c:v>2405</c:v>
                </c:pt>
                <c:pt idx="117">
                  <c:v>2407</c:v>
                </c:pt>
                <c:pt idx="118">
                  <c:v>2409</c:v>
                </c:pt>
                <c:pt idx="119">
                  <c:v>2416</c:v>
                </c:pt>
                <c:pt idx="120">
                  <c:v>2424.5</c:v>
                </c:pt>
                <c:pt idx="121">
                  <c:v>2433.5</c:v>
                </c:pt>
                <c:pt idx="122">
                  <c:v>2441.5</c:v>
                </c:pt>
                <c:pt idx="123">
                  <c:v>2543</c:v>
                </c:pt>
                <c:pt idx="124">
                  <c:v>2543.5</c:v>
                </c:pt>
                <c:pt idx="125">
                  <c:v>2543.5</c:v>
                </c:pt>
                <c:pt idx="126">
                  <c:v>2545</c:v>
                </c:pt>
                <c:pt idx="127">
                  <c:v>2550.5</c:v>
                </c:pt>
                <c:pt idx="128">
                  <c:v>2550.5</c:v>
                </c:pt>
                <c:pt idx="129">
                  <c:v>2551.5</c:v>
                </c:pt>
                <c:pt idx="130">
                  <c:v>2554.5</c:v>
                </c:pt>
                <c:pt idx="131">
                  <c:v>2581</c:v>
                </c:pt>
                <c:pt idx="132">
                  <c:v>2583.5</c:v>
                </c:pt>
                <c:pt idx="133">
                  <c:v>2696</c:v>
                </c:pt>
                <c:pt idx="134">
                  <c:v>2700.5</c:v>
                </c:pt>
                <c:pt idx="135">
                  <c:v>2738</c:v>
                </c:pt>
                <c:pt idx="136">
                  <c:v>2846</c:v>
                </c:pt>
                <c:pt idx="137">
                  <c:v>2855</c:v>
                </c:pt>
              </c:numCache>
            </c:numRef>
          </c:xVal>
          <c:yVal>
            <c:numRef>
              <c:f>'A (old)'!$M$21:$M$1005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698-488D-AE44-404458D092B6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6.9999999999999999E-4</c:v>
                  </c:pt>
                  <c:pt idx="37">
                    <c:v>1.1000000000000001E-3</c:v>
                  </c:pt>
                  <c:pt idx="38">
                    <c:v>0</c:v>
                  </c:pt>
                  <c:pt idx="39">
                    <c:v>0</c:v>
                  </c:pt>
                  <c:pt idx="40">
                    <c:v>4.0000000000000002E-4</c:v>
                  </c:pt>
                  <c:pt idx="41">
                    <c:v>2.9999999999999997E-4</c:v>
                  </c:pt>
                  <c:pt idx="42">
                    <c:v>2.9999999999999997E-4</c:v>
                  </c:pt>
                  <c:pt idx="43">
                    <c:v>4.0000000000000002E-4</c:v>
                  </c:pt>
                  <c:pt idx="44">
                    <c:v>5.9999999999999995E-4</c:v>
                  </c:pt>
                  <c:pt idx="45">
                    <c:v>5.0000000000000001E-4</c:v>
                  </c:pt>
                  <c:pt idx="46">
                    <c:v>1.1000000000000001E-3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2.9999999999999997E-4</c:v>
                  </c:pt>
                  <c:pt idx="50">
                    <c:v>5.3E-3</c:v>
                  </c:pt>
                  <c:pt idx="51">
                    <c:v>5.3E-3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6.9999999999999999E-4</c:v>
                  </c:pt>
                  <c:pt idx="56">
                    <c:v>2.9999999999999997E-4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2.0000000000000001E-4</c:v>
                  </c:pt>
                  <c:pt idx="61">
                    <c:v>2.9999999999999997E-4</c:v>
                  </c:pt>
                  <c:pt idx="62">
                    <c:v>2.2000000000000001E-3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0</c:v>
                  </c:pt>
                  <c:pt idx="66">
                    <c:v>0</c:v>
                  </c:pt>
                  <c:pt idx="67">
                    <c:v>5.9999999999999995E-4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5.9999999999999995E-4</c:v>
                  </c:pt>
                  <c:pt idx="73">
                    <c:v>5.9999999999999995E-4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plus>
            <c:minus>
              <c:numRef>
                <c:f>'A (old)'!$D$21:$D$105</c:f>
                <c:numCache>
                  <c:formatCode>General</c:formatCode>
                  <c:ptCount val="8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2.5000000000000001E-3</c:v>
                  </c:pt>
                  <c:pt idx="26">
                    <c:v>0</c:v>
                  </c:pt>
                  <c:pt idx="27">
                    <c:v>0</c:v>
                  </c:pt>
                  <c:pt idx="28">
                    <c:v>2.5999999999999999E-3</c:v>
                  </c:pt>
                  <c:pt idx="29">
                    <c:v>2.0999999999999999E-3</c:v>
                  </c:pt>
                  <c:pt idx="30">
                    <c:v>0</c:v>
                  </c:pt>
                  <c:pt idx="31">
                    <c:v>0</c:v>
                  </c:pt>
                  <c:pt idx="32">
                    <c:v>1.1000000000000001E-3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6.9999999999999999E-4</c:v>
                  </c:pt>
                  <c:pt idx="37">
                    <c:v>1.1000000000000001E-3</c:v>
                  </c:pt>
                  <c:pt idx="38">
                    <c:v>0</c:v>
                  </c:pt>
                  <c:pt idx="39">
                    <c:v>0</c:v>
                  </c:pt>
                  <c:pt idx="40">
                    <c:v>4.0000000000000002E-4</c:v>
                  </c:pt>
                  <c:pt idx="41">
                    <c:v>2.9999999999999997E-4</c:v>
                  </c:pt>
                  <c:pt idx="42">
                    <c:v>2.9999999999999997E-4</c:v>
                  </c:pt>
                  <c:pt idx="43">
                    <c:v>4.0000000000000002E-4</c:v>
                  </c:pt>
                  <c:pt idx="44">
                    <c:v>5.9999999999999995E-4</c:v>
                  </c:pt>
                  <c:pt idx="45">
                    <c:v>5.0000000000000001E-4</c:v>
                  </c:pt>
                  <c:pt idx="46">
                    <c:v>1.1000000000000001E-3</c:v>
                  </c:pt>
                  <c:pt idx="47">
                    <c:v>5.0000000000000001E-4</c:v>
                  </c:pt>
                  <c:pt idx="48">
                    <c:v>4.0000000000000002E-4</c:v>
                  </c:pt>
                  <c:pt idx="49">
                    <c:v>2.9999999999999997E-4</c:v>
                  </c:pt>
                  <c:pt idx="50">
                    <c:v>5.3E-3</c:v>
                  </c:pt>
                  <c:pt idx="51">
                    <c:v>5.3E-3</c:v>
                  </c:pt>
                  <c:pt idx="52">
                    <c:v>2.9999999999999997E-4</c:v>
                  </c:pt>
                  <c:pt idx="53">
                    <c:v>2.9999999999999997E-4</c:v>
                  </c:pt>
                  <c:pt idx="54">
                    <c:v>2.9999999999999997E-4</c:v>
                  </c:pt>
                  <c:pt idx="55">
                    <c:v>6.9999999999999999E-4</c:v>
                  </c:pt>
                  <c:pt idx="56">
                    <c:v>2.9999999999999997E-4</c:v>
                  </c:pt>
                  <c:pt idx="57">
                    <c:v>5.0000000000000001E-4</c:v>
                  </c:pt>
                  <c:pt idx="58">
                    <c:v>2.9999999999999997E-4</c:v>
                  </c:pt>
                  <c:pt idx="59">
                    <c:v>2.9999999999999997E-4</c:v>
                  </c:pt>
                  <c:pt idx="60">
                    <c:v>2.0000000000000001E-4</c:v>
                  </c:pt>
                  <c:pt idx="61">
                    <c:v>2.9999999999999997E-4</c:v>
                  </c:pt>
                  <c:pt idx="62">
                    <c:v>2.2000000000000001E-3</c:v>
                  </c:pt>
                  <c:pt idx="63">
                    <c:v>2.9999999999999997E-4</c:v>
                  </c:pt>
                  <c:pt idx="64">
                    <c:v>2.9999999999999997E-4</c:v>
                  </c:pt>
                  <c:pt idx="65">
                    <c:v>0</c:v>
                  </c:pt>
                  <c:pt idx="66">
                    <c:v>0</c:v>
                  </c:pt>
                  <c:pt idx="67">
                    <c:v>5.9999999999999995E-4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5.9999999999999995E-4</c:v>
                  </c:pt>
                  <c:pt idx="73">
                    <c:v>5.9999999999999995E-4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-842</c:v>
                </c:pt>
                <c:pt idx="2">
                  <c:v>-842</c:v>
                </c:pt>
                <c:pt idx="3">
                  <c:v>-736.5</c:v>
                </c:pt>
                <c:pt idx="4">
                  <c:v>-736.5</c:v>
                </c:pt>
                <c:pt idx="5">
                  <c:v>-729.5</c:v>
                </c:pt>
                <c:pt idx="6">
                  <c:v>-729.5</c:v>
                </c:pt>
                <c:pt idx="7">
                  <c:v>-725.5</c:v>
                </c:pt>
                <c:pt idx="8">
                  <c:v>-725.5</c:v>
                </c:pt>
                <c:pt idx="9">
                  <c:v>-687.5</c:v>
                </c:pt>
                <c:pt idx="10">
                  <c:v>-687.5</c:v>
                </c:pt>
                <c:pt idx="11">
                  <c:v>-573.5</c:v>
                </c:pt>
                <c:pt idx="12">
                  <c:v>-573.5</c:v>
                </c:pt>
                <c:pt idx="13">
                  <c:v>-573.5</c:v>
                </c:pt>
                <c:pt idx="14">
                  <c:v>-573.5</c:v>
                </c:pt>
                <c:pt idx="15">
                  <c:v>-542</c:v>
                </c:pt>
                <c:pt idx="16">
                  <c:v>-542</c:v>
                </c:pt>
                <c:pt idx="17">
                  <c:v>-416.5</c:v>
                </c:pt>
                <c:pt idx="18">
                  <c:v>-416.5</c:v>
                </c:pt>
                <c:pt idx="19">
                  <c:v>-398.5</c:v>
                </c:pt>
                <c:pt idx="20">
                  <c:v>-398.5</c:v>
                </c:pt>
                <c:pt idx="21">
                  <c:v>-231</c:v>
                </c:pt>
                <c:pt idx="22">
                  <c:v>-231</c:v>
                </c:pt>
                <c:pt idx="23">
                  <c:v>-103.5</c:v>
                </c:pt>
                <c:pt idx="24">
                  <c:v>-103.5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55.5</c:v>
                </c:pt>
                <c:pt idx="30">
                  <c:v>55.5</c:v>
                </c:pt>
                <c:pt idx="31">
                  <c:v>55.5</c:v>
                </c:pt>
                <c:pt idx="32">
                  <c:v>55.5</c:v>
                </c:pt>
                <c:pt idx="33">
                  <c:v>172.5</c:v>
                </c:pt>
                <c:pt idx="34">
                  <c:v>185.5</c:v>
                </c:pt>
                <c:pt idx="35">
                  <c:v>196.5</c:v>
                </c:pt>
                <c:pt idx="36">
                  <c:v>308.5</c:v>
                </c:pt>
                <c:pt idx="37">
                  <c:v>637.5</c:v>
                </c:pt>
                <c:pt idx="38">
                  <c:v>714.5</c:v>
                </c:pt>
                <c:pt idx="39">
                  <c:v>714.5</c:v>
                </c:pt>
                <c:pt idx="40">
                  <c:v>1073</c:v>
                </c:pt>
                <c:pt idx="41">
                  <c:v>1079.5</c:v>
                </c:pt>
                <c:pt idx="42">
                  <c:v>1083.5</c:v>
                </c:pt>
                <c:pt idx="43">
                  <c:v>1088</c:v>
                </c:pt>
                <c:pt idx="44">
                  <c:v>1088.5</c:v>
                </c:pt>
                <c:pt idx="45">
                  <c:v>1211.5</c:v>
                </c:pt>
                <c:pt idx="46">
                  <c:v>1234</c:v>
                </c:pt>
                <c:pt idx="47">
                  <c:v>1266.5</c:v>
                </c:pt>
                <c:pt idx="48">
                  <c:v>1341.5</c:v>
                </c:pt>
                <c:pt idx="49">
                  <c:v>1358.5</c:v>
                </c:pt>
                <c:pt idx="50">
                  <c:v>1358.5</c:v>
                </c:pt>
                <c:pt idx="51">
                  <c:v>1358.5</c:v>
                </c:pt>
                <c:pt idx="52">
                  <c:v>1392.5</c:v>
                </c:pt>
                <c:pt idx="53">
                  <c:v>1509</c:v>
                </c:pt>
                <c:pt idx="54">
                  <c:v>1509.5</c:v>
                </c:pt>
                <c:pt idx="55">
                  <c:v>1647.5</c:v>
                </c:pt>
                <c:pt idx="56">
                  <c:v>1652.5</c:v>
                </c:pt>
                <c:pt idx="57">
                  <c:v>1659.5</c:v>
                </c:pt>
                <c:pt idx="58">
                  <c:v>1681.5</c:v>
                </c:pt>
                <c:pt idx="59">
                  <c:v>1683.5</c:v>
                </c:pt>
                <c:pt idx="60">
                  <c:v>1692.5</c:v>
                </c:pt>
                <c:pt idx="61">
                  <c:v>1703.5</c:v>
                </c:pt>
                <c:pt idx="62">
                  <c:v>1810.5</c:v>
                </c:pt>
                <c:pt idx="63">
                  <c:v>1811.5</c:v>
                </c:pt>
                <c:pt idx="64">
                  <c:v>1818</c:v>
                </c:pt>
                <c:pt idx="65">
                  <c:v>1867</c:v>
                </c:pt>
                <c:pt idx="66">
                  <c:v>1867</c:v>
                </c:pt>
                <c:pt idx="67">
                  <c:v>1951.5</c:v>
                </c:pt>
                <c:pt idx="68">
                  <c:v>1952.5</c:v>
                </c:pt>
                <c:pt idx="69">
                  <c:v>1952.5</c:v>
                </c:pt>
                <c:pt idx="70">
                  <c:v>1955</c:v>
                </c:pt>
                <c:pt idx="71">
                  <c:v>1955</c:v>
                </c:pt>
                <c:pt idx="72">
                  <c:v>1965</c:v>
                </c:pt>
                <c:pt idx="73">
                  <c:v>1998.5</c:v>
                </c:pt>
                <c:pt idx="74">
                  <c:v>2100.5</c:v>
                </c:pt>
                <c:pt idx="75">
                  <c:v>2100.5</c:v>
                </c:pt>
                <c:pt idx="76">
                  <c:v>2100.5</c:v>
                </c:pt>
                <c:pt idx="77">
                  <c:v>2100.5</c:v>
                </c:pt>
                <c:pt idx="78">
                  <c:v>2104.5</c:v>
                </c:pt>
                <c:pt idx="79">
                  <c:v>2104.5</c:v>
                </c:pt>
                <c:pt idx="80">
                  <c:v>2109.5</c:v>
                </c:pt>
                <c:pt idx="81">
                  <c:v>2109.5</c:v>
                </c:pt>
                <c:pt idx="82">
                  <c:v>2115.5</c:v>
                </c:pt>
                <c:pt idx="83">
                  <c:v>2115.5</c:v>
                </c:pt>
                <c:pt idx="84">
                  <c:v>2120</c:v>
                </c:pt>
                <c:pt idx="85">
                  <c:v>2120</c:v>
                </c:pt>
                <c:pt idx="86">
                  <c:v>2121.5</c:v>
                </c:pt>
                <c:pt idx="87">
                  <c:v>2121.5</c:v>
                </c:pt>
                <c:pt idx="88">
                  <c:v>2131.5</c:v>
                </c:pt>
                <c:pt idx="89">
                  <c:v>2131.5</c:v>
                </c:pt>
                <c:pt idx="90">
                  <c:v>2131.5</c:v>
                </c:pt>
                <c:pt idx="91">
                  <c:v>2131.5</c:v>
                </c:pt>
                <c:pt idx="92">
                  <c:v>2133.5</c:v>
                </c:pt>
                <c:pt idx="93">
                  <c:v>2133.5</c:v>
                </c:pt>
                <c:pt idx="94">
                  <c:v>2133.5</c:v>
                </c:pt>
                <c:pt idx="95">
                  <c:v>2142.5</c:v>
                </c:pt>
                <c:pt idx="96">
                  <c:v>2142.5</c:v>
                </c:pt>
                <c:pt idx="97">
                  <c:v>2142.5</c:v>
                </c:pt>
                <c:pt idx="98">
                  <c:v>2142.5</c:v>
                </c:pt>
                <c:pt idx="99">
                  <c:v>2261.5</c:v>
                </c:pt>
                <c:pt idx="100">
                  <c:v>2266</c:v>
                </c:pt>
                <c:pt idx="101">
                  <c:v>2272.5</c:v>
                </c:pt>
                <c:pt idx="102">
                  <c:v>2279</c:v>
                </c:pt>
                <c:pt idx="103">
                  <c:v>2297</c:v>
                </c:pt>
                <c:pt idx="104">
                  <c:v>2373.5</c:v>
                </c:pt>
                <c:pt idx="105">
                  <c:v>2378</c:v>
                </c:pt>
                <c:pt idx="106">
                  <c:v>2384.5</c:v>
                </c:pt>
                <c:pt idx="107">
                  <c:v>2387</c:v>
                </c:pt>
                <c:pt idx="108">
                  <c:v>2391.5</c:v>
                </c:pt>
                <c:pt idx="109">
                  <c:v>2391.5</c:v>
                </c:pt>
                <c:pt idx="110">
                  <c:v>2393.5</c:v>
                </c:pt>
                <c:pt idx="111">
                  <c:v>2400</c:v>
                </c:pt>
                <c:pt idx="112">
                  <c:v>2400.5</c:v>
                </c:pt>
                <c:pt idx="113">
                  <c:v>2400.5</c:v>
                </c:pt>
                <c:pt idx="114">
                  <c:v>2402.5</c:v>
                </c:pt>
                <c:pt idx="115">
                  <c:v>2404.5</c:v>
                </c:pt>
                <c:pt idx="116">
                  <c:v>2405</c:v>
                </c:pt>
                <c:pt idx="117">
                  <c:v>2407</c:v>
                </c:pt>
                <c:pt idx="118">
                  <c:v>2409</c:v>
                </c:pt>
                <c:pt idx="119">
                  <c:v>2416</c:v>
                </c:pt>
                <c:pt idx="120">
                  <c:v>2424.5</c:v>
                </c:pt>
                <c:pt idx="121">
                  <c:v>2433.5</c:v>
                </c:pt>
                <c:pt idx="122">
                  <c:v>2441.5</c:v>
                </c:pt>
                <c:pt idx="123">
                  <c:v>2543</c:v>
                </c:pt>
                <c:pt idx="124">
                  <c:v>2543.5</c:v>
                </c:pt>
                <c:pt idx="125">
                  <c:v>2543.5</c:v>
                </c:pt>
                <c:pt idx="126">
                  <c:v>2545</c:v>
                </c:pt>
                <c:pt idx="127">
                  <c:v>2550.5</c:v>
                </c:pt>
                <c:pt idx="128">
                  <c:v>2550.5</c:v>
                </c:pt>
                <c:pt idx="129">
                  <c:v>2551.5</c:v>
                </c:pt>
                <c:pt idx="130">
                  <c:v>2554.5</c:v>
                </c:pt>
                <c:pt idx="131">
                  <c:v>2581</c:v>
                </c:pt>
                <c:pt idx="132">
                  <c:v>2583.5</c:v>
                </c:pt>
                <c:pt idx="133">
                  <c:v>2696</c:v>
                </c:pt>
                <c:pt idx="134">
                  <c:v>2700.5</c:v>
                </c:pt>
                <c:pt idx="135">
                  <c:v>2738</c:v>
                </c:pt>
                <c:pt idx="136">
                  <c:v>2846</c:v>
                </c:pt>
                <c:pt idx="137">
                  <c:v>2855</c:v>
                </c:pt>
              </c:numCache>
            </c:numRef>
          </c:xVal>
          <c:yVal>
            <c:numRef>
              <c:f>'A (old)'!$N$21:$N$1005</c:f>
              <c:numCache>
                <c:formatCode>General</c:formatCode>
                <c:ptCount val="9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698-488D-AE44-404458D092B6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(old)'!$F$21:$F$1005</c:f>
              <c:numCache>
                <c:formatCode>General</c:formatCode>
                <c:ptCount val="985"/>
                <c:pt idx="0">
                  <c:v>-8704.5</c:v>
                </c:pt>
                <c:pt idx="1">
                  <c:v>-842</c:v>
                </c:pt>
                <c:pt idx="2">
                  <c:v>-842</c:v>
                </c:pt>
                <c:pt idx="3">
                  <c:v>-736.5</c:v>
                </c:pt>
                <c:pt idx="4">
                  <c:v>-736.5</c:v>
                </c:pt>
                <c:pt idx="5">
                  <c:v>-729.5</c:v>
                </c:pt>
                <c:pt idx="6">
                  <c:v>-729.5</c:v>
                </c:pt>
                <c:pt idx="7">
                  <c:v>-725.5</c:v>
                </c:pt>
                <c:pt idx="8">
                  <c:v>-725.5</c:v>
                </c:pt>
                <c:pt idx="9">
                  <c:v>-687.5</c:v>
                </c:pt>
                <c:pt idx="10">
                  <c:v>-687.5</c:v>
                </c:pt>
                <c:pt idx="11">
                  <c:v>-573.5</c:v>
                </c:pt>
                <c:pt idx="12">
                  <c:v>-573.5</c:v>
                </c:pt>
                <c:pt idx="13">
                  <c:v>-573.5</c:v>
                </c:pt>
                <c:pt idx="14">
                  <c:v>-573.5</c:v>
                </c:pt>
                <c:pt idx="15">
                  <c:v>-542</c:v>
                </c:pt>
                <c:pt idx="16">
                  <c:v>-542</c:v>
                </c:pt>
                <c:pt idx="17">
                  <c:v>-416.5</c:v>
                </c:pt>
                <c:pt idx="18">
                  <c:v>-416.5</c:v>
                </c:pt>
                <c:pt idx="19">
                  <c:v>-398.5</c:v>
                </c:pt>
                <c:pt idx="20">
                  <c:v>-398.5</c:v>
                </c:pt>
                <c:pt idx="21">
                  <c:v>-231</c:v>
                </c:pt>
                <c:pt idx="22">
                  <c:v>-231</c:v>
                </c:pt>
                <c:pt idx="23">
                  <c:v>-103.5</c:v>
                </c:pt>
                <c:pt idx="24">
                  <c:v>-103.5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55.5</c:v>
                </c:pt>
                <c:pt idx="30">
                  <c:v>55.5</c:v>
                </c:pt>
                <c:pt idx="31">
                  <c:v>55.5</c:v>
                </c:pt>
                <c:pt idx="32">
                  <c:v>55.5</c:v>
                </c:pt>
                <c:pt idx="33">
                  <c:v>172.5</c:v>
                </c:pt>
                <c:pt idx="34">
                  <c:v>185.5</c:v>
                </c:pt>
                <c:pt idx="35">
                  <c:v>196.5</c:v>
                </c:pt>
                <c:pt idx="36">
                  <c:v>308.5</c:v>
                </c:pt>
                <c:pt idx="37">
                  <c:v>637.5</c:v>
                </c:pt>
                <c:pt idx="38">
                  <c:v>714.5</c:v>
                </c:pt>
                <c:pt idx="39">
                  <c:v>714.5</c:v>
                </c:pt>
                <c:pt idx="40">
                  <c:v>1073</c:v>
                </c:pt>
                <c:pt idx="41">
                  <c:v>1079.5</c:v>
                </c:pt>
                <c:pt idx="42">
                  <c:v>1083.5</c:v>
                </c:pt>
                <c:pt idx="43">
                  <c:v>1088</c:v>
                </c:pt>
                <c:pt idx="44">
                  <c:v>1088.5</c:v>
                </c:pt>
                <c:pt idx="45">
                  <c:v>1211.5</c:v>
                </c:pt>
                <c:pt idx="46">
                  <c:v>1234</c:v>
                </c:pt>
                <c:pt idx="47">
                  <c:v>1266.5</c:v>
                </c:pt>
                <c:pt idx="48">
                  <c:v>1341.5</c:v>
                </c:pt>
                <c:pt idx="49">
                  <c:v>1358.5</c:v>
                </c:pt>
                <c:pt idx="50">
                  <c:v>1358.5</c:v>
                </c:pt>
                <c:pt idx="51">
                  <c:v>1358.5</c:v>
                </c:pt>
                <c:pt idx="52">
                  <c:v>1392.5</c:v>
                </c:pt>
                <c:pt idx="53">
                  <c:v>1509</c:v>
                </c:pt>
                <c:pt idx="54">
                  <c:v>1509.5</c:v>
                </c:pt>
                <c:pt idx="55">
                  <c:v>1647.5</c:v>
                </c:pt>
                <c:pt idx="56">
                  <c:v>1652.5</c:v>
                </c:pt>
                <c:pt idx="57">
                  <c:v>1659.5</c:v>
                </c:pt>
                <c:pt idx="58">
                  <c:v>1681.5</c:v>
                </c:pt>
                <c:pt idx="59">
                  <c:v>1683.5</c:v>
                </c:pt>
                <c:pt idx="60">
                  <c:v>1692.5</c:v>
                </c:pt>
                <c:pt idx="61">
                  <c:v>1703.5</c:v>
                </c:pt>
                <c:pt idx="62">
                  <c:v>1810.5</c:v>
                </c:pt>
                <c:pt idx="63">
                  <c:v>1811.5</c:v>
                </c:pt>
                <c:pt idx="64">
                  <c:v>1818</c:v>
                </c:pt>
                <c:pt idx="65">
                  <c:v>1867</c:v>
                </c:pt>
                <c:pt idx="66">
                  <c:v>1867</c:v>
                </c:pt>
                <c:pt idx="67">
                  <c:v>1951.5</c:v>
                </c:pt>
                <c:pt idx="68">
                  <c:v>1952.5</c:v>
                </c:pt>
                <c:pt idx="69">
                  <c:v>1952.5</c:v>
                </c:pt>
                <c:pt idx="70">
                  <c:v>1955</c:v>
                </c:pt>
                <c:pt idx="71">
                  <c:v>1955</c:v>
                </c:pt>
                <c:pt idx="72">
                  <c:v>1965</c:v>
                </c:pt>
                <c:pt idx="73">
                  <c:v>1998.5</c:v>
                </c:pt>
                <c:pt idx="74">
                  <c:v>2100.5</c:v>
                </c:pt>
                <c:pt idx="75">
                  <c:v>2100.5</c:v>
                </c:pt>
                <c:pt idx="76">
                  <c:v>2100.5</c:v>
                </c:pt>
                <c:pt idx="77">
                  <c:v>2100.5</c:v>
                </c:pt>
                <c:pt idx="78">
                  <c:v>2104.5</c:v>
                </c:pt>
                <c:pt idx="79">
                  <c:v>2104.5</c:v>
                </c:pt>
                <c:pt idx="80">
                  <c:v>2109.5</c:v>
                </c:pt>
                <c:pt idx="81">
                  <c:v>2109.5</c:v>
                </c:pt>
                <c:pt idx="82">
                  <c:v>2115.5</c:v>
                </c:pt>
                <c:pt idx="83">
                  <c:v>2115.5</c:v>
                </c:pt>
                <c:pt idx="84">
                  <c:v>2120</c:v>
                </c:pt>
                <c:pt idx="85">
                  <c:v>2120</c:v>
                </c:pt>
                <c:pt idx="86">
                  <c:v>2121.5</c:v>
                </c:pt>
                <c:pt idx="87">
                  <c:v>2121.5</c:v>
                </c:pt>
                <c:pt idx="88">
                  <c:v>2131.5</c:v>
                </c:pt>
                <c:pt idx="89">
                  <c:v>2131.5</c:v>
                </c:pt>
                <c:pt idx="90">
                  <c:v>2131.5</c:v>
                </c:pt>
                <c:pt idx="91">
                  <c:v>2131.5</c:v>
                </c:pt>
                <c:pt idx="92">
                  <c:v>2133.5</c:v>
                </c:pt>
                <c:pt idx="93">
                  <c:v>2133.5</c:v>
                </c:pt>
                <c:pt idx="94">
                  <c:v>2133.5</c:v>
                </c:pt>
                <c:pt idx="95">
                  <c:v>2142.5</c:v>
                </c:pt>
                <c:pt idx="96">
                  <c:v>2142.5</c:v>
                </c:pt>
                <c:pt idx="97">
                  <c:v>2142.5</c:v>
                </c:pt>
                <c:pt idx="98">
                  <c:v>2142.5</c:v>
                </c:pt>
                <c:pt idx="99">
                  <c:v>2261.5</c:v>
                </c:pt>
                <c:pt idx="100">
                  <c:v>2266</c:v>
                </c:pt>
                <c:pt idx="101">
                  <c:v>2272.5</c:v>
                </c:pt>
                <c:pt idx="102">
                  <c:v>2279</c:v>
                </c:pt>
                <c:pt idx="103">
                  <c:v>2297</c:v>
                </c:pt>
                <c:pt idx="104">
                  <c:v>2373.5</c:v>
                </c:pt>
                <c:pt idx="105">
                  <c:v>2378</c:v>
                </c:pt>
                <c:pt idx="106">
                  <c:v>2384.5</c:v>
                </c:pt>
                <c:pt idx="107">
                  <c:v>2387</c:v>
                </c:pt>
                <c:pt idx="108">
                  <c:v>2391.5</c:v>
                </c:pt>
                <c:pt idx="109">
                  <c:v>2391.5</c:v>
                </c:pt>
                <c:pt idx="110">
                  <c:v>2393.5</c:v>
                </c:pt>
                <c:pt idx="111">
                  <c:v>2400</c:v>
                </c:pt>
                <c:pt idx="112">
                  <c:v>2400.5</c:v>
                </c:pt>
                <c:pt idx="113">
                  <c:v>2400.5</c:v>
                </c:pt>
                <c:pt idx="114">
                  <c:v>2402.5</c:v>
                </c:pt>
                <c:pt idx="115">
                  <c:v>2404.5</c:v>
                </c:pt>
                <c:pt idx="116">
                  <c:v>2405</c:v>
                </c:pt>
                <c:pt idx="117">
                  <c:v>2407</c:v>
                </c:pt>
                <c:pt idx="118">
                  <c:v>2409</c:v>
                </c:pt>
                <c:pt idx="119">
                  <c:v>2416</c:v>
                </c:pt>
                <c:pt idx="120">
                  <c:v>2424.5</c:v>
                </c:pt>
                <c:pt idx="121">
                  <c:v>2433.5</c:v>
                </c:pt>
                <c:pt idx="122">
                  <c:v>2441.5</c:v>
                </c:pt>
                <c:pt idx="123">
                  <c:v>2543</c:v>
                </c:pt>
                <c:pt idx="124">
                  <c:v>2543.5</c:v>
                </c:pt>
                <c:pt idx="125">
                  <c:v>2543.5</c:v>
                </c:pt>
                <c:pt idx="126">
                  <c:v>2545</c:v>
                </c:pt>
                <c:pt idx="127">
                  <c:v>2550.5</c:v>
                </c:pt>
                <c:pt idx="128">
                  <c:v>2550.5</c:v>
                </c:pt>
                <c:pt idx="129">
                  <c:v>2551.5</c:v>
                </c:pt>
                <c:pt idx="130">
                  <c:v>2554.5</c:v>
                </c:pt>
                <c:pt idx="131">
                  <c:v>2581</c:v>
                </c:pt>
                <c:pt idx="132">
                  <c:v>2583.5</c:v>
                </c:pt>
                <c:pt idx="133">
                  <c:v>2696</c:v>
                </c:pt>
                <c:pt idx="134">
                  <c:v>2700.5</c:v>
                </c:pt>
                <c:pt idx="135">
                  <c:v>2738</c:v>
                </c:pt>
                <c:pt idx="136">
                  <c:v>2846</c:v>
                </c:pt>
                <c:pt idx="137">
                  <c:v>2855</c:v>
                </c:pt>
              </c:numCache>
            </c:numRef>
          </c:xVal>
          <c:yVal>
            <c:numRef>
              <c:f>'A (old)'!$O$21:$O$1005</c:f>
              <c:numCache>
                <c:formatCode>General</c:formatCode>
                <c:ptCount val="985"/>
                <c:pt idx="120">
                  <c:v>-0.10557218141451397</c:v>
                </c:pt>
                <c:pt idx="121">
                  <c:v>-0.10574752744665995</c:v>
                </c:pt>
                <c:pt idx="122">
                  <c:v>-0.10590339058634526</c:v>
                </c:pt>
                <c:pt idx="123">
                  <c:v>-0.1078809041711028</c:v>
                </c:pt>
                <c:pt idx="124">
                  <c:v>-0.10789064561733312</c:v>
                </c:pt>
                <c:pt idx="125">
                  <c:v>-0.10789064561733312</c:v>
                </c:pt>
                <c:pt idx="126">
                  <c:v>-0.10791986995602412</c:v>
                </c:pt>
                <c:pt idx="127">
                  <c:v>-0.10802702586455779</c:v>
                </c:pt>
                <c:pt idx="128">
                  <c:v>-0.10802702586455779</c:v>
                </c:pt>
                <c:pt idx="129">
                  <c:v>-0.10804650875701845</c:v>
                </c:pt>
                <c:pt idx="130">
                  <c:v>-0.10810495743440043</c:v>
                </c:pt>
                <c:pt idx="131">
                  <c:v>-0.10862125408460807</c:v>
                </c:pt>
                <c:pt idx="132">
                  <c:v>-0.10866996131575973</c:v>
                </c:pt>
                <c:pt idx="133">
                  <c:v>-0.11086178671758457</c:v>
                </c:pt>
                <c:pt idx="134">
                  <c:v>-0.11094945973365755</c:v>
                </c:pt>
                <c:pt idx="135">
                  <c:v>-0.11168006820093251</c:v>
                </c:pt>
                <c:pt idx="136">
                  <c:v>-0.11378422058668435</c:v>
                </c:pt>
                <c:pt idx="137">
                  <c:v>-0.11395956661883033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698-488D-AE44-404458D092B6}"/>
            </c:ext>
          </c:extLst>
        </c:ser>
        <c:ser>
          <c:idx val="8"/>
          <c:order val="8"/>
          <c:tx>
            <c:strRef>
              <c:f>'A (old)'!$U$1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(old)'!$T$2:$T$1005</c:f>
              <c:numCache>
                <c:formatCode>General</c:formatCode>
                <c:ptCount val="1004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  <c:pt idx="5">
                  <c:v>1000</c:v>
                </c:pt>
                <c:pt idx="6">
                  <c:v>1200</c:v>
                </c:pt>
                <c:pt idx="7">
                  <c:v>1400</c:v>
                </c:pt>
                <c:pt idx="8">
                  <c:v>1600</c:v>
                </c:pt>
                <c:pt idx="9">
                  <c:v>1800</c:v>
                </c:pt>
                <c:pt idx="10">
                  <c:v>2000</c:v>
                </c:pt>
                <c:pt idx="11">
                  <c:v>2200</c:v>
                </c:pt>
                <c:pt idx="12">
                  <c:v>2400</c:v>
                </c:pt>
                <c:pt idx="13">
                  <c:v>2600</c:v>
                </c:pt>
                <c:pt idx="14">
                  <c:v>2800</c:v>
                </c:pt>
                <c:pt idx="15">
                  <c:v>3000</c:v>
                </c:pt>
                <c:pt idx="16">
                  <c:v>3200</c:v>
                </c:pt>
                <c:pt idx="17">
                  <c:v>3400</c:v>
                </c:pt>
                <c:pt idx="18">
                  <c:v>3600</c:v>
                </c:pt>
                <c:pt idx="19">
                  <c:v>3800</c:v>
                </c:pt>
                <c:pt idx="20">
                  <c:v>4000</c:v>
                </c:pt>
                <c:pt idx="21">
                  <c:v>4200</c:v>
                </c:pt>
                <c:pt idx="22">
                  <c:v>4400</c:v>
                </c:pt>
              </c:numCache>
            </c:numRef>
          </c:xVal>
          <c:yVal>
            <c:numRef>
              <c:f>'A (old)'!$U$2:$U$1005</c:f>
              <c:numCache>
                <c:formatCode>General</c:formatCode>
                <c:ptCount val="1004"/>
                <c:pt idx="0">
                  <c:v>1.5868990160939447E-6</c:v>
                </c:pt>
                <c:pt idx="1">
                  <c:v>1.5248017520484041E-3</c:v>
                </c:pt>
                <c:pt idx="2">
                  <c:v>1.3114207599760693E-3</c:v>
                </c:pt>
                <c:pt idx="3">
                  <c:v>-6.3855607720090992E-4</c:v>
                </c:pt>
                <c:pt idx="4">
                  <c:v>-4.3251287594825352E-3</c:v>
                </c:pt>
                <c:pt idx="5">
                  <c:v>-9.7482972868688025E-3</c:v>
                </c:pt>
                <c:pt idx="6">
                  <c:v>-1.6908061659359718E-2</c:v>
                </c:pt>
                <c:pt idx="7">
                  <c:v>-2.5804421876955273E-2</c:v>
                </c:pt>
                <c:pt idx="8">
                  <c:v>-3.6437377939655485E-2</c:v>
                </c:pt>
                <c:pt idx="9">
                  <c:v>-4.880692984746033E-2</c:v>
                </c:pt>
                <c:pt idx="10">
                  <c:v>-6.2913077600369821E-2</c:v>
                </c:pt>
                <c:pt idx="11">
                  <c:v>-7.8755821198383966E-2</c:v>
                </c:pt>
                <c:pt idx="12">
                  <c:v>-9.6335160641502743E-2</c:v>
                </c:pt>
                <c:pt idx="13">
                  <c:v>-0.11565109592972617</c:v>
                </c:pt>
                <c:pt idx="14">
                  <c:v>-0.13670362706305422</c:v>
                </c:pt>
                <c:pt idx="15">
                  <c:v>-0.15949275404148694</c:v>
                </c:pt>
                <c:pt idx="16">
                  <c:v>-0.18401847686502434</c:v>
                </c:pt>
                <c:pt idx="17">
                  <c:v>-0.21028079553366635</c:v>
                </c:pt>
                <c:pt idx="18">
                  <c:v>-0.238279710047413</c:v>
                </c:pt>
                <c:pt idx="19">
                  <c:v>-0.2680152204062643</c:v>
                </c:pt>
                <c:pt idx="20">
                  <c:v>-0.29948732661022021</c:v>
                </c:pt>
                <c:pt idx="21">
                  <c:v>-0.33269602865928083</c:v>
                </c:pt>
                <c:pt idx="22">
                  <c:v>-0.36764132655344606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698-488D-AE44-404458D09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735064"/>
        <c:axId val="1"/>
      </c:scatterChart>
      <c:valAx>
        <c:axId val="441735064"/>
        <c:scaling>
          <c:orientation val="minMax"/>
          <c:max val="3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656282808398946"/>
              <c:y val="0.837423312883435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1"/>
          <c:min val="-0.1400000000000000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0.05"/>
              <c:y val="0.368098159509202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7350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8125016404199473"/>
          <c:y val="0.92024539877300615"/>
          <c:w val="0.92812565616797893"/>
          <c:h val="0.981595092024539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0</xdr:rowOff>
    </xdr:from>
    <xdr:to>
      <xdr:col>18</xdr:col>
      <xdr:colOff>228600</xdr:colOff>
      <xdr:row>18</xdr:row>
      <xdr:rowOff>123825</xdr:rowOff>
    </xdr:to>
    <xdr:graphicFrame macro="">
      <xdr:nvGraphicFramePr>
        <xdr:cNvPr id="52234" name="Chart 2">
          <a:extLst>
            <a:ext uri="{FF2B5EF4-FFF2-40B4-BE49-F238E27FC236}">
              <a16:creationId xmlns:a16="http://schemas.microsoft.com/office/drawing/2014/main" id="{F89C15BE-9064-EC12-D072-6151D1239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371475</xdr:colOff>
      <xdr:row>0</xdr:row>
      <xdr:rowOff>0</xdr:rowOff>
    </xdr:from>
    <xdr:to>
      <xdr:col>26</xdr:col>
      <xdr:colOff>781050</xdr:colOff>
      <xdr:row>18</xdr:row>
      <xdr:rowOff>38100</xdr:rowOff>
    </xdr:to>
    <xdr:graphicFrame macro="">
      <xdr:nvGraphicFramePr>
        <xdr:cNvPr id="52236" name="Chart 9">
          <a:extLst>
            <a:ext uri="{FF2B5EF4-FFF2-40B4-BE49-F238E27FC236}">
              <a16:creationId xmlns:a16="http://schemas.microsoft.com/office/drawing/2014/main" id="{86881CEE-4F7C-8A2D-E76A-AD2913C86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19</xdr:row>
      <xdr:rowOff>85725</xdr:rowOff>
    </xdr:to>
    <xdr:graphicFrame macro="">
      <xdr:nvGraphicFramePr>
        <xdr:cNvPr id="2" name="Chart 8">
          <a:extLst>
            <a:ext uri="{FF2B5EF4-FFF2-40B4-BE49-F238E27FC236}">
              <a16:creationId xmlns:a16="http://schemas.microsoft.com/office/drawing/2014/main" id="{4D3A0B8E-42CF-A87C-388E-79A936D332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0</xdr:row>
      <xdr:rowOff>0</xdr:rowOff>
    </xdr:from>
    <xdr:to>
      <xdr:col>18</xdr:col>
      <xdr:colOff>285750</xdr:colOff>
      <xdr:row>18</xdr:row>
      <xdr:rowOff>19050</xdr:rowOff>
    </xdr:to>
    <xdr:graphicFrame macro="">
      <xdr:nvGraphicFramePr>
        <xdr:cNvPr id="54275" name="Chart 1025">
          <a:extLst>
            <a:ext uri="{FF2B5EF4-FFF2-40B4-BE49-F238E27FC236}">
              <a16:creationId xmlns:a16="http://schemas.microsoft.com/office/drawing/2014/main" id="{362C0AB7-C431-1913-C718-1B8BEA4CC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47625</xdr:colOff>
      <xdr:row>23</xdr:row>
      <xdr:rowOff>38100</xdr:rowOff>
    </xdr:from>
    <xdr:to>
      <xdr:col>28</xdr:col>
      <xdr:colOff>314325</xdr:colOff>
      <xdr:row>42</xdr:row>
      <xdr:rowOff>76200</xdr:rowOff>
    </xdr:to>
    <xdr:graphicFrame macro="">
      <xdr:nvGraphicFramePr>
        <xdr:cNvPr id="54276" name="Chart 1026">
          <a:extLst>
            <a:ext uri="{FF2B5EF4-FFF2-40B4-BE49-F238E27FC236}">
              <a16:creationId xmlns:a16="http://schemas.microsoft.com/office/drawing/2014/main" id="{371DD5A8-A943-CFDC-A056-A0D91A7D8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0</xdr:row>
      <xdr:rowOff>0</xdr:rowOff>
    </xdr:from>
    <xdr:to>
      <xdr:col>16</xdr:col>
      <xdr:colOff>600075</xdr:colOff>
      <xdr:row>18</xdr:row>
      <xdr:rowOff>28575</xdr:rowOff>
    </xdr:to>
    <xdr:graphicFrame macro="">
      <xdr:nvGraphicFramePr>
        <xdr:cNvPr id="57348" name="Chart 1">
          <a:extLst>
            <a:ext uri="{FF2B5EF4-FFF2-40B4-BE49-F238E27FC236}">
              <a16:creationId xmlns:a16="http://schemas.microsoft.com/office/drawing/2014/main" id="{9A2342D4-99BD-86A3-B213-FDA824934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323850</xdr:colOff>
      <xdr:row>0</xdr:row>
      <xdr:rowOff>0</xdr:rowOff>
    </xdr:from>
    <xdr:to>
      <xdr:col>47</xdr:col>
      <xdr:colOff>161925</xdr:colOff>
      <xdr:row>18</xdr:row>
      <xdr:rowOff>142875</xdr:rowOff>
    </xdr:to>
    <xdr:graphicFrame macro="">
      <xdr:nvGraphicFramePr>
        <xdr:cNvPr id="57349" name="Chart 2">
          <a:extLst>
            <a:ext uri="{FF2B5EF4-FFF2-40B4-BE49-F238E27FC236}">
              <a16:creationId xmlns:a16="http://schemas.microsoft.com/office/drawing/2014/main" id="{DE25BA98-4462-EAD0-0FAF-73462A6B0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57150</xdr:colOff>
      <xdr:row>0</xdr:row>
      <xdr:rowOff>9525</xdr:rowOff>
    </xdr:from>
    <xdr:to>
      <xdr:col>24</xdr:col>
      <xdr:colOff>676275</xdr:colOff>
      <xdr:row>18</xdr:row>
      <xdr:rowOff>76200</xdr:rowOff>
    </xdr:to>
    <xdr:graphicFrame macro="">
      <xdr:nvGraphicFramePr>
        <xdr:cNvPr id="57350" name="Chart 3">
          <a:extLst>
            <a:ext uri="{FF2B5EF4-FFF2-40B4-BE49-F238E27FC236}">
              <a16:creationId xmlns:a16="http://schemas.microsoft.com/office/drawing/2014/main" id="{00B4F9EF-D59B-376B-762E-1F82523F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323850</xdr:colOff>
      <xdr:row>0</xdr:row>
      <xdr:rowOff>0</xdr:rowOff>
    </xdr:from>
    <xdr:to>
      <xdr:col>17</xdr:col>
      <xdr:colOff>57150</xdr:colOff>
      <xdr:row>18</xdr:row>
      <xdr:rowOff>19050</xdr:rowOff>
    </xdr:to>
    <xdr:graphicFrame macro="">
      <xdr:nvGraphicFramePr>
        <xdr:cNvPr id="50179" name="Chart 1">
          <a:extLst>
            <a:ext uri="{FF2B5EF4-FFF2-40B4-BE49-F238E27FC236}">
              <a16:creationId xmlns:a16="http://schemas.microsoft.com/office/drawing/2014/main" id="{E1B13175-9367-5E9B-0928-49BF96CD7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600075</xdr:colOff>
      <xdr:row>20</xdr:row>
      <xdr:rowOff>28575</xdr:rowOff>
    </xdr:from>
    <xdr:to>
      <xdr:col>27</xdr:col>
      <xdr:colOff>180975</xdr:colOff>
      <xdr:row>39</xdr:row>
      <xdr:rowOff>66675</xdr:rowOff>
    </xdr:to>
    <xdr:graphicFrame macro="">
      <xdr:nvGraphicFramePr>
        <xdr:cNvPr id="50180" name="Chart 2">
          <a:extLst>
            <a:ext uri="{FF2B5EF4-FFF2-40B4-BE49-F238E27FC236}">
              <a16:creationId xmlns:a16="http://schemas.microsoft.com/office/drawing/2014/main" id="{04916375-CBEB-7A55-A3B4-DA61778B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0</xdr:row>
      <xdr:rowOff>0</xdr:rowOff>
    </xdr:from>
    <xdr:to>
      <xdr:col>16</xdr:col>
      <xdr:colOff>600075</xdr:colOff>
      <xdr:row>18</xdr:row>
      <xdr:rowOff>28575</xdr:rowOff>
    </xdr:to>
    <xdr:graphicFrame macro="">
      <xdr:nvGraphicFramePr>
        <xdr:cNvPr id="58372" name="Chart 1">
          <a:extLst>
            <a:ext uri="{FF2B5EF4-FFF2-40B4-BE49-F238E27FC236}">
              <a16:creationId xmlns:a16="http://schemas.microsoft.com/office/drawing/2014/main" id="{8E85E455-8C66-0941-ADBE-69625C941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323850</xdr:colOff>
      <xdr:row>0</xdr:row>
      <xdr:rowOff>0</xdr:rowOff>
    </xdr:from>
    <xdr:to>
      <xdr:col>47</xdr:col>
      <xdr:colOff>161925</xdr:colOff>
      <xdr:row>18</xdr:row>
      <xdr:rowOff>142875</xdr:rowOff>
    </xdr:to>
    <xdr:graphicFrame macro="">
      <xdr:nvGraphicFramePr>
        <xdr:cNvPr id="58373" name="Chart 2">
          <a:extLst>
            <a:ext uri="{FF2B5EF4-FFF2-40B4-BE49-F238E27FC236}">
              <a16:creationId xmlns:a16="http://schemas.microsoft.com/office/drawing/2014/main" id="{3F1A64CD-4737-8A4D-86F2-A018674F6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323850</xdr:colOff>
      <xdr:row>18</xdr:row>
      <xdr:rowOff>85725</xdr:rowOff>
    </xdr:from>
    <xdr:to>
      <xdr:col>26</xdr:col>
      <xdr:colOff>447675</xdr:colOff>
      <xdr:row>47</xdr:row>
      <xdr:rowOff>104775</xdr:rowOff>
    </xdr:to>
    <xdr:graphicFrame macro="">
      <xdr:nvGraphicFramePr>
        <xdr:cNvPr id="58374" name="Chart 3">
          <a:extLst>
            <a:ext uri="{FF2B5EF4-FFF2-40B4-BE49-F238E27FC236}">
              <a16:creationId xmlns:a16="http://schemas.microsoft.com/office/drawing/2014/main" id="{F5E9155E-AA8C-A925-151B-CEC249111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konkoly.hu/cgi-bin/IBVS?5357" TargetMode="External"/><Relationship Id="rId21" Type="http://schemas.openxmlformats.org/officeDocument/2006/relationships/hyperlink" Target="http://www.bav-astro.de/sfs/BAVM_link.php?BAVMnr=91" TargetMode="External"/><Relationship Id="rId42" Type="http://schemas.openxmlformats.org/officeDocument/2006/relationships/hyperlink" Target="http://www.konkoly.hu/cgi-bin/IBVS?5764" TargetMode="External"/><Relationship Id="rId47" Type="http://schemas.openxmlformats.org/officeDocument/2006/relationships/hyperlink" Target="http://www.konkoly.hu/cgi-bin/IBVS?5910" TargetMode="External"/><Relationship Id="rId63" Type="http://schemas.openxmlformats.org/officeDocument/2006/relationships/hyperlink" Target="http://www.konkoly.hu/cgi-bin/IBVS?5894" TargetMode="External"/><Relationship Id="rId68" Type="http://schemas.openxmlformats.org/officeDocument/2006/relationships/hyperlink" Target="http://www.konkoly.hu/cgi-bin/IBVS?5972" TargetMode="External"/><Relationship Id="rId84" Type="http://schemas.openxmlformats.org/officeDocument/2006/relationships/hyperlink" Target="http://www.konkoly.hu/cgi-bin/IBVS?5972" TargetMode="External"/><Relationship Id="rId89" Type="http://schemas.openxmlformats.org/officeDocument/2006/relationships/hyperlink" Target="http://www.konkoly.hu/cgi-bin/IBVS?5972" TargetMode="External"/><Relationship Id="rId2" Type="http://schemas.openxmlformats.org/officeDocument/2006/relationships/hyperlink" Target="http://www.bav-astro.de/sfs/BAVM_link.php?BAVMnr=55" TargetMode="External"/><Relationship Id="rId16" Type="http://schemas.openxmlformats.org/officeDocument/2006/relationships/hyperlink" Target="http://www.bav-astro.de/sfs/BAVM_link.php?BAVMnr=80" TargetMode="External"/><Relationship Id="rId29" Type="http://schemas.openxmlformats.org/officeDocument/2006/relationships/hyperlink" Target="http://www.konkoly.hu/cgi-bin/IBVS?5357" TargetMode="External"/><Relationship Id="rId107" Type="http://schemas.openxmlformats.org/officeDocument/2006/relationships/hyperlink" Target="http://www.konkoly.hu/cgi-bin/IBVS?6098" TargetMode="External"/><Relationship Id="rId11" Type="http://schemas.openxmlformats.org/officeDocument/2006/relationships/hyperlink" Target="http://www.bav-astro.de/sfs/BAVM_link.php?BAVMnr=60" TargetMode="External"/><Relationship Id="rId24" Type="http://schemas.openxmlformats.org/officeDocument/2006/relationships/hyperlink" Target="http://www.bav-astro.de/sfs/BAVM_link.php?BAVMnr=118" TargetMode="External"/><Relationship Id="rId32" Type="http://schemas.openxmlformats.org/officeDocument/2006/relationships/hyperlink" Target="http://www.konkoly.hu/cgi-bin/IBVS?5676" TargetMode="External"/><Relationship Id="rId37" Type="http://schemas.openxmlformats.org/officeDocument/2006/relationships/hyperlink" Target="http://var.astro.cz/oejv/issues/oejv0074.pdf" TargetMode="External"/><Relationship Id="rId40" Type="http://schemas.openxmlformats.org/officeDocument/2006/relationships/hyperlink" Target="http://www.konkoly.hu/cgi-bin/IBVS?5764" TargetMode="External"/><Relationship Id="rId45" Type="http://schemas.openxmlformats.org/officeDocument/2006/relationships/hyperlink" Target="http://www.konkoly.hu/cgi-bin/IBVS?5764" TargetMode="External"/><Relationship Id="rId53" Type="http://schemas.openxmlformats.org/officeDocument/2006/relationships/hyperlink" Target="http://www.konkoly.hu/cgi-bin/IBVS?5910" TargetMode="External"/><Relationship Id="rId58" Type="http://schemas.openxmlformats.org/officeDocument/2006/relationships/hyperlink" Target="http://www.konkoly.hu/cgi-bin/IBVS?5910" TargetMode="External"/><Relationship Id="rId66" Type="http://schemas.openxmlformats.org/officeDocument/2006/relationships/hyperlink" Target="http://www.konkoly.hu/cgi-bin/IBVS?5972" TargetMode="External"/><Relationship Id="rId74" Type="http://schemas.openxmlformats.org/officeDocument/2006/relationships/hyperlink" Target="http://www.konkoly.hu/cgi-bin/IBVS?5972" TargetMode="External"/><Relationship Id="rId79" Type="http://schemas.openxmlformats.org/officeDocument/2006/relationships/hyperlink" Target="http://www.konkoly.hu/cgi-bin/IBVS?5972" TargetMode="External"/><Relationship Id="rId87" Type="http://schemas.openxmlformats.org/officeDocument/2006/relationships/hyperlink" Target="http://www.konkoly.hu/cgi-bin/IBVS?5972" TargetMode="External"/><Relationship Id="rId102" Type="http://schemas.openxmlformats.org/officeDocument/2006/relationships/hyperlink" Target="http://www.konkoly.hu/cgi-bin/IBVS?6014" TargetMode="External"/><Relationship Id="rId5" Type="http://schemas.openxmlformats.org/officeDocument/2006/relationships/hyperlink" Target="http://www.bav-astro.de/sfs/BAVM_link.php?BAVMnr=55" TargetMode="External"/><Relationship Id="rId61" Type="http://schemas.openxmlformats.org/officeDocument/2006/relationships/hyperlink" Target="http://www.konkoly.hu/cgi-bin/IBVS?5910" TargetMode="External"/><Relationship Id="rId82" Type="http://schemas.openxmlformats.org/officeDocument/2006/relationships/hyperlink" Target="http://www.konkoly.hu/cgi-bin/IBVS?5972" TargetMode="External"/><Relationship Id="rId90" Type="http://schemas.openxmlformats.org/officeDocument/2006/relationships/hyperlink" Target="http://www.konkoly.hu/cgi-bin/IBVS?5972" TargetMode="External"/><Relationship Id="rId95" Type="http://schemas.openxmlformats.org/officeDocument/2006/relationships/hyperlink" Target="http://www.konkoly.hu/cgi-bin/IBVS?6014" TargetMode="External"/><Relationship Id="rId19" Type="http://schemas.openxmlformats.org/officeDocument/2006/relationships/hyperlink" Target="http://www.bav-astro.de/sfs/BAVM_link.php?BAVMnr=91" TargetMode="External"/><Relationship Id="rId14" Type="http://schemas.openxmlformats.org/officeDocument/2006/relationships/hyperlink" Target="http://www.bav-astro.de/sfs/BAVM_link.php?BAVMnr=68" TargetMode="External"/><Relationship Id="rId22" Type="http://schemas.openxmlformats.org/officeDocument/2006/relationships/hyperlink" Target="http://www.bav-astro.de/sfs/BAVM_link.php?BAVMnr=99" TargetMode="External"/><Relationship Id="rId27" Type="http://schemas.openxmlformats.org/officeDocument/2006/relationships/hyperlink" Target="http://www.konkoly.hu/cgi-bin/IBVS?5357" TargetMode="External"/><Relationship Id="rId30" Type="http://schemas.openxmlformats.org/officeDocument/2006/relationships/hyperlink" Target="http://www.konkoly.hu/cgi-bin/IBVS?5357" TargetMode="External"/><Relationship Id="rId35" Type="http://schemas.openxmlformats.org/officeDocument/2006/relationships/hyperlink" Target="http://www.konkoly.hu/cgi-bin/IBVS?5670" TargetMode="External"/><Relationship Id="rId43" Type="http://schemas.openxmlformats.org/officeDocument/2006/relationships/hyperlink" Target="http://www.konkoly.hu/cgi-bin/IBVS?5764" TargetMode="External"/><Relationship Id="rId48" Type="http://schemas.openxmlformats.org/officeDocument/2006/relationships/hyperlink" Target="http://www.konkoly.hu/cgi-bin/IBVS?5887" TargetMode="External"/><Relationship Id="rId56" Type="http://schemas.openxmlformats.org/officeDocument/2006/relationships/hyperlink" Target="http://www.konkoly.hu/cgi-bin/IBVS?5910" TargetMode="External"/><Relationship Id="rId64" Type="http://schemas.openxmlformats.org/officeDocument/2006/relationships/hyperlink" Target="http://www.konkoly.hu/cgi-bin/IBVS?5910" TargetMode="External"/><Relationship Id="rId69" Type="http://schemas.openxmlformats.org/officeDocument/2006/relationships/hyperlink" Target="http://www.konkoly.hu/cgi-bin/IBVS?5972" TargetMode="External"/><Relationship Id="rId77" Type="http://schemas.openxmlformats.org/officeDocument/2006/relationships/hyperlink" Target="http://www.konkoly.hu/cgi-bin/IBVS?5972" TargetMode="External"/><Relationship Id="rId100" Type="http://schemas.openxmlformats.org/officeDocument/2006/relationships/hyperlink" Target="http://www.konkoly.hu/cgi-bin/IBVS?6005" TargetMode="External"/><Relationship Id="rId105" Type="http://schemas.openxmlformats.org/officeDocument/2006/relationships/hyperlink" Target="http://www.konkoly.hu/cgi-bin/IBVS?6042" TargetMode="External"/><Relationship Id="rId8" Type="http://schemas.openxmlformats.org/officeDocument/2006/relationships/hyperlink" Target="http://www.bav-astro.de/sfs/BAVM_link.php?BAVMnr=60" TargetMode="External"/><Relationship Id="rId51" Type="http://schemas.openxmlformats.org/officeDocument/2006/relationships/hyperlink" Target="http://www.konkoly.hu/cgi-bin/IBVS?5887" TargetMode="External"/><Relationship Id="rId72" Type="http://schemas.openxmlformats.org/officeDocument/2006/relationships/hyperlink" Target="http://www.konkoly.hu/cgi-bin/IBVS?5972" TargetMode="External"/><Relationship Id="rId80" Type="http://schemas.openxmlformats.org/officeDocument/2006/relationships/hyperlink" Target="http://www.konkoly.hu/cgi-bin/IBVS?5972" TargetMode="External"/><Relationship Id="rId85" Type="http://schemas.openxmlformats.org/officeDocument/2006/relationships/hyperlink" Target="http://www.konkoly.hu/cgi-bin/IBVS?5972" TargetMode="External"/><Relationship Id="rId93" Type="http://schemas.openxmlformats.org/officeDocument/2006/relationships/hyperlink" Target="http://www.bav-astro.de/sfs/BAVM_link.php?BAVMnr=220" TargetMode="External"/><Relationship Id="rId98" Type="http://schemas.openxmlformats.org/officeDocument/2006/relationships/hyperlink" Target="http://www.konkoly.hu/cgi-bin/IBVS?6014" TargetMode="External"/><Relationship Id="rId3" Type="http://schemas.openxmlformats.org/officeDocument/2006/relationships/hyperlink" Target="http://www.bav-astro.de/sfs/BAVM_link.php?BAVMnr=55" TargetMode="External"/><Relationship Id="rId12" Type="http://schemas.openxmlformats.org/officeDocument/2006/relationships/hyperlink" Target="http://www.bav-astro.de/sfs/BAVM_link.php?BAVMnr=62" TargetMode="External"/><Relationship Id="rId17" Type="http://schemas.openxmlformats.org/officeDocument/2006/relationships/hyperlink" Target="http://www.bav-astro.de/sfs/BAVM_link.php?BAVMnr=80" TargetMode="External"/><Relationship Id="rId25" Type="http://schemas.openxmlformats.org/officeDocument/2006/relationships/hyperlink" Target="http://www.konkoly.hu/cgi-bin/IBVS?5357" TargetMode="External"/><Relationship Id="rId33" Type="http://schemas.openxmlformats.org/officeDocument/2006/relationships/hyperlink" Target="http://www.konkoly.hu/cgi-bin/IBVS?5583" TargetMode="External"/><Relationship Id="rId38" Type="http://schemas.openxmlformats.org/officeDocument/2006/relationships/hyperlink" Target="http://www.konkoly.hu/cgi-bin/IBVS?5670" TargetMode="External"/><Relationship Id="rId46" Type="http://schemas.openxmlformats.org/officeDocument/2006/relationships/hyperlink" Target="http://www.konkoly.hu/cgi-bin/IBVS?5764" TargetMode="External"/><Relationship Id="rId59" Type="http://schemas.openxmlformats.org/officeDocument/2006/relationships/hyperlink" Target="http://www.bav-astro.de/sfs/BAVM_link.php?BAVMnr=203" TargetMode="External"/><Relationship Id="rId67" Type="http://schemas.openxmlformats.org/officeDocument/2006/relationships/hyperlink" Target="http://www.konkoly.hu/cgi-bin/IBVS?5972" TargetMode="External"/><Relationship Id="rId103" Type="http://schemas.openxmlformats.org/officeDocument/2006/relationships/hyperlink" Target="http://www.konkoly.hu/cgi-bin/IBVS?6014" TargetMode="External"/><Relationship Id="rId108" Type="http://schemas.openxmlformats.org/officeDocument/2006/relationships/hyperlink" Target="http://www.konkoly.hu/cgi-bin/IBVS?6098" TargetMode="External"/><Relationship Id="rId20" Type="http://schemas.openxmlformats.org/officeDocument/2006/relationships/hyperlink" Target="http://www.bav-astro.de/sfs/BAVM_link.php?BAVMnr=91" TargetMode="External"/><Relationship Id="rId41" Type="http://schemas.openxmlformats.org/officeDocument/2006/relationships/hyperlink" Target="http://www.konkoly.hu/cgi-bin/IBVS?5764" TargetMode="External"/><Relationship Id="rId54" Type="http://schemas.openxmlformats.org/officeDocument/2006/relationships/hyperlink" Target="http://www.konkoly.hu/cgi-bin/IBVS?5910" TargetMode="External"/><Relationship Id="rId62" Type="http://schemas.openxmlformats.org/officeDocument/2006/relationships/hyperlink" Target="http://www.konkoly.hu/cgi-bin/IBVS?5910" TargetMode="External"/><Relationship Id="rId70" Type="http://schemas.openxmlformats.org/officeDocument/2006/relationships/hyperlink" Target="http://www.konkoly.hu/cgi-bin/IBVS?5972" TargetMode="External"/><Relationship Id="rId75" Type="http://schemas.openxmlformats.org/officeDocument/2006/relationships/hyperlink" Target="http://www.konkoly.hu/cgi-bin/IBVS?5972" TargetMode="External"/><Relationship Id="rId83" Type="http://schemas.openxmlformats.org/officeDocument/2006/relationships/hyperlink" Target="http://www.konkoly.hu/cgi-bin/IBVS?5972" TargetMode="External"/><Relationship Id="rId88" Type="http://schemas.openxmlformats.org/officeDocument/2006/relationships/hyperlink" Target="http://www.konkoly.hu/cgi-bin/IBVS?5972" TargetMode="External"/><Relationship Id="rId91" Type="http://schemas.openxmlformats.org/officeDocument/2006/relationships/hyperlink" Target="http://www.konkoly.hu/cgi-bin/IBVS?5992" TargetMode="External"/><Relationship Id="rId96" Type="http://schemas.openxmlformats.org/officeDocument/2006/relationships/hyperlink" Target="http://www.konkoly.hu/cgi-bin/IBVS?6014" TargetMode="External"/><Relationship Id="rId1" Type="http://schemas.openxmlformats.org/officeDocument/2006/relationships/hyperlink" Target="http://www.bav-astro.de/sfs/BAVM_link.php?BAVMnr=55" TargetMode="External"/><Relationship Id="rId6" Type="http://schemas.openxmlformats.org/officeDocument/2006/relationships/hyperlink" Target="http://www.bav-astro.de/sfs/BAVM_link.php?BAVMnr=55" TargetMode="External"/><Relationship Id="rId15" Type="http://schemas.openxmlformats.org/officeDocument/2006/relationships/hyperlink" Target="http://www.bav-astro.de/sfs/BAVM_link.php?BAVMnr=68" TargetMode="External"/><Relationship Id="rId23" Type="http://schemas.openxmlformats.org/officeDocument/2006/relationships/hyperlink" Target="http://www.bav-astro.de/sfs/BAVM_link.php?BAVMnr=102" TargetMode="External"/><Relationship Id="rId28" Type="http://schemas.openxmlformats.org/officeDocument/2006/relationships/hyperlink" Target="http://www.konkoly.hu/cgi-bin/IBVS?5357" TargetMode="External"/><Relationship Id="rId36" Type="http://schemas.openxmlformats.org/officeDocument/2006/relationships/hyperlink" Target="http://www.konkoly.hu/cgi-bin/IBVS?5670" TargetMode="External"/><Relationship Id="rId49" Type="http://schemas.openxmlformats.org/officeDocument/2006/relationships/hyperlink" Target="http://www.konkoly.hu/cgi-bin/IBVS?5910" TargetMode="External"/><Relationship Id="rId57" Type="http://schemas.openxmlformats.org/officeDocument/2006/relationships/hyperlink" Target="http://www.konkoly.hu/cgi-bin/IBVS?5910" TargetMode="External"/><Relationship Id="rId106" Type="http://schemas.openxmlformats.org/officeDocument/2006/relationships/hyperlink" Target="http://www.konkoly.hu/cgi-bin/IBVS?6046" TargetMode="External"/><Relationship Id="rId10" Type="http://schemas.openxmlformats.org/officeDocument/2006/relationships/hyperlink" Target="http://www.bav-astro.de/sfs/BAVM_link.php?BAVMnr=60" TargetMode="External"/><Relationship Id="rId31" Type="http://schemas.openxmlformats.org/officeDocument/2006/relationships/hyperlink" Target="http://www.bav-astro.de/sfs/BAVM_link.php?BAVMnr=158" TargetMode="External"/><Relationship Id="rId44" Type="http://schemas.openxmlformats.org/officeDocument/2006/relationships/hyperlink" Target="http://www.bav-astro.de/sfs/BAVM_link.php?BAVMnr=183" TargetMode="External"/><Relationship Id="rId52" Type="http://schemas.openxmlformats.org/officeDocument/2006/relationships/hyperlink" Target="http://www.bav-astro.de/sfs/BAVM_link.php?BAVMnr=201" TargetMode="External"/><Relationship Id="rId60" Type="http://schemas.openxmlformats.org/officeDocument/2006/relationships/hyperlink" Target="http://www.konkoly.hu/cgi-bin/IBVS?5910" TargetMode="External"/><Relationship Id="rId65" Type="http://schemas.openxmlformats.org/officeDocument/2006/relationships/hyperlink" Target="http://www.konkoly.hu/cgi-bin/IBVS?5910" TargetMode="External"/><Relationship Id="rId73" Type="http://schemas.openxmlformats.org/officeDocument/2006/relationships/hyperlink" Target="http://www.konkoly.hu/cgi-bin/IBVS?5972" TargetMode="External"/><Relationship Id="rId78" Type="http://schemas.openxmlformats.org/officeDocument/2006/relationships/hyperlink" Target="http://www.konkoly.hu/cgi-bin/IBVS?5972" TargetMode="External"/><Relationship Id="rId81" Type="http://schemas.openxmlformats.org/officeDocument/2006/relationships/hyperlink" Target="http://www.konkoly.hu/cgi-bin/IBVS?5972" TargetMode="External"/><Relationship Id="rId86" Type="http://schemas.openxmlformats.org/officeDocument/2006/relationships/hyperlink" Target="http://www.konkoly.hu/cgi-bin/IBVS?5972" TargetMode="External"/><Relationship Id="rId94" Type="http://schemas.openxmlformats.org/officeDocument/2006/relationships/hyperlink" Target="http://www.konkoly.hu/cgi-bin/IBVS?6005" TargetMode="External"/><Relationship Id="rId99" Type="http://schemas.openxmlformats.org/officeDocument/2006/relationships/hyperlink" Target="http://www.konkoly.hu/cgi-bin/IBVS?6014" TargetMode="External"/><Relationship Id="rId101" Type="http://schemas.openxmlformats.org/officeDocument/2006/relationships/hyperlink" Target="http://www.konkoly.hu/cgi-bin/IBVS?6014" TargetMode="External"/><Relationship Id="rId4" Type="http://schemas.openxmlformats.org/officeDocument/2006/relationships/hyperlink" Target="http://www.bav-astro.de/sfs/BAVM_link.php?BAVMnr=55" TargetMode="External"/><Relationship Id="rId9" Type="http://schemas.openxmlformats.org/officeDocument/2006/relationships/hyperlink" Target="http://www.bav-astro.de/sfs/BAVM_link.php?BAVMnr=60" TargetMode="External"/><Relationship Id="rId13" Type="http://schemas.openxmlformats.org/officeDocument/2006/relationships/hyperlink" Target="http://www.bav-astro.de/sfs/BAVM_link.php?BAVMnr=62" TargetMode="External"/><Relationship Id="rId18" Type="http://schemas.openxmlformats.org/officeDocument/2006/relationships/hyperlink" Target="http://www.bav-astro.de/sfs/BAVM_link.php?BAVMnr=91" TargetMode="External"/><Relationship Id="rId39" Type="http://schemas.openxmlformats.org/officeDocument/2006/relationships/hyperlink" Target="http://www.konkoly.hu/cgi-bin/IBVS?5670" TargetMode="External"/><Relationship Id="rId109" Type="http://schemas.openxmlformats.org/officeDocument/2006/relationships/hyperlink" Target="http://www.bav-astro.de/sfs/BAVM_link.php?BAVMnr=238" TargetMode="External"/><Relationship Id="rId34" Type="http://schemas.openxmlformats.org/officeDocument/2006/relationships/hyperlink" Target="http://www.konkoly.hu/cgi-bin/IBVS?5577" TargetMode="External"/><Relationship Id="rId50" Type="http://schemas.openxmlformats.org/officeDocument/2006/relationships/hyperlink" Target="http://www.konkoly.hu/cgi-bin/IBVS?5910" TargetMode="External"/><Relationship Id="rId55" Type="http://schemas.openxmlformats.org/officeDocument/2006/relationships/hyperlink" Target="http://www.konkoly.hu/cgi-bin/IBVS?5910" TargetMode="External"/><Relationship Id="rId76" Type="http://schemas.openxmlformats.org/officeDocument/2006/relationships/hyperlink" Target="http://www.konkoly.hu/cgi-bin/IBVS?5960" TargetMode="External"/><Relationship Id="rId97" Type="http://schemas.openxmlformats.org/officeDocument/2006/relationships/hyperlink" Target="http://www.konkoly.hu/cgi-bin/IBVS?6005" TargetMode="External"/><Relationship Id="rId104" Type="http://schemas.openxmlformats.org/officeDocument/2006/relationships/hyperlink" Target="http://www.konkoly.hu/cgi-bin/IBVS?6046" TargetMode="External"/><Relationship Id="rId7" Type="http://schemas.openxmlformats.org/officeDocument/2006/relationships/hyperlink" Target="http://www.bav-astro.de/sfs/BAVM_link.php?BAVMnr=59" TargetMode="External"/><Relationship Id="rId71" Type="http://schemas.openxmlformats.org/officeDocument/2006/relationships/hyperlink" Target="http://www.konkoly.hu/cgi-bin/IBVS?5972" TargetMode="External"/><Relationship Id="rId92" Type="http://schemas.openxmlformats.org/officeDocument/2006/relationships/hyperlink" Target="http://www.konkoly.hu/cgi-bin/IBVS?5972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CA2542"/>
  <sheetViews>
    <sheetView tabSelected="1" workbookViewId="0">
      <pane xSplit="14" ySplit="22" topLeftCell="O162" activePane="bottomRight" state="frozen"/>
      <selection pane="topRight" activeCell="O1" sqref="O1"/>
      <selection pane="bottomLeft" activeCell="A23" sqref="A23"/>
      <selection pane="bottomRight" activeCell="F8" sqref="F8:F9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5.5703125" customWidth="1"/>
    <col min="7" max="7" width="8.140625" customWidth="1"/>
    <col min="8" max="14" width="8.5703125" customWidth="1"/>
    <col min="15" max="15" width="8" customWidth="1"/>
    <col min="16" max="16" width="9.42578125" customWidth="1"/>
    <col min="17" max="17" width="9.85546875" customWidth="1"/>
    <col min="18" max="18" width="10.28515625" customWidth="1"/>
    <col min="19" max="19" width="10.28515625" style="3" customWidth="1"/>
    <col min="20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5" width="9.42578125" customWidth="1"/>
    <col min="36" max="36" width="10.7109375" customWidth="1"/>
    <col min="37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>
      <c r="A1" s="1" t="s">
        <v>202</v>
      </c>
      <c r="B1" s="3"/>
      <c r="T1" s="4" t="s">
        <v>57</v>
      </c>
      <c r="U1" s="6" t="s">
        <v>68</v>
      </c>
      <c r="X1" t="s">
        <v>249</v>
      </c>
      <c r="AA1" s="98" t="s">
        <v>15</v>
      </c>
      <c r="AB1" s="99"/>
      <c r="AC1" s="99" t="s">
        <v>16</v>
      </c>
      <c r="AD1" s="99" t="s">
        <v>17</v>
      </c>
      <c r="AE1" s="100"/>
      <c r="AG1" s="3" t="s">
        <v>253</v>
      </c>
      <c r="AH1" s="3" t="s">
        <v>253</v>
      </c>
      <c r="AI1" s="3" t="s">
        <v>253</v>
      </c>
      <c r="AJ1" s="3" t="s">
        <v>253</v>
      </c>
      <c r="AM1" s="101"/>
      <c r="AW1" s="102" t="s">
        <v>57</v>
      </c>
      <c r="AX1" s="103" t="s">
        <v>45</v>
      </c>
      <c r="AY1" s="6" t="s">
        <v>18</v>
      </c>
      <c r="AZ1" s="104" t="s">
        <v>19</v>
      </c>
      <c r="BA1" s="105" t="s">
        <v>20</v>
      </c>
      <c r="BB1" s="104" t="s">
        <v>21</v>
      </c>
      <c r="BC1" s="105" t="s">
        <v>22</v>
      </c>
      <c r="BD1" s="104" t="s">
        <v>23</v>
      </c>
      <c r="BE1" s="106" t="s">
        <v>24</v>
      </c>
      <c r="BF1" s="105" t="s">
        <v>25</v>
      </c>
      <c r="BG1" s="104" t="s">
        <v>26</v>
      </c>
      <c r="BH1" s="106" t="s">
        <v>27</v>
      </c>
      <c r="BI1" s="105" t="s">
        <v>28</v>
      </c>
      <c r="BJ1" s="104" t="s">
        <v>29</v>
      </c>
      <c r="BK1" s="106" t="s">
        <v>30</v>
      </c>
      <c r="BL1" s="105" t="s">
        <v>145</v>
      </c>
    </row>
    <row r="2" spans="1:64" ht="12.95" customHeight="1" thickBot="1">
      <c r="A2" t="s">
        <v>71</v>
      </c>
      <c r="B2" s="12" t="s">
        <v>82</v>
      </c>
      <c r="C2" s="140" t="s">
        <v>245</v>
      </c>
      <c r="D2" s="140"/>
      <c r="E2" s="140"/>
      <c r="F2" s="140"/>
      <c r="G2" s="140"/>
      <c r="H2" s="141"/>
      <c r="T2" s="19">
        <v>0</v>
      </c>
      <c r="U2" s="19">
        <f t="shared" ref="U2:U17" si="0">+D$11+D$12*T2+D$13*T2^2</f>
        <v>1.4180928899979833E-2</v>
      </c>
      <c r="AA2" s="107" t="s">
        <v>0</v>
      </c>
      <c r="AB2" s="108">
        <f>C7</f>
        <v>55852.496899999998</v>
      </c>
      <c r="AC2" s="109" t="s">
        <v>1</v>
      </c>
      <c r="AD2" s="108">
        <f>C8</f>
        <v>2.4467529999999997</v>
      </c>
      <c r="AE2" s="110" t="s">
        <v>13</v>
      </c>
      <c r="AF2" s="3" t="s">
        <v>248</v>
      </c>
      <c r="AG2" s="3" t="s">
        <v>250</v>
      </c>
      <c r="AH2" s="3" t="s">
        <v>251</v>
      </c>
      <c r="AI2" s="3" t="s">
        <v>252</v>
      </c>
      <c r="AJ2" s="3" t="s">
        <v>254</v>
      </c>
      <c r="AL2" s="3"/>
      <c r="AW2">
        <v>-9000</v>
      </c>
      <c r="AX2">
        <f>AB$3+AB$4*AW2+AB$5*AW2^2+AZ2</f>
        <v>2.0007102615771908E-2</v>
      </c>
      <c r="AY2">
        <f>AB$3+AB$4*AW2+AB$5*AW2^2</f>
        <v>9.789507530591145E-3</v>
      </c>
      <c r="AZ2" s="19">
        <f>$AB$6*($AB$11/BA2*BB2+$AB$12)</f>
        <v>1.0217595085180763E-2</v>
      </c>
      <c r="BA2">
        <f>1+$AB$7*COS(BC2)</f>
        <v>0.15662994577759248</v>
      </c>
      <c r="BB2">
        <f t="shared" ref="BB2:BB65" si="1">SIN(BC2+RADIANS($AB$9))</f>
        <v>0.40054865021649938</v>
      </c>
      <c r="BC2">
        <f t="shared" ref="BC2:BC65" si="2">2*ATAN(BD2)</f>
        <v>3.1000712767022636</v>
      </c>
      <c r="BD2">
        <f t="shared" ref="BD2:BD65" si="3">SQRT((1+$AB$7)/(1-$AB$7))*TAN(BE2/2)</f>
        <v>48.161039064374663</v>
      </c>
      <c r="BE2">
        <f t="shared" ref="BE2:BK3" si="4">$BL2+$AB$7*SIN(BF2)</f>
        <v>-518.50536929480882</v>
      </c>
      <c r="BF2">
        <f t="shared" si="4"/>
        <v>-518.5956866060825</v>
      </c>
      <c r="BG2">
        <f t="shared" si="4"/>
        <v>-518.48690660964871</v>
      </c>
      <c r="BH2">
        <f t="shared" si="4"/>
        <v>-518.61822838525052</v>
      </c>
      <c r="BI2">
        <f t="shared" si="4"/>
        <v>-518.46003619964779</v>
      </c>
      <c r="BJ2">
        <f t="shared" si="4"/>
        <v>-518.65127787203664</v>
      </c>
      <c r="BK2">
        <f t="shared" si="4"/>
        <v>-518.42076182475512</v>
      </c>
      <c r="BL2">
        <f>RADIANS($AB$9)+$AB$18*(AW2-AB$15)</f>
        <v>-518.70018616246773</v>
      </c>
    </row>
    <row r="3" spans="1:64" ht="12.95" customHeight="1" thickBot="1">
      <c r="B3" s="3"/>
      <c r="C3" s="146" t="s">
        <v>246</v>
      </c>
      <c r="D3" s="146"/>
      <c r="E3" s="146"/>
      <c r="F3" s="146"/>
      <c r="T3" s="19">
        <v>200</v>
      </c>
      <c r="U3" s="19">
        <f t="shared" si="0"/>
        <v>1.4291496300954021E-2</v>
      </c>
      <c r="Z3">
        <v>0.03</v>
      </c>
      <c r="AA3" s="111" t="s">
        <v>31</v>
      </c>
      <c r="AB3" s="112">
        <f t="shared" ref="AB3:AB10" si="5">AC3*AD3</f>
        <v>1.4180928899979833E-2</v>
      </c>
      <c r="AC3" s="113">
        <v>1.4180928899979832</v>
      </c>
      <c r="AD3">
        <v>0.01</v>
      </c>
      <c r="AE3" s="114"/>
      <c r="AF3" s="113">
        <v>1.4194098598771487</v>
      </c>
      <c r="AG3" s="113">
        <v>1.347864327454521</v>
      </c>
      <c r="AH3" s="113">
        <v>1.4146439183348556</v>
      </c>
      <c r="AI3" s="113">
        <v>1.4161287922135053</v>
      </c>
      <c r="AJ3" s="113">
        <v>1.4180928899979832</v>
      </c>
      <c r="AW3">
        <v>-8900</v>
      </c>
      <c r="AX3">
        <f>AB$3+AB$4*AW3+AB$5*AW3^2+AZ3</f>
        <v>2.1629947453953614E-2</v>
      </c>
      <c r="AY3">
        <f>AB$3+AB$4*AW3+AB$5*AW3^2</f>
        <v>9.832022606310678E-3</v>
      </c>
      <c r="AZ3" s="19">
        <f>$AB$6*($AB$11/BA3*BB3+$AB$12)</f>
        <v>1.1797924847642935E-2</v>
      </c>
      <c r="BA3">
        <f>1+$AB$7*COS(BC3)</f>
        <v>0.15594268709462833</v>
      </c>
      <c r="BB3">
        <f t="shared" si="1"/>
        <v>0.42943774250238009</v>
      </c>
      <c r="BC3">
        <f t="shared" si="2"/>
        <v>3.1318258220983148</v>
      </c>
      <c r="BD3">
        <f t="shared" si="3"/>
        <v>204.77307335753119</v>
      </c>
      <c r="BE3">
        <f t="shared" si="4"/>
        <v>-518.39637566289753</v>
      </c>
      <c r="BF3">
        <f t="shared" si="4"/>
        <v>-518.42157009055074</v>
      </c>
      <c r="BG3">
        <f t="shared" si="4"/>
        <v>-518.39169250188138</v>
      </c>
      <c r="BH3">
        <f t="shared" si="4"/>
        <v>-518.42712875513394</v>
      </c>
      <c r="BI3">
        <f t="shared" si="4"/>
        <v>-518.38510499549102</v>
      </c>
      <c r="BJ3">
        <f t="shared" si="4"/>
        <v>-518.43495118792578</v>
      </c>
      <c r="BK3">
        <f t="shared" si="4"/>
        <v>-518.3758362993367</v>
      </c>
      <c r="BL3">
        <f>RADIANS($AB$9)+$AB$18*(AW3-AB$15)</f>
        <v>-518.44596504627168</v>
      </c>
    </row>
    <row r="4" spans="1:64" ht="12.95" customHeight="1" thickBot="1">
      <c r="A4" s="5" t="s">
        <v>83</v>
      </c>
      <c r="B4" s="3"/>
      <c r="C4" s="25">
        <v>28327.652999999998</v>
      </c>
      <c r="D4" s="26">
        <v>2.4467979999999998</v>
      </c>
      <c r="T4" s="19">
        <v>400</v>
      </c>
      <c r="U4" s="19">
        <f t="shared" si="0"/>
        <v>1.4402628061033955E-2</v>
      </c>
      <c r="Z4">
        <v>-2.5000000000000002E-6</v>
      </c>
      <c r="AA4" s="115" t="s">
        <v>32</v>
      </c>
      <c r="AB4" s="116">
        <f t="shared" si="5"/>
        <v>5.5142610710656391E-7</v>
      </c>
      <c r="AC4" s="117">
        <v>5.5142610710656399</v>
      </c>
      <c r="AD4" s="118">
        <v>9.9999999999999995E-8</v>
      </c>
      <c r="AE4" s="114"/>
      <c r="AF4" s="117">
        <v>5.5142886474337072</v>
      </c>
      <c r="AG4" s="117">
        <v>1.1950144338359028E-2</v>
      </c>
      <c r="AH4" s="117">
        <v>6.7983083010634768</v>
      </c>
      <c r="AI4" s="117">
        <v>6.7981833018131548</v>
      </c>
      <c r="AJ4" s="117">
        <v>5.5142610710656399</v>
      </c>
      <c r="AW4">
        <v>-8800</v>
      </c>
      <c r="AX4">
        <f t="shared" ref="AX4:AX67" si="6">AB$3+AB$4*AW4+AB$5*AW4^2+AZ4</f>
        <v>2.3042171293615608E-2</v>
      </c>
      <c r="AY4">
        <f t="shared" ref="AY4:AY67" si="7">AB$3+AB$4*AW4+AB$5*AW4^2</f>
        <v>9.8746787718066494E-3</v>
      </c>
      <c r="AZ4" s="19">
        <f t="shared" ref="AZ4:AZ67" si="8">$AB$6*($AB$11/BA4*BB4+$AB$12)</f>
        <v>1.3167492521808958E-2</v>
      </c>
      <c r="BA4">
        <f t="shared" ref="BA4:BA67" si="9">1+$AB$7*COS(BC4)</f>
        <v>0.15607624527230335</v>
      </c>
      <c r="BB4">
        <f t="shared" si="1"/>
        <v>0.45638768539370428</v>
      </c>
      <c r="BC4">
        <f t="shared" si="2"/>
        <v>-3.1212984090109326</v>
      </c>
      <c r="BD4">
        <f t="shared" si="3"/>
        <v>-98.546725847821861</v>
      </c>
      <c r="BE4">
        <f t="shared" ref="BE4:BE67" si="10">$BL4+$AB$7*SIN(BF4)</f>
        <v>-518.29301650060142</v>
      </c>
      <c r="BF4">
        <f t="shared" ref="BF4:BF67" si="11">$BL4+$AB$7*SIN(BG4)</f>
        <v>-518.24252079782264</v>
      </c>
      <c r="BG4">
        <f t="shared" ref="BG4:BG67" si="12">$BL4+$AB$7*SIN(BH4)</f>
        <v>-518.30259629178818</v>
      </c>
      <c r="BH4">
        <f t="shared" ref="BH4:BH67" si="13">$BL4+$AB$7*SIN(BI4)</f>
        <v>-518.23108091346808</v>
      </c>
      <c r="BI4">
        <f t="shared" ref="BI4:BI67" si="14">$BL4+$AB$7*SIN(BJ4)</f>
        <v>-518.31616854473987</v>
      </c>
      <c r="BJ4">
        <f t="shared" ref="BJ4:BJ67" si="15">$BL4+$AB$7*SIN(BK4)</f>
        <v>-518.21484325246593</v>
      </c>
      <c r="BK4">
        <f t="shared" ref="BK4:BK67" si="16">$BL4+$AB$7*SIN(BL4)</f>
        <v>-518.33541872382557</v>
      </c>
      <c r="BL4">
        <f t="shared" ref="BL4:BL67" si="17">RADIANS($AB$9)+$AB$18*(AW4-AB$15)</f>
        <v>-518.19174393007563</v>
      </c>
    </row>
    <row r="5" spans="1:64" ht="12.95" customHeight="1">
      <c r="A5" s="74" t="s">
        <v>181</v>
      </c>
      <c r="B5" s="39"/>
      <c r="C5" s="75">
        <v>-9.5</v>
      </c>
      <c r="D5" s="39" t="s">
        <v>182</v>
      </c>
      <c r="T5" s="19">
        <v>600</v>
      </c>
      <c r="U5" s="19">
        <f t="shared" si="0"/>
        <v>1.451432418021964E-2</v>
      </c>
      <c r="Z5">
        <v>3E-11</v>
      </c>
      <c r="AA5" s="115" t="s">
        <v>80</v>
      </c>
      <c r="AB5" s="116">
        <f t="shared" si="5"/>
        <v>7.0544888218566376E-12</v>
      </c>
      <c r="AC5" s="117">
        <v>0.70544888218566382</v>
      </c>
      <c r="AD5">
        <v>9.9999999999999994E-12</v>
      </c>
      <c r="AE5" s="114"/>
      <c r="AF5" s="117">
        <v>0.70543475949907442</v>
      </c>
      <c r="AG5" s="117">
        <v>2.1433789038753961</v>
      </c>
      <c r="AH5" s="117">
        <v>0.19480259457405169</v>
      </c>
      <c r="AI5" s="117">
        <v>0.19484389124228527</v>
      </c>
      <c r="AJ5" s="117">
        <v>0.70544888218566382</v>
      </c>
      <c r="AW5">
        <v>-8700</v>
      </c>
      <c r="AX5">
        <f t="shared" si="6"/>
        <v>2.443752708752811E-2</v>
      </c>
      <c r="AY5">
        <f t="shared" si="7"/>
        <v>9.9174760270790575E-3</v>
      </c>
      <c r="AZ5" s="19">
        <f t="shared" si="8"/>
        <v>1.4520051060449051E-2</v>
      </c>
      <c r="BA5">
        <f t="shared" si="9"/>
        <v>0.15712002707315331</v>
      </c>
      <c r="BB5">
        <f t="shared" si="1"/>
        <v>0.48586742124687105</v>
      </c>
      <c r="BC5">
        <f t="shared" si="2"/>
        <v>-3.0878742511340302</v>
      </c>
      <c r="BD5">
        <f t="shared" si="3"/>
        <v>-37.222235602666224</v>
      </c>
      <c r="BE5">
        <f t="shared" si="10"/>
        <v>-518.17851485227345</v>
      </c>
      <c r="BF5">
        <f t="shared" si="11"/>
        <v>-518.07325704354605</v>
      </c>
      <c r="BG5">
        <f t="shared" si="12"/>
        <v>-518.20128268601866</v>
      </c>
      <c r="BH5">
        <f t="shared" si="13"/>
        <v>-518.04498985365376</v>
      </c>
      <c r="BI5">
        <f t="shared" si="14"/>
        <v>-518.23512546068105</v>
      </c>
      <c r="BJ5">
        <f t="shared" si="15"/>
        <v>-518.00247285473097</v>
      </c>
      <c r="BK5">
        <f t="shared" si="16"/>
        <v>-518.28576558085479</v>
      </c>
      <c r="BL5">
        <f t="shared" si="17"/>
        <v>-517.93752281387947</v>
      </c>
    </row>
    <row r="6" spans="1:64" ht="12.95" customHeight="1">
      <c r="A6" s="5" t="s">
        <v>49</v>
      </c>
      <c r="T6" s="19">
        <v>800</v>
      </c>
      <c r="U6" s="19">
        <f t="shared" si="0"/>
        <v>1.4626584658511072E-2</v>
      </c>
      <c r="X6">
        <v>1.7999999999999999E-2</v>
      </c>
      <c r="Y6" s="8">
        <f>X6/AD6</f>
        <v>1.7999999999999998</v>
      </c>
      <c r="AA6" s="115" t="s">
        <v>33</v>
      </c>
      <c r="AB6" s="116">
        <f t="shared" si="5"/>
        <v>2.7970063954303605E-2</v>
      </c>
      <c r="AC6" s="117">
        <v>2.7970063954303606</v>
      </c>
      <c r="AD6">
        <v>0.01</v>
      </c>
      <c r="AE6" s="114" t="s">
        <v>13</v>
      </c>
      <c r="AF6" s="117">
        <v>2.8</v>
      </c>
      <c r="AG6" s="117">
        <v>3.004433679039908</v>
      </c>
      <c r="AH6" s="117">
        <v>2.8869091497638788</v>
      </c>
      <c r="AI6" s="117">
        <v>2.8864920308024105</v>
      </c>
      <c r="AJ6" s="117">
        <v>2.7970063954303606</v>
      </c>
      <c r="AW6">
        <v>-8600</v>
      </c>
      <c r="AX6">
        <f t="shared" si="6"/>
        <v>2.5835882626144252E-2</v>
      </c>
      <c r="AY6">
        <f t="shared" si="7"/>
        <v>9.9604143721279004E-3</v>
      </c>
      <c r="AZ6" s="19">
        <f t="shared" si="8"/>
        <v>1.587546825401635E-2</v>
      </c>
      <c r="BA6">
        <f t="shared" si="9"/>
        <v>0.15961042207271159</v>
      </c>
      <c r="BB6">
        <f t="shared" si="1"/>
        <v>0.52047175538909496</v>
      </c>
      <c r="BC6">
        <f t="shared" si="2"/>
        <v>-3.0478262384040185</v>
      </c>
      <c r="BD6">
        <f t="shared" si="3"/>
        <v>-21.313968594180825</v>
      </c>
      <c r="BE6">
        <f t="shared" si="10"/>
        <v>-518.04282193591825</v>
      </c>
      <c r="BF6">
        <f t="shared" si="11"/>
        <v>-517.92280647543191</v>
      </c>
      <c r="BG6">
        <f t="shared" si="12"/>
        <v>-518.07509501597281</v>
      </c>
      <c r="BH6">
        <f t="shared" si="13"/>
        <v>-517.88010584140295</v>
      </c>
      <c r="BI6">
        <f t="shared" si="14"/>
        <v>-518.12746873413482</v>
      </c>
      <c r="BJ6">
        <f t="shared" si="15"/>
        <v>-517.80865814695312</v>
      </c>
      <c r="BK6">
        <f t="shared" si="16"/>
        <v>-518.21372702508609</v>
      </c>
      <c r="BL6">
        <f t="shared" si="17"/>
        <v>-517.68330169768342</v>
      </c>
    </row>
    <row r="7" spans="1:64" ht="12.95" customHeight="1">
      <c r="A7" t="s">
        <v>50</v>
      </c>
      <c r="C7" s="172">
        <v>55852.496899999998</v>
      </c>
      <c r="T7" s="19">
        <v>1000</v>
      </c>
      <c r="U7" s="19">
        <f t="shared" si="0"/>
        <v>1.4739409495908254E-2</v>
      </c>
      <c r="X7">
        <v>0.83</v>
      </c>
      <c r="Y7" s="147">
        <f>X7/AD7</f>
        <v>0.83</v>
      </c>
      <c r="AA7" s="119" t="s">
        <v>39</v>
      </c>
      <c r="AB7" s="120">
        <f t="shared" si="5"/>
        <v>0.84409757223999093</v>
      </c>
      <c r="AC7" s="117">
        <v>0.84409757223999093</v>
      </c>
      <c r="AD7">
        <v>1</v>
      </c>
      <c r="AE7" s="114"/>
      <c r="AF7" s="117">
        <v>0.83</v>
      </c>
      <c r="AG7" s="117">
        <v>0.87360339133730869</v>
      </c>
      <c r="AH7" s="117">
        <v>0.85751556809842555</v>
      </c>
      <c r="AI7" s="117">
        <v>0.85447907220836916</v>
      </c>
      <c r="AJ7" s="117">
        <v>0.84409757223999093</v>
      </c>
      <c r="AW7">
        <v>-8500</v>
      </c>
      <c r="AX7">
        <f t="shared" si="6"/>
        <v>2.7074396282081539E-2</v>
      </c>
      <c r="AY7">
        <f t="shared" si="7"/>
        <v>1.0003493806953182E-2</v>
      </c>
      <c r="AZ7" s="19">
        <f t="shared" si="8"/>
        <v>1.7070902475128359E-2</v>
      </c>
      <c r="BA7">
        <f t="shared" si="9"/>
        <v>0.16425419724272472</v>
      </c>
      <c r="BB7">
        <f t="shared" si="1"/>
        <v>0.56003269071849493</v>
      </c>
      <c r="BC7">
        <f t="shared" si="2"/>
        <v>-3.0008043226674874</v>
      </c>
      <c r="BD7">
        <f t="shared" si="3"/>
        <v>-14.182250304648525</v>
      </c>
      <c r="BE7">
        <f t="shared" si="10"/>
        <v>-517.88696379312705</v>
      </c>
      <c r="BF7">
        <f t="shared" si="11"/>
        <v>-517.78943360636356</v>
      </c>
      <c r="BG7">
        <f t="shared" si="12"/>
        <v>-517.92171573980534</v>
      </c>
      <c r="BH7">
        <f t="shared" si="13"/>
        <v>-517.73960399622695</v>
      </c>
      <c r="BI7">
        <f t="shared" si="14"/>
        <v>-517.98606381038746</v>
      </c>
      <c r="BJ7">
        <f t="shared" si="15"/>
        <v>-517.6421601407236</v>
      </c>
      <c r="BK7">
        <f t="shared" si="16"/>
        <v>-518.10759216915426</v>
      </c>
      <c r="BL7">
        <f t="shared" si="17"/>
        <v>-517.42908058148737</v>
      </c>
    </row>
    <row r="8" spans="1:64" ht="12.95" customHeight="1">
      <c r="A8" t="s">
        <v>51</v>
      </c>
      <c r="C8" s="173">
        <f>+D4-D8</f>
        <v>2.4467529999999997</v>
      </c>
      <c r="D8">
        <v>4.5000000000000003E-5</v>
      </c>
      <c r="T8" s="19">
        <v>1200</v>
      </c>
      <c r="U8" s="19">
        <f t="shared" si="0"/>
        <v>1.4852798692411184E-2</v>
      </c>
      <c r="X8">
        <v>16.559999999999999</v>
      </c>
      <c r="Y8" s="147">
        <f>X8/AD8</f>
        <v>1.6559999999999999</v>
      </c>
      <c r="AA8" s="115" t="s">
        <v>2</v>
      </c>
      <c r="AB8" s="120">
        <f t="shared" si="5"/>
        <v>16.556839033630332</v>
      </c>
      <c r="AC8" s="117">
        <v>1.6556839033630331</v>
      </c>
      <c r="AD8">
        <v>10</v>
      </c>
      <c r="AE8" s="114" t="s">
        <v>14</v>
      </c>
      <c r="AF8" s="117">
        <v>1.6559999999999999</v>
      </c>
      <c r="AG8" s="117">
        <v>1.6577901638948784</v>
      </c>
      <c r="AH8" s="117">
        <v>1.6546849854407468</v>
      </c>
      <c r="AI8" s="117">
        <v>1.6544836850390801</v>
      </c>
      <c r="AJ8" s="117">
        <v>1.6556839033630331</v>
      </c>
      <c r="AW8">
        <v>-8400</v>
      </c>
      <c r="AX8">
        <f t="shared" si="6"/>
        <v>2.7941066840068134E-2</v>
      </c>
      <c r="AY8">
        <f t="shared" si="7"/>
        <v>1.0046714331554898E-2</v>
      </c>
      <c r="AZ8" s="19">
        <f t="shared" si="8"/>
        <v>1.7894352508513234E-2</v>
      </c>
      <c r="BA8">
        <f t="shared" si="9"/>
        <v>0.17161399310805947</v>
      </c>
      <c r="BB8">
        <f t="shared" si="1"/>
        <v>0.60269983203290745</v>
      </c>
      <c r="BC8">
        <f t="shared" si="2"/>
        <v>-2.9483493941892243</v>
      </c>
      <c r="BD8">
        <f t="shared" si="3"/>
        <v>-10.317422211355298</v>
      </c>
      <c r="BE8">
        <f t="shared" si="10"/>
        <v>-517.7192652356149</v>
      </c>
      <c r="BF8">
        <f t="shared" si="11"/>
        <v>-517.66182217194921</v>
      </c>
      <c r="BG8">
        <f t="shared" si="12"/>
        <v>-517.74785540499352</v>
      </c>
      <c r="BH8">
        <f t="shared" si="13"/>
        <v>-517.61662428971238</v>
      </c>
      <c r="BI8">
        <f t="shared" si="14"/>
        <v>-517.81200139286602</v>
      </c>
      <c r="BJ8">
        <f t="shared" si="15"/>
        <v>-517.50740782706714</v>
      </c>
      <c r="BK8">
        <f t="shared" si="16"/>
        <v>-517.9578418718736</v>
      </c>
      <c r="BL8">
        <f t="shared" si="17"/>
        <v>-517.17485946529132</v>
      </c>
    </row>
    <row r="9" spans="1:64" ht="12.95" customHeight="1">
      <c r="A9" s="17" t="s">
        <v>183</v>
      </c>
      <c r="B9" s="76">
        <v>159</v>
      </c>
      <c r="C9" s="17" t="str">
        <f>"F"&amp;B9</f>
        <v>F159</v>
      </c>
      <c r="D9" s="17" t="str">
        <f>"G"&amp;B9</f>
        <v>G159</v>
      </c>
      <c r="E9" s="23"/>
      <c r="T9" s="19">
        <v>1400</v>
      </c>
      <c r="U9" s="19">
        <f t="shared" si="0"/>
        <v>1.4966752248019861E-2</v>
      </c>
      <c r="X9">
        <v>206</v>
      </c>
      <c r="Y9" s="147">
        <f>X9/AD9</f>
        <v>20.6</v>
      </c>
      <c r="AA9" s="121" t="s">
        <v>3</v>
      </c>
      <c r="AB9" s="120">
        <f t="shared" si="5"/>
        <v>205.99148138700244</v>
      </c>
      <c r="AC9" s="117">
        <v>20.599148138700244</v>
      </c>
      <c r="AD9">
        <v>10</v>
      </c>
      <c r="AE9" s="114" t="s">
        <v>44</v>
      </c>
      <c r="AF9" s="117">
        <v>20.6</v>
      </c>
      <c r="AG9" s="117">
        <v>20.253413300428257</v>
      </c>
      <c r="AH9" s="117">
        <v>20.593408146126741</v>
      </c>
      <c r="AI9" s="117">
        <v>20.592753201813832</v>
      </c>
      <c r="AJ9" s="117">
        <v>20.599148138700244</v>
      </c>
      <c r="AW9">
        <v>-8300</v>
      </c>
      <c r="AX9">
        <f t="shared" si="6"/>
        <v>2.8307192544067664E-2</v>
      </c>
      <c r="AY9">
        <f t="shared" si="7"/>
        <v>1.0090075945933055E-2</v>
      </c>
      <c r="AZ9" s="19">
        <f t="shared" si="8"/>
        <v>1.821711659813461E-2</v>
      </c>
      <c r="BA9">
        <f t="shared" si="9"/>
        <v>0.18208689746424422</v>
      </c>
      <c r="BB9">
        <f t="shared" si="1"/>
        <v>0.64678874391684738</v>
      </c>
      <c r="BC9">
        <f t="shared" si="2"/>
        <v>-2.8918632505651081</v>
      </c>
      <c r="BD9">
        <f t="shared" si="3"/>
        <v>-7.9670035923701947</v>
      </c>
      <c r="BE9">
        <f t="shared" si="10"/>
        <v>-517.5477434156187</v>
      </c>
      <c r="BF9">
        <f t="shared" si="11"/>
        <v>-517.5253514025336</v>
      </c>
      <c r="BG9">
        <f t="shared" si="12"/>
        <v>-517.56415653849785</v>
      </c>
      <c r="BH9">
        <f t="shared" si="13"/>
        <v>-517.49581387558374</v>
      </c>
      <c r="BI9">
        <f t="shared" si="14"/>
        <v>-517.61310206238147</v>
      </c>
      <c r="BJ9">
        <f t="shared" si="15"/>
        <v>-517.40074792338953</v>
      </c>
      <c r="BK9">
        <f t="shared" si="16"/>
        <v>-517.75776063868545</v>
      </c>
      <c r="BL9">
        <f t="shared" si="17"/>
        <v>-516.92063834909527</v>
      </c>
    </row>
    <row r="10" spans="1:64" ht="12.95" customHeight="1" thickBot="1">
      <c r="C10" s="4" t="s">
        <v>66</v>
      </c>
      <c r="D10" s="4" t="s">
        <v>67</v>
      </c>
      <c r="T10" s="19">
        <v>1600</v>
      </c>
      <c r="U10" s="19">
        <f t="shared" si="0"/>
        <v>1.5081270162734289E-2</v>
      </c>
      <c r="AA10" s="122" t="s">
        <v>41</v>
      </c>
      <c r="AB10" s="123">
        <f t="shared" si="5"/>
        <v>536515.32639144792</v>
      </c>
      <c r="AC10" s="124">
        <v>53.65153263914479</v>
      </c>
      <c r="AD10">
        <v>10000</v>
      </c>
      <c r="AE10" s="114" t="s">
        <v>40</v>
      </c>
      <c r="AF10" s="124">
        <v>53.660038799049957</v>
      </c>
      <c r="AG10" s="124">
        <v>53.705649477506753</v>
      </c>
      <c r="AH10" s="124">
        <v>53.019048474086532</v>
      </c>
      <c r="AI10" s="124">
        <v>53.012516640275244</v>
      </c>
      <c r="AJ10" s="124">
        <v>53.65153263914479</v>
      </c>
      <c r="AW10">
        <v>-8200</v>
      </c>
      <c r="AX10">
        <f t="shared" si="6"/>
        <v>2.8131696262098875E-2</v>
      </c>
      <c r="AY10">
        <f t="shared" si="7"/>
        <v>1.0133578650087648E-2</v>
      </c>
      <c r="AZ10" s="19">
        <f t="shared" si="8"/>
        <v>1.7998117612011227E-2</v>
      </c>
      <c r="BA10">
        <f t="shared" si="9"/>
        <v>0.19640871287029704</v>
      </c>
      <c r="BB10">
        <f t="shared" si="1"/>
        <v>0.69231209704190744</v>
      </c>
      <c r="BC10">
        <f t="shared" si="2"/>
        <v>-2.8305412992820793</v>
      </c>
      <c r="BD10">
        <f t="shared" si="3"/>
        <v>-6.3778807534420299</v>
      </c>
      <c r="BE10">
        <f t="shared" si="10"/>
        <v>-517.37368503035418</v>
      </c>
      <c r="BF10">
        <f t="shared" si="11"/>
        <v>-517.36936683680744</v>
      </c>
      <c r="BG10">
        <f t="shared" si="12"/>
        <v>-517.37867298340143</v>
      </c>
      <c r="BH10">
        <f t="shared" si="13"/>
        <v>-517.35844895473451</v>
      </c>
      <c r="BI10">
        <f t="shared" si="14"/>
        <v>-517.40164230662242</v>
      </c>
      <c r="BJ10">
        <f t="shared" si="15"/>
        <v>-517.30551489609229</v>
      </c>
      <c r="BK10">
        <f t="shared" si="16"/>
        <v>-517.50386830073933</v>
      </c>
      <c r="BL10">
        <f t="shared" si="17"/>
        <v>-516.66641723289911</v>
      </c>
    </row>
    <row r="11" spans="1:64" ht="12.95" customHeight="1">
      <c r="A11" t="s">
        <v>62</v>
      </c>
      <c r="C11" s="15">
        <f ca="1">INTERCEPT(INDIRECT(D9):G1005,INDIRECT(C9):$F1005)</f>
        <v>-1.3339100576775374E-3</v>
      </c>
      <c r="D11" s="138">
        <f>AB3</f>
        <v>1.4180928899979833E-2</v>
      </c>
      <c r="E11" s="9">
        <v>1.5868990160939447</v>
      </c>
      <c r="F11">
        <v>9.9999999999999995E-7</v>
      </c>
      <c r="T11" s="19">
        <v>1800</v>
      </c>
      <c r="U11" s="19">
        <f t="shared" si="0"/>
        <v>1.5196352436554462E-2</v>
      </c>
      <c r="AA11" s="125" t="s">
        <v>4</v>
      </c>
      <c r="AB11" s="8">
        <f>1-AB7^2</f>
        <v>0.28749928853855333</v>
      </c>
      <c r="AC11" s="8">
        <f>SUM(AE21:AE1950)</f>
        <v>3.1608670842175795E-3</v>
      </c>
      <c r="AD11" s="125" t="s">
        <v>5</v>
      </c>
      <c r="AE11" s="114"/>
      <c r="AF11" s="8">
        <v>3.7861363384934983E-4</v>
      </c>
      <c r="AG11" s="8">
        <v>3.9762166574747063E-4</v>
      </c>
      <c r="AH11" s="8">
        <v>3.7293971981804857E-4</v>
      </c>
      <c r="AI11" s="8">
        <v>3.7123129220005199E-4</v>
      </c>
      <c r="AJ11" s="8">
        <v>3.5971149452609068E-4</v>
      </c>
      <c r="AL11" s="8"/>
      <c r="AM11" s="8"/>
      <c r="AW11">
        <v>-8100</v>
      </c>
      <c r="AX11">
        <f t="shared" si="6"/>
        <v>2.7356241606121774E-2</v>
      </c>
      <c r="AY11">
        <f t="shared" si="7"/>
        <v>1.0177222444018679E-2</v>
      </c>
      <c r="AZ11" s="19">
        <f t="shared" si="8"/>
        <v>1.7179019162103095E-2</v>
      </c>
      <c r="BA11">
        <f t="shared" si="9"/>
        <v>0.21659674071397239</v>
      </c>
      <c r="BB11">
        <f t="shared" si="1"/>
        <v>0.74140929819388224</v>
      </c>
      <c r="BC11">
        <f t="shared" si="2"/>
        <v>-2.7600615230308634</v>
      </c>
      <c r="BD11">
        <f t="shared" si="3"/>
        <v>-5.1782928752077408</v>
      </c>
      <c r="BE11">
        <f t="shared" si="10"/>
        <v>-517.19024429797707</v>
      </c>
      <c r="BF11">
        <f t="shared" si="11"/>
        <v>-517.19021467531843</v>
      </c>
      <c r="BG11">
        <f t="shared" si="12"/>
        <v>-517.19030516477596</v>
      </c>
      <c r="BH11">
        <f t="shared" si="13"/>
        <v>-517.19002868209054</v>
      </c>
      <c r="BI11">
        <f t="shared" si="14"/>
        <v>-517.19087288131936</v>
      </c>
      <c r="BJ11">
        <f t="shared" si="15"/>
        <v>-517.18828990722682</v>
      </c>
      <c r="BK11">
        <f t="shared" si="16"/>
        <v>-517.19614372382227</v>
      </c>
      <c r="BL11">
        <f t="shared" si="17"/>
        <v>-516.41219611670306</v>
      </c>
    </row>
    <row r="12" spans="1:64" ht="12.95" customHeight="1">
      <c r="A12" t="s">
        <v>63</v>
      </c>
      <c r="C12" s="15">
        <f ca="1">SLOPE(INDIRECT(D9):G1005,INDIRECT(C9):$F1005)</f>
        <v>2.7496123784266836E-5</v>
      </c>
      <c r="D12" s="139">
        <f>AB4</f>
        <v>5.5142610710656391E-7</v>
      </c>
      <c r="E12" s="10">
        <v>119.57563877923164</v>
      </c>
      <c r="F12">
        <v>9.9999999999999995E-8</v>
      </c>
      <c r="T12" s="19">
        <v>2000</v>
      </c>
      <c r="U12" s="19">
        <f t="shared" si="0"/>
        <v>1.5311999069480386E-2</v>
      </c>
      <c r="AA12" s="126" t="s">
        <v>35</v>
      </c>
      <c r="AB12" s="8">
        <f>AB7*SIN(RADIANS(AB9))</f>
        <v>-0.36991521925405585</v>
      </c>
      <c r="AE12" s="114"/>
      <c r="AW12">
        <v>-8000</v>
      </c>
      <c r="AX12">
        <f t="shared" si="6"/>
        <v>2.5813605671209564E-2</v>
      </c>
      <c r="AY12">
        <f t="shared" si="7"/>
        <v>1.0221007327726146E-2</v>
      </c>
      <c r="AZ12" s="19">
        <f t="shared" si="8"/>
        <v>1.5592598343483418E-2</v>
      </c>
      <c r="BA12">
        <f t="shared" si="9"/>
        <v>0.2472253309226089</v>
      </c>
      <c r="BB12">
        <f t="shared" si="1"/>
        <v>0.79747758536552182</v>
      </c>
      <c r="BC12">
        <f t="shared" si="2"/>
        <v>-2.6721266829211117</v>
      </c>
      <c r="BD12">
        <f t="shared" si="3"/>
        <v>-4.1816264210161336</v>
      </c>
      <c r="BE12">
        <f t="shared" si="10"/>
        <v>-516.98620180013984</v>
      </c>
      <c r="BF12">
        <f t="shared" si="11"/>
        <v>-516.98621446001653</v>
      </c>
      <c r="BG12">
        <f t="shared" si="12"/>
        <v>-516.98613673586442</v>
      </c>
      <c r="BH12">
        <f t="shared" si="13"/>
        <v>-516.98661343264109</v>
      </c>
      <c r="BI12">
        <f t="shared" si="14"/>
        <v>-516.9836713368453</v>
      </c>
      <c r="BJ12">
        <f t="shared" si="15"/>
        <v>-517.00117832948786</v>
      </c>
      <c r="BK12">
        <f t="shared" si="16"/>
        <v>-516.83802616688797</v>
      </c>
      <c r="BL12">
        <f t="shared" si="17"/>
        <v>-516.15797500050701</v>
      </c>
    </row>
    <row r="13" spans="1:64" ht="12.95" customHeight="1" thickBot="1">
      <c r="A13" t="s">
        <v>65</v>
      </c>
      <c r="C13" s="3" t="s">
        <v>60</v>
      </c>
      <c r="D13" s="139">
        <f>AB5</f>
        <v>7.0544888218566376E-12</v>
      </c>
      <c r="E13" s="11">
        <v>-2.1707448063808061</v>
      </c>
      <c r="F13">
        <v>1E-8</v>
      </c>
      <c r="T13" s="19">
        <v>2200</v>
      </c>
      <c r="U13" s="19">
        <f t="shared" si="0"/>
        <v>1.5428210061512061E-2</v>
      </c>
      <c r="AA13" s="127" t="s">
        <v>6</v>
      </c>
      <c r="AB13" s="128">
        <f>AB6*86400*300000/149600000</f>
        <v>4.8461501182857578</v>
      </c>
      <c r="AC13" t="s">
        <v>12</v>
      </c>
      <c r="AE13" s="114"/>
      <c r="AW13">
        <v>-7900</v>
      </c>
      <c r="AX13">
        <f t="shared" si="6"/>
        <v>2.3180379462825022E-2</v>
      </c>
      <c r="AY13">
        <f t="shared" si="7"/>
        <v>1.026493330121005E-2</v>
      </c>
      <c r="AZ13" s="19">
        <f t="shared" si="8"/>
        <v>1.2915446161614972E-2</v>
      </c>
      <c r="BA13">
        <f t="shared" si="9"/>
        <v>0.29884549967810004</v>
      </c>
      <c r="BB13">
        <f t="shared" si="1"/>
        <v>0.86449703857417326</v>
      </c>
      <c r="BC13">
        <f t="shared" si="2"/>
        <v>-2.5510807159559485</v>
      </c>
      <c r="BD13">
        <f t="shared" si="3"/>
        <v>-3.2878963028414239</v>
      </c>
      <c r="BE13">
        <f t="shared" si="10"/>
        <v>-516.74699715983161</v>
      </c>
      <c r="BF13">
        <f t="shared" si="11"/>
        <v>-516.74699698995812</v>
      </c>
      <c r="BG13">
        <f t="shared" si="12"/>
        <v>-516.74699251593438</v>
      </c>
      <c r="BH13">
        <f t="shared" si="13"/>
        <v>-516.74687484146057</v>
      </c>
      <c r="BI13">
        <f t="shared" si="14"/>
        <v>-516.74388296529742</v>
      </c>
      <c r="BJ13">
        <f t="shared" si="15"/>
        <v>-516.69498482591621</v>
      </c>
      <c r="BK13">
        <f t="shared" si="16"/>
        <v>-516.43619420285938</v>
      </c>
      <c r="BL13">
        <f t="shared" si="17"/>
        <v>-515.90375388431096</v>
      </c>
    </row>
    <row r="14" spans="1:64" ht="12.95" customHeight="1">
      <c r="A14" t="s">
        <v>70</v>
      </c>
      <c r="E14">
        <f>SUM(R21:R150)</f>
        <v>3.7940143187793395E-2</v>
      </c>
      <c r="T14" s="19">
        <v>2400</v>
      </c>
      <c r="U14" s="19">
        <f t="shared" si="0"/>
        <v>1.554498541264948E-2</v>
      </c>
      <c r="AA14" s="127" t="s">
        <v>36</v>
      </c>
      <c r="AB14" s="8">
        <f>2*AB5*365.24/C8</f>
        <v>2.106123092355394E-9</v>
      </c>
      <c r="AC14" t="s">
        <v>243</v>
      </c>
      <c r="AE14" s="114"/>
      <c r="AW14">
        <v>-7800</v>
      </c>
      <c r="AX14">
        <f t="shared" si="6"/>
        <v>1.8770121369427302E-2</v>
      </c>
      <c r="AY14">
        <f t="shared" si="7"/>
        <v>1.0309000364470394E-2</v>
      </c>
      <c r="AZ14" s="19">
        <f t="shared" si="8"/>
        <v>8.4611210049569084E-3</v>
      </c>
      <c r="BA14">
        <f t="shared" si="9"/>
        <v>0.40457933631148801</v>
      </c>
      <c r="BB14">
        <f t="shared" si="1"/>
        <v>0.94625576235495779</v>
      </c>
      <c r="BC14">
        <f t="shared" si="2"/>
        <v>-2.3537740073890667</v>
      </c>
      <c r="BD14">
        <f t="shared" si="3"/>
        <v>-2.4059735885363547</v>
      </c>
      <c r="BE14">
        <f t="shared" si="10"/>
        <v>-516.44205720806247</v>
      </c>
      <c r="BF14">
        <f t="shared" si="11"/>
        <v>-516.44061975771433</v>
      </c>
      <c r="BG14">
        <f t="shared" si="12"/>
        <v>-516.43570494408982</v>
      </c>
      <c r="BH14">
        <f t="shared" si="13"/>
        <v>-516.41936940869414</v>
      </c>
      <c r="BI14">
        <f t="shared" si="14"/>
        <v>-516.36938568031439</v>
      </c>
      <c r="BJ14">
        <f t="shared" si="15"/>
        <v>-516.24253353524523</v>
      </c>
      <c r="BK14">
        <f t="shared" si="16"/>
        <v>-516.00013641290911</v>
      </c>
      <c r="BL14">
        <f t="shared" si="17"/>
        <v>-515.64953276811491</v>
      </c>
    </row>
    <row r="15" spans="1:64" ht="12.95" customHeight="1">
      <c r="A15" s="2" t="s">
        <v>64</v>
      </c>
      <c r="C15" s="13">
        <f ca="1">(C7+C11)+(C8+C12)*INT(MAX(F21:F3533))</f>
        <v>57631.304986771931</v>
      </c>
      <c r="D15" s="8">
        <f>+C7+INT(MAX(F21:F1588))*C8+D11+D12*INT(MAX(F21:F4023))+D13*INT(MAX(F21:F4050)^2)</f>
        <v>57631.300916549299</v>
      </c>
      <c r="E15" s="77" t="s">
        <v>184</v>
      </c>
      <c r="F15" s="75">
        <v>1</v>
      </c>
      <c r="T15" s="19">
        <v>2600</v>
      </c>
      <c r="U15" s="19">
        <f t="shared" si="0"/>
        <v>1.5662325122892649E-2</v>
      </c>
      <c r="AA15" s="126" t="s">
        <v>7</v>
      </c>
      <c r="AB15" s="129">
        <f>(AB10-AB2)/AD2</f>
        <v>196449.26541070879</v>
      </c>
      <c r="AC15" t="s">
        <v>42</v>
      </c>
      <c r="AE15" s="114"/>
      <c r="AW15">
        <v>-7700</v>
      </c>
      <c r="AX15">
        <f t="shared" si="6"/>
        <v>9.8353574505729811E-3</v>
      </c>
      <c r="AY15">
        <f t="shared" si="7"/>
        <v>1.0353208517507172E-2</v>
      </c>
      <c r="AZ15" s="19">
        <f t="shared" si="8"/>
        <v>-5.1785106693419045E-4</v>
      </c>
      <c r="BA15">
        <f t="shared" si="9"/>
        <v>0.79951818837479871</v>
      </c>
      <c r="BB15">
        <f t="shared" si="1"/>
        <v>0.97722428246278603</v>
      </c>
      <c r="BC15">
        <f t="shared" si="2"/>
        <v>-1.8105982617565093</v>
      </c>
      <c r="BD15">
        <f t="shared" si="3"/>
        <v>-1.2739646868411691</v>
      </c>
      <c r="BE15">
        <f t="shared" si="10"/>
        <v>-515.93068995751526</v>
      </c>
      <c r="BF15">
        <f t="shared" si="11"/>
        <v>-515.90824767253014</v>
      </c>
      <c r="BG15">
        <f t="shared" si="12"/>
        <v>-515.87432351338168</v>
      </c>
      <c r="BH15">
        <f t="shared" si="13"/>
        <v>-515.82464212638729</v>
      </c>
      <c r="BI15">
        <f t="shared" si="14"/>
        <v>-515.75478407521302</v>
      </c>
      <c r="BJ15">
        <f t="shared" si="15"/>
        <v>-515.66111394738812</v>
      </c>
      <c r="BK15">
        <f t="shared" si="16"/>
        <v>-515.54154145044151</v>
      </c>
      <c r="BL15">
        <f t="shared" si="17"/>
        <v>-515.39531165191886</v>
      </c>
    </row>
    <row r="16" spans="1:64" ht="12.95" customHeight="1">
      <c r="A16" s="5" t="s">
        <v>52</v>
      </c>
      <c r="C16" s="14">
        <f ca="1">+C8+C12</f>
        <v>2.4467804961237838</v>
      </c>
      <c r="D16" s="73">
        <f>+C8+D12+2*D13*MAX(F21:F120)</f>
        <v>2.4467535453663007</v>
      </c>
      <c r="E16" s="77" t="s">
        <v>185</v>
      </c>
      <c r="F16" s="78">
        <f ca="1">NOW()+15018.5+$C$5/24</f>
        <v>60372.801686342587</v>
      </c>
      <c r="T16" s="19">
        <v>2800</v>
      </c>
      <c r="U16" s="19">
        <f t="shared" si="0"/>
        <v>1.5780229192241566E-2</v>
      </c>
      <c r="AA16" s="125" t="s">
        <v>8</v>
      </c>
      <c r="AB16" s="129">
        <f>365.24*AB8</f>
        <v>6047.2198886431424</v>
      </c>
      <c r="AC16" t="s">
        <v>13</v>
      </c>
      <c r="AD16" s="8"/>
      <c r="AE16" s="114"/>
      <c r="AW16">
        <v>-7600</v>
      </c>
      <c r="AX16">
        <f t="shared" si="6"/>
        <v>-5.8809892211835278E-3</v>
      </c>
      <c r="AY16">
        <f t="shared" si="7"/>
        <v>1.0397557760320386E-2</v>
      </c>
      <c r="AZ16" s="19">
        <f t="shared" si="8"/>
        <v>-1.6278546981503914E-2</v>
      </c>
      <c r="BA16">
        <f t="shared" si="9"/>
        <v>1.3553458834716481</v>
      </c>
      <c r="BB16">
        <f t="shared" si="1"/>
        <v>-0.99981732357243513</v>
      </c>
      <c r="BC16">
        <f t="shared" si="2"/>
        <v>1.1362738956936593</v>
      </c>
      <c r="BD16">
        <f t="shared" si="3"/>
        <v>0.63834321396668958</v>
      </c>
      <c r="BE16">
        <f t="shared" si="10"/>
        <v>-514.85416259698218</v>
      </c>
      <c r="BF16">
        <f t="shared" si="11"/>
        <v>-514.87436047054166</v>
      </c>
      <c r="BG16">
        <f t="shared" si="12"/>
        <v>-514.89969066444985</v>
      </c>
      <c r="BH16">
        <f t="shared" si="13"/>
        <v>-514.93116021019307</v>
      </c>
      <c r="BI16">
        <f t="shared" si="14"/>
        <v>-514.96985334901433</v>
      </c>
      <c r="BJ16">
        <f t="shared" si="15"/>
        <v>-515.01691311952311</v>
      </c>
      <c r="BK16">
        <f t="shared" si="16"/>
        <v>-515.07354668210928</v>
      </c>
      <c r="BL16">
        <f t="shared" si="17"/>
        <v>-515.1410905357227</v>
      </c>
    </row>
    <row r="17" spans="1:79" ht="12.95" customHeight="1" thickBot="1">
      <c r="A17" t="s">
        <v>79</v>
      </c>
      <c r="C17">
        <f>COUNT(C21:C4739)</f>
        <v>163</v>
      </c>
      <c r="E17" s="77" t="s">
        <v>186</v>
      </c>
      <c r="F17" s="78">
        <f ca="1">ROUND(2*(F16-$C$7)/$C$8,0)/2+F15</f>
        <v>1848.5</v>
      </c>
      <c r="T17" s="19">
        <v>3000</v>
      </c>
      <c r="U17" s="19">
        <f t="shared" si="0"/>
        <v>1.5898697620696234E-2</v>
      </c>
      <c r="AA17" s="125" t="s">
        <v>9</v>
      </c>
      <c r="AB17" s="130">
        <f>AB13^3/AB8^2</f>
        <v>0.41517934179804356</v>
      </c>
      <c r="AE17" s="114"/>
      <c r="AW17">
        <v>-7500</v>
      </c>
      <c r="AX17">
        <f t="shared" si="6"/>
        <v>-7.2505918113147903E-3</v>
      </c>
      <c r="AY17">
        <f t="shared" si="7"/>
        <v>1.044204809291004E-2</v>
      </c>
      <c r="AZ17" s="19">
        <f t="shared" si="8"/>
        <v>-1.769263990422483E-2</v>
      </c>
      <c r="BA17">
        <f t="shared" si="9"/>
        <v>0.48097769369107091</v>
      </c>
      <c r="BB17">
        <f t="shared" si="1"/>
        <v>-0.43939064138743439</v>
      </c>
      <c r="BC17">
        <f t="shared" si="2"/>
        <v>2.2330355145489129</v>
      </c>
      <c r="BD17">
        <f t="shared" si="3"/>
        <v>2.0477411721526839</v>
      </c>
      <c r="BE17">
        <f t="shared" si="10"/>
        <v>-514.14713316062057</v>
      </c>
      <c r="BF17">
        <f t="shared" si="11"/>
        <v>-514.15293583768982</v>
      </c>
      <c r="BG17">
        <f t="shared" si="12"/>
        <v>-514.16702825806499</v>
      </c>
      <c r="BH17">
        <f t="shared" si="13"/>
        <v>-514.19988349884147</v>
      </c>
      <c r="BI17">
        <f t="shared" si="14"/>
        <v>-514.27041294819639</v>
      </c>
      <c r="BJ17">
        <f t="shared" si="15"/>
        <v>-514.4024133480425</v>
      </c>
      <c r="BK17">
        <f t="shared" si="16"/>
        <v>-514.60989370401228</v>
      </c>
      <c r="BL17">
        <f t="shared" si="17"/>
        <v>-514.88686941952665</v>
      </c>
    </row>
    <row r="18" spans="1:79" ht="12.95" customHeight="1" thickTop="1" thickBot="1">
      <c r="A18" s="5" t="s">
        <v>189</v>
      </c>
      <c r="C18" s="96">
        <f ca="1">+C15</f>
        <v>57631.304986771931</v>
      </c>
      <c r="D18" s="97">
        <f ca="1">C16</f>
        <v>2.4467804961237838</v>
      </c>
      <c r="E18" s="77" t="s">
        <v>187</v>
      </c>
      <c r="F18" s="8">
        <f ca="1">ROUND(2*(F16-$C$15)/$C$16,0)/2+F15</f>
        <v>1121.5</v>
      </c>
      <c r="T18" s="19"/>
      <c r="U18" s="19"/>
      <c r="AA18" s="131" t="s">
        <v>10</v>
      </c>
      <c r="AB18" s="132">
        <f>2*PI()/(AB8*365.2422)*AD2</f>
        <v>2.5422111619607061E-3</v>
      </c>
      <c r="AC18" s="133" t="s">
        <v>34</v>
      </c>
      <c r="AD18" s="133"/>
      <c r="AE18" s="134"/>
      <c r="AW18">
        <v>-7400</v>
      </c>
      <c r="AX18">
        <f t="shared" si="6"/>
        <v>-4.6467323276176749E-3</v>
      </c>
      <c r="AY18">
        <f t="shared" si="7"/>
        <v>1.0486679515276128E-2</v>
      </c>
      <c r="AZ18" s="19">
        <f t="shared" si="8"/>
        <v>-1.5133411842893803E-2</v>
      </c>
      <c r="BA18">
        <f t="shared" si="9"/>
        <v>0.328151658449235</v>
      </c>
      <c r="BB18">
        <f t="shared" si="1"/>
        <v>-0.19534173945072439</v>
      </c>
      <c r="BC18">
        <f t="shared" si="2"/>
        <v>2.4913498355345034</v>
      </c>
      <c r="BD18">
        <f t="shared" si="3"/>
        <v>2.9666287957300179</v>
      </c>
      <c r="BE18">
        <f t="shared" si="10"/>
        <v>-513.79769459377565</v>
      </c>
      <c r="BF18">
        <f t="shared" si="11"/>
        <v>-513.79772382800263</v>
      </c>
      <c r="BG18">
        <f t="shared" si="12"/>
        <v>-513.79795957706096</v>
      </c>
      <c r="BH18">
        <f t="shared" si="13"/>
        <v>-513.79984719960896</v>
      </c>
      <c r="BI18">
        <f t="shared" si="14"/>
        <v>-513.81418440168511</v>
      </c>
      <c r="BJ18">
        <f t="shared" si="15"/>
        <v>-513.89747414526221</v>
      </c>
      <c r="BK18">
        <f t="shared" si="16"/>
        <v>-514.16404501738896</v>
      </c>
      <c r="BL18">
        <f t="shared" si="17"/>
        <v>-514.6326483033306</v>
      </c>
    </row>
    <row r="19" spans="1:79" ht="12.95" customHeight="1" thickBot="1">
      <c r="A19" s="5" t="s">
        <v>190</v>
      </c>
      <c r="C19" s="25">
        <f>+D15</f>
        <v>57631.300916549299</v>
      </c>
      <c r="D19" s="26">
        <f>+D16</f>
        <v>2.4467535453663007</v>
      </c>
      <c r="E19" s="77" t="s">
        <v>188</v>
      </c>
      <c r="F19" s="79">
        <f ca="1">+$C$15+$C$16*F18-15018.5-$C$5/24</f>
        <v>45357.265146508093</v>
      </c>
      <c r="G19" s="8"/>
      <c r="T19" s="19"/>
      <c r="U19" s="19"/>
      <c r="AA19" s="135"/>
      <c r="AC19" s="135"/>
      <c r="AW19">
        <v>-7300</v>
      </c>
      <c r="AX19">
        <f t="shared" si="6"/>
        <v>-1.5097856918864089E-3</v>
      </c>
      <c r="AY19">
        <f t="shared" si="7"/>
        <v>1.0531452027418656E-2</v>
      </c>
      <c r="AZ19" s="19">
        <f t="shared" si="8"/>
        <v>-1.2041237719305065E-2</v>
      </c>
      <c r="BA19">
        <f t="shared" si="9"/>
        <v>0.26293912530571184</v>
      </c>
      <c r="BB19">
        <f t="shared" si="1"/>
        <v>-5.5413306191499014E-2</v>
      </c>
      <c r="BC19">
        <f t="shared" si="2"/>
        <v>2.6325140214647953</v>
      </c>
      <c r="BD19">
        <f t="shared" si="3"/>
        <v>3.8434509738464957</v>
      </c>
      <c r="BE19">
        <f t="shared" si="10"/>
        <v>-513.53951362482553</v>
      </c>
      <c r="BF19">
        <f t="shared" si="11"/>
        <v>-513.53951352945546</v>
      </c>
      <c r="BG19">
        <f t="shared" si="12"/>
        <v>-513.53951455048445</v>
      </c>
      <c r="BH19">
        <f t="shared" si="13"/>
        <v>-513.53950361987575</v>
      </c>
      <c r="BI19">
        <f t="shared" si="14"/>
        <v>-513.53962069312036</v>
      </c>
      <c r="BJ19">
        <f t="shared" si="15"/>
        <v>-513.53837310607298</v>
      </c>
      <c r="BK19">
        <f t="shared" si="16"/>
        <v>-513.74831864482087</v>
      </c>
      <c r="BL19">
        <f t="shared" si="17"/>
        <v>-514.37842718713455</v>
      </c>
    </row>
    <row r="20" spans="1:79" ht="12.95" customHeight="1" thickBot="1">
      <c r="A20" s="4" t="s">
        <v>53</v>
      </c>
      <c r="B20" s="4" t="s">
        <v>54</v>
      </c>
      <c r="C20" s="4" t="s">
        <v>55</v>
      </c>
      <c r="D20" s="4" t="s">
        <v>59</v>
      </c>
      <c r="E20" s="4" t="s">
        <v>56</v>
      </c>
      <c r="F20" s="4" t="s">
        <v>57</v>
      </c>
      <c r="G20" s="4" t="s">
        <v>58</v>
      </c>
      <c r="H20" s="7" t="s">
        <v>239</v>
      </c>
      <c r="I20" s="7" t="s">
        <v>240</v>
      </c>
      <c r="J20" s="7" t="s">
        <v>241</v>
      </c>
      <c r="K20" s="7" t="s">
        <v>242</v>
      </c>
      <c r="L20" s="7" t="s">
        <v>72</v>
      </c>
      <c r="M20" s="7" t="s">
        <v>81</v>
      </c>
      <c r="N20" s="7" t="s">
        <v>73</v>
      </c>
      <c r="O20" s="7" t="s">
        <v>69</v>
      </c>
      <c r="P20" s="16" t="s">
        <v>68</v>
      </c>
      <c r="Q20" s="4" t="s">
        <v>61</v>
      </c>
      <c r="T20" s="19"/>
      <c r="U20" s="19"/>
      <c r="Z20" s="4" t="s">
        <v>57</v>
      </c>
      <c r="AA20" s="6" t="s">
        <v>43</v>
      </c>
      <c r="AB20" s="6" t="s">
        <v>48</v>
      </c>
      <c r="AC20" s="6" t="s">
        <v>46</v>
      </c>
      <c r="AD20" s="6" t="s">
        <v>37</v>
      </c>
      <c r="AE20" s="6" t="s">
        <v>11</v>
      </c>
      <c r="AF20" s="6" t="s">
        <v>47</v>
      </c>
      <c r="AG20" s="105"/>
      <c r="AH20" s="6" t="s">
        <v>19</v>
      </c>
      <c r="AI20" s="6" t="s">
        <v>20</v>
      </c>
      <c r="AJ20" s="6" t="s">
        <v>21</v>
      </c>
      <c r="AK20" s="6" t="s">
        <v>38</v>
      </c>
      <c r="AL20" s="6" t="s">
        <v>22</v>
      </c>
      <c r="AM20" s="6" t="s">
        <v>23</v>
      </c>
      <c r="AN20" s="4" t="s">
        <v>24</v>
      </c>
      <c r="AO20" s="4" t="s">
        <v>25</v>
      </c>
      <c r="AP20" s="4" t="s">
        <v>26</v>
      </c>
      <c r="AQ20" s="4" t="s">
        <v>27</v>
      </c>
      <c r="AR20" s="4" t="s">
        <v>28</v>
      </c>
      <c r="AS20" s="4" t="s">
        <v>29</v>
      </c>
      <c r="AT20" s="4" t="s">
        <v>30</v>
      </c>
      <c r="AU20" s="4" t="s">
        <v>145</v>
      </c>
      <c r="AV20" s="136"/>
      <c r="AW20">
        <v>-7200</v>
      </c>
      <c r="AX20">
        <f t="shared" si="6"/>
        <v>1.7291119047064384E-3</v>
      </c>
      <c r="AY20">
        <f t="shared" si="7"/>
        <v>1.0576365629337619E-2</v>
      </c>
      <c r="AZ20" s="19">
        <f t="shared" si="8"/>
        <v>-8.8472537246311808E-3</v>
      </c>
      <c r="BA20">
        <f t="shared" si="9"/>
        <v>0.22634034001174563</v>
      </c>
      <c r="BB20">
        <f t="shared" si="1"/>
        <v>4.2200720929933336E-2</v>
      </c>
      <c r="BC20">
        <f t="shared" si="2"/>
        <v>2.7301689827779509</v>
      </c>
      <c r="BD20">
        <f t="shared" si="3"/>
        <v>4.7924041703335911</v>
      </c>
      <c r="BE20">
        <f t="shared" si="10"/>
        <v>-513.32454847953966</v>
      </c>
      <c r="BF20">
        <f t="shared" si="11"/>
        <v>-513.32446486823972</v>
      </c>
      <c r="BG20">
        <f t="shared" si="12"/>
        <v>-513.32477436661611</v>
      </c>
      <c r="BH20">
        <f t="shared" si="13"/>
        <v>-513.32363013064162</v>
      </c>
      <c r="BI20">
        <f t="shared" si="14"/>
        <v>-513.32787996266359</v>
      </c>
      <c r="BJ20">
        <f t="shared" si="15"/>
        <v>-513.31235522290183</v>
      </c>
      <c r="BK20">
        <f t="shared" si="16"/>
        <v>-513.37309631473363</v>
      </c>
      <c r="BL20">
        <f t="shared" si="17"/>
        <v>-514.1242060709385</v>
      </c>
    </row>
    <row r="21" spans="1:79" s="19" customFormat="1" ht="12.95" customHeight="1">
      <c r="A21" s="142" t="s">
        <v>84</v>
      </c>
      <c r="B21" s="143"/>
      <c r="C21" s="144">
        <v>28327.652999999998</v>
      </c>
      <c r="D21" s="144" t="s">
        <v>60</v>
      </c>
      <c r="E21" s="8">
        <f t="shared" ref="E21:E52" si="18">+(C21-C$7)/C$8</f>
        <v>-11249.539246503429</v>
      </c>
      <c r="F21" s="8">
        <f t="shared" ref="F21:F52" si="19">ROUND(2*E21,0)/2</f>
        <v>-11249.5</v>
      </c>
      <c r="G21" s="8">
        <f t="shared" ref="G21:G52" si="20">+C21-(C$7+F21*C$8)</f>
        <v>-9.602650000306312E-2</v>
      </c>
      <c r="H21" s="8"/>
      <c r="I21" s="8">
        <f>G21</f>
        <v>-9.602650000306312E-2</v>
      </c>
      <c r="J21" s="8"/>
      <c r="K21" s="8"/>
      <c r="L21" s="8"/>
      <c r="M21" s="8"/>
      <c r="N21" s="8"/>
      <c r="O21" s="8"/>
      <c r="P21" s="8"/>
      <c r="Q21" s="145">
        <f t="shared" ref="Q21:Q52" si="21">+C21-15018.5</f>
        <v>13309.152999999998</v>
      </c>
      <c r="S21" s="137"/>
      <c r="Y21"/>
      <c r="Z21">
        <f t="shared" ref="Z21:Z52" si="22">F21</f>
        <v>-11249.5</v>
      </c>
      <c r="AA21" s="19">
        <f t="shared" ref="AA21:AA52" si="23">AB$3+AB$4*Z21+AB$5*Z21^2+AH21</f>
        <v>2.2333471651285505E-2</v>
      </c>
      <c r="AB21" s="19">
        <f t="shared" ref="AB21:AB52" si="24">IF(S21&lt;&gt;0,G21-AH21, -9999)</f>
        <v>-9999</v>
      </c>
      <c r="AC21" s="19">
        <f t="shared" ref="AC21:AC52" si="25">+G21-P21</f>
        <v>-9.602650000306312E-2</v>
      </c>
      <c r="AD21" s="19">
        <f t="shared" ref="AD21:AD52" si="26">IF(S21&lt;&gt;0,G21-AA21, -9999)</f>
        <v>-9999</v>
      </c>
      <c r="AE21" s="19">
        <f t="shared" ref="AE21:AE52" si="27">+(G21-AA21)^2*S21</f>
        <v>0</v>
      </c>
      <c r="AF21">
        <f t="shared" ref="AF21:AF52" si="28">IF(S21&lt;&gt;0,G21-P21, -9999)</f>
        <v>-9999</v>
      </c>
      <c r="AG21" s="137"/>
      <c r="AH21">
        <f t="shared" ref="AH21:AH52" si="29">$AB$6*($AB$11/AI21*AJ21+$AB$12)</f>
        <v>1.3463056362920355E-2</v>
      </c>
      <c r="AI21">
        <f t="shared" ref="AI21:AI52" si="30">1+$AB$7*COS(AL21)</f>
        <v>0.15621501576707664</v>
      </c>
      <c r="AJ21">
        <f t="shared" ref="AJ21:AJ52" si="31">SIN(AL21+RADIANS($AB$9))</f>
        <v>0.46253521302905903</v>
      </c>
      <c r="AK21">
        <f t="shared" ref="AK21:AK52" si="32">$AB$7*SIN(AL21)</f>
        <v>-2.296980288317553E-2</v>
      </c>
      <c r="AL21">
        <f t="shared" ref="AL21:AL52" si="33">2*ATAN(AM21)</f>
        <v>-3.1143770336573402</v>
      </c>
      <c r="AM21">
        <f t="shared" ref="AM21:AM52" si="34">SQRT((1+$AB$7)/(1-$AB$7))*TAN(AN21/2)</f>
        <v>-73.482674843031617</v>
      </c>
      <c r="AN21" s="19">
        <f t="shared" ref="AN21:AT30" si="35">$AU21+$AB$7*SIN(AO21)</f>
        <v>-524.55243393293006</v>
      </c>
      <c r="AO21" s="19">
        <f t="shared" si="35"/>
        <v>-524.48709669078085</v>
      </c>
      <c r="AP21" s="19">
        <f t="shared" si="35"/>
        <v>-524.5650808876203</v>
      </c>
      <c r="AQ21" s="19">
        <f t="shared" si="35"/>
        <v>-524.47190369749353</v>
      </c>
      <c r="AR21" s="19">
        <f t="shared" si="35"/>
        <v>-524.58312681322832</v>
      </c>
      <c r="AS21" s="19">
        <f t="shared" si="35"/>
        <v>-524.45015339915915</v>
      </c>
      <c r="AT21" s="19">
        <f t="shared" si="35"/>
        <v>-524.60892721904656</v>
      </c>
      <c r="AU21" s="19">
        <f t="shared" ref="AU21:AU52" si="36">RADIANS($AB$9)+$AB$18*(F21-AB$15)</f>
        <v>-524.41889017129836</v>
      </c>
      <c r="AV21"/>
      <c r="AW21">
        <v>-7100</v>
      </c>
      <c r="AX21">
        <f t="shared" si="6"/>
        <v>4.9354511969121242E-3</v>
      </c>
      <c r="AY21">
        <f t="shared" si="7"/>
        <v>1.0621420321033023E-2</v>
      </c>
      <c r="AZ21" s="19">
        <f t="shared" si="8"/>
        <v>-5.6859691241208984E-3</v>
      </c>
      <c r="BA21">
        <f t="shared" si="9"/>
        <v>0.20301959378898937</v>
      </c>
      <c r="BB21">
        <f t="shared" si="1"/>
        <v>0.11766518653197856</v>
      </c>
      <c r="BC21">
        <f t="shared" si="2"/>
        <v>2.805894132437952</v>
      </c>
      <c r="BD21">
        <f t="shared" si="3"/>
        <v>5.90167145054009</v>
      </c>
      <c r="BE21">
        <f t="shared" si="10"/>
        <v>-513.13489716876097</v>
      </c>
      <c r="BF21">
        <f t="shared" si="11"/>
        <v>-513.13654449520561</v>
      </c>
      <c r="BG21">
        <f t="shared" si="12"/>
        <v>-513.13258798747688</v>
      </c>
      <c r="BH21">
        <f t="shared" si="13"/>
        <v>-513.14213779633712</v>
      </c>
      <c r="BI21">
        <f t="shared" si="14"/>
        <v>-513.11935415268215</v>
      </c>
      <c r="BJ21">
        <f t="shared" si="15"/>
        <v>-513.17534958090801</v>
      </c>
      <c r="BK21">
        <f t="shared" si="16"/>
        <v>-513.04615611293082</v>
      </c>
      <c r="BL21">
        <f t="shared" si="17"/>
        <v>-513.86998495474234</v>
      </c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</row>
    <row r="22" spans="1:79" ht="12.95" customHeight="1">
      <c r="A22" s="166" t="s">
        <v>284</v>
      </c>
      <c r="B22" s="168" t="s">
        <v>89</v>
      </c>
      <c r="C22" s="167">
        <v>28327.654999999999</v>
      </c>
      <c r="D22" s="18"/>
      <c r="E22" s="92">
        <f t="shared" si="18"/>
        <v>-11249.53842909358</v>
      </c>
      <c r="F22" s="19">
        <f t="shared" si="19"/>
        <v>-11249.5</v>
      </c>
      <c r="G22" s="19">
        <f t="shared" si="20"/>
        <v>-9.4026500002655666E-2</v>
      </c>
      <c r="H22" s="19"/>
      <c r="I22" s="19"/>
      <c r="J22" s="20"/>
      <c r="K22" s="19">
        <f>G22</f>
        <v>-9.4026500002655666E-2</v>
      </c>
      <c r="L22" s="19"/>
      <c r="M22" s="19"/>
      <c r="N22" s="19"/>
      <c r="O22" s="19">
        <f ca="1">+C$11+C$12*F22</f>
        <v>-0.31065155456878729</v>
      </c>
      <c r="P22" s="21">
        <f t="shared" ref="P22:P53" si="37">D$11+D$12*F22+D$13*F22^2</f>
        <v>8.870415288365149E-3</v>
      </c>
      <c r="Q22" s="22">
        <f t="shared" si="21"/>
        <v>13309.154999999999</v>
      </c>
      <c r="R22" s="19">
        <f t="shared" ref="R22:R62" si="38">+(P22-G22)^2</f>
        <v>1.0587775176407513E-2</v>
      </c>
      <c r="S22" s="3">
        <v>0.2</v>
      </c>
      <c r="Z22">
        <f t="shared" si="22"/>
        <v>-11249.5</v>
      </c>
      <c r="AA22" s="19">
        <f t="shared" si="23"/>
        <v>2.2333471651285505E-2</v>
      </c>
      <c r="AB22" s="19">
        <f t="shared" si="24"/>
        <v>-0.10748955636557603</v>
      </c>
      <c r="AC22" s="19">
        <f t="shared" si="25"/>
        <v>-0.10289691529102081</v>
      </c>
      <c r="AD22" s="19">
        <f t="shared" si="26"/>
        <v>-0.11635997165394117</v>
      </c>
      <c r="AE22" s="19">
        <f t="shared" si="27"/>
        <v>2.7079286006611988E-3</v>
      </c>
      <c r="AF22">
        <f t="shared" si="28"/>
        <v>-0.10289691529102081</v>
      </c>
      <c r="AG22" s="137"/>
      <c r="AH22">
        <f t="shared" si="29"/>
        <v>1.3463056362920355E-2</v>
      </c>
      <c r="AI22">
        <f t="shared" si="30"/>
        <v>0.15621501576707664</v>
      </c>
      <c r="AJ22">
        <f t="shared" si="31"/>
        <v>0.46253521302905903</v>
      </c>
      <c r="AK22">
        <f t="shared" si="32"/>
        <v>-2.296980288317553E-2</v>
      </c>
      <c r="AL22">
        <f t="shared" si="33"/>
        <v>-3.1143770336573402</v>
      </c>
      <c r="AM22">
        <f t="shared" si="34"/>
        <v>-73.482674843031617</v>
      </c>
      <c r="AN22" s="19">
        <f t="shared" si="35"/>
        <v>-524.55243393293006</v>
      </c>
      <c r="AO22" s="19">
        <f t="shared" si="35"/>
        <v>-524.48709669078085</v>
      </c>
      <c r="AP22" s="19">
        <f t="shared" si="35"/>
        <v>-524.5650808876203</v>
      </c>
      <c r="AQ22" s="19">
        <f t="shared" si="35"/>
        <v>-524.47190369749353</v>
      </c>
      <c r="AR22" s="19">
        <f t="shared" si="35"/>
        <v>-524.58312681322832</v>
      </c>
      <c r="AS22" s="19">
        <f t="shared" si="35"/>
        <v>-524.45015339915915</v>
      </c>
      <c r="AT22" s="19">
        <f t="shared" si="35"/>
        <v>-524.60892721904656</v>
      </c>
      <c r="AU22" s="19">
        <f t="shared" si="36"/>
        <v>-524.41889017129836</v>
      </c>
      <c r="AW22">
        <v>-7000</v>
      </c>
      <c r="AX22">
        <f t="shared" si="6"/>
        <v>8.1063847527228575E-3</v>
      </c>
      <c r="AY22">
        <f t="shared" si="7"/>
        <v>1.0666616102504861E-2</v>
      </c>
      <c r="AZ22" s="19">
        <f t="shared" si="8"/>
        <v>-2.5602313497820033E-3</v>
      </c>
      <c r="BA22">
        <f t="shared" si="9"/>
        <v>0.1868662324157081</v>
      </c>
      <c r="BB22">
        <f t="shared" si="1"/>
        <v>0.18093929726913871</v>
      </c>
      <c r="BC22">
        <f t="shared" si="2"/>
        <v>2.8698971546725613</v>
      </c>
      <c r="BD22">
        <f t="shared" si="3"/>
        <v>7.3158435479549828</v>
      </c>
      <c r="BE22">
        <f t="shared" si="10"/>
        <v>-512.95850735195017</v>
      </c>
      <c r="BF22">
        <f t="shared" si="11"/>
        <v>-512.97211376784094</v>
      </c>
      <c r="BG22">
        <f t="shared" si="12"/>
        <v>-512.94681796814052</v>
      </c>
      <c r="BH22">
        <f t="shared" si="13"/>
        <v>-512.99449707777273</v>
      </c>
      <c r="BI22">
        <f t="shared" si="14"/>
        <v>-512.90676433580654</v>
      </c>
      <c r="BJ22">
        <f t="shared" si="15"/>
        <v>-513.07679306039199</v>
      </c>
      <c r="BK22">
        <f t="shared" si="16"/>
        <v>-512.77217249902515</v>
      </c>
      <c r="BL22">
        <f t="shared" si="17"/>
        <v>-513.61576383854629</v>
      </c>
    </row>
    <row r="23" spans="1:79" s="19" customFormat="1" ht="12.95" customHeight="1">
      <c r="A23" t="s">
        <v>247</v>
      </c>
      <c r="B23" s="89" t="s">
        <v>89</v>
      </c>
      <c r="C23" s="18">
        <v>34070.290999999997</v>
      </c>
      <c r="D23" s="18"/>
      <c r="E23" s="92">
        <f t="shared" si="18"/>
        <v>-8902.4948165997976</v>
      </c>
      <c r="F23" s="19">
        <f t="shared" si="19"/>
        <v>-8902.5</v>
      </c>
      <c r="G23" s="19">
        <f t="shared" si="20"/>
        <v>1.2682499997026753E-2</v>
      </c>
      <c r="H23">
        <f>G23</f>
        <v>1.2682499997026753E-2</v>
      </c>
      <c r="I23"/>
      <c r="J23"/>
      <c r="K23"/>
      <c r="L23"/>
      <c r="M23"/>
      <c r="N23"/>
      <c r="O23"/>
      <c r="P23" s="21">
        <f t="shared" si="37"/>
        <v>9.8309580098860407E-3</v>
      </c>
      <c r="Q23" s="22">
        <f t="shared" si="21"/>
        <v>19051.790999999997</v>
      </c>
      <c r="R23" s="19">
        <f t="shared" si="38"/>
        <v>8.1312917044264006E-6</v>
      </c>
      <c r="S23" s="3"/>
      <c r="Y23"/>
      <c r="Z23">
        <f t="shared" si="22"/>
        <v>-8902.5</v>
      </c>
      <c r="AA23" s="19">
        <f t="shared" si="23"/>
        <v>2.1592956434641292E-2</v>
      </c>
      <c r="AB23" s="19">
        <f t="shared" si="24"/>
        <v>-9999</v>
      </c>
      <c r="AC23" s="19">
        <f t="shared" si="25"/>
        <v>2.851541987140712E-3</v>
      </c>
      <c r="AD23" s="19">
        <f t="shared" si="26"/>
        <v>-9999</v>
      </c>
      <c r="AE23" s="19">
        <f t="shared" si="27"/>
        <v>0</v>
      </c>
      <c r="AF23">
        <f t="shared" si="28"/>
        <v>-9999</v>
      </c>
      <c r="AG23" s="137"/>
      <c r="AH23">
        <f t="shared" si="29"/>
        <v>1.1761998424755253E-2</v>
      </c>
      <c r="AI23">
        <f t="shared" si="30"/>
        <v>0.1559491229081823</v>
      </c>
      <c r="AJ23">
        <f t="shared" si="31"/>
        <v>0.42875873207949705</v>
      </c>
      <c r="AK23">
        <f t="shared" si="32"/>
        <v>8.8785326479024675E-3</v>
      </c>
      <c r="AL23">
        <f t="shared" si="33"/>
        <v>3.1310740871793361</v>
      </c>
      <c r="AM23">
        <f t="shared" si="34"/>
        <v>190.13822624514415</v>
      </c>
      <c r="AN23" s="19">
        <f t="shared" si="35"/>
        <v>-518.39896035756635</v>
      </c>
      <c r="AO23" s="19">
        <f t="shared" si="35"/>
        <v>-518.42604571952097</v>
      </c>
      <c r="AP23" s="19">
        <f t="shared" si="35"/>
        <v>-518.39392061710657</v>
      </c>
      <c r="AQ23" s="19">
        <f t="shared" si="35"/>
        <v>-518.43202942116864</v>
      </c>
      <c r="AR23" s="19">
        <f t="shared" si="35"/>
        <v>-518.38682902955463</v>
      </c>
      <c r="AS23" s="19">
        <f t="shared" si="35"/>
        <v>-518.4404535453732</v>
      </c>
      <c r="AT23" s="19">
        <f t="shared" si="35"/>
        <v>-518.37684714084935</v>
      </c>
      <c r="AU23" s="19">
        <f t="shared" si="36"/>
        <v>-518.4523205741765</v>
      </c>
      <c r="AV23"/>
      <c r="AW23">
        <v>-6900</v>
      </c>
      <c r="AX23">
        <f t="shared" si="6"/>
        <v>1.1279530707151464E-2</v>
      </c>
      <c r="AY23">
        <f t="shared" si="7"/>
        <v>1.0711952973753137E-2</v>
      </c>
      <c r="AZ23" s="19">
        <f t="shared" si="8"/>
        <v>5.6757773339832643E-4</v>
      </c>
      <c r="BA23">
        <f t="shared" si="9"/>
        <v>0.17510068998305417</v>
      </c>
      <c r="BB23">
        <f t="shared" si="1"/>
        <v>0.23765488687789452</v>
      </c>
      <c r="BC23">
        <f t="shared" si="2"/>
        <v>2.9279065779740652</v>
      </c>
      <c r="BD23">
        <f t="shared" si="3"/>
        <v>9.3238827400683437</v>
      </c>
      <c r="BE23">
        <f t="shared" si="10"/>
        <v>-512.78636685820993</v>
      </c>
      <c r="BF23">
        <f t="shared" si="11"/>
        <v>-512.8292888616121</v>
      </c>
      <c r="BG23">
        <f t="shared" si="12"/>
        <v>-512.76187658960157</v>
      </c>
      <c r="BH23">
        <f t="shared" si="13"/>
        <v>-512.86970127541042</v>
      </c>
      <c r="BI23">
        <f t="shared" si="14"/>
        <v>-512.70162888294169</v>
      </c>
      <c r="BJ23">
        <f t="shared" si="15"/>
        <v>-512.97714682295009</v>
      </c>
      <c r="BK23">
        <f t="shared" si="16"/>
        <v>-512.55241582723806</v>
      </c>
      <c r="BL23">
        <f t="shared" si="17"/>
        <v>-513.36154272235024</v>
      </c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</row>
    <row r="24" spans="1:79" s="19" customFormat="1" ht="12.95" customHeight="1">
      <c r="A24" t="s">
        <v>247</v>
      </c>
      <c r="B24" s="89" t="s">
        <v>92</v>
      </c>
      <c r="C24" s="18">
        <v>34149.807999999997</v>
      </c>
      <c r="D24" s="18"/>
      <c r="E24" s="92">
        <f t="shared" si="18"/>
        <v>-8869.9958271227224</v>
      </c>
      <c r="F24" s="19">
        <f t="shared" si="19"/>
        <v>-8870</v>
      </c>
      <c r="G24" s="19">
        <f t="shared" si="20"/>
        <v>1.0210000000370201E-2</v>
      </c>
      <c r="H24">
        <f>G24</f>
        <v>1.0210000000370201E-2</v>
      </c>
      <c r="I24"/>
      <c r="J24"/>
      <c r="K24"/>
      <c r="L24"/>
      <c r="M24"/>
      <c r="N24"/>
      <c r="O24"/>
      <c r="P24" s="21">
        <f t="shared" si="37"/>
        <v>9.8448046415329435E-3</v>
      </c>
      <c r="Q24" s="22">
        <f t="shared" si="21"/>
        <v>19131.307999999997</v>
      </c>
      <c r="R24" s="19">
        <f t="shared" si="38"/>
        <v>1.3336765011627307E-7</v>
      </c>
      <c r="S24" s="3"/>
      <c r="Y24"/>
      <c r="Z24">
        <f t="shared" si="22"/>
        <v>-8870</v>
      </c>
      <c r="AA24" s="19">
        <f t="shared" si="23"/>
        <v>2.2064788405020398E-2</v>
      </c>
      <c r="AB24" s="19">
        <f t="shared" si="24"/>
        <v>-9999</v>
      </c>
      <c r="AC24" s="19">
        <f t="shared" si="25"/>
        <v>3.6519535883725723E-4</v>
      </c>
      <c r="AD24" s="19">
        <f t="shared" si="26"/>
        <v>-9999</v>
      </c>
      <c r="AE24" s="19">
        <f t="shared" si="27"/>
        <v>0</v>
      </c>
      <c r="AF24">
        <f t="shared" si="28"/>
        <v>-9999</v>
      </c>
      <c r="AG24" s="137"/>
      <c r="AH24">
        <f t="shared" si="29"/>
        <v>1.2219983763487454E-2</v>
      </c>
      <c r="AI24">
        <f t="shared" si="30"/>
        <v>0.15590270387456229</v>
      </c>
      <c r="AJ24">
        <f t="shared" si="31"/>
        <v>0.43751033343139034</v>
      </c>
      <c r="AK24">
        <f t="shared" si="32"/>
        <v>6.8274092589947941E-4</v>
      </c>
      <c r="AL24">
        <f t="shared" si="33"/>
        <v>3.1407838122629168</v>
      </c>
      <c r="AM24">
        <f t="shared" si="34"/>
        <v>2472.6727288856841</v>
      </c>
      <c r="AN24" s="19">
        <f t="shared" si="35"/>
        <v>-518.36556965949967</v>
      </c>
      <c r="AO24" s="19">
        <f t="shared" si="35"/>
        <v>-518.36767953791627</v>
      </c>
      <c r="AP24" s="19">
        <f t="shared" si="35"/>
        <v>-518.3651799537123</v>
      </c>
      <c r="AQ24" s="19">
        <f t="shared" si="35"/>
        <v>-518.36814122731892</v>
      </c>
      <c r="AR24" s="19">
        <f t="shared" si="35"/>
        <v>-518.36463299035199</v>
      </c>
      <c r="AS24" s="19">
        <f t="shared" si="35"/>
        <v>-518.36878922371534</v>
      </c>
      <c r="AT24" s="19">
        <f t="shared" si="35"/>
        <v>-518.36386531002029</v>
      </c>
      <c r="AU24" s="19">
        <f t="shared" si="36"/>
        <v>-518.36969871141287</v>
      </c>
      <c r="AV24"/>
      <c r="AW24">
        <v>-6800</v>
      </c>
      <c r="AX24">
        <f t="shared" si="6"/>
        <v>1.4394091774207942E-2</v>
      </c>
      <c r="AY24">
        <f t="shared" si="7"/>
        <v>1.0757430934777849E-2</v>
      </c>
      <c r="AZ24" s="19">
        <f t="shared" si="8"/>
        <v>3.6366608394300939E-3</v>
      </c>
      <c r="BA24">
        <f t="shared" si="9"/>
        <v>0.16663730123077547</v>
      </c>
      <c r="BB24">
        <f t="shared" si="1"/>
        <v>0.28976702928754544</v>
      </c>
      <c r="BC24">
        <f t="shared" si="2"/>
        <v>2.9819391408468601</v>
      </c>
      <c r="BD24">
        <f t="shared" si="3"/>
        <v>12.500507834335815</v>
      </c>
      <c r="BE24">
        <f t="shared" si="10"/>
        <v>-512.61657655595127</v>
      </c>
      <c r="BF24">
        <f t="shared" si="11"/>
        <v>-512.7000315453638</v>
      </c>
      <c r="BG24">
        <f t="shared" si="12"/>
        <v>-512.58312679052756</v>
      </c>
      <c r="BH24">
        <f t="shared" si="13"/>
        <v>-512.74963586514389</v>
      </c>
      <c r="BI24">
        <f t="shared" si="14"/>
        <v>-512.51718315564847</v>
      </c>
      <c r="BJ24">
        <f t="shared" si="15"/>
        <v>-512.85378999505417</v>
      </c>
      <c r="BK24">
        <f t="shared" si="16"/>
        <v>-512.38467068668933</v>
      </c>
      <c r="BL24">
        <f t="shared" si="17"/>
        <v>-513.10732160615419</v>
      </c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</row>
    <row r="25" spans="1:79" s="19" customFormat="1" ht="12.95" customHeight="1">
      <c r="A25" t="s">
        <v>247</v>
      </c>
      <c r="B25" s="89" t="s">
        <v>89</v>
      </c>
      <c r="C25" s="18">
        <v>35239.85</v>
      </c>
      <c r="D25" s="18"/>
      <c r="E25" s="92">
        <f t="shared" si="18"/>
        <v>-8424.490293871102</v>
      </c>
      <c r="F25" s="19">
        <f t="shared" si="19"/>
        <v>-8424.5</v>
      </c>
      <c r="G25" s="19">
        <f t="shared" si="20"/>
        <v>2.3748500003421213E-2</v>
      </c>
      <c r="H25">
        <f>G25</f>
        <v>2.3748500003421213E-2</v>
      </c>
      <c r="I25"/>
      <c r="J25"/>
      <c r="K25"/>
      <c r="L25"/>
      <c r="M25"/>
      <c r="N25"/>
      <c r="O25"/>
      <c r="P25" s="21">
        <f t="shared" si="37"/>
        <v>1.0036112253986781E-2</v>
      </c>
      <c r="Q25" s="22">
        <f t="shared" si="21"/>
        <v>20221.349999999999</v>
      </c>
      <c r="R25" s="19">
        <f t="shared" si="38"/>
        <v>1.8802957779083949E-4</v>
      </c>
      <c r="S25" s="3"/>
      <c r="Y25"/>
      <c r="Z25">
        <f t="shared" si="22"/>
        <v>-8424.5</v>
      </c>
      <c r="AA25" s="19">
        <f t="shared" si="23"/>
        <v>2.7772066452305712E-2</v>
      </c>
      <c r="AB25" s="19">
        <f t="shared" si="24"/>
        <v>-9999</v>
      </c>
      <c r="AC25" s="19">
        <f t="shared" si="25"/>
        <v>1.3712387749434432E-2</v>
      </c>
      <c r="AD25" s="19">
        <f t="shared" si="26"/>
        <v>-9999</v>
      </c>
      <c r="AE25" s="19">
        <f t="shared" si="27"/>
        <v>0</v>
      </c>
      <c r="AF25">
        <f t="shared" si="28"/>
        <v>-9999</v>
      </c>
      <c r="AG25" s="137"/>
      <c r="AH25">
        <f t="shared" si="29"/>
        <v>1.7735954198318929E-2</v>
      </c>
      <c r="AI25">
        <f t="shared" si="30"/>
        <v>0.16953810216210874</v>
      </c>
      <c r="AJ25">
        <f t="shared" si="31"/>
        <v>0.59206985847023463</v>
      </c>
      <c r="AK25">
        <f t="shared" si="32"/>
        <v>-0.15110839718868879</v>
      </c>
      <c r="AL25">
        <f t="shared" si="33"/>
        <v>-2.9616047325427957</v>
      </c>
      <c r="AM25">
        <f t="shared" si="34"/>
        <v>-11.081842579448875</v>
      </c>
      <c r="AN25" s="19">
        <f t="shared" si="35"/>
        <v>-517.76093561367918</v>
      </c>
      <c r="AO25" s="19">
        <f t="shared" si="35"/>
        <v>-517.69336325002382</v>
      </c>
      <c r="AP25" s="19">
        <f t="shared" si="35"/>
        <v>-517.79177785859167</v>
      </c>
      <c r="AQ25" s="19">
        <f t="shared" si="35"/>
        <v>-517.64585775924968</v>
      </c>
      <c r="AR25" s="19">
        <f t="shared" si="35"/>
        <v>-517.85733642555192</v>
      </c>
      <c r="AS25" s="19">
        <f t="shared" si="35"/>
        <v>-517.53750358747982</v>
      </c>
      <c r="AT25" s="19">
        <f t="shared" si="35"/>
        <v>-517.99897982753953</v>
      </c>
      <c r="AU25" s="19">
        <f t="shared" si="36"/>
        <v>-517.23714363875933</v>
      </c>
      <c r="AV25"/>
      <c r="AW25">
        <v>-6700</v>
      </c>
      <c r="AX25">
        <f t="shared" si="6"/>
        <v>1.7260866570693627E-2</v>
      </c>
      <c r="AY25">
        <f t="shared" si="7"/>
        <v>1.0803049985578999E-2</v>
      </c>
      <c r="AZ25" s="19">
        <f t="shared" si="8"/>
        <v>6.4578165851146294E-3</v>
      </c>
      <c r="BA25">
        <f t="shared" si="9"/>
        <v>0.16104144424686573</v>
      </c>
      <c r="BB25">
        <f t="shared" si="1"/>
        <v>0.3365345292921606</v>
      </c>
      <c r="BC25">
        <f t="shared" si="2"/>
        <v>3.0311900634073945</v>
      </c>
      <c r="BD25">
        <f t="shared" si="3"/>
        <v>18.097112835653679</v>
      </c>
      <c r="BE25">
        <f t="shared" si="10"/>
        <v>-512.45521309459969</v>
      </c>
      <c r="BF25">
        <f t="shared" si="11"/>
        <v>-512.57045295227556</v>
      </c>
      <c r="BG25">
        <f t="shared" si="12"/>
        <v>-512.42105041362754</v>
      </c>
      <c r="BH25">
        <f t="shared" si="13"/>
        <v>-512.61693768085092</v>
      </c>
      <c r="BI25">
        <f t="shared" si="14"/>
        <v>-512.36316895419418</v>
      </c>
      <c r="BJ25">
        <f t="shared" si="15"/>
        <v>-512.69884751577206</v>
      </c>
      <c r="BK25">
        <f t="shared" si="16"/>
        <v>-512.26337831034743</v>
      </c>
      <c r="BL25">
        <f t="shared" si="17"/>
        <v>-512.85310048995814</v>
      </c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</row>
    <row r="26" spans="1:79" s="19" customFormat="1" ht="12.95" customHeight="1">
      <c r="A26" t="s">
        <v>247</v>
      </c>
      <c r="B26" s="89" t="s">
        <v>92</v>
      </c>
      <c r="C26" s="18">
        <v>35321.826000000001</v>
      </c>
      <c r="D26" s="18"/>
      <c r="E26" s="92">
        <f t="shared" si="18"/>
        <v>-8390.986298984817</v>
      </c>
      <c r="F26" s="19">
        <f t="shared" si="19"/>
        <v>-8391</v>
      </c>
      <c r="G26" s="19">
        <f t="shared" si="20"/>
        <v>3.3523000005516224E-2</v>
      </c>
      <c r="H26">
        <f>G26</f>
        <v>3.3523000005516224E-2</v>
      </c>
      <c r="I26"/>
      <c r="J26"/>
      <c r="K26"/>
      <c r="L26"/>
      <c r="M26"/>
      <c r="N26"/>
      <c r="O26"/>
      <c r="P26" s="21">
        <f t="shared" si="37"/>
        <v>1.0050611099222588E-2</v>
      </c>
      <c r="Q26" s="22">
        <f t="shared" si="21"/>
        <v>20303.326000000001</v>
      </c>
      <c r="R26" s="19">
        <f t="shared" si="38"/>
        <v>5.5095304096829643E-4</v>
      </c>
      <c r="S26" s="3"/>
      <c r="Y26"/>
      <c r="Z26">
        <f t="shared" si="22"/>
        <v>-8391</v>
      </c>
      <c r="AA26" s="19">
        <f t="shared" si="23"/>
        <v>2.7995529045145906E-2</v>
      </c>
      <c r="AB26" s="19">
        <f t="shared" si="24"/>
        <v>-9999</v>
      </c>
      <c r="AC26" s="19">
        <f t="shared" si="25"/>
        <v>2.3472388906293634E-2</v>
      </c>
      <c r="AD26" s="19">
        <f t="shared" si="26"/>
        <v>-9999</v>
      </c>
      <c r="AE26" s="19">
        <f t="shared" si="27"/>
        <v>0</v>
      </c>
      <c r="AF26">
        <f t="shared" si="28"/>
        <v>-9999</v>
      </c>
      <c r="AG26" s="137"/>
      <c r="AH26">
        <f t="shared" si="29"/>
        <v>1.794491794592332E-2</v>
      </c>
      <c r="AI26">
        <f t="shared" si="30"/>
        <v>0.172422876863909</v>
      </c>
      <c r="AJ26">
        <f t="shared" si="31"/>
        <v>0.60662481417940683</v>
      </c>
      <c r="AK26">
        <f t="shared" si="32"/>
        <v>-0.16618308194048506</v>
      </c>
      <c r="AL26">
        <f t="shared" si="33"/>
        <v>-2.9434214820730329</v>
      </c>
      <c r="AM26">
        <f t="shared" si="34"/>
        <v>-10.059235127043539</v>
      </c>
      <c r="AN26" s="19">
        <f t="shared" si="35"/>
        <v>-517.70390452244419</v>
      </c>
      <c r="AO26" s="19">
        <f t="shared" si="35"/>
        <v>-517.65010771743266</v>
      </c>
      <c r="AP26" s="19">
        <f t="shared" si="35"/>
        <v>-517.73156673134827</v>
      </c>
      <c r="AQ26" s="19">
        <f t="shared" si="35"/>
        <v>-517.6059371890359</v>
      </c>
      <c r="AR26" s="19">
        <f t="shared" si="35"/>
        <v>-517.79495967434752</v>
      </c>
      <c r="AS26" s="19">
        <f t="shared" si="35"/>
        <v>-517.49679835474421</v>
      </c>
      <c r="AT26" s="19">
        <f t="shared" si="35"/>
        <v>-517.94197135509341</v>
      </c>
      <c r="AU26" s="19">
        <f t="shared" si="36"/>
        <v>-517.1519795648336</v>
      </c>
      <c r="AV26"/>
      <c r="AW26">
        <v>-6600</v>
      </c>
      <c r="AX26">
        <f t="shared" si="6"/>
        <v>1.9681552647805647E-2</v>
      </c>
      <c r="AY26">
        <f t="shared" si="7"/>
        <v>1.0848810126156586E-2</v>
      </c>
      <c r="AZ26" s="19">
        <f t="shared" si="8"/>
        <v>8.8327425216490618E-3</v>
      </c>
      <c r="BA26">
        <f t="shared" si="9"/>
        <v>0.15783478003253204</v>
      </c>
      <c r="BB26">
        <f t="shared" si="1"/>
        <v>0.37644810187008804</v>
      </c>
      <c r="BC26">
        <f t="shared" si="2"/>
        <v>3.073915091033852</v>
      </c>
      <c r="BD26">
        <f t="shared" si="3"/>
        <v>29.540611257307685</v>
      </c>
      <c r="BE26">
        <f t="shared" si="10"/>
        <v>-512.31140881883414</v>
      </c>
      <c r="BF26">
        <f t="shared" si="11"/>
        <v>-512.42712087608845</v>
      </c>
      <c r="BG26">
        <f t="shared" si="12"/>
        <v>-512.28451535564466</v>
      </c>
      <c r="BH26">
        <f t="shared" si="13"/>
        <v>-512.46122441216005</v>
      </c>
      <c r="BI26">
        <f t="shared" si="14"/>
        <v>-512.24341361509266</v>
      </c>
      <c r="BJ26">
        <f t="shared" si="15"/>
        <v>-512.51428153715347</v>
      </c>
      <c r="BK26">
        <f t="shared" si="16"/>
        <v>-512.17999389844476</v>
      </c>
      <c r="BL26">
        <f t="shared" si="17"/>
        <v>-512.59887937376197</v>
      </c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</row>
    <row r="27" spans="1:79" s="19" customFormat="1" ht="12.95" customHeight="1">
      <c r="A27" t="s">
        <v>205</v>
      </c>
      <c r="B27" s="3" t="s">
        <v>92</v>
      </c>
      <c r="C27" s="83">
        <v>47565.373699999996</v>
      </c>
      <c r="D27" t="s">
        <v>203</v>
      </c>
      <c r="E27" s="92">
        <f t="shared" si="18"/>
        <v>-3386.9880613204532</v>
      </c>
      <c r="F27" s="19">
        <f t="shared" si="19"/>
        <v>-3387</v>
      </c>
      <c r="G27" s="19">
        <f t="shared" si="20"/>
        <v>2.9211000000941567E-2</v>
      </c>
      <c r="J27" s="92">
        <f t="shared" ref="J27:J58" si="39">G27</f>
        <v>2.9211000000941567E-2</v>
      </c>
      <c r="P27" s="21">
        <f t="shared" si="37"/>
        <v>1.2394176141387322E-2</v>
      </c>
      <c r="Q27" s="22">
        <f t="shared" si="21"/>
        <v>32546.873699999996</v>
      </c>
      <c r="R27" s="19">
        <f t="shared" si="38"/>
        <v>2.8280556472327293E-4</v>
      </c>
      <c r="S27" s="137">
        <v>1</v>
      </c>
      <c r="Y27"/>
      <c r="Z27">
        <f t="shared" si="22"/>
        <v>-3387</v>
      </c>
      <c r="AA27" s="19">
        <f t="shared" si="23"/>
        <v>3.0570088076226656E-2</v>
      </c>
      <c r="AB27" s="19">
        <f t="shared" si="24"/>
        <v>1.1035088066102233E-2</v>
      </c>
      <c r="AC27" s="19">
        <f t="shared" si="25"/>
        <v>1.6816823859554245E-2</v>
      </c>
      <c r="AD27" s="19">
        <f t="shared" si="26"/>
        <v>-1.3590880752850885E-3</v>
      </c>
      <c r="AE27" s="19">
        <f t="shared" si="27"/>
        <v>1.8471203963821266E-6</v>
      </c>
      <c r="AF27">
        <f t="shared" si="28"/>
        <v>1.6816823859554245E-2</v>
      </c>
      <c r="AG27" s="137"/>
      <c r="AH27">
        <f t="shared" si="29"/>
        <v>1.8175911934839334E-2</v>
      </c>
      <c r="AI27">
        <f t="shared" si="30"/>
        <v>0.17857997559165661</v>
      </c>
      <c r="AJ27">
        <f t="shared" si="31"/>
        <v>0.63341678907637444</v>
      </c>
      <c r="AK27">
        <f t="shared" si="32"/>
        <v>-0.19434468081849629</v>
      </c>
      <c r="AL27">
        <f t="shared" si="33"/>
        <v>-2.9092687710858463</v>
      </c>
      <c r="AM27">
        <f t="shared" si="34"/>
        <v>-8.569916035951632</v>
      </c>
      <c r="AN27" s="19">
        <f t="shared" si="35"/>
        <v>-505.03313261127136</v>
      </c>
      <c r="AO27" s="19">
        <f t="shared" si="35"/>
        <v>-505.00174339961819</v>
      </c>
      <c r="AP27" s="19">
        <f t="shared" si="35"/>
        <v>-505.0534876124438</v>
      </c>
      <c r="AQ27" s="19">
        <f t="shared" si="35"/>
        <v>-504.96668643052834</v>
      </c>
      <c r="AR27" s="19">
        <f t="shared" si="35"/>
        <v>-505.10851672468749</v>
      </c>
      <c r="AS27" s="19">
        <f t="shared" si="35"/>
        <v>-504.86420168490645</v>
      </c>
      <c r="AT27" s="19">
        <f t="shared" si="35"/>
        <v>-505.25715487619203</v>
      </c>
      <c r="AU27" s="19">
        <f t="shared" si="36"/>
        <v>-504.43075491038223</v>
      </c>
      <c r="AV27"/>
      <c r="AW27">
        <v>-6500</v>
      </c>
      <c r="AX27">
        <f t="shared" si="6"/>
        <v>2.1597566477563911E-2</v>
      </c>
      <c r="AY27">
        <f t="shared" si="7"/>
        <v>1.0894711356510611E-2</v>
      </c>
      <c r="AZ27" s="19">
        <f t="shared" si="8"/>
        <v>1.07028551210533E-2</v>
      </c>
      <c r="BA27">
        <f t="shared" si="9"/>
        <v>0.15633531652258981</v>
      </c>
      <c r="BB27">
        <f t="shared" si="1"/>
        <v>0.40922931676916646</v>
      </c>
      <c r="BC27">
        <f t="shared" si="2"/>
        <v>3.1095649802472511</v>
      </c>
      <c r="BD27">
        <f t="shared" si="3"/>
        <v>62.440659167213063</v>
      </c>
      <c r="BE27">
        <f t="shared" si="10"/>
        <v>-512.1896523724962</v>
      </c>
      <c r="BF27">
        <f t="shared" si="11"/>
        <v>-512.26428563579918</v>
      </c>
      <c r="BG27">
        <f t="shared" si="12"/>
        <v>-512.17496422066586</v>
      </c>
      <c r="BH27">
        <f t="shared" si="13"/>
        <v>-512.28201797851932</v>
      </c>
      <c r="BI27">
        <f t="shared" si="14"/>
        <v>-512.15388057871837</v>
      </c>
      <c r="BJ27">
        <f t="shared" si="15"/>
        <v>-512.30758615013235</v>
      </c>
      <c r="BK27">
        <f t="shared" si="16"/>
        <v>-512.12353588722954</v>
      </c>
      <c r="BL27">
        <f t="shared" si="17"/>
        <v>-512.34465825756592</v>
      </c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</row>
    <row r="28" spans="1:79" s="19" customFormat="1" ht="12.95" customHeight="1">
      <c r="A28" t="s">
        <v>205</v>
      </c>
      <c r="B28" s="3" t="s">
        <v>92</v>
      </c>
      <c r="C28" s="83">
        <v>47565.373699999996</v>
      </c>
      <c r="D28" t="s">
        <v>203</v>
      </c>
      <c r="E28" s="92">
        <f t="shared" si="18"/>
        <v>-3386.9880613204532</v>
      </c>
      <c r="F28" s="19">
        <f t="shared" si="19"/>
        <v>-3387</v>
      </c>
      <c r="G28" s="19">
        <f t="shared" si="20"/>
        <v>2.9211000000941567E-2</v>
      </c>
      <c r="J28" s="92">
        <f t="shared" si="39"/>
        <v>2.9211000000941567E-2</v>
      </c>
      <c r="P28" s="21">
        <f t="shared" si="37"/>
        <v>1.2394176141387322E-2</v>
      </c>
      <c r="Q28" s="22">
        <f t="shared" si="21"/>
        <v>32546.873699999996</v>
      </c>
      <c r="R28" s="19">
        <f t="shared" si="38"/>
        <v>2.8280556472327293E-4</v>
      </c>
      <c r="S28" s="137">
        <v>1</v>
      </c>
      <c r="Y28"/>
      <c r="Z28">
        <f t="shared" si="22"/>
        <v>-3387</v>
      </c>
      <c r="AA28" s="19">
        <f t="shared" si="23"/>
        <v>3.0570088076226656E-2</v>
      </c>
      <c r="AB28" s="19">
        <f t="shared" si="24"/>
        <v>1.1035088066102233E-2</v>
      </c>
      <c r="AC28" s="19">
        <f t="shared" si="25"/>
        <v>1.6816823859554245E-2</v>
      </c>
      <c r="AD28" s="19">
        <f t="shared" si="26"/>
        <v>-1.3590880752850885E-3</v>
      </c>
      <c r="AE28" s="19">
        <f t="shared" si="27"/>
        <v>1.8471203963821266E-6</v>
      </c>
      <c r="AF28">
        <f t="shared" si="28"/>
        <v>1.6816823859554245E-2</v>
      </c>
      <c r="AG28" s="137"/>
      <c r="AH28">
        <f t="shared" si="29"/>
        <v>1.8175911934839334E-2</v>
      </c>
      <c r="AI28">
        <f t="shared" si="30"/>
        <v>0.17857997559165661</v>
      </c>
      <c r="AJ28">
        <f t="shared" si="31"/>
        <v>0.63341678907637444</v>
      </c>
      <c r="AK28">
        <f t="shared" si="32"/>
        <v>-0.19434468081849629</v>
      </c>
      <c r="AL28">
        <f t="shared" si="33"/>
        <v>-2.9092687710858463</v>
      </c>
      <c r="AM28">
        <f t="shared" si="34"/>
        <v>-8.569916035951632</v>
      </c>
      <c r="AN28" s="19">
        <f t="shared" si="35"/>
        <v>-505.03313261127136</v>
      </c>
      <c r="AO28" s="19">
        <f t="shared" si="35"/>
        <v>-505.00174339961819</v>
      </c>
      <c r="AP28" s="19">
        <f t="shared" si="35"/>
        <v>-505.0534876124438</v>
      </c>
      <c r="AQ28" s="19">
        <f t="shared" si="35"/>
        <v>-504.96668643052834</v>
      </c>
      <c r="AR28" s="19">
        <f t="shared" si="35"/>
        <v>-505.10851672468749</v>
      </c>
      <c r="AS28" s="19">
        <f t="shared" si="35"/>
        <v>-504.86420168490645</v>
      </c>
      <c r="AT28" s="19">
        <f t="shared" si="35"/>
        <v>-505.25715487619203</v>
      </c>
      <c r="AU28" s="19">
        <f t="shared" si="36"/>
        <v>-504.43075491038223</v>
      </c>
      <c r="AV28"/>
      <c r="AW28">
        <v>-6400</v>
      </c>
      <c r="AX28">
        <f t="shared" si="6"/>
        <v>2.3139375360675785E-2</v>
      </c>
      <c r="AY28">
        <f t="shared" si="7"/>
        <v>1.0940753676641072E-2</v>
      </c>
      <c r="AZ28" s="19">
        <f t="shared" si="8"/>
        <v>1.2198621684034711E-2</v>
      </c>
      <c r="BA28">
        <f t="shared" si="9"/>
        <v>0.15590310646195116</v>
      </c>
      <c r="BB28">
        <f t="shared" si="1"/>
        <v>0.43709730330045632</v>
      </c>
      <c r="BC28">
        <f t="shared" si="2"/>
        <v>3.1403245397354325</v>
      </c>
      <c r="BD28">
        <f t="shared" si="3"/>
        <v>1577.1452422064156</v>
      </c>
      <c r="BE28">
        <f t="shared" si="10"/>
        <v>-512.08396390708572</v>
      </c>
      <c r="BF28">
        <f t="shared" si="11"/>
        <v>-512.08727143260512</v>
      </c>
      <c r="BG28">
        <f t="shared" si="12"/>
        <v>-512.08335295012409</v>
      </c>
      <c r="BH28">
        <f t="shared" si="13"/>
        <v>-512.08799525494169</v>
      </c>
      <c r="BI28">
        <f t="shared" si="14"/>
        <v>-512.08249543509771</v>
      </c>
      <c r="BJ28">
        <f t="shared" si="15"/>
        <v>-512.08901119084737</v>
      </c>
      <c r="BK28">
        <f t="shared" si="16"/>
        <v>-512.08129185547989</v>
      </c>
      <c r="BL28">
        <f t="shared" si="17"/>
        <v>-512.09043714136988</v>
      </c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</row>
    <row r="29" spans="1:79" ht="12.95" customHeight="1">
      <c r="A29" s="166" t="s">
        <v>305</v>
      </c>
      <c r="B29" s="168" t="s">
        <v>89</v>
      </c>
      <c r="C29" s="167">
        <v>47823.5046</v>
      </c>
      <c r="D29" s="18"/>
      <c r="E29" s="92">
        <f t="shared" si="18"/>
        <v>-3281.4886913390928</v>
      </c>
      <c r="F29" s="19">
        <f t="shared" si="19"/>
        <v>-3281.5</v>
      </c>
      <c r="G29" s="19">
        <f t="shared" si="20"/>
        <v>2.7669499999319669E-2</v>
      </c>
      <c r="H29" s="19"/>
      <c r="I29" s="19"/>
      <c r="J29" s="19">
        <f t="shared" si="39"/>
        <v>2.7669499999319669E-2</v>
      </c>
      <c r="L29" s="19"/>
      <c r="M29" s="19"/>
      <c r="N29" s="19"/>
      <c r="O29" s="19">
        <f ca="1">+C$11+C$12*F29</f>
        <v>-9.1562440255749153E-2</v>
      </c>
      <c r="P29" s="21">
        <f t="shared" si="37"/>
        <v>1.2447388574093313E-2</v>
      </c>
      <c r="Q29" s="22">
        <f t="shared" si="21"/>
        <v>32805.0046</v>
      </c>
      <c r="R29" s="19">
        <f t="shared" si="38"/>
        <v>2.3171267624200675E-4</v>
      </c>
      <c r="S29" s="3">
        <v>1</v>
      </c>
      <c r="Z29">
        <f t="shared" si="22"/>
        <v>-3281.5</v>
      </c>
      <c r="AA29" s="19">
        <f t="shared" si="23"/>
        <v>3.0551327578284548E-2</v>
      </c>
      <c r="AB29" s="19">
        <f t="shared" si="24"/>
        <v>9.5655609951284352E-3</v>
      </c>
      <c r="AC29" s="19">
        <f t="shared" si="25"/>
        <v>1.5222111425226356E-2</v>
      </c>
      <c r="AD29" s="19">
        <f t="shared" si="26"/>
        <v>-2.8818275789648795E-3</v>
      </c>
      <c r="AE29" s="19">
        <f t="shared" si="27"/>
        <v>8.3049301948825786E-6</v>
      </c>
      <c r="AF29">
        <f t="shared" si="28"/>
        <v>1.5222111425226356E-2</v>
      </c>
      <c r="AG29" s="137"/>
      <c r="AH29">
        <f t="shared" si="29"/>
        <v>1.8103939004191234E-2</v>
      </c>
      <c r="AI29">
        <f t="shared" si="30"/>
        <v>0.19245300113668506</v>
      </c>
      <c r="AJ29">
        <f t="shared" si="31"/>
        <v>0.68090139722160437</v>
      </c>
      <c r="AK29">
        <f t="shared" si="32"/>
        <v>-0.24570013448978806</v>
      </c>
      <c r="AL29">
        <f t="shared" si="33"/>
        <v>-2.8462368633976571</v>
      </c>
      <c r="AM29">
        <f t="shared" si="34"/>
        <v>-6.7221964470351265</v>
      </c>
      <c r="AN29" s="19">
        <f t="shared" si="35"/>
        <v>-504.85060386430581</v>
      </c>
      <c r="AO29" s="19">
        <f t="shared" si="35"/>
        <v>-504.8434575618835</v>
      </c>
      <c r="AP29" s="19">
        <f t="shared" si="35"/>
        <v>-504.85792600462833</v>
      </c>
      <c r="AQ29" s="19">
        <f t="shared" si="35"/>
        <v>-504.82832094964829</v>
      </c>
      <c r="AR29" s="19">
        <f t="shared" si="35"/>
        <v>-504.88766872344758</v>
      </c>
      <c r="AS29" s="19">
        <f t="shared" si="35"/>
        <v>-504.76301772379071</v>
      </c>
      <c r="AT29" s="19">
        <f t="shared" si="35"/>
        <v>-505.00497096422492</v>
      </c>
      <c r="AU29" s="19">
        <f t="shared" si="36"/>
        <v>-504.16255163279538</v>
      </c>
      <c r="AW29">
        <v>-6300</v>
      </c>
      <c r="AX29">
        <f t="shared" si="6"/>
        <v>2.4536149248385951E-2</v>
      </c>
      <c r="AY29">
        <f t="shared" si="7"/>
        <v>1.0986937086547969E-2</v>
      </c>
      <c r="AZ29" s="19">
        <f t="shared" si="8"/>
        <v>1.354921216183798E-2</v>
      </c>
      <c r="BA29">
        <f t="shared" si="9"/>
        <v>0.15626394783478459</v>
      </c>
      <c r="BB29">
        <f t="shared" si="1"/>
        <v>0.46435431752359602</v>
      </c>
      <c r="BC29">
        <f t="shared" si="2"/>
        <v>-3.1123241591586868</v>
      </c>
      <c r="BD29">
        <f t="shared" si="3"/>
        <v>-68.327984158568924</v>
      </c>
      <c r="BE29">
        <f t="shared" si="10"/>
        <v>-511.97901815915992</v>
      </c>
      <c r="BF29">
        <f t="shared" si="11"/>
        <v>-511.90960767514417</v>
      </c>
      <c r="BG29">
        <f t="shared" si="12"/>
        <v>-511.9925457316026</v>
      </c>
      <c r="BH29">
        <f t="shared" si="13"/>
        <v>-511.89332373696374</v>
      </c>
      <c r="BI29">
        <f t="shared" si="14"/>
        <v>-512.0118954718132</v>
      </c>
      <c r="BJ29">
        <f t="shared" si="15"/>
        <v>-511.86994295950916</v>
      </c>
      <c r="BK29">
        <f t="shared" si="16"/>
        <v>-512.03963569236453</v>
      </c>
      <c r="BL29">
        <f t="shared" si="17"/>
        <v>-511.83621602517377</v>
      </c>
    </row>
    <row r="30" spans="1:79" s="19" customFormat="1" ht="12.95" customHeight="1">
      <c r="A30" t="s">
        <v>205</v>
      </c>
      <c r="B30" s="3" t="s">
        <v>89</v>
      </c>
      <c r="C30" s="83">
        <v>47823.504800000002</v>
      </c>
      <c r="D30" t="s">
        <v>203</v>
      </c>
      <c r="E30" s="92">
        <f t="shared" si="18"/>
        <v>-3281.4886095981069</v>
      </c>
      <c r="F30" s="19">
        <f t="shared" si="19"/>
        <v>-3281.5</v>
      </c>
      <c r="G30" s="19">
        <f t="shared" si="20"/>
        <v>2.7869500001543202E-2</v>
      </c>
      <c r="J30" s="92">
        <f t="shared" si="39"/>
        <v>2.7869500001543202E-2</v>
      </c>
      <c r="P30" s="21">
        <f t="shared" si="37"/>
        <v>1.2447388574093313E-2</v>
      </c>
      <c r="Q30" s="22">
        <f t="shared" si="21"/>
        <v>32805.004800000002</v>
      </c>
      <c r="R30" s="19">
        <f t="shared" si="38"/>
        <v>2.3784152088068044E-4</v>
      </c>
      <c r="S30" s="137">
        <v>1</v>
      </c>
      <c r="Y30"/>
      <c r="Z30">
        <f t="shared" si="22"/>
        <v>-3281.5</v>
      </c>
      <c r="AA30" s="19">
        <f t="shared" si="23"/>
        <v>3.0551327578284548E-2</v>
      </c>
      <c r="AB30" s="19">
        <f t="shared" si="24"/>
        <v>9.7655609973519679E-3</v>
      </c>
      <c r="AC30" s="19">
        <f t="shared" si="25"/>
        <v>1.5422111427449888E-2</v>
      </c>
      <c r="AD30" s="19">
        <f t="shared" si="26"/>
        <v>-2.6818275767413469E-3</v>
      </c>
      <c r="AE30" s="19">
        <f t="shared" si="27"/>
        <v>7.1921991513703647E-6</v>
      </c>
      <c r="AF30">
        <f t="shared" si="28"/>
        <v>1.5422111427449888E-2</v>
      </c>
      <c r="AG30" s="137"/>
      <c r="AH30">
        <f t="shared" si="29"/>
        <v>1.8103939004191234E-2</v>
      </c>
      <c r="AI30">
        <f t="shared" si="30"/>
        <v>0.19245300113668506</v>
      </c>
      <c r="AJ30">
        <f t="shared" si="31"/>
        <v>0.68090139722160437</v>
      </c>
      <c r="AK30">
        <f t="shared" si="32"/>
        <v>-0.24570013448978806</v>
      </c>
      <c r="AL30">
        <f t="shared" si="33"/>
        <v>-2.8462368633976571</v>
      </c>
      <c r="AM30">
        <f t="shared" si="34"/>
        <v>-6.7221964470351265</v>
      </c>
      <c r="AN30" s="19">
        <f t="shared" si="35"/>
        <v>-504.85060386430581</v>
      </c>
      <c r="AO30" s="19">
        <f t="shared" si="35"/>
        <v>-504.8434575618835</v>
      </c>
      <c r="AP30" s="19">
        <f t="shared" si="35"/>
        <v>-504.85792600462833</v>
      </c>
      <c r="AQ30" s="19">
        <f t="shared" si="35"/>
        <v>-504.82832094964829</v>
      </c>
      <c r="AR30" s="19">
        <f t="shared" si="35"/>
        <v>-504.88766872344758</v>
      </c>
      <c r="AS30" s="19">
        <f t="shared" si="35"/>
        <v>-504.76301772379071</v>
      </c>
      <c r="AT30" s="19">
        <f t="shared" si="35"/>
        <v>-505.00497096422492</v>
      </c>
      <c r="AU30" s="19">
        <f t="shared" si="36"/>
        <v>-504.16255163279538</v>
      </c>
      <c r="AV30"/>
      <c r="AW30">
        <v>-6200</v>
      </c>
      <c r="AX30">
        <f t="shared" si="6"/>
        <v>2.5943185967937217E-2</v>
      </c>
      <c r="AY30">
        <f t="shared" si="7"/>
        <v>1.1033261586231306E-2</v>
      </c>
      <c r="AZ30" s="19">
        <f t="shared" si="8"/>
        <v>1.4909924381705913E-2</v>
      </c>
      <c r="BA30">
        <f t="shared" si="9"/>
        <v>0.15765073640199356</v>
      </c>
      <c r="BB30">
        <f t="shared" si="1"/>
        <v>0.49515199865387788</v>
      </c>
      <c r="BC30">
        <f t="shared" si="2"/>
        <v>-3.0772198072231833</v>
      </c>
      <c r="BD30">
        <f t="shared" si="3"/>
        <v>-31.058271014125548</v>
      </c>
      <c r="BE30">
        <f t="shared" si="10"/>
        <v>-511.85902949781809</v>
      </c>
      <c r="BF30">
        <f t="shared" si="11"/>
        <v>-511.74520292980333</v>
      </c>
      <c r="BG30">
        <f t="shared" si="12"/>
        <v>-511.88502497971092</v>
      </c>
      <c r="BH30">
        <f t="shared" si="13"/>
        <v>-511.7124075021116</v>
      </c>
      <c r="BI30">
        <f t="shared" si="14"/>
        <v>-511.92448175610554</v>
      </c>
      <c r="BJ30">
        <f t="shared" si="15"/>
        <v>-511.66181071439161</v>
      </c>
      <c r="BK30">
        <f t="shared" si="16"/>
        <v>-511.98490349823538</v>
      </c>
      <c r="BL30">
        <f t="shared" si="17"/>
        <v>-511.58199490897772</v>
      </c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</row>
    <row r="31" spans="1:79" s="19" customFormat="1" ht="12.95" customHeight="1">
      <c r="A31" t="s">
        <v>205</v>
      </c>
      <c r="B31" s="3" t="s">
        <v>89</v>
      </c>
      <c r="C31" s="83">
        <v>47823.504800000002</v>
      </c>
      <c r="D31" t="s">
        <v>203</v>
      </c>
      <c r="E31" s="92">
        <f t="shared" si="18"/>
        <v>-3281.4886095981069</v>
      </c>
      <c r="F31" s="19">
        <f t="shared" si="19"/>
        <v>-3281.5</v>
      </c>
      <c r="G31" s="19">
        <f t="shared" si="20"/>
        <v>2.7869500001543202E-2</v>
      </c>
      <c r="J31" s="92">
        <f t="shared" si="39"/>
        <v>2.7869500001543202E-2</v>
      </c>
      <c r="P31" s="21">
        <f t="shared" si="37"/>
        <v>1.2447388574093313E-2</v>
      </c>
      <c r="Q31" s="22">
        <f t="shared" si="21"/>
        <v>32805.004800000002</v>
      </c>
      <c r="R31" s="19">
        <f t="shared" si="38"/>
        <v>2.3784152088068044E-4</v>
      </c>
      <c r="S31" s="137">
        <v>1</v>
      </c>
      <c r="Y31"/>
      <c r="Z31">
        <f t="shared" si="22"/>
        <v>-3281.5</v>
      </c>
      <c r="AA31" s="19">
        <f t="shared" si="23"/>
        <v>3.0551327578284548E-2</v>
      </c>
      <c r="AB31" s="19">
        <f t="shared" si="24"/>
        <v>9.7655609973519679E-3</v>
      </c>
      <c r="AC31" s="19">
        <f t="shared" si="25"/>
        <v>1.5422111427449888E-2</v>
      </c>
      <c r="AD31" s="19">
        <f t="shared" si="26"/>
        <v>-2.6818275767413469E-3</v>
      </c>
      <c r="AE31" s="19">
        <f t="shared" si="27"/>
        <v>7.1921991513703647E-6</v>
      </c>
      <c r="AF31">
        <f t="shared" si="28"/>
        <v>1.5422111427449888E-2</v>
      </c>
      <c r="AG31" s="137"/>
      <c r="AH31">
        <f t="shared" si="29"/>
        <v>1.8103939004191234E-2</v>
      </c>
      <c r="AI31">
        <f t="shared" si="30"/>
        <v>0.19245300113668506</v>
      </c>
      <c r="AJ31">
        <f t="shared" si="31"/>
        <v>0.68090139722160437</v>
      </c>
      <c r="AK31">
        <f t="shared" si="32"/>
        <v>-0.24570013448978806</v>
      </c>
      <c r="AL31">
        <f t="shared" si="33"/>
        <v>-2.8462368633976571</v>
      </c>
      <c r="AM31">
        <f t="shared" si="34"/>
        <v>-6.7221964470351265</v>
      </c>
      <c r="AN31" s="19">
        <f t="shared" ref="AN31:AT40" si="40">$AU31+$AB$7*SIN(AO31)</f>
        <v>-504.85060386430581</v>
      </c>
      <c r="AO31" s="19">
        <f t="shared" si="40"/>
        <v>-504.8434575618835</v>
      </c>
      <c r="AP31" s="19">
        <f t="shared" si="40"/>
        <v>-504.85792600462833</v>
      </c>
      <c r="AQ31" s="19">
        <f t="shared" si="40"/>
        <v>-504.82832094964829</v>
      </c>
      <c r="AR31" s="19">
        <f t="shared" si="40"/>
        <v>-504.88766872344758</v>
      </c>
      <c r="AS31" s="19">
        <f t="shared" si="40"/>
        <v>-504.76301772379071</v>
      </c>
      <c r="AT31" s="19">
        <f t="shared" si="40"/>
        <v>-505.00497096422492</v>
      </c>
      <c r="AU31" s="19">
        <f t="shared" si="36"/>
        <v>-504.16255163279538</v>
      </c>
      <c r="AV31"/>
      <c r="AW31">
        <v>-6100</v>
      </c>
      <c r="AX31">
        <f t="shared" si="6"/>
        <v>2.7321439141744418E-2</v>
      </c>
      <c r="AY31">
        <f t="shared" si="7"/>
        <v>1.1079727175691077E-2</v>
      </c>
      <c r="AZ31" s="19">
        <f t="shared" si="8"/>
        <v>1.624171196605334E-2</v>
      </c>
      <c r="BA31">
        <f t="shared" si="9"/>
        <v>0.16068352570915512</v>
      </c>
      <c r="BB31">
        <f t="shared" si="1"/>
        <v>0.53128934478616752</v>
      </c>
      <c r="BC31">
        <f t="shared" si="2"/>
        <v>-3.0351078342233837</v>
      </c>
      <c r="BD31">
        <f t="shared" si="3"/>
        <v>-18.764269109140969</v>
      </c>
      <c r="BE31">
        <f t="shared" si="10"/>
        <v>-511.71705084925139</v>
      </c>
      <c r="BF31">
        <f t="shared" si="11"/>
        <v>-511.60028308449887</v>
      </c>
      <c r="BG31">
        <f t="shared" si="12"/>
        <v>-511.75087286113978</v>
      </c>
      <c r="BH31">
        <f t="shared" si="13"/>
        <v>-511.55456640757677</v>
      </c>
      <c r="BI31">
        <f t="shared" si="14"/>
        <v>-511.8075795668089</v>
      </c>
      <c r="BJ31">
        <f t="shared" si="15"/>
        <v>-511.47501285459151</v>
      </c>
      <c r="BK31">
        <f t="shared" si="16"/>
        <v>-511.90427191452602</v>
      </c>
      <c r="BL31">
        <f t="shared" si="17"/>
        <v>-511.32777379278167</v>
      </c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</row>
    <row r="32" spans="1:79" s="19" customFormat="1" ht="12.95" customHeight="1">
      <c r="A32" t="s">
        <v>205</v>
      </c>
      <c r="B32" s="3" t="s">
        <v>89</v>
      </c>
      <c r="C32" s="83">
        <v>47840.635999999999</v>
      </c>
      <c r="D32" t="s">
        <v>203</v>
      </c>
      <c r="E32" s="92">
        <f t="shared" si="18"/>
        <v>-3274.4870037964602</v>
      </c>
      <c r="F32" s="19">
        <f t="shared" si="19"/>
        <v>-3274.5</v>
      </c>
      <c r="G32" s="19">
        <f t="shared" si="20"/>
        <v>3.1798500000149943E-2</v>
      </c>
      <c r="J32" s="92">
        <f t="shared" si="39"/>
        <v>3.1798500000149943E-2</v>
      </c>
      <c r="P32" s="21">
        <f t="shared" si="37"/>
        <v>1.2450924812242047E-2</v>
      </c>
      <c r="Q32" s="22">
        <f t="shared" si="21"/>
        <v>32822.135999999999</v>
      </c>
      <c r="R32" s="19">
        <f t="shared" si="38"/>
        <v>3.7432866565174927E-4</v>
      </c>
      <c r="S32" s="137">
        <v>1</v>
      </c>
      <c r="Y32"/>
      <c r="Z32">
        <f t="shared" si="22"/>
        <v>-3274.5</v>
      </c>
      <c r="AA32" s="19">
        <f t="shared" si="23"/>
        <v>3.0528289410635848E-2</v>
      </c>
      <c r="AB32" s="19">
        <f t="shared" si="24"/>
        <v>1.3721135401756141E-2</v>
      </c>
      <c r="AC32" s="19">
        <f t="shared" si="25"/>
        <v>1.9347575187907896E-2</v>
      </c>
      <c r="AD32" s="19">
        <f t="shared" si="26"/>
        <v>1.2702105895140946E-3</v>
      </c>
      <c r="AE32" s="19">
        <f t="shared" si="27"/>
        <v>1.6134349417137437E-6</v>
      </c>
      <c r="AF32">
        <f t="shared" si="28"/>
        <v>1.9347575187907896E-2</v>
      </c>
      <c r="AG32" s="137"/>
      <c r="AH32">
        <f t="shared" si="29"/>
        <v>1.8077364598393802E-2</v>
      </c>
      <c r="AI32">
        <f t="shared" si="30"/>
        <v>0.19354670339713853</v>
      </c>
      <c r="AJ32">
        <f t="shared" si="31"/>
        <v>0.68413131535670424</v>
      </c>
      <c r="AK32">
        <f t="shared" si="32"/>
        <v>-0.24926650769773284</v>
      </c>
      <c r="AL32">
        <f t="shared" si="33"/>
        <v>-2.8418175737436804</v>
      </c>
      <c r="AM32">
        <f t="shared" si="34"/>
        <v>-6.6216311372418861</v>
      </c>
      <c r="AN32" s="19">
        <f t="shared" si="40"/>
        <v>-504.838326136646</v>
      </c>
      <c r="AO32" s="19">
        <f t="shared" si="40"/>
        <v>-504.83208166955973</v>
      </c>
      <c r="AP32" s="19">
        <f t="shared" si="40"/>
        <v>-504.84494225194436</v>
      </c>
      <c r="AQ32" s="19">
        <f t="shared" si="40"/>
        <v>-504.81819019383238</v>
      </c>
      <c r="AR32" s="19">
        <f t="shared" si="40"/>
        <v>-504.87275422866134</v>
      </c>
      <c r="AS32" s="19">
        <f t="shared" si="40"/>
        <v>-504.7563124688578</v>
      </c>
      <c r="AT32" s="19">
        <f t="shared" si="40"/>
        <v>-504.98609540820439</v>
      </c>
      <c r="AU32" s="19">
        <f t="shared" si="36"/>
        <v>-504.14475615466165</v>
      </c>
      <c r="AV32"/>
      <c r="AW32">
        <v>-6000</v>
      </c>
      <c r="AX32">
        <f t="shared" si="6"/>
        <v>2.8477236165083537E-2</v>
      </c>
      <c r="AY32">
        <f t="shared" si="7"/>
        <v>1.1126333854927287E-2</v>
      </c>
      <c r="AZ32" s="19">
        <f t="shared" si="8"/>
        <v>1.7350902310156249E-2</v>
      </c>
      <c r="BA32">
        <f t="shared" si="9"/>
        <v>0.16605377577959191</v>
      </c>
      <c r="BB32">
        <f t="shared" si="1"/>
        <v>0.57195041760897136</v>
      </c>
      <c r="BC32">
        <f t="shared" si="2"/>
        <v>-2.9863479691496102</v>
      </c>
      <c r="BD32">
        <f t="shared" si="3"/>
        <v>-12.857004245352616</v>
      </c>
      <c r="BE32">
        <f t="shared" si="10"/>
        <v>-511.55683983327691</v>
      </c>
      <c r="BF32">
        <f t="shared" si="11"/>
        <v>-511.46999110792279</v>
      </c>
      <c r="BG32">
        <f t="shared" si="12"/>
        <v>-511.59069749709909</v>
      </c>
      <c r="BH32">
        <f t="shared" si="13"/>
        <v>-511.42018070191875</v>
      </c>
      <c r="BI32">
        <f t="shared" si="14"/>
        <v>-511.65643654130577</v>
      </c>
      <c r="BJ32">
        <f t="shared" si="15"/>
        <v>-511.31736597296771</v>
      </c>
      <c r="BK32">
        <f t="shared" si="16"/>
        <v>-511.78658242278135</v>
      </c>
      <c r="BL32">
        <f t="shared" si="17"/>
        <v>-511.07355267658551</v>
      </c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</row>
    <row r="33" spans="1:79" s="19" customFormat="1" ht="12.95" customHeight="1">
      <c r="A33" t="s">
        <v>205</v>
      </c>
      <c r="B33" s="3" t="s">
        <v>89</v>
      </c>
      <c r="C33" s="83">
        <v>47840.635999999999</v>
      </c>
      <c r="D33" t="s">
        <v>203</v>
      </c>
      <c r="E33" s="92">
        <f t="shared" si="18"/>
        <v>-3274.4870037964602</v>
      </c>
      <c r="F33" s="19">
        <f t="shared" si="19"/>
        <v>-3274.5</v>
      </c>
      <c r="G33" s="19">
        <f t="shared" si="20"/>
        <v>3.1798500000149943E-2</v>
      </c>
      <c r="J33" s="92">
        <f t="shared" si="39"/>
        <v>3.1798500000149943E-2</v>
      </c>
      <c r="P33" s="21">
        <f t="shared" si="37"/>
        <v>1.2450924812242047E-2</v>
      </c>
      <c r="Q33" s="22">
        <f t="shared" si="21"/>
        <v>32822.135999999999</v>
      </c>
      <c r="R33" s="19">
        <f t="shared" si="38"/>
        <v>3.7432866565174927E-4</v>
      </c>
      <c r="S33" s="137">
        <v>1</v>
      </c>
      <c r="Y33"/>
      <c r="Z33">
        <f t="shared" si="22"/>
        <v>-3274.5</v>
      </c>
      <c r="AA33" s="19">
        <f t="shared" si="23"/>
        <v>3.0528289410635848E-2</v>
      </c>
      <c r="AB33" s="19">
        <f t="shared" si="24"/>
        <v>1.3721135401756141E-2</v>
      </c>
      <c r="AC33" s="19">
        <f t="shared" si="25"/>
        <v>1.9347575187907896E-2</v>
      </c>
      <c r="AD33" s="19">
        <f t="shared" si="26"/>
        <v>1.2702105895140946E-3</v>
      </c>
      <c r="AE33" s="19">
        <f t="shared" si="27"/>
        <v>1.6134349417137437E-6</v>
      </c>
      <c r="AF33">
        <f t="shared" si="28"/>
        <v>1.9347575187907896E-2</v>
      </c>
      <c r="AG33" s="137"/>
      <c r="AH33">
        <f t="shared" si="29"/>
        <v>1.8077364598393802E-2</v>
      </c>
      <c r="AI33">
        <f t="shared" si="30"/>
        <v>0.19354670339713853</v>
      </c>
      <c r="AJ33">
        <f t="shared" si="31"/>
        <v>0.68413131535670424</v>
      </c>
      <c r="AK33">
        <f t="shared" si="32"/>
        <v>-0.24926650769773284</v>
      </c>
      <c r="AL33">
        <f t="shared" si="33"/>
        <v>-2.8418175737436804</v>
      </c>
      <c r="AM33">
        <f t="shared" si="34"/>
        <v>-6.6216311372418861</v>
      </c>
      <c r="AN33" s="19">
        <f t="shared" si="40"/>
        <v>-504.838326136646</v>
      </c>
      <c r="AO33" s="19">
        <f t="shared" si="40"/>
        <v>-504.83208166955973</v>
      </c>
      <c r="AP33" s="19">
        <f t="shared" si="40"/>
        <v>-504.84494225194436</v>
      </c>
      <c r="AQ33" s="19">
        <f t="shared" si="40"/>
        <v>-504.81819019383238</v>
      </c>
      <c r="AR33" s="19">
        <f t="shared" si="40"/>
        <v>-504.87275422866134</v>
      </c>
      <c r="AS33" s="19">
        <f t="shared" si="40"/>
        <v>-504.7563124688578</v>
      </c>
      <c r="AT33" s="19">
        <f t="shared" si="40"/>
        <v>-504.98609540820439</v>
      </c>
      <c r="AU33" s="19">
        <f t="shared" si="36"/>
        <v>-504.14475615466165</v>
      </c>
      <c r="AV33"/>
      <c r="AW33">
        <v>-5900</v>
      </c>
      <c r="AX33">
        <f t="shared" si="6"/>
        <v>2.9213009428150808E-2</v>
      </c>
      <c r="AY33">
        <f t="shared" si="7"/>
        <v>1.1173081623939936E-2</v>
      </c>
      <c r="AZ33" s="19">
        <f t="shared" si="8"/>
        <v>1.8039927804210872E-2</v>
      </c>
      <c r="BA33">
        <f t="shared" si="9"/>
        <v>0.17425846150640967</v>
      </c>
      <c r="BB33">
        <f t="shared" si="1"/>
        <v>0.61514172490526586</v>
      </c>
      <c r="BC33">
        <f t="shared" si="2"/>
        <v>-2.9326638684482482</v>
      </c>
      <c r="BD33">
        <f t="shared" si="3"/>
        <v>-9.5377929569175937</v>
      </c>
      <c r="BE33">
        <f t="shared" si="10"/>
        <v>-511.38744116345885</v>
      </c>
      <c r="BF33">
        <f t="shared" si="11"/>
        <v>-511.34129402487912</v>
      </c>
      <c r="BG33">
        <f t="shared" si="12"/>
        <v>-511.41293886082542</v>
      </c>
      <c r="BH33">
        <f t="shared" si="13"/>
        <v>-511.29965111065633</v>
      </c>
      <c r="BI33">
        <f t="shared" si="14"/>
        <v>-511.47427285368383</v>
      </c>
      <c r="BJ33">
        <f t="shared" si="15"/>
        <v>-511.19145081269903</v>
      </c>
      <c r="BK33">
        <f t="shared" si="16"/>
        <v>-511.62305862600726</v>
      </c>
      <c r="BL33">
        <f t="shared" si="17"/>
        <v>-510.81933156038946</v>
      </c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</row>
    <row r="34" spans="1:79" ht="12.95" customHeight="1">
      <c r="A34" s="166" t="s">
        <v>305</v>
      </c>
      <c r="B34" s="168" t="s">
        <v>89</v>
      </c>
      <c r="C34" s="167">
        <v>47840.636100000003</v>
      </c>
      <c r="D34" s="18"/>
      <c r="E34" s="92">
        <f t="shared" si="18"/>
        <v>-3274.4869629259661</v>
      </c>
      <c r="F34" s="19">
        <f t="shared" si="19"/>
        <v>-3274.5</v>
      </c>
      <c r="G34" s="19">
        <f t="shared" si="20"/>
        <v>3.1898500004899688E-2</v>
      </c>
      <c r="H34" s="19"/>
      <c r="I34" s="19"/>
      <c r="J34" s="19">
        <f t="shared" si="39"/>
        <v>3.1898500004899688E-2</v>
      </c>
      <c r="L34" s="19"/>
      <c r="M34" s="19"/>
      <c r="N34" s="19"/>
      <c r="O34" s="19">
        <f ca="1">+C$11+C$12*F34</f>
        <v>-9.1369967389259288E-2</v>
      </c>
      <c r="P34" s="21">
        <f t="shared" si="37"/>
        <v>1.2450924812242047E-2</v>
      </c>
      <c r="Q34" s="22">
        <f t="shared" si="21"/>
        <v>32822.136100000003</v>
      </c>
      <c r="R34" s="19">
        <f t="shared" si="38"/>
        <v>3.7820818087407288E-4</v>
      </c>
      <c r="S34" s="3">
        <v>1</v>
      </c>
      <c r="Z34">
        <f t="shared" si="22"/>
        <v>-3274.5</v>
      </c>
      <c r="AA34" s="19">
        <f t="shared" si="23"/>
        <v>3.0528289410635848E-2</v>
      </c>
      <c r="AB34" s="19">
        <f t="shared" si="24"/>
        <v>1.3821135406505886E-2</v>
      </c>
      <c r="AC34" s="19">
        <f t="shared" si="25"/>
        <v>1.9447575192657642E-2</v>
      </c>
      <c r="AD34" s="19">
        <f t="shared" si="26"/>
        <v>1.3702105942638397E-3</v>
      </c>
      <c r="AE34" s="19">
        <f t="shared" si="27"/>
        <v>1.8774770726328648E-6</v>
      </c>
      <c r="AF34">
        <f t="shared" si="28"/>
        <v>1.9447575192657642E-2</v>
      </c>
      <c r="AG34" s="137"/>
      <c r="AH34">
        <f t="shared" si="29"/>
        <v>1.8077364598393802E-2</v>
      </c>
      <c r="AI34">
        <f t="shared" si="30"/>
        <v>0.19354670339713853</v>
      </c>
      <c r="AJ34">
        <f t="shared" si="31"/>
        <v>0.68413131535670424</v>
      </c>
      <c r="AK34">
        <f t="shared" si="32"/>
        <v>-0.24926650769773284</v>
      </c>
      <c r="AL34">
        <f t="shared" si="33"/>
        <v>-2.8418175737436804</v>
      </c>
      <c r="AM34">
        <f t="shared" si="34"/>
        <v>-6.6216311372418861</v>
      </c>
      <c r="AN34" s="19">
        <f t="shared" si="40"/>
        <v>-504.838326136646</v>
      </c>
      <c r="AO34" s="19">
        <f t="shared" si="40"/>
        <v>-504.83208166955973</v>
      </c>
      <c r="AP34" s="19">
        <f t="shared" si="40"/>
        <v>-504.84494225194436</v>
      </c>
      <c r="AQ34" s="19">
        <f t="shared" si="40"/>
        <v>-504.81819019383238</v>
      </c>
      <c r="AR34" s="19">
        <f t="shared" si="40"/>
        <v>-504.87275422866134</v>
      </c>
      <c r="AS34" s="19">
        <f t="shared" si="40"/>
        <v>-504.7563124688578</v>
      </c>
      <c r="AT34" s="19">
        <f t="shared" si="40"/>
        <v>-504.98609540820439</v>
      </c>
      <c r="AU34" s="19">
        <f t="shared" si="36"/>
        <v>-504.14475615466165</v>
      </c>
      <c r="AW34">
        <v>-5800</v>
      </c>
      <c r="AX34">
        <f t="shared" si="6"/>
        <v>2.9431072682245589E-2</v>
      </c>
      <c r="AY34">
        <f t="shared" si="7"/>
        <v>1.1219970482729019E-2</v>
      </c>
      <c r="AZ34" s="19">
        <f t="shared" si="8"/>
        <v>1.821110219951657E-2</v>
      </c>
      <c r="BA34">
        <f t="shared" si="9"/>
        <v>0.18571585033828342</v>
      </c>
      <c r="BB34">
        <f t="shared" si="1"/>
        <v>0.65954020229593902</v>
      </c>
      <c r="BC34">
        <f t="shared" si="2"/>
        <v>-2.8750226868067283</v>
      </c>
      <c r="BD34">
        <f t="shared" si="3"/>
        <v>-7.4582396362150645</v>
      </c>
      <c r="BE34">
        <f t="shared" si="10"/>
        <v>-511.21545039792164</v>
      </c>
      <c r="BF34">
        <f t="shared" si="11"/>
        <v>-511.20004654923963</v>
      </c>
      <c r="BG34">
        <f t="shared" si="12"/>
        <v>-511.22819743898242</v>
      </c>
      <c r="BH34">
        <f t="shared" si="13"/>
        <v>-511.17600632075431</v>
      </c>
      <c r="BI34">
        <f t="shared" si="14"/>
        <v>-511.27041518787416</v>
      </c>
      <c r="BJ34">
        <f t="shared" si="15"/>
        <v>-511.09042843686063</v>
      </c>
      <c r="BK34">
        <f t="shared" si="16"/>
        <v>-511.40787040473691</v>
      </c>
      <c r="BL34">
        <f t="shared" si="17"/>
        <v>-510.56511044419341</v>
      </c>
    </row>
    <row r="35" spans="1:79" ht="12.95" customHeight="1">
      <c r="A35" s="166" t="s">
        <v>305</v>
      </c>
      <c r="B35" s="168" t="s">
        <v>89</v>
      </c>
      <c r="C35" s="167">
        <v>47850.4208</v>
      </c>
      <c r="D35" s="18"/>
      <c r="E35" s="92">
        <f t="shared" si="18"/>
        <v>-3270.4879078517524</v>
      </c>
      <c r="F35" s="19">
        <f t="shared" si="19"/>
        <v>-3270.5</v>
      </c>
      <c r="G35" s="19">
        <f t="shared" si="20"/>
        <v>2.9586500000732485E-2</v>
      </c>
      <c r="H35" s="19"/>
      <c r="I35" s="19"/>
      <c r="J35" s="19">
        <f t="shared" si="39"/>
        <v>2.9586500000732485E-2</v>
      </c>
      <c r="L35" s="19"/>
      <c r="M35" s="19"/>
      <c r="N35" s="19"/>
      <c r="O35" s="19">
        <f ca="1">+C$11+C$12*F35</f>
        <v>-9.1259982894122224E-2</v>
      </c>
      <c r="P35" s="21">
        <f t="shared" si="37"/>
        <v>1.2452945830153115E-2</v>
      </c>
      <c r="Q35" s="22">
        <f t="shared" si="21"/>
        <v>32831.9208</v>
      </c>
      <c r="R35" s="19">
        <f t="shared" si="38"/>
        <v>2.9355867851617778E-4</v>
      </c>
      <c r="S35" s="3">
        <v>1</v>
      </c>
      <c r="Z35">
        <f t="shared" si="22"/>
        <v>-3270.5</v>
      </c>
      <c r="AA35" s="19">
        <f t="shared" si="23"/>
        <v>3.0513863294830232E-2</v>
      </c>
      <c r="AB35" s="19">
        <f t="shared" si="24"/>
        <v>1.152558253605537E-2</v>
      </c>
      <c r="AC35" s="19">
        <f t="shared" si="25"/>
        <v>1.7133554170579372E-2</v>
      </c>
      <c r="AD35" s="19">
        <f t="shared" si="26"/>
        <v>-9.2736329409774665E-4</v>
      </c>
      <c r="AE35" s="19">
        <f t="shared" si="27"/>
        <v>8.6000267923982372E-7</v>
      </c>
      <c r="AF35">
        <f t="shared" si="28"/>
        <v>1.7133554170579372E-2</v>
      </c>
      <c r="AG35" s="137"/>
      <c r="AH35">
        <f t="shared" si="29"/>
        <v>1.8060917464677115E-2</v>
      </c>
      <c r="AI35">
        <f t="shared" si="30"/>
        <v>0.19418303534129078</v>
      </c>
      <c r="AJ35">
        <f t="shared" si="31"/>
        <v>0.68598339846188816</v>
      </c>
      <c r="AK35">
        <f t="shared" si="32"/>
        <v>-0.2513159981570437</v>
      </c>
      <c r="AL35">
        <f t="shared" si="33"/>
        <v>-2.8392752092225111</v>
      </c>
      <c r="AM35">
        <f t="shared" si="34"/>
        <v>-6.5650995121595539</v>
      </c>
      <c r="AN35" s="19">
        <f t="shared" si="40"/>
        <v>-504.83129446710973</v>
      </c>
      <c r="AO35" s="19">
        <f t="shared" si="40"/>
        <v>-504.8255299025509</v>
      </c>
      <c r="AP35" s="19">
        <f t="shared" si="40"/>
        <v>-504.83752152957135</v>
      </c>
      <c r="AQ35" s="19">
        <f t="shared" si="40"/>
        <v>-504.81233529052048</v>
      </c>
      <c r="AR35" s="19">
        <f t="shared" si="40"/>
        <v>-504.86422917988153</v>
      </c>
      <c r="AS35" s="19">
        <f t="shared" si="40"/>
        <v>-504.75245213307812</v>
      </c>
      <c r="AT35" s="19">
        <f t="shared" si="40"/>
        <v>-504.97518973027451</v>
      </c>
      <c r="AU35" s="19">
        <f t="shared" si="36"/>
        <v>-504.13458731001379</v>
      </c>
      <c r="AW35">
        <v>-5700</v>
      </c>
      <c r="AX35">
        <f t="shared" si="6"/>
        <v>2.9097960874150279E-2</v>
      </c>
      <c r="AY35">
        <f t="shared" si="7"/>
        <v>1.1267000431294539E-2</v>
      </c>
      <c r="AZ35" s="19">
        <f t="shared" si="8"/>
        <v>1.7830960442855738E-2</v>
      </c>
      <c r="BA35">
        <f t="shared" si="9"/>
        <v>0.20141856154003923</v>
      </c>
      <c r="BB35">
        <f t="shared" si="1"/>
        <v>0.70578416753631945</v>
      </c>
      <c r="BC35">
        <f t="shared" si="2"/>
        <v>-2.811700131071897</v>
      </c>
      <c r="BD35">
        <f t="shared" si="3"/>
        <v>-6.0074985047735838</v>
      </c>
      <c r="BE35">
        <f t="shared" si="10"/>
        <v>-511.03970292206242</v>
      </c>
      <c r="BF35">
        <f t="shared" si="11"/>
        <v>-511.03758577411105</v>
      </c>
      <c r="BG35">
        <f t="shared" si="12"/>
        <v>-511.04253663022661</v>
      </c>
      <c r="BH35">
        <f t="shared" si="13"/>
        <v>-511.03089284265684</v>
      </c>
      <c r="BI35">
        <f t="shared" si="14"/>
        <v>-511.05792244303325</v>
      </c>
      <c r="BJ35">
        <f t="shared" si="15"/>
        <v>-510.99309131380494</v>
      </c>
      <c r="BK35">
        <f t="shared" si="16"/>
        <v>-511.13850868326654</v>
      </c>
      <c r="BL35">
        <f t="shared" si="17"/>
        <v>-510.31088932799736</v>
      </c>
    </row>
    <row r="36" spans="1:79" s="19" customFormat="1" ht="12.95" customHeight="1">
      <c r="A36" t="s">
        <v>205</v>
      </c>
      <c r="B36" s="3" t="s">
        <v>89</v>
      </c>
      <c r="C36" s="83">
        <v>47850.421000000002</v>
      </c>
      <c r="D36" t="s">
        <v>203</v>
      </c>
      <c r="E36" s="92">
        <f t="shared" si="18"/>
        <v>-3270.4878261107669</v>
      </c>
      <c r="F36" s="19">
        <f t="shared" si="19"/>
        <v>-3270.5</v>
      </c>
      <c r="G36" s="19">
        <f t="shared" si="20"/>
        <v>2.9786500002956018E-2</v>
      </c>
      <c r="J36" s="92">
        <f t="shared" si="39"/>
        <v>2.9786500002956018E-2</v>
      </c>
      <c r="P36" s="21">
        <f t="shared" si="37"/>
        <v>1.2452945830153115E-2</v>
      </c>
      <c r="Q36" s="22">
        <f t="shared" si="21"/>
        <v>32831.921000000002</v>
      </c>
      <c r="R36" s="19">
        <f t="shared" si="38"/>
        <v>3.00452100261493E-4</v>
      </c>
      <c r="S36" s="137">
        <v>1</v>
      </c>
      <c r="Y36"/>
      <c r="Z36">
        <f t="shared" si="22"/>
        <v>-3270.5</v>
      </c>
      <c r="AA36" s="19">
        <f t="shared" si="23"/>
        <v>3.0513863294830232E-2</v>
      </c>
      <c r="AB36" s="19">
        <f t="shared" si="24"/>
        <v>1.1725582538278902E-2</v>
      </c>
      <c r="AC36" s="19">
        <f t="shared" si="25"/>
        <v>1.7333554172802905E-2</v>
      </c>
      <c r="AD36" s="19">
        <f t="shared" si="26"/>
        <v>-7.27363291874214E-4</v>
      </c>
      <c r="AE36" s="19">
        <f t="shared" si="27"/>
        <v>5.2905735836609299E-7</v>
      </c>
      <c r="AF36">
        <f t="shared" si="28"/>
        <v>1.7333554172802905E-2</v>
      </c>
      <c r="AG36" s="137"/>
      <c r="AH36">
        <f t="shared" si="29"/>
        <v>1.8060917464677115E-2</v>
      </c>
      <c r="AI36">
        <f t="shared" si="30"/>
        <v>0.19418303534129078</v>
      </c>
      <c r="AJ36">
        <f t="shared" si="31"/>
        <v>0.68598339846188816</v>
      </c>
      <c r="AK36">
        <f t="shared" si="32"/>
        <v>-0.2513159981570437</v>
      </c>
      <c r="AL36">
        <f t="shared" si="33"/>
        <v>-2.8392752092225111</v>
      </c>
      <c r="AM36">
        <f t="shared" si="34"/>
        <v>-6.5650995121595539</v>
      </c>
      <c r="AN36" s="19">
        <f t="shared" si="40"/>
        <v>-504.83129446710973</v>
      </c>
      <c r="AO36" s="19">
        <f t="shared" si="40"/>
        <v>-504.8255299025509</v>
      </c>
      <c r="AP36" s="19">
        <f t="shared" si="40"/>
        <v>-504.83752152957135</v>
      </c>
      <c r="AQ36" s="19">
        <f t="shared" si="40"/>
        <v>-504.81233529052048</v>
      </c>
      <c r="AR36" s="19">
        <f t="shared" si="40"/>
        <v>-504.86422917988153</v>
      </c>
      <c r="AS36" s="19">
        <f t="shared" si="40"/>
        <v>-504.75245213307812</v>
      </c>
      <c r="AT36" s="19">
        <f t="shared" si="40"/>
        <v>-504.97518973027451</v>
      </c>
      <c r="AU36" s="19">
        <f t="shared" si="36"/>
        <v>-504.13458731001379</v>
      </c>
      <c r="AV36"/>
      <c r="AW36">
        <v>-5600</v>
      </c>
      <c r="AX36">
        <f t="shared" si="6"/>
        <v>2.8130469322100962E-2</v>
      </c>
      <c r="AY36">
        <f t="shared" si="7"/>
        <v>1.1314171469636499E-2</v>
      </c>
      <c r="AZ36" s="19">
        <f t="shared" si="8"/>
        <v>1.6816297852464464E-2</v>
      </c>
      <c r="BA36">
        <f t="shared" si="9"/>
        <v>0.22395480296908332</v>
      </c>
      <c r="BB36">
        <f t="shared" si="1"/>
        <v>0.75649399603575851</v>
      </c>
      <c r="BC36">
        <f t="shared" si="2"/>
        <v>-2.7372940745981698</v>
      </c>
      <c r="BD36">
        <f t="shared" si="3"/>
        <v>-4.8792716690305067</v>
      </c>
      <c r="BE36">
        <f t="shared" si="10"/>
        <v>-510.85162542359438</v>
      </c>
      <c r="BF36">
        <f t="shared" si="11"/>
        <v>-510.85170631451342</v>
      </c>
      <c r="BG36">
        <f t="shared" si="12"/>
        <v>-510.85142117504046</v>
      </c>
      <c r="BH36">
        <f t="shared" si="13"/>
        <v>-510.85242527667663</v>
      </c>
      <c r="BI36">
        <f t="shared" si="14"/>
        <v>-510.84887675129806</v>
      </c>
      <c r="BJ36">
        <f t="shared" si="15"/>
        <v>-510.86126369585833</v>
      </c>
      <c r="BK36">
        <f t="shared" si="16"/>
        <v>-510.81594671569138</v>
      </c>
      <c r="BL36">
        <f t="shared" si="17"/>
        <v>-510.05666821180131</v>
      </c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</row>
    <row r="37" spans="1:79" s="19" customFormat="1" ht="12.95" customHeight="1">
      <c r="A37" t="s">
        <v>205</v>
      </c>
      <c r="B37" s="3" t="s">
        <v>89</v>
      </c>
      <c r="C37" s="83">
        <v>47850.421000000002</v>
      </c>
      <c r="D37" t="s">
        <v>203</v>
      </c>
      <c r="E37" s="92">
        <f t="shared" si="18"/>
        <v>-3270.4878261107669</v>
      </c>
      <c r="F37" s="19">
        <f t="shared" si="19"/>
        <v>-3270.5</v>
      </c>
      <c r="G37" s="19">
        <f t="shared" si="20"/>
        <v>2.9786500002956018E-2</v>
      </c>
      <c r="J37" s="92">
        <f t="shared" si="39"/>
        <v>2.9786500002956018E-2</v>
      </c>
      <c r="P37" s="21">
        <f t="shared" si="37"/>
        <v>1.2452945830153115E-2</v>
      </c>
      <c r="Q37" s="22">
        <f t="shared" si="21"/>
        <v>32831.921000000002</v>
      </c>
      <c r="R37" s="19">
        <f t="shared" si="38"/>
        <v>3.00452100261493E-4</v>
      </c>
      <c r="S37" s="137">
        <v>1</v>
      </c>
      <c r="Y37"/>
      <c r="Z37">
        <f t="shared" si="22"/>
        <v>-3270.5</v>
      </c>
      <c r="AA37" s="19">
        <f t="shared" si="23"/>
        <v>3.0513863294830232E-2</v>
      </c>
      <c r="AB37" s="19">
        <f t="shared" si="24"/>
        <v>1.1725582538278902E-2</v>
      </c>
      <c r="AC37" s="19">
        <f t="shared" si="25"/>
        <v>1.7333554172802905E-2</v>
      </c>
      <c r="AD37" s="19">
        <f t="shared" si="26"/>
        <v>-7.27363291874214E-4</v>
      </c>
      <c r="AE37" s="19">
        <f t="shared" si="27"/>
        <v>5.2905735836609299E-7</v>
      </c>
      <c r="AF37">
        <f t="shared" si="28"/>
        <v>1.7333554172802905E-2</v>
      </c>
      <c r="AG37" s="137"/>
      <c r="AH37">
        <f t="shared" si="29"/>
        <v>1.8060917464677115E-2</v>
      </c>
      <c r="AI37">
        <f t="shared" si="30"/>
        <v>0.19418303534129078</v>
      </c>
      <c r="AJ37">
        <f t="shared" si="31"/>
        <v>0.68598339846188816</v>
      </c>
      <c r="AK37">
        <f t="shared" si="32"/>
        <v>-0.2513159981570437</v>
      </c>
      <c r="AL37">
        <f t="shared" si="33"/>
        <v>-2.8392752092225111</v>
      </c>
      <c r="AM37">
        <f t="shared" si="34"/>
        <v>-6.5650995121595539</v>
      </c>
      <c r="AN37" s="19">
        <f t="shared" si="40"/>
        <v>-504.83129446710973</v>
      </c>
      <c r="AO37" s="19">
        <f t="shared" si="40"/>
        <v>-504.8255299025509</v>
      </c>
      <c r="AP37" s="19">
        <f t="shared" si="40"/>
        <v>-504.83752152957135</v>
      </c>
      <c r="AQ37" s="19">
        <f t="shared" si="40"/>
        <v>-504.81233529052048</v>
      </c>
      <c r="AR37" s="19">
        <f t="shared" si="40"/>
        <v>-504.86422917988153</v>
      </c>
      <c r="AS37" s="19">
        <f t="shared" si="40"/>
        <v>-504.75245213307812</v>
      </c>
      <c r="AT37" s="19">
        <f t="shared" si="40"/>
        <v>-504.97518973027451</v>
      </c>
      <c r="AU37" s="19">
        <f t="shared" si="36"/>
        <v>-504.13458731001379</v>
      </c>
      <c r="AV37"/>
      <c r="AW37">
        <v>-5500</v>
      </c>
      <c r="AX37">
        <f t="shared" si="6"/>
        <v>2.6322924483390662E-2</v>
      </c>
      <c r="AY37">
        <f t="shared" si="7"/>
        <v>1.1361483597754895E-2</v>
      </c>
      <c r="AZ37" s="19">
        <f t="shared" si="8"/>
        <v>1.4961440885635767E-2</v>
      </c>
      <c r="BA37">
        <f t="shared" si="9"/>
        <v>0.25903443333063658</v>
      </c>
      <c r="BB37">
        <f t="shared" si="1"/>
        <v>0.81523905019383935</v>
      </c>
      <c r="BC37">
        <f t="shared" si="2"/>
        <v>-2.6420877276453858</v>
      </c>
      <c r="BD37">
        <f t="shared" si="3"/>
        <v>-3.92036543557851</v>
      </c>
      <c r="BE37">
        <f t="shared" si="10"/>
        <v>-510.63936113331511</v>
      </c>
      <c r="BF37">
        <f t="shared" si="11"/>
        <v>-510.63936203057125</v>
      </c>
      <c r="BG37">
        <f t="shared" si="12"/>
        <v>-510.63935386520814</v>
      </c>
      <c r="BH37">
        <f t="shared" si="13"/>
        <v>-510.63942815432853</v>
      </c>
      <c r="BI37">
        <f t="shared" si="14"/>
        <v>-510.63875071037512</v>
      </c>
      <c r="BJ37">
        <f t="shared" si="15"/>
        <v>-510.64480417837342</v>
      </c>
      <c r="BK37">
        <f t="shared" si="16"/>
        <v>-510.44457752410437</v>
      </c>
      <c r="BL37">
        <f t="shared" si="17"/>
        <v>-509.80244709560515</v>
      </c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</row>
    <row r="38" spans="1:79" ht="12.95" customHeight="1">
      <c r="A38" s="166" t="s">
        <v>305</v>
      </c>
      <c r="B38" s="168" t="s">
        <v>89</v>
      </c>
      <c r="C38" s="167">
        <v>47943.400999999998</v>
      </c>
      <c r="D38" s="18"/>
      <c r="E38" s="92">
        <f t="shared" si="18"/>
        <v>-3232.4864422358942</v>
      </c>
      <c r="F38" s="19">
        <f t="shared" si="19"/>
        <v>-3232.5</v>
      </c>
      <c r="G38" s="19">
        <f t="shared" si="20"/>
        <v>3.3172499999636784E-2</v>
      </c>
      <c r="H38" s="19"/>
      <c r="I38" s="19"/>
      <c r="J38" s="19">
        <f t="shared" si="39"/>
        <v>3.3172499999636784E-2</v>
      </c>
      <c r="L38" s="19"/>
      <c r="M38" s="19"/>
      <c r="N38" s="19"/>
      <c r="O38" s="19">
        <f ca="1">+C$11+C$12*F38</f>
        <v>-9.0215130190320084E-2</v>
      </c>
      <c r="P38" s="21">
        <f t="shared" si="37"/>
        <v>1.247215675927244E-2</v>
      </c>
      <c r="Q38" s="22">
        <f t="shared" si="21"/>
        <v>32924.900999999998</v>
      </c>
      <c r="R38" s="19">
        <f t="shared" si="38"/>
        <v>4.2850421026889774E-4</v>
      </c>
      <c r="S38" s="3">
        <v>1</v>
      </c>
      <c r="Z38">
        <f t="shared" si="22"/>
        <v>-3232.5</v>
      </c>
      <c r="AA38" s="19">
        <f t="shared" si="23"/>
        <v>3.0329878827352531E-2</v>
      </c>
      <c r="AB38" s="19">
        <f t="shared" si="24"/>
        <v>1.5314777931556691E-2</v>
      </c>
      <c r="AC38" s="19">
        <f t="shared" si="25"/>
        <v>2.0700343240364343E-2</v>
      </c>
      <c r="AD38" s="19">
        <f t="shared" si="26"/>
        <v>2.8426211722842529E-3</v>
      </c>
      <c r="AE38" s="19">
        <f t="shared" si="27"/>
        <v>8.0804951291187002E-6</v>
      </c>
      <c r="AF38">
        <f t="shared" si="28"/>
        <v>2.0700343240364343E-2</v>
      </c>
      <c r="AG38" s="137"/>
      <c r="AH38">
        <f t="shared" si="29"/>
        <v>1.7857722068080093E-2</v>
      </c>
      <c r="AI38">
        <f t="shared" si="30"/>
        <v>0.20067598422674104</v>
      </c>
      <c r="AJ38">
        <f t="shared" si="31"/>
        <v>0.70384997479161637</v>
      </c>
      <c r="AK38">
        <f t="shared" si="32"/>
        <v>-0.27125970815725226</v>
      </c>
      <c r="AL38">
        <f t="shared" si="33"/>
        <v>-2.8144266955429509</v>
      </c>
      <c r="AM38">
        <f t="shared" si="34"/>
        <v>-6.0584802629830339</v>
      </c>
      <c r="AN38" s="19">
        <f t="shared" si="40"/>
        <v>-504.76378934136261</v>
      </c>
      <c r="AO38" s="19">
        <f t="shared" si="40"/>
        <v>-504.76142110802152</v>
      </c>
      <c r="AP38" s="19">
        <f t="shared" si="40"/>
        <v>-504.76689148510258</v>
      </c>
      <c r="AQ38" s="19">
        <f t="shared" si="40"/>
        <v>-504.75417825829811</v>
      </c>
      <c r="AR38" s="19">
        <f t="shared" si="40"/>
        <v>-504.78332174097477</v>
      </c>
      <c r="AS38" s="19">
        <f t="shared" si="40"/>
        <v>-504.71420069569331</v>
      </c>
      <c r="AT38" s="19">
        <f t="shared" si="40"/>
        <v>-504.86726496364065</v>
      </c>
      <c r="AU38" s="19">
        <f t="shared" si="36"/>
        <v>-504.0379832858593</v>
      </c>
      <c r="AW38">
        <v>-5400</v>
      </c>
      <c r="AX38">
        <f t="shared" si="6"/>
        <v>2.3285778640807726E-2</v>
      </c>
      <c r="AY38">
        <f t="shared" si="7"/>
        <v>1.1408936815649728E-2</v>
      </c>
      <c r="AZ38" s="19">
        <f t="shared" si="8"/>
        <v>1.1876841825157998E-2</v>
      </c>
      <c r="BA38">
        <f t="shared" si="9"/>
        <v>0.32066668791458119</v>
      </c>
      <c r="BB38">
        <f t="shared" si="1"/>
        <v>0.88620460329761108</v>
      </c>
      <c r="BC38">
        <f t="shared" si="2"/>
        <v>-2.5061419176214939</v>
      </c>
      <c r="BD38">
        <f t="shared" si="3"/>
        <v>-3.0407440918670461</v>
      </c>
      <c r="BE38">
        <f t="shared" si="10"/>
        <v>-510.38596112201617</v>
      </c>
      <c r="BF38">
        <f t="shared" si="11"/>
        <v>-510.38594823719058</v>
      </c>
      <c r="BG38">
        <f t="shared" si="12"/>
        <v>-510.38582374079647</v>
      </c>
      <c r="BH38">
        <f t="shared" si="13"/>
        <v>-510.38462722233413</v>
      </c>
      <c r="BI38">
        <f t="shared" si="14"/>
        <v>-510.37366399381733</v>
      </c>
      <c r="BJ38">
        <f t="shared" si="15"/>
        <v>-510.2981507829719</v>
      </c>
      <c r="BK38">
        <f t="shared" si="16"/>
        <v>-510.03193151049771</v>
      </c>
      <c r="BL38">
        <f t="shared" si="17"/>
        <v>-509.5482259794091</v>
      </c>
    </row>
    <row r="39" spans="1:79" s="19" customFormat="1" ht="12.95" customHeight="1">
      <c r="A39" t="s">
        <v>205</v>
      </c>
      <c r="B39" s="3" t="s">
        <v>89</v>
      </c>
      <c r="C39" s="83">
        <v>47943.4012</v>
      </c>
      <c r="D39" t="s">
        <v>203</v>
      </c>
      <c r="E39" s="92">
        <f t="shared" si="18"/>
        <v>-3232.4863604949087</v>
      </c>
      <c r="F39" s="19">
        <f t="shared" si="19"/>
        <v>-3232.5</v>
      </c>
      <c r="G39" s="19">
        <f t="shared" si="20"/>
        <v>3.3372500001860317E-2</v>
      </c>
      <c r="J39" s="92">
        <f t="shared" si="39"/>
        <v>3.3372500001860317E-2</v>
      </c>
      <c r="P39" s="21">
        <f t="shared" si="37"/>
        <v>1.247215675927244E-2</v>
      </c>
      <c r="Q39" s="22">
        <f t="shared" si="21"/>
        <v>32924.9012</v>
      </c>
      <c r="R39" s="19">
        <f t="shared" si="38"/>
        <v>4.3682434765798865E-4</v>
      </c>
      <c r="S39" s="137">
        <v>1</v>
      </c>
      <c r="Y39"/>
      <c r="Z39">
        <f t="shared" si="22"/>
        <v>-3232.5</v>
      </c>
      <c r="AA39" s="19">
        <f t="shared" si="23"/>
        <v>3.0329878827352531E-2</v>
      </c>
      <c r="AB39" s="19">
        <f t="shared" si="24"/>
        <v>1.5514777933780224E-2</v>
      </c>
      <c r="AC39" s="19">
        <f t="shared" si="25"/>
        <v>2.0900343242587875E-2</v>
      </c>
      <c r="AD39" s="19">
        <f t="shared" si="26"/>
        <v>3.0426211745077855E-3</v>
      </c>
      <c r="AE39" s="19">
        <f t="shared" si="27"/>
        <v>9.2575436115631361E-6</v>
      </c>
      <c r="AF39">
        <f t="shared" si="28"/>
        <v>2.0900343242587875E-2</v>
      </c>
      <c r="AG39" s="137"/>
      <c r="AH39">
        <f t="shared" si="29"/>
        <v>1.7857722068080093E-2</v>
      </c>
      <c r="AI39">
        <f t="shared" si="30"/>
        <v>0.20067598422674104</v>
      </c>
      <c r="AJ39">
        <f t="shared" si="31"/>
        <v>0.70384997479161637</v>
      </c>
      <c r="AK39">
        <f t="shared" si="32"/>
        <v>-0.27125970815725226</v>
      </c>
      <c r="AL39">
        <f t="shared" si="33"/>
        <v>-2.8144266955429509</v>
      </c>
      <c r="AM39">
        <f t="shared" si="34"/>
        <v>-6.0584802629830339</v>
      </c>
      <c r="AN39" s="19">
        <f t="shared" si="40"/>
        <v>-504.76378934136261</v>
      </c>
      <c r="AO39" s="19">
        <f t="shared" si="40"/>
        <v>-504.76142110802152</v>
      </c>
      <c r="AP39" s="19">
        <f t="shared" si="40"/>
        <v>-504.76689148510258</v>
      </c>
      <c r="AQ39" s="19">
        <f t="shared" si="40"/>
        <v>-504.75417825829811</v>
      </c>
      <c r="AR39" s="19">
        <f t="shared" si="40"/>
        <v>-504.78332174097477</v>
      </c>
      <c r="AS39" s="19">
        <f t="shared" si="40"/>
        <v>-504.71420069569331</v>
      </c>
      <c r="AT39" s="19">
        <f t="shared" si="40"/>
        <v>-504.86726496364065</v>
      </c>
      <c r="AU39" s="19">
        <f t="shared" si="36"/>
        <v>-504.0379832858593</v>
      </c>
      <c r="AV39"/>
      <c r="AW39">
        <v>-5300</v>
      </c>
      <c r="AX39">
        <f t="shared" si="6"/>
        <v>1.8091466455671484E-2</v>
      </c>
      <c r="AY39">
        <f t="shared" si="7"/>
        <v>1.1456531123320996E-2</v>
      </c>
      <c r="AZ39" s="19">
        <f t="shared" si="8"/>
        <v>6.6349353323504863E-3</v>
      </c>
      <c r="BA39">
        <f t="shared" si="9"/>
        <v>0.45988701876558014</v>
      </c>
      <c r="BB39">
        <f t="shared" si="1"/>
        <v>0.97117311518095584</v>
      </c>
      <c r="BC39">
        <f t="shared" si="2"/>
        <v>-2.2651258287628662</v>
      </c>
      <c r="BD39">
        <f t="shared" si="3"/>
        <v>-2.1339060422839702</v>
      </c>
      <c r="BE39">
        <f t="shared" si="10"/>
        <v>-510.04865748590845</v>
      </c>
      <c r="BF39">
        <f t="shared" si="11"/>
        <v>-510.04428200375207</v>
      </c>
      <c r="BG39">
        <f t="shared" si="12"/>
        <v>-510.03284169854874</v>
      </c>
      <c r="BH39">
        <f t="shared" si="13"/>
        <v>-510.00406138749815</v>
      </c>
      <c r="BI39">
        <f t="shared" si="14"/>
        <v>-509.93751214174932</v>
      </c>
      <c r="BJ39">
        <f t="shared" si="15"/>
        <v>-509.80496387425342</v>
      </c>
      <c r="BK39">
        <f t="shared" si="16"/>
        <v>-509.58819239457017</v>
      </c>
      <c r="BL39">
        <f t="shared" si="17"/>
        <v>-509.29400486321305</v>
      </c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</row>
    <row r="40" spans="1:79" s="19" customFormat="1" ht="12.95" customHeight="1">
      <c r="A40" t="s">
        <v>205</v>
      </c>
      <c r="B40" s="3" t="s">
        <v>89</v>
      </c>
      <c r="C40" s="83">
        <v>47943.4012</v>
      </c>
      <c r="D40" t="s">
        <v>203</v>
      </c>
      <c r="E40" s="92">
        <f t="shared" si="18"/>
        <v>-3232.4863604949087</v>
      </c>
      <c r="F40" s="19">
        <f t="shared" si="19"/>
        <v>-3232.5</v>
      </c>
      <c r="G40" s="19">
        <f t="shared" si="20"/>
        <v>3.3372500001860317E-2</v>
      </c>
      <c r="J40" s="92">
        <f t="shared" si="39"/>
        <v>3.3372500001860317E-2</v>
      </c>
      <c r="P40" s="21">
        <f t="shared" si="37"/>
        <v>1.247215675927244E-2</v>
      </c>
      <c r="Q40" s="22">
        <f t="shared" si="21"/>
        <v>32924.9012</v>
      </c>
      <c r="R40" s="19">
        <f t="shared" si="38"/>
        <v>4.3682434765798865E-4</v>
      </c>
      <c r="S40" s="137">
        <v>1</v>
      </c>
      <c r="Y40"/>
      <c r="Z40">
        <f t="shared" si="22"/>
        <v>-3232.5</v>
      </c>
      <c r="AA40" s="19">
        <f t="shared" si="23"/>
        <v>3.0329878827352531E-2</v>
      </c>
      <c r="AB40" s="19">
        <f t="shared" si="24"/>
        <v>1.5514777933780224E-2</v>
      </c>
      <c r="AC40" s="19">
        <f t="shared" si="25"/>
        <v>2.0900343242587875E-2</v>
      </c>
      <c r="AD40" s="19">
        <f t="shared" si="26"/>
        <v>3.0426211745077855E-3</v>
      </c>
      <c r="AE40" s="19">
        <f t="shared" si="27"/>
        <v>9.2575436115631361E-6</v>
      </c>
      <c r="AF40">
        <f t="shared" si="28"/>
        <v>2.0900343242587875E-2</v>
      </c>
      <c r="AG40" s="137"/>
      <c r="AH40">
        <f t="shared" si="29"/>
        <v>1.7857722068080093E-2</v>
      </c>
      <c r="AI40">
        <f t="shared" si="30"/>
        <v>0.20067598422674104</v>
      </c>
      <c r="AJ40">
        <f t="shared" si="31"/>
        <v>0.70384997479161637</v>
      </c>
      <c r="AK40">
        <f t="shared" si="32"/>
        <v>-0.27125970815725226</v>
      </c>
      <c r="AL40">
        <f t="shared" si="33"/>
        <v>-2.8144266955429509</v>
      </c>
      <c r="AM40">
        <f t="shared" si="34"/>
        <v>-6.0584802629830339</v>
      </c>
      <c r="AN40" s="19">
        <f t="shared" si="40"/>
        <v>-504.76378934136261</v>
      </c>
      <c r="AO40" s="19">
        <f t="shared" si="40"/>
        <v>-504.76142110802152</v>
      </c>
      <c r="AP40" s="19">
        <f t="shared" si="40"/>
        <v>-504.76689148510258</v>
      </c>
      <c r="AQ40" s="19">
        <f t="shared" si="40"/>
        <v>-504.75417825829811</v>
      </c>
      <c r="AR40" s="19">
        <f t="shared" si="40"/>
        <v>-504.78332174097477</v>
      </c>
      <c r="AS40" s="19">
        <f t="shared" si="40"/>
        <v>-504.71420069569331</v>
      </c>
      <c r="AT40" s="19">
        <f t="shared" si="40"/>
        <v>-504.86726496364065</v>
      </c>
      <c r="AU40" s="19">
        <f t="shared" si="36"/>
        <v>-504.0379832858593</v>
      </c>
      <c r="AV40"/>
      <c r="AW40">
        <v>-5200</v>
      </c>
      <c r="AX40">
        <f t="shared" si="6"/>
        <v>6.4390871227178337E-3</v>
      </c>
      <c r="AY40">
        <f t="shared" si="7"/>
        <v>1.1504266520768703E-2</v>
      </c>
      <c r="AZ40" s="19">
        <f t="shared" si="8"/>
        <v>-5.0651793980508696E-3</v>
      </c>
      <c r="BA40">
        <f t="shared" si="9"/>
        <v>1.1868911831675937</v>
      </c>
      <c r="BB40">
        <f t="shared" si="1"/>
        <v>0.77952043764794909</v>
      </c>
      <c r="BC40">
        <f t="shared" si="2"/>
        <v>-1.3475367665302806</v>
      </c>
      <c r="BD40">
        <f t="shared" si="3"/>
        <v>-0.79840624282396289</v>
      </c>
      <c r="BE40">
        <f t="shared" si="10"/>
        <v>-509.3942182724291</v>
      </c>
      <c r="BF40">
        <f t="shared" si="11"/>
        <v>-509.3713423448516</v>
      </c>
      <c r="BG40">
        <f t="shared" si="12"/>
        <v>-509.3416804519008</v>
      </c>
      <c r="BH40">
        <f t="shared" si="13"/>
        <v>-509.30376671694347</v>
      </c>
      <c r="BI40">
        <f t="shared" si="14"/>
        <v>-509.25608611869592</v>
      </c>
      <c r="BJ40">
        <f t="shared" si="15"/>
        <v>-509.19715344529584</v>
      </c>
      <c r="BK40">
        <f t="shared" si="16"/>
        <v>-509.12554259347132</v>
      </c>
      <c r="BL40">
        <f t="shared" si="17"/>
        <v>-509.039783747017</v>
      </c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</row>
    <row r="41" spans="1:79" s="19" customFormat="1" ht="12.95" customHeight="1">
      <c r="A41" t="s">
        <v>205</v>
      </c>
      <c r="B41" s="3" t="s">
        <v>89</v>
      </c>
      <c r="C41" s="83">
        <v>48222.326800000003</v>
      </c>
      <c r="D41" t="s">
        <v>203</v>
      </c>
      <c r="E41" s="92">
        <f t="shared" si="18"/>
        <v>-3118.4880942211971</v>
      </c>
      <c r="F41" s="19">
        <f t="shared" si="19"/>
        <v>-3118.5</v>
      </c>
      <c r="G41" s="19">
        <f t="shared" si="20"/>
        <v>2.9130500006431248E-2</v>
      </c>
      <c r="J41" s="92">
        <f t="shared" si="39"/>
        <v>2.9130500006431248E-2</v>
      </c>
      <c r="P41" s="21">
        <f t="shared" si="37"/>
        <v>1.2529911786812722E-2</v>
      </c>
      <c r="Q41" s="22">
        <f t="shared" si="21"/>
        <v>33203.826800000003</v>
      </c>
      <c r="R41" s="19">
        <f t="shared" si="38"/>
        <v>2.755795292373373E-4</v>
      </c>
      <c r="S41" s="137">
        <v>1</v>
      </c>
      <c r="Y41"/>
      <c r="Z41">
        <f t="shared" si="22"/>
        <v>-3118.5</v>
      </c>
      <c r="AA41" s="19">
        <f t="shared" si="23"/>
        <v>2.9203781578856822E-2</v>
      </c>
      <c r="AB41" s="19">
        <f t="shared" si="24"/>
        <v>1.245663021438715E-2</v>
      </c>
      <c r="AC41" s="19">
        <f t="shared" si="25"/>
        <v>1.6600588219618524E-2</v>
      </c>
      <c r="AD41" s="19">
        <f t="shared" si="26"/>
        <v>-7.3281572425573649E-5</v>
      </c>
      <c r="AE41" s="19">
        <f t="shared" si="27"/>
        <v>5.370188857164596E-9</v>
      </c>
      <c r="AF41">
        <f t="shared" si="28"/>
        <v>1.6600588219618524E-2</v>
      </c>
      <c r="AG41" s="137"/>
      <c r="AH41">
        <f t="shared" si="29"/>
        <v>1.6673869792044098E-2</v>
      </c>
      <c r="AI41">
        <f t="shared" si="30"/>
        <v>0.22675024179856329</v>
      </c>
      <c r="AJ41">
        <f t="shared" si="31"/>
        <v>0.76192049302386156</v>
      </c>
      <c r="AK41">
        <f t="shared" si="32"/>
        <v>-0.33850483438625573</v>
      </c>
      <c r="AL41">
        <f t="shared" si="33"/>
        <v>-2.7289563845023297</v>
      </c>
      <c r="AM41">
        <f t="shared" si="34"/>
        <v>-4.7779150137511186</v>
      </c>
      <c r="AN41" s="19">
        <f t="shared" ref="AN41:AT50" si="41">$AU41+$AB$7*SIN(AO41)</f>
        <v>-504.54860129215905</v>
      </c>
      <c r="AO41" s="19">
        <f t="shared" si="41"/>
        <v>-504.548684547047</v>
      </c>
      <c r="AP41" s="19">
        <f t="shared" si="41"/>
        <v>-504.54837372510337</v>
      </c>
      <c r="AQ41" s="19">
        <f t="shared" si="41"/>
        <v>-504.54953267225841</v>
      </c>
      <c r="AR41" s="19">
        <f t="shared" si="41"/>
        <v>-504.54519073010948</v>
      </c>
      <c r="AS41" s="19">
        <f t="shared" si="41"/>
        <v>-504.56117874412348</v>
      </c>
      <c r="AT41" s="19">
        <f t="shared" si="41"/>
        <v>-504.49787311612744</v>
      </c>
      <c r="AU41" s="19">
        <f t="shared" si="36"/>
        <v>-503.74817121339578</v>
      </c>
      <c r="AV41"/>
      <c r="AW41">
        <v>-5100</v>
      </c>
      <c r="AX41">
        <f t="shared" si="6"/>
        <v>-6.3330007604220605E-3</v>
      </c>
      <c r="AY41">
        <f t="shared" si="7"/>
        <v>1.1552143007992847E-2</v>
      </c>
      <c r="AZ41" s="19">
        <f t="shared" si="8"/>
        <v>-1.7885143768414907E-2</v>
      </c>
      <c r="BA41">
        <f t="shared" si="9"/>
        <v>0.88903197787673527</v>
      </c>
      <c r="BB41">
        <f t="shared" si="1"/>
        <v>-0.83344578615328224</v>
      </c>
      <c r="BC41">
        <f t="shared" si="2"/>
        <v>1.7026414765657312</v>
      </c>
      <c r="BD41">
        <f t="shared" si="3"/>
        <v>1.1413694332732276</v>
      </c>
      <c r="BE41">
        <f t="shared" si="10"/>
        <v>-508.29715393191748</v>
      </c>
      <c r="BF41">
        <f t="shared" si="11"/>
        <v>-508.32097863334911</v>
      </c>
      <c r="BG41">
        <f t="shared" si="12"/>
        <v>-508.35517698797878</v>
      </c>
      <c r="BH41">
        <f t="shared" si="13"/>
        <v>-508.40296848572819</v>
      </c>
      <c r="BI41">
        <f t="shared" si="14"/>
        <v>-508.46759269229085</v>
      </c>
      <c r="BJ41">
        <f t="shared" si="15"/>
        <v>-508.55178066961497</v>
      </c>
      <c r="BK41">
        <f t="shared" si="16"/>
        <v>-508.65738012316285</v>
      </c>
      <c r="BL41">
        <f t="shared" si="17"/>
        <v>-508.78556263082095</v>
      </c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</row>
    <row r="42" spans="1:79" s="19" customFormat="1" ht="12.95" customHeight="1">
      <c r="A42" t="s">
        <v>205</v>
      </c>
      <c r="B42" s="3" t="s">
        <v>89</v>
      </c>
      <c r="C42" s="83">
        <v>48222.326800000003</v>
      </c>
      <c r="D42" t="s">
        <v>203</v>
      </c>
      <c r="E42" s="92">
        <f t="shared" si="18"/>
        <v>-3118.4880942211971</v>
      </c>
      <c r="F42" s="19">
        <f t="shared" si="19"/>
        <v>-3118.5</v>
      </c>
      <c r="G42" s="19">
        <f t="shared" si="20"/>
        <v>2.9130500006431248E-2</v>
      </c>
      <c r="J42" s="92">
        <f t="shared" si="39"/>
        <v>2.9130500006431248E-2</v>
      </c>
      <c r="P42" s="21">
        <f t="shared" si="37"/>
        <v>1.2529911786812722E-2</v>
      </c>
      <c r="Q42" s="22">
        <f t="shared" si="21"/>
        <v>33203.826800000003</v>
      </c>
      <c r="R42" s="19">
        <f t="shared" si="38"/>
        <v>2.755795292373373E-4</v>
      </c>
      <c r="S42" s="137">
        <v>1</v>
      </c>
      <c r="Y42"/>
      <c r="Z42">
        <f t="shared" si="22"/>
        <v>-3118.5</v>
      </c>
      <c r="AA42" s="19">
        <f t="shared" si="23"/>
        <v>2.9203781578856822E-2</v>
      </c>
      <c r="AB42" s="19">
        <f t="shared" si="24"/>
        <v>1.245663021438715E-2</v>
      </c>
      <c r="AC42" s="19">
        <f t="shared" si="25"/>
        <v>1.6600588219618524E-2</v>
      </c>
      <c r="AD42" s="19">
        <f t="shared" si="26"/>
        <v>-7.3281572425573649E-5</v>
      </c>
      <c r="AE42" s="19">
        <f t="shared" si="27"/>
        <v>5.370188857164596E-9</v>
      </c>
      <c r="AF42">
        <f t="shared" si="28"/>
        <v>1.6600588219618524E-2</v>
      </c>
      <c r="AG42" s="137"/>
      <c r="AH42">
        <f t="shared" si="29"/>
        <v>1.6673869792044098E-2</v>
      </c>
      <c r="AI42">
        <f t="shared" si="30"/>
        <v>0.22675024179856329</v>
      </c>
      <c r="AJ42">
        <f t="shared" si="31"/>
        <v>0.76192049302386156</v>
      </c>
      <c r="AK42">
        <f t="shared" si="32"/>
        <v>-0.33850483438625573</v>
      </c>
      <c r="AL42">
        <f t="shared" si="33"/>
        <v>-2.7289563845023297</v>
      </c>
      <c r="AM42">
        <f t="shared" si="34"/>
        <v>-4.7779150137511186</v>
      </c>
      <c r="AN42" s="19">
        <f t="shared" si="41"/>
        <v>-504.54860129215905</v>
      </c>
      <c r="AO42" s="19">
        <f t="shared" si="41"/>
        <v>-504.548684547047</v>
      </c>
      <c r="AP42" s="19">
        <f t="shared" si="41"/>
        <v>-504.54837372510337</v>
      </c>
      <c r="AQ42" s="19">
        <f t="shared" si="41"/>
        <v>-504.54953267225841</v>
      </c>
      <c r="AR42" s="19">
        <f t="shared" si="41"/>
        <v>-504.54519073010948</v>
      </c>
      <c r="AS42" s="19">
        <f t="shared" si="41"/>
        <v>-504.56117874412348</v>
      </c>
      <c r="AT42" s="19">
        <f t="shared" si="41"/>
        <v>-504.49787311612744</v>
      </c>
      <c r="AU42" s="19">
        <f t="shared" si="36"/>
        <v>-503.74817121339578</v>
      </c>
      <c r="AV42"/>
      <c r="AW42">
        <v>-5000</v>
      </c>
      <c r="AX42">
        <f t="shared" si="6"/>
        <v>-5.4735092336711377E-3</v>
      </c>
      <c r="AY42">
        <f t="shared" si="7"/>
        <v>1.1600160584993429E-2</v>
      </c>
      <c r="AZ42" s="19">
        <f t="shared" si="8"/>
        <v>-1.7073669818664566E-2</v>
      </c>
      <c r="BA42">
        <f t="shared" si="9"/>
        <v>0.41916540058444429</v>
      </c>
      <c r="BB42">
        <f t="shared" si="1"/>
        <v>-0.35065836664731259</v>
      </c>
      <c r="BC42">
        <f t="shared" si="2"/>
        <v>2.3296817096706999</v>
      </c>
      <c r="BD42">
        <f t="shared" si="3"/>
        <v>2.3264954387169854</v>
      </c>
      <c r="BE42">
        <f t="shared" si="10"/>
        <v>-507.74851748884862</v>
      </c>
      <c r="BF42">
        <f t="shared" si="11"/>
        <v>-507.75058344598438</v>
      </c>
      <c r="BG42">
        <f t="shared" si="12"/>
        <v>-507.7570746268388</v>
      </c>
      <c r="BH42">
        <f t="shared" si="13"/>
        <v>-507.77683466451703</v>
      </c>
      <c r="BI42">
        <f t="shared" si="14"/>
        <v>-507.83212309633507</v>
      </c>
      <c r="BJ42">
        <f t="shared" si="15"/>
        <v>-507.96183240368742</v>
      </c>
      <c r="BK42">
        <f t="shared" si="16"/>
        <v>-508.19745735980445</v>
      </c>
      <c r="BL42">
        <f t="shared" si="17"/>
        <v>-508.53134151462478</v>
      </c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</row>
    <row r="43" spans="1:79" s="19" customFormat="1" ht="12.95" customHeight="1">
      <c r="A43" t="s">
        <v>238</v>
      </c>
      <c r="B43" s="3" t="s">
        <v>89</v>
      </c>
      <c r="C43" s="83">
        <v>48222.327599999997</v>
      </c>
      <c r="D43" t="s">
        <v>203</v>
      </c>
      <c r="E43" s="92">
        <f t="shared" si="18"/>
        <v>-3118.4877672572597</v>
      </c>
      <c r="F43" s="19">
        <f t="shared" si="19"/>
        <v>-3118.5</v>
      </c>
      <c r="G43" s="19">
        <f t="shared" si="20"/>
        <v>2.9930500000773463E-2</v>
      </c>
      <c r="J43" s="92">
        <f t="shared" si="39"/>
        <v>2.9930500000773463E-2</v>
      </c>
      <c r="P43" s="21">
        <f t="shared" si="37"/>
        <v>1.2529911786812722E-2</v>
      </c>
      <c r="Q43" s="22">
        <f t="shared" si="21"/>
        <v>33203.827599999997</v>
      </c>
      <c r="R43" s="19">
        <f t="shared" si="38"/>
        <v>3.0278047019182943E-4</v>
      </c>
      <c r="S43" s="137">
        <v>1</v>
      </c>
      <c r="Y43"/>
      <c r="Z43">
        <f t="shared" si="22"/>
        <v>-3118.5</v>
      </c>
      <c r="AA43" s="19">
        <f t="shared" si="23"/>
        <v>2.9203781578856822E-2</v>
      </c>
      <c r="AB43" s="19">
        <f t="shared" si="24"/>
        <v>1.3256630208729366E-2</v>
      </c>
      <c r="AC43" s="19">
        <f t="shared" si="25"/>
        <v>1.740058821396074E-2</v>
      </c>
      <c r="AD43" s="19">
        <f t="shared" si="26"/>
        <v>7.2671842191664171E-4</v>
      </c>
      <c r="AE43" s="19">
        <f t="shared" si="27"/>
        <v>5.2811966475301403E-7</v>
      </c>
      <c r="AF43">
        <f t="shared" si="28"/>
        <v>1.740058821396074E-2</v>
      </c>
      <c r="AG43" s="137"/>
      <c r="AH43">
        <f t="shared" si="29"/>
        <v>1.6673869792044098E-2</v>
      </c>
      <c r="AI43">
        <f t="shared" si="30"/>
        <v>0.22675024179856329</v>
      </c>
      <c r="AJ43">
        <f t="shared" si="31"/>
        <v>0.76192049302386156</v>
      </c>
      <c r="AK43">
        <f t="shared" si="32"/>
        <v>-0.33850483438625573</v>
      </c>
      <c r="AL43">
        <f t="shared" si="33"/>
        <v>-2.7289563845023297</v>
      </c>
      <c r="AM43">
        <f t="shared" si="34"/>
        <v>-4.7779150137511186</v>
      </c>
      <c r="AN43" s="19">
        <f t="shared" si="41"/>
        <v>-504.54860129215905</v>
      </c>
      <c r="AO43" s="19">
        <f t="shared" si="41"/>
        <v>-504.548684547047</v>
      </c>
      <c r="AP43" s="19">
        <f t="shared" si="41"/>
        <v>-504.54837372510337</v>
      </c>
      <c r="AQ43" s="19">
        <f t="shared" si="41"/>
        <v>-504.54953267225841</v>
      </c>
      <c r="AR43" s="19">
        <f t="shared" si="41"/>
        <v>-504.54519073010948</v>
      </c>
      <c r="AS43" s="19">
        <f t="shared" si="41"/>
        <v>-504.56117874412348</v>
      </c>
      <c r="AT43" s="19">
        <f t="shared" si="41"/>
        <v>-504.49787311612744</v>
      </c>
      <c r="AU43" s="19">
        <f t="shared" si="36"/>
        <v>-503.74817121339578</v>
      </c>
      <c r="AV43"/>
      <c r="AW43">
        <v>-4900</v>
      </c>
      <c r="AX43">
        <f t="shared" si="6"/>
        <v>-2.630939950590671E-3</v>
      </c>
      <c r="AY43">
        <f t="shared" si="7"/>
        <v>1.1648319251770447E-2</v>
      </c>
      <c r="AZ43" s="19">
        <f t="shared" si="8"/>
        <v>-1.4279259202361118E-2</v>
      </c>
      <c r="BA43">
        <f t="shared" si="9"/>
        <v>0.30492260692777606</v>
      </c>
      <c r="BB43">
        <f t="shared" si="1"/>
        <v>-0.1491251750206424</v>
      </c>
      <c r="BC43">
        <f t="shared" si="2"/>
        <v>2.5382722298874252</v>
      </c>
      <c r="BD43">
        <f t="shared" si="3"/>
        <v>3.2138193027135356</v>
      </c>
      <c r="BE43">
        <f t="shared" si="10"/>
        <v>-507.43495911593863</v>
      </c>
      <c r="BF43">
        <f t="shared" si="11"/>
        <v>-507.43496006051316</v>
      </c>
      <c r="BG43">
        <f t="shared" si="12"/>
        <v>-507.4349765891115</v>
      </c>
      <c r="BH43">
        <f t="shared" si="13"/>
        <v>-507.43526516537452</v>
      </c>
      <c r="BI43">
        <f t="shared" si="14"/>
        <v>-507.44011993125002</v>
      </c>
      <c r="BJ43">
        <f t="shared" si="15"/>
        <v>-507.4969804913311</v>
      </c>
      <c r="BK43">
        <f t="shared" si="16"/>
        <v>-507.75899702249262</v>
      </c>
      <c r="BL43">
        <f t="shared" si="17"/>
        <v>-508.27712039842879</v>
      </c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</row>
    <row r="44" spans="1:79" s="19" customFormat="1" ht="12.95" customHeight="1">
      <c r="A44" t="s">
        <v>238</v>
      </c>
      <c r="B44" s="3" t="s">
        <v>89</v>
      </c>
      <c r="C44" s="83">
        <v>48222.327599999997</v>
      </c>
      <c r="D44" t="s">
        <v>203</v>
      </c>
      <c r="E44" s="92">
        <f t="shared" si="18"/>
        <v>-3118.4877672572597</v>
      </c>
      <c r="F44" s="19">
        <f t="shared" si="19"/>
        <v>-3118.5</v>
      </c>
      <c r="G44" s="19">
        <f t="shared" si="20"/>
        <v>2.9930500000773463E-2</v>
      </c>
      <c r="J44" s="92">
        <f t="shared" si="39"/>
        <v>2.9930500000773463E-2</v>
      </c>
      <c r="P44" s="21">
        <f t="shared" si="37"/>
        <v>1.2529911786812722E-2</v>
      </c>
      <c r="Q44" s="22">
        <f t="shared" si="21"/>
        <v>33203.827599999997</v>
      </c>
      <c r="R44" s="19">
        <f t="shared" si="38"/>
        <v>3.0278047019182943E-4</v>
      </c>
      <c r="S44" s="137">
        <v>1</v>
      </c>
      <c r="Y44"/>
      <c r="Z44">
        <f t="shared" si="22"/>
        <v>-3118.5</v>
      </c>
      <c r="AA44" s="19">
        <f t="shared" si="23"/>
        <v>2.9203781578856822E-2</v>
      </c>
      <c r="AB44" s="19">
        <f t="shared" si="24"/>
        <v>1.3256630208729366E-2</v>
      </c>
      <c r="AC44" s="19">
        <f t="shared" si="25"/>
        <v>1.740058821396074E-2</v>
      </c>
      <c r="AD44" s="19">
        <f t="shared" si="26"/>
        <v>7.2671842191664171E-4</v>
      </c>
      <c r="AE44" s="19">
        <f t="shared" si="27"/>
        <v>5.2811966475301403E-7</v>
      </c>
      <c r="AF44">
        <f t="shared" si="28"/>
        <v>1.740058821396074E-2</v>
      </c>
      <c r="AG44" s="137"/>
      <c r="AH44">
        <f t="shared" si="29"/>
        <v>1.6673869792044098E-2</v>
      </c>
      <c r="AI44">
        <f t="shared" si="30"/>
        <v>0.22675024179856329</v>
      </c>
      <c r="AJ44">
        <f t="shared" si="31"/>
        <v>0.76192049302386156</v>
      </c>
      <c r="AK44">
        <f t="shared" si="32"/>
        <v>-0.33850483438625573</v>
      </c>
      <c r="AL44">
        <f t="shared" si="33"/>
        <v>-2.7289563845023297</v>
      </c>
      <c r="AM44">
        <f t="shared" si="34"/>
        <v>-4.7779150137511186</v>
      </c>
      <c r="AN44" s="19">
        <f t="shared" si="41"/>
        <v>-504.54860129215905</v>
      </c>
      <c r="AO44" s="19">
        <f t="shared" si="41"/>
        <v>-504.548684547047</v>
      </c>
      <c r="AP44" s="19">
        <f t="shared" si="41"/>
        <v>-504.54837372510337</v>
      </c>
      <c r="AQ44" s="19">
        <f t="shared" si="41"/>
        <v>-504.54953267225841</v>
      </c>
      <c r="AR44" s="19">
        <f t="shared" si="41"/>
        <v>-504.54519073010948</v>
      </c>
      <c r="AS44" s="19">
        <f t="shared" si="41"/>
        <v>-504.56117874412348</v>
      </c>
      <c r="AT44" s="19">
        <f t="shared" si="41"/>
        <v>-504.49787311612744</v>
      </c>
      <c r="AU44" s="19">
        <f t="shared" si="36"/>
        <v>-503.74817121339578</v>
      </c>
      <c r="AV44"/>
      <c r="AW44">
        <v>-4800</v>
      </c>
      <c r="AX44">
        <f t="shared" si="6"/>
        <v>5.6274220661973323E-4</v>
      </c>
      <c r="AY44">
        <f t="shared" si="7"/>
        <v>1.1696619008323904E-2</v>
      </c>
      <c r="AZ44" s="19">
        <f t="shared" si="8"/>
        <v>-1.1133876801704171E-2</v>
      </c>
      <c r="BA44">
        <f t="shared" si="9"/>
        <v>0.25057899605452882</v>
      </c>
      <c r="BB44">
        <f t="shared" si="1"/>
        <v>-2.4533989553449962E-2</v>
      </c>
      <c r="BC44">
        <f t="shared" si="2"/>
        <v>2.6634192744593257</v>
      </c>
      <c r="BD44">
        <f t="shared" si="3"/>
        <v>4.1025823884953327</v>
      </c>
      <c r="BE44">
        <f t="shared" si="10"/>
        <v>-507.19176157043466</v>
      </c>
      <c r="BF44">
        <f t="shared" si="11"/>
        <v>-507.19175438602531</v>
      </c>
      <c r="BG44">
        <f t="shared" si="12"/>
        <v>-507.19180315153164</v>
      </c>
      <c r="BH44">
        <f t="shared" si="13"/>
        <v>-507.19147240970869</v>
      </c>
      <c r="BI44">
        <f t="shared" si="14"/>
        <v>-507.19372783310502</v>
      </c>
      <c r="BJ44">
        <f t="shared" si="15"/>
        <v>-507.17887716825811</v>
      </c>
      <c r="BK44">
        <f t="shared" si="16"/>
        <v>-507.35384220291286</v>
      </c>
      <c r="BL44">
        <f t="shared" si="17"/>
        <v>-508.02289928223269</v>
      </c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</row>
    <row r="45" spans="1:79" s="19" customFormat="1" ht="12.95" customHeight="1">
      <c r="A45" t="s">
        <v>238</v>
      </c>
      <c r="B45" s="3" t="s">
        <v>92</v>
      </c>
      <c r="C45" s="83">
        <v>48299.400399999999</v>
      </c>
      <c r="D45" t="s">
        <v>203</v>
      </c>
      <c r="E45" s="92">
        <f t="shared" si="18"/>
        <v>-3086.9877343565126</v>
      </c>
      <c r="F45" s="19">
        <f t="shared" si="19"/>
        <v>-3087</v>
      </c>
      <c r="G45" s="19">
        <f t="shared" si="20"/>
        <v>3.001100000255974E-2</v>
      </c>
      <c r="J45" s="92">
        <f t="shared" si="39"/>
        <v>3.001100000255974E-2</v>
      </c>
      <c r="P45" s="21">
        <f t="shared" si="37"/>
        <v>1.2545902745329482E-2</v>
      </c>
      <c r="Q45" s="22">
        <f t="shared" si="21"/>
        <v>33280.900399999999</v>
      </c>
      <c r="R45" s="19">
        <f t="shared" si="38"/>
        <v>3.0502962220451183E-4</v>
      </c>
      <c r="S45" s="137">
        <v>1</v>
      </c>
      <c r="Y45"/>
      <c r="Z45">
        <f t="shared" si="22"/>
        <v>-3087</v>
      </c>
      <c r="AA45" s="19">
        <f t="shared" si="23"/>
        <v>2.8711919505905584E-2</v>
      </c>
      <c r="AB45" s="19">
        <f t="shared" si="24"/>
        <v>1.3844983241983636E-2</v>
      </c>
      <c r="AC45" s="19">
        <f t="shared" si="25"/>
        <v>1.7465097257230257E-2</v>
      </c>
      <c r="AD45" s="19">
        <f t="shared" si="26"/>
        <v>1.2990804966541564E-3</v>
      </c>
      <c r="AE45" s="19">
        <f t="shared" si="27"/>
        <v>1.6876101367872096E-6</v>
      </c>
      <c r="AF45">
        <f t="shared" si="28"/>
        <v>1.7465097257230257E-2</v>
      </c>
      <c r="AG45" s="137"/>
      <c r="AH45">
        <f t="shared" si="29"/>
        <v>1.6166016760576104E-2</v>
      </c>
      <c r="AI45">
        <f t="shared" si="30"/>
        <v>0.23647202555856039</v>
      </c>
      <c r="AJ45">
        <f t="shared" si="31"/>
        <v>0.77965299435122171</v>
      </c>
      <c r="AK45">
        <f t="shared" si="32"/>
        <v>-0.35989685148219752</v>
      </c>
      <c r="AL45">
        <f t="shared" si="33"/>
        <v>-2.7011180899873817</v>
      </c>
      <c r="AM45">
        <f t="shared" si="34"/>
        <v>-4.4669063929306212</v>
      </c>
      <c r="AN45" s="19">
        <f t="shared" si="41"/>
        <v>-504.48413117809582</v>
      </c>
      <c r="AO45" s="19">
        <f t="shared" si="41"/>
        <v>-504.48417837024726</v>
      </c>
      <c r="AP45" s="19">
        <f t="shared" si="41"/>
        <v>-504.48395961956453</v>
      </c>
      <c r="AQ45" s="19">
        <f t="shared" si="41"/>
        <v>-504.48497207902187</v>
      </c>
      <c r="AR45" s="19">
        <f t="shared" si="41"/>
        <v>-504.48025299787361</v>
      </c>
      <c r="AS45" s="19">
        <f t="shared" si="41"/>
        <v>-504.50157619993064</v>
      </c>
      <c r="AT45" s="19">
        <f t="shared" si="41"/>
        <v>-504.38436313766766</v>
      </c>
      <c r="AU45" s="19">
        <f t="shared" si="36"/>
        <v>-503.66809156179403</v>
      </c>
      <c r="AV45"/>
      <c r="AW45">
        <v>-4700</v>
      </c>
      <c r="AX45">
        <f t="shared" si="6"/>
        <v>3.80291507494839E-3</v>
      </c>
      <c r="AY45">
        <f t="shared" si="7"/>
        <v>1.1745059854653794E-2</v>
      </c>
      <c r="AZ45" s="19">
        <f t="shared" si="8"/>
        <v>-7.9421447797054043E-3</v>
      </c>
      <c r="BA45">
        <f t="shared" si="9"/>
        <v>0.21870863589157619</v>
      </c>
      <c r="BB45">
        <f t="shared" si="1"/>
        <v>6.5394885403463499E-2</v>
      </c>
      <c r="BC45">
        <f t="shared" si="2"/>
        <v>2.7533973113525847</v>
      </c>
      <c r="BD45">
        <f t="shared" si="3"/>
        <v>5.0871830226222947</v>
      </c>
      <c r="BE45">
        <f t="shared" si="10"/>
        <v>-506.98537847245541</v>
      </c>
      <c r="BF45">
        <f t="shared" si="11"/>
        <v>-506.98535303972352</v>
      </c>
      <c r="BG45">
        <f t="shared" si="12"/>
        <v>-506.98543390195789</v>
      </c>
      <c r="BH45">
        <f t="shared" si="13"/>
        <v>-506.98517686048797</v>
      </c>
      <c r="BI45">
        <f t="shared" si="14"/>
        <v>-506.98599450379947</v>
      </c>
      <c r="BJ45">
        <f t="shared" si="15"/>
        <v>-506.98339934404254</v>
      </c>
      <c r="BK45">
        <f t="shared" si="16"/>
        <v>-506.99169507890161</v>
      </c>
      <c r="BL45">
        <f t="shared" si="17"/>
        <v>-507.76867816603664</v>
      </c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</row>
    <row r="46" spans="1:79" s="19" customFormat="1" ht="12.95" customHeight="1">
      <c r="A46" t="s">
        <v>238</v>
      </c>
      <c r="B46" s="3" t="s">
        <v>92</v>
      </c>
      <c r="C46" s="83">
        <v>48299.400399999999</v>
      </c>
      <c r="D46" t="s">
        <v>203</v>
      </c>
      <c r="E46" s="92">
        <f t="shared" si="18"/>
        <v>-3086.9877343565126</v>
      </c>
      <c r="F46" s="19">
        <f t="shared" si="19"/>
        <v>-3087</v>
      </c>
      <c r="G46" s="19">
        <f t="shared" si="20"/>
        <v>3.001100000255974E-2</v>
      </c>
      <c r="J46" s="92">
        <f t="shared" si="39"/>
        <v>3.001100000255974E-2</v>
      </c>
      <c r="P46" s="21">
        <f t="shared" si="37"/>
        <v>1.2545902745329482E-2</v>
      </c>
      <c r="Q46" s="22">
        <f t="shared" si="21"/>
        <v>33280.900399999999</v>
      </c>
      <c r="R46" s="19">
        <f t="shared" si="38"/>
        <v>3.0502962220451183E-4</v>
      </c>
      <c r="S46" s="137">
        <v>1</v>
      </c>
      <c r="Y46"/>
      <c r="Z46">
        <f t="shared" si="22"/>
        <v>-3087</v>
      </c>
      <c r="AA46" s="19">
        <f t="shared" si="23"/>
        <v>2.8711919505905584E-2</v>
      </c>
      <c r="AB46" s="19">
        <f t="shared" si="24"/>
        <v>1.3844983241983636E-2</v>
      </c>
      <c r="AC46" s="19">
        <f t="shared" si="25"/>
        <v>1.7465097257230257E-2</v>
      </c>
      <c r="AD46" s="19">
        <f t="shared" si="26"/>
        <v>1.2990804966541564E-3</v>
      </c>
      <c r="AE46" s="19">
        <f t="shared" si="27"/>
        <v>1.6876101367872096E-6</v>
      </c>
      <c r="AF46">
        <f t="shared" si="28"/>
        <v>1.7465097257230257E-2</v>
      </c>
      <c r="AG46" s="137"/>
      <c r="AH46">
        <f t="shared" si="29"/>
        <v>1.6166016760576104E-2</v>
      </c>
      <c r="AI46">
        <f t="shared" si="30"/>
        <v>0.23647202555856039</v>
      </c>
      <c r="AJ46">
        <f t="shared" si="31"/>
        <v>0.77965299435122171</v>
      </c>
      <c r="AK46">
        <f t="shared" si="32"/>
        <v>-0.35989685148219752</v>
      </c>
      <c r="AL46">
        <f t="shared" si="33"/>
        <v>-2.7011180899873817</v>
      </c>
      <c r="AM46">
        <f t="shared" si="34"/>
        <v>-4.4669063929306212</v>
      </c>
      <c r="AN46" s="19">
        <f t="shared" si="41"/>
        <v>-504.48413117809582</v>
      </c>
      <c r="AO46" s="19">
        <f t="shared" si="41"/>
        <v>-504.48417837024726</v>
      </c>
      <c r="AP46" s="19">
        <f t="shared" si="41"/>
        <v>-504.48395961956453</v>
      </c>
      <c r="AQ46" s="19">
        <f t="shared" si="41"/>
        <v>-504.48497207902187</v>
      </c>
      <c r="AR46" s="19">
        <f t="shared" si="41"/>
        <v>-504.48025299787361</v>
      </c>
      <c r="AS46" s="19">
        <f t="shared" si="41"/>
        <v>-504.50157619993064</v>
      </c>
      <c r="AT46" s="19">
        <f t="shared" si="41"/>
        <v>-504.38436313766766</v>
      </c>
      <c r="AU46" s="19">
        <f t="shared" si="36"/>
        <v>-503.66809156179403</v>
      </c>
      <c r="AV46"/>
      <c r="AW46">
        <v>-4600</v>
      </c>
      <c r="AX46">
        <f t="shared" si="6"/>
        <v>6.9986266459853138E-3</v>
      </c>
      <c r="AY46">
        <f t="shared" si="7"/>
        <v>1.1793641790760125E-2</v>
      </c>
      <c r="AZ46" s="19">
        <f t="shared" si="8"/>
        <v>-4.7950151447748108E-3</v>
      </c>
      <c r="BA46">
        <f t="shared" si="9"/>
        <v>0.19785795355960933</v>
      </c>
      <c r="BB46">
        <f t="shared" si="1"/>
        <v>0.1365955443234973</v>
      </c>
      <c r="BC46">
        <f t="shared" si="2"/>
        <v>2.8249796512870291</v>
      </c>
      <c r="BD46">
        <f t="shared" si="3"/>
        <v>6.2640027621445666</v>
      </c>
      <c r="BE46">
        <f t="shared" si="10"/>
        <v>-506.80064758080806</v>
      </c>
      <c r="BF46">
        <f t="shared" si="11"/>
        <v>-506.80419540234658</v>
      </c>
      <c r="BG46">
        <f t="shared" si="12"/>
        <v>-506.7963690617284</v>
      </c>
      <c r="BH46">
        <f t="shared" si="13"/>
        <v>-506.81376473796695</v>
      </c>
      <c r="BI46">
        <f t="shared" si="14"/>
        <v>-506.77571891996189</v>
      </c>
      <c r="BJ46">
        <f t="shared" si="15"/>
        <v>-506.86222697555189</v>
      </c>
      <c r="BK46">
        <f t="shared" si="16"/>
        <v>-506.67949324820864</v>
      </c>
      <c r="BL46">
        <f t="shared" si="17"/>
        <v>-507.51445704984053</v>
      </c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</row>
    <row r="47" spans="1:79" ht="12.95" customHeight="1">
      <c r="A47" s="166" t="s">
        <v>328</v>
      </c>
      <c r="B47" s="168" t="s">
        <v>89</v>
      </c>
      <c r="C47" s="167">
        <v>48606.465300000003</v>
      </c>
      <c r="D47" s="18"/>
      <c r="E47" s="92">
        <f t="shared" si="18"/>
        <v>-2961.4887976023715</v>
      </c>
      <c r="F47" s="19">
        <f t="shared" si="19"/>
        <v>-2961.5</v>
      </c>
      <c r="G47" s="19">
        <f t="shared" si="20"/>
        <v>2.7409500005887821E-2</v>
      </c>
      <c r="H47" s="19"/>
      <c r="I47" s="19"/>
      <c r="J47" s="19">
        <f t="shared" si="39"/>
        <v>2.7409500005887821E-2</v>
      </c>
      <c r="L47" s="19"/>
      <c r="M47" s="19"/>
      <c r="N47" s="19"/>
      <c r="O47" s="19">
        <f ca="1">+C$11+C$12*F47</f>
        <v>-8.2763680644783774E-2</v>
      </c>
      <c r="P47" s="21">
        <f t="shared" si="37"/>
        <v>1.2609751752778659E-2</v>
      </c>
      <c r="Q47" s="22">
        <f t="shared" si="21"/>
        <v>33587.965300000003</v>
      </c>
      <c r="R47" s="19">
        <f t="shared" si="38"/>
        <v>2.1903254835540768E-4</v>
      </c>
      <c r="S47" s="3">
        <v>1</v>
      </c>
      <c r="Z47">
        <f t="shared" si="22"/>
        <v>-2961.5</v>
      </c>
      <c r="AA47" s="19">
        <f t="shared" si="23"/>
        <v>2.5679208900240016E-2</v>
      </c>
      <c r="AB47" s="19">
        <f t="shared" si="24"/>
        <v>1.4340042858426463E-2</v>
      </c>
      <c r="AC47" s="19">
        <f t="shared" si="25"/>
        <v>1.4799748253109162E-2</v>
      </c>
      <c r="AD47" s="19">
        <f t="shared" si="26"/>
        <v>1.7302911056478049E-3</v>
      </c>
      <c r="AE47" s="19">
        <f t="shared" si="27"/>
        <v>2.9939073102839029E-6</v>
      </c>
      <c r="AF47">
        <f t="shared" si="28"/>
        <v>1.4799748253109162E-2</v>
      </c>
      <c r="AG47" s="137"/>
      <c r="AH47">
        <f t="shared" si="29"/>
        <v>1.3069457147461359E-2</v>
      </c>
      <c r="AI47">
        <f t="shared" si="30"/>
        <v>0.29571942799419426</v>
      </c>
      <c r="AJ47">
        <f t="shared" si="31"/>
        <v>0.86111768624942331</v>
      </c>
      <c r="AK47">
        <f t="shared" si="32"/>
        <v>-0.46528441555313421</v>
      </c>
      <c r="AL47">
        <f t="shared" si="33"/>
        <v>-2.5577655706633875</v>
      </c>
      <c r="AM47">
        <f t="shared" si="34"/>
        <v>-3.3278100286360792</v>
      </c>
      <c r="AN47" s="19">
        <f t="shared" si="41"/>
        <v>-504.19268381288049</v>
      </c>
      <c r="AO47" s="19">
        <f t="shared" si="41"/>
        <v>-504.19268376468369</v>
      </c>
      <c r="AP47" s="19">
        <f t="shared" si="41"/>
        <v>-504.19268203085232</v>
      </c>
      <c r="AQ47" s="19">
        <f t="shared" si="41"/>
        <v>-504.19261971858054</v>
      </c>
      <c r="AR47" s="19">
        <f t="shared" si="41"/>
        <v>-504.19045345862116</v>
      </c>
      <c r="AS47" s="19">
        <f t="shared" si="41"/>
        <v>-504.14579152557712</v>
      </c>
      <c r="AT47" s="19">
        <f t="shared" si="41"/>
        <v>-503.8890856747646</v>
      </c>
      <c r="AU47" s="19">
        <f t="shared" si="36"/>
        <v>-503.34904406096791</v>
      </c>
      <c r="AV47" s="19"/>
      <c r="AW47">
        <v>-4500</v>
      </c>
      <c r="AX47">
        <f t="shared" si="6"/>
        <v>1.0171862481085064E-2</v>
      </c>
      <c r="AY47">
        <f t="shared" si="7"/>
        <v>1.1842364816642892E-2</v>
      </c>
      <c r="AZ47" s="19">
        <f t="shared" si="8"/>
        <v>-1.6705023355578273E-3</v>
      </c>
      <c r="BA47">
        <f t="shared" si="9"/>
        <v>0.18314083453957852</v>
      </c>
      <c r="BB47">
        <f t="shared" si="1"/>
        <v>0.19759547804609598</v>
      </c>
      <c r="BC47">
        <f t="shared" si="2"/>
        <v>2.8868601536773366</v>
      </c>
      <c r="BD47">
        <f t="shared" si="3"/>
        <v>7.808872100070583</v>
      </c>
      <c r="BE47">
        <f t="shared" si="10"/>
        <v>-506.6261518919153</v>
      </c>
      <c r="BF47">
        <f t="shared" si="11"/>
        <v>-506.6462917198607</v>
      </c>
      <c r="BG47">
        <f t="shared" si="12"/>
        <v>-506.61085223104647</v>
      </c>
      <c r="BH47">
        <f t="shared" si="13"/>
        <v>-506.67419805062565</v>
      </c>
      <c r="BI47">
        <f t="shared" si="14"/>
        <v>-506.56383264796068</v>
      </c>
      <c r="BJ47">
        <f t="shared" si="15"/>
        <v>-506.76666720164405</v>
      </c>
      <c r="BK47">
        <f t="shared" si="16"/>
        <v>-506.42096377238835</v>
      </c>
      <c r="BL47">
        <f t="shared" si="17"/>
        <v>-507.26023593364448</v>
      </c>
    </row>
    <row r="48" spans="1:79" s="19" customFormat="1" ht="12.95" customHeight="1">
      <c r="A48" t="s">
        <v>225</v>
      </c>
      <c r="B48" s="3" t="s">
        <v>89</v>
      </c>
      <c r="C48" s="83">
        <v>48606.466899999999</v>
      </c>
      <c r="D48" t="s">
        <v>203</v>
      </c>
      <c r="E48" s="92">
        <f t="shared" si="18"/>
        <v>-2961.488143674494</v>
      </c>
      <c r="F48" s="19">
        <f t="shared" si="19"/>
        <v>-2961.5</v>
      </c>
      <c r="G48" s="19">
        <f t="shared" si="20"/>
        <v>2.900950000184821E-2</v>
      </c>
      <c r="J48" s="92">
        <f t="shared" si="39"/>
        <v>2.900950000184821E-2</v>
      </c>
      <c r="P48" s="21">
        <f t="shared" si="37"/>
        <v>1.2609751752778659E-2</v>
      </c>
      <c r="Q48" s="22">
        <f t="shared" si="21"/>
        <v>33587.966899999999</v>
      </c>
      <c r="R48" s="19">
        <f t="shared" si="38"/>
        <v>2.6895174263285974E-4</v>
      </c>
      <c r="S48" s="137">
        <v>1</v>
      </c>
      <c r="Y48"/>
      <c r="Z48">
        <f t="shared" si="22"/>
        <v>-2961.5</v>
      </c>
      <c r="AA48" s="19">
        <f t="shared" si="23"/>
        <v>2.5679208900240016E-2</v>
      </c>
      <c r="AB48" s="19">
        <f t="shared" si="24"/>
        <v>1.5940042854386851E-2</v>
      </c>
      <c r="AC48" s="19">
        <f t="shared" si="25"/>
        <v>1.6399748249069548E-2</v>
      </c>
      <c r="AD48" s="19">
        <f t="shared" si="26"/>
        <v>3.3302911016081932E-3</v>
      </c>
      <c r="AE48" s="19">
        <f t="shared" si="27"/>
        <v>1.1090838821450714E-5</v>
      </c>
      <c r="AF48">
        <f t="shared" si="28"/>
        <v>1.6399748249069548E-2</v>
      </c>
      <c r="AG48" s="137"/>
      <c r="AH48">
        <f t="shared" si="29"/>
        <v>1.3069457147461359E-2</v>
      </c>
      <c r="AI48">
        <f t="shared" si="30"/>
        <v>0.29571942799419426</v>
      </c>
      <c r="AJ48">
        <f t="shared" si="31"/>
        <v>0.86111768624942331</v>
      </c>
      <c r="AK48">
        <f t="shared" si="32"/>
        <v>-0.46528441555313421</v>
      </c>
      <c r="AL48">
        <f t="shared" si="33"/>
        <v>-2.5577655706633875</v>
      </c>
      <c r="AM48">
        <f t="shared" si="34"/>
        <v>-3.3278100286360792</v>
      </c>
      <c r="AN48" s="19">
        <f t="shared" si="41"/>
        <v>-504.19268381288049</v>
      </c>
      <c r="AO48" s="19">
        <f t="shared" si="41"/>
        <v>-504.19268376468369</v>
      </c>
      <c r="AP48" s="19">
        <f t="shared" si="41"/>
        <v>-504.19268203085232</v>
      </c>
      <c r="AQ48" s="19">
        <f t="shared" si="41"/>
        <v>-504.19261971858054</v>
      </c>
      <c r="AR48" s="19">
        <f t="shared" si="41"/>
        <v>-504.19045345862116</v>
      </c>
      <c r="AS48" s="19">
        <f t="shared" si="41"/>
        <v>-504.14579152557712</v>
      </c>
      <c r="AT48" s="19">
        <f t="shared" si="41"/>
        <v>-503.8890856747646</v>
      </c>
      <c r="AU48" s="19">
        <f t="shared" si="36"/>
        <v>-503.34904406096791</v>
      </c>
      <c r="AV48"/>
      <c r="AW48">
        <v>-4400</v>
      </c>
      <c r="AX48">
        <f t="shared" si="6"/>
        <v>1.3344565473208041E-2</v>
      </c>
      <c r="AY48">
        <f t="shared" si="7"/>
        <v>1.1891228932302097E-2</v>
      </c>
      <c r="AZ48" s="19">
        <f t="shared" si="8"/>
        <v>1.4533365409059448E-3</v>
      </c>
      <c r="BA48">
        <f t="shared" si="9"/>
        <v>0.17237944313868525</v>
      </c>
      <c r="BB48">
        <f t="shared" si="1"/>
        <v>0.25294911095126621</v>
      </c>
      <c r="BC48">
        <f t="shared" si="2"/>
        <v>2.9436830130767571</v>
      </c>
      <c r="BD48">
        <f t="shared" si="3"/>
        <v>10.072615420310413</v>
      </c>
      <c r="BE48">
        <f t="shared" si="10"/>
        <v>-506.45448715301603</v>
      </c>
      <c r="BF48">
        <f t="shared" si="11"/>
        <v>-506.50847544149758</v>
      </c>
      <c r="BG48">
        <f t="shared" si="12"/>
        <v>-506.42677460114783</v>
      </c>
      <c r="BH48">
        <f t="shared" si="13"/>
        <v>-506.55270265413128</v>
      </c>
      <c r="BI48">
        <f t="shared" si="14"/>
        <v>-506.36333864582372</v>
      </c>
      <c r="BJ48">
        <f t="shared" si="15"/>
        <v>-506.66185112948705</v>
      </c>
      <c r="BK48">
        <f t="shared" si="16"/>
        <v>-506.21638359734681</v>
      </c>
      <c r="BL48">
        <f t="shared" si="17"/>
        <v>-507.00601481744843</v>
      </c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</row>
    <row r="49" spans="1:79" s="19" customFormat="1" ht="12.95" customHeight="1">
      <c r="A49" t="s">
        <v>225</v>
      </c>
      <c r="B49" s="3" t="s">
        <v>89</v>
      </c>
      <c r="C49" s="83">
        <v>48606.466899999999</v>
      </c>
      <c r="D49" t="s">
        <v>203</v>
      </c>
      <c r="E49" s="92">
        <f t="shared" si="18"/>
        <v>-2961.488143674494</v>
      </c>
      <c r="F49" s="19">
        <f t="shared" si="19"/>
        <v>-2961.5</v>
      </c>
      <c r="G49" s="19">
        <f t="shared" si="20"/>
        <v>2.900950000184821E-2</v>
      </c>
      <c r="J49" s="92">
        <f t="shared" si="39"/>
        <v>2.900950000184821E-2</v>
      </c>
      <c r="P49" s="21">
        <f t="shared" si="37"/>
        <v>1.2609751752778659E-2</v>
      </c>
      <c r="Q49" s="22">
        <f t="shared" si="21"/>
        <v>33587.966899999999</v>
      </c>
      <c r="R49" s="19">
        <f t="shared" si="38"/>
        <v>2.6895174263285974E-4</v>
      </c>
      <c r="S49" s="137">
        <v>1</v>
      </c>
      <c r="Y49"/>
      <c r="Z49">
        <f t="shared" si="22"/>
        <v>-2961.5</v>
      </c>
      <c r="AA49" s="19">
        <f t="shared" si="23"/>
        <v>2.5679208900240016E-2</v>
      </c>
      <c r="AB49" s="19">
        <f t="shared" si="24"/>
        <v>1.5940042854386851E-2</v>
      </c>
      <c r="AC49" s="19">
        <f t="shared" si="25"/>
        <v>1.6399748249069548E-2</v>
      </c>
      <c r="AD49" s="19">
        <f t="shared" si="26"/>
        <v>3.3302911016081932E-3</v>
      </c>
      <c r="AE49" s="19">
        <f t="shared" si="27"/>
        <v>1.1090838821450714E-5</v>
      </c>
      <c r="AF49">
        <f t="shared" si="28"/>
        <v>1.6399748249069548E-2</v>
      </c>
      <c r="AG49" s="137"/>
      <c r="AH49">
        <f t="shared" si="29"/>
        <v>1.3069457147461359E-2</v>
      </c>
      <c r="AI49">
        <f t="shared" si="30"/>
        <v>0.29571942799419426</v>
      </c>
      <c r="AJ49">
        <f t="shared" si="31"/>
        <v>0.86111768624942331</v>
      </c>
      <c r="AK49">
        <f t="shared" si="32"/>
        <v>-0.46528441555313421</v>
      </c>
      <c r="AL49">
        <f t="shared" si="33"/>
        <v>-2.5577655706633875</v>
      </c>
      <c r="AM49">
        <f t="shared" si="34"/>
        <v>-3.3278100286360792</v>
      </c>
      <c r="AN49" s="19">
        <f t="shared" si="41"/>
        <v>-504.19268381288049</v>
      </c>
      <c r="AO49" s="19">
        <f t="shared" si="41"/>
        <v>-504.19268376468369</v>
      </c>
      <c r="AP49" s="19">
        <f t="shared" si="41"/>
        <v>-504.19268203085232</v>
      </c>
      <c r="AQ49" s="19">
        <f t="shared" si="41"/>
        <v>-504.19261971858054</v>
      </c>
      <c r="AR49" s="19">
        <f t="shared" si="41"/>
        <v>-504.19045345862116</v>
      </c>
      <c r="AS49" s="19">
        <f t="shared" si="41"/>
        <v>-504.14579152557712</v>
      </c>
      <c r="AT49" s="19">
        <f t="shared" si="41"/>
        <v>-503.8890856747646</v>
      </c>
      <c r="AU49" s="19">
        <f t="shared" si="36"/>
        <v>-503.34904406096791</v>
      </c>
      <c r="AV49"/>
      <c r="AW49">
        <v>-4300</v>
      </c>
      <c r="AX49">
        <f t="shared" si="6"/>
        <v>1.6414855473064136E-2</v>
      </c>
      <c r="AY49">
        <f t="shared" si="7"/>
        <v>1.1940234137737735E-2</v>
      </c>
      <c r="AZ49" s="19">
        <f t="shared" si="8"/>
        <v>4.4746213353263993E-3</v>
      </c>
      <c r="BA49">
        <f t="shared" si="9"/>
        <v>0.1647695644852698</v>
      </c>
      <c r="BB49">
        <f t="shared" si="1"/>
        <v>0.30368920627217305</v>
      </c>
      <c r="BC49">
        <f t="shared" si="2"/>
        <v>2.9965180832282519</v>
      </c>
      <c r="BD49">
        <f t="shared" si="3"/>
        <v>13.761826019085895</v>
      </c>
      <c r="BE49">
        <f t="shared" si="10"/>
        <v>-506.2862114339091</v>
      </c>
      <c r="BF49">
        <f t="shared" si="11"/>
        <v>-506.38066728637392</v>
      </c>
      <c r="BG49">
        <f t="shared" si="12"/>
        <v>-506.25165113482313</v>
      </c>
      <c r="BH49">
        <f t="shared" si="13"/>
        <v>-506.43059762997444</v>
      </c>
      <c r="BI49">
        <f t="shared" si="14"/>
        <v>-506.1867758405885</v>
      </c>
      <c r="BJ49">
        <f t="shared" si="15"/>
        <v>-506.52978450352168</v>
      </c>
      <c r="BK49">
        <f t="shared" si="16"/>
        <v>-506.06256175096684</v>
      </c>
      <c r="BL49">
        <f t="shared" si="17"/>
        <v>-506.75179370125232</v>
      </c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</row>
    <row r="50" spans="1:79" ht="12.95" customHeight="1">
      <c r="A50" s="166" t="s">
        <v>328</v>
      </c>
      <c r="B50" s="168" t="s">
        <v>89</v>
      </c>
      <c r="C50" s="167">
        <v>48606.469299999997</v>
      </c>
      <c r="D50" s="18"/>
      <c r="E50" s="92">
        <f t="shared" si="18"/>
        <v>-2961.4871627826765</v>
      </c>
      <c r="F50" s="19">
        <f t="shared" si="19"/>
        <v>-2961.5</v>
      </c>
      <c r="G50" s="19">
        <f t="shared" si="20"/>
        <v>3.1409499999426771E-2</v>
      </c>
      <c r="H50" s="19"/>
      <c r="I50" s="19"/>
      <c r="J50" s="19">
        <f t="shared" si="39"/>
        <v>3.1409499999426771E-2</v>
      </c>
      <c r="L50" s="19"/>
      <c r="M50" s="19"/>
      <c r="N50" s="19"/>
      <c r="O50" s="19">
        <f ca="1">+C$11+C$12*F50</f>
        <v>-8.2763680644783774E-2</v>
      </c>
      <c r="P50" s="21">
        <f t="shared" si="37"/>
        <v>1.2609751752778659E-2</v>
      </c>
      <c r="Q50" s="22">
        <f t="shared" si="21"/>
        <v>33587.969299999997</v>
      </c>
      <c r="R50" s="19">
        <f t="shared" si="38"/>
        <v>3.5343053413734867E-4</v>
      </c>
      <c r="S50" s="3">
        <v>1</v>
      </c>
      <c r="Z50">
        <f t="shared" si="22"/>
        <v>-2961.5</v>
      </c>
      <c r="AA50" s="19">
        <f t="shared" si="23"/>
        <v>2.5679208900240016E-2</v>
      </c>
      <c r="AB50" s="19">
        <f t="shared" si="24"/>
        <v>1.8340042851965412E-2</v>
      </c>
      <c r="AC50" s="19">
        <f t="shared" si="25"/>
        <v>1.879974824664811E-2</v>
      </c>
      <c r="AD50" s="19">
        <f t="shared" si="26"/>
        <v>5.7302910991867545E-3</v>
      </c>
      <c r="AE50" s="19">
        <f t="shared" si="27"/>
        <v>3.2836236081418942E-5</v>
      </c>
      <c r="AF50">
        <f t="shared" si="28"/>
        <v>1.879974824664811E-2</v>
      </c>
      <c r="AG50" s="137"/>
      <c r="AH50">
        <f t="shared" si="29"/>
        <v>1.3069457147461359E-2</v>
      </c>
      <c r="AI50">
        <f t="shared" si="30"/>
        <v>0.29571942799419426</v>
      </c>
      <c r="AJ50">
        <f t="shared" si="31"/>
        <v>0.86111768624942331</v>
      </c>
      <c r="AK50">
        <f t="shared" si="32"/>
        <v>-0.46528441555313421</v>
      </c>
      <c r="AL50">
        <f t="shared" si="33"/>
        <v>-2.5577655706633875</v>
      </c>
      <c r="AM50">
        <f t="shared" si="34"/>
        <v>-3.3278100286360792</v>
      </c>
      <c r="AN50" s="19">
        <f t="shared" si="41"/>
        <v>-504.19268381288049</v>
      </c>
      <c r="AO50" s="19">
        <f t="shared" si="41"/>
        <v>-504.19268376468369</v>
      </c>
      <c r="AP50" s="19">
        <f t="shared" si="41"/>
        <v>-504.19268203085232</v>
      </c>
      <c r="AQ50" s="19">
        <f t="shared" si="41"/>
        <v>-504.19261971858054</v>
      </c>
      <c r="AR50" s="19">
        <f t="shared" si="41"/>
        <v>-504.19045345862116</v>
      </c>
      <c r="AS50" s="19">
        <f t="shared" si="41"/>
        <v>-504.14579152557712</v>
      </c>
      <c r="AT50" s="19">
        <f t="shared" si="41"/>
        <v>-503.8890856747646</v>
      </c>
      <c r="AU50" s="19">
        <f t="shared" si="36"/>
        <v>-503.34904406096791</v>
      </c>
      <c r="AW50">
        <v>-4200</v>
      </c>
      <c r="AX50">
        <f t="shared" si="6"/>
        <v>1.9174574779536675E-2</v>
      </c>
      <c r="AY50">
        <f t="shared" si="7"/>
        <v>1.1989380432949814E-2</v>
      </c>
      <c r="AZ50" s="19">
        <f t="shared" si="8"/>
        <v>7.1851943465868606E-3</v>
      </c>
      <c r="BA50">
        <f t="shared" si="9"/>
        <v>0.15991271763838821</v>
      </c>
      <c r="BB50">
        <f t="shared" si="1"/>
        <v>0.34864059753989729</v>
      </c>
      <c r="BC50">
        <f t="shared" si="2"/>
        <v>3.0440760315576485</v>
      </c>
      <c r="BD50">
        <f t="shared" si="3"/>
        <v>20.493068687578553</v>
      </c>
      <c r="BE50">
        <f t="shared" si="10"/>
        <v>-506.12896960875008</v>
      </c>
      <c r="BF50">
        <f t="shared" si="11"/>
        <v>-506.24832534609823</v>
      </c>
      <c r="BG50">
        <f t="shared" si="12"/>
        <v>-506.09616841470375</v>
      </c>
      <c r="BH50">
        <f t="shared" si="13"/>
        <v>-506.29199771568824</v>
      </c>
      <c r="BI50">
        <f t="shared" si="14"/>
        <v>-506.04243539911579</v>
      </c>
      <c r="BJ50">
        <f t="shared" si="15"/>
        <v>-506.3659038134175</v>
      </c>
      <c r="BK50">
        <f t="shared" si="16"/>
        <v>-505.95304446216528</v>
      </c>
      <c r="BL50">
        <f t="shared" si="17"/>
        <v>-506.49757258505628</v>
      </c>
    </row>
    <row r="51" spans="1:79" ht="12.95" customHeight="1">
      <c r="A51" s="166" t="s">
        <v>328</v>
      </c>
      <c r="B51" s="168" t="s">
        <v>89</v>
      </c>
      <c r="C51" s="167">
        <v>48650.503900000003</v>
      </c>
      <c r="D51" s="18"/>
      <c r="E51" s="92">
        <f t="shared" si="18"/>
        <v>-2943.4900049167186</v>
      </c>
      <c r="F51" s="19">
        <f t="shared" si="19"/>
        <v>-2943.5</v>
      </c>
      <c r="G51" s="19">
        <f t="shared" si="20"/>
        <v>2.4455500002659392E-2</v>
      </c>
      <c r="H51" s="19"/>
      <c r="I51" s="19"/>
      <c r="J51" s="19">
        <f t="shared" si="39"/>
        <v>2.4455500002659392E-2</v>
      </c>
      <c r="L51" s="19"/>
      <c r="M51" s="19"/>
      <c r="N51" s="19"/>
      <c r="O51" s="19">
        <f ca="1">+C$11+C$12*F51</f>
        <v>-8.2268750416666966E-2</v>
      </c>
      <c r="P51" s="21">
        <f t="shared" si="37"/>
        <v>1.2618927601089704E-2</v>
      </c>
      <c r="Q51" s="22">
        <f t="shared" si="21"/>
        <v>33632.003900000003</v>
      </c>
      <c r="R51" s="19">
        <f t="shared" si="38"/>
        <v>1.401044462176012E-4</v>
      </c>
      <c r="S51" s="3">
        <v>1</v>
      </c>
      <c r="Z51">
        <f t="shared" si="22"/>
        <v>-2943.5</v>
      </c>
      <c r="AA51" s="19">
        <f t="shared" si="23"/>
        <v>2.5063281053670929E-2</v>
      </c>
      <c r="AB51" s="19">
        <f t="shared" si="24"/>
        <v>1.2011146550078166E-2</v>
      </c>
      <c r="AC51" s="19">
        <f t="shared" si="25"/>
        <v>1.1836572401569687E-2</v>
      </c>
      <c r="AD51" s="19">
        <f t="shared" si="26"/>
        <v>-6.0778105101153695E-4</v>
      </c>
      <c r="AE51" s="19">
        <f t="shared" si="27"/>
        <v>3.6939780596868847E-7</v>
      </c>
      <c r="AF51">
        <f t="shared" si="28"/>
        <v>1.1836572401569687E-2</v>
      </c>
      <c r="AG51" s="137"/>
      <c r="AH51">
        <f t="shared" si="29"/>
        <v>1.2444353452581226E-2</v>
      </c>
      <c r="AI51">
        <f t="shared" si="30"/>
        <v>0.30857603942014744</v>
      </c>
      <c r="AJ51">
        <f t="shared" si="31"/>
        <v>0.87456793985448067</v>
      </c>
      <c r="AK51">
        <f t="shared" si="32"/>
        <v>-0.48418345510510497</v>
      </c>
      <c r="AL51">
        <f t="shared" si="33"/>
        <v>-2.5306855058491968</v>
      </c>
      <c r="AM51">
        <f t="shared" si="34"/>
        <v>-3.1713630786630609</v>
      </c>
      <c r="AN51" s="19">
        <f t="shared" ref="AN51:AT60" si="42">$AU51+$AB$7*SIN(AO51)</f>
        <v>-504.14461364902269</v>
      </c>
      <c r="AO51" s="19">
        <f t="shared" si="42"/>
        <v>-504.14461160646374</v>
      </c>
      <c r="AP51" s="19">
        <f t="shared" si="42"/>
        <v>-504.14458170845603</v>
      </c>
      <c r="AQ51" s="19">
        <f t="shared" si="42"/>
        <v>-504.14414532849315</v>
      </c>
      <c r="AR51" s="19">
        <f t="shared" si="42"/>
        <v>-504.13802261737828</v>
      </c>
      <c r="AS51" s="19">
        <f t="shared" si="42"/>
        <v>-504.07656798315696</v>
      </c>
      <c r="AT51" s="19">
        <f t="shared" si="42"/>
        <v>-503.81308498159035</v>
      </c>
      <c r="AU51" s="19">
        <f t="shared" si="36"/>
        <v>-503.30328426005264</v>
      </c>
      <c r="AW51">
        <v>-4100</v>
      </c>
      <c r="AX51">
        <f t="shared" si="6"/>
        <v>2.1452556383203009E-2</v>
      </c>
      <c r="AY51">
        <f t="shared" si="7"/>
        <v>1.2038667817938331E-2</v>
      </c>
      <c r="AZ51" s="19">
        <f t="shared" si="8"/>
        <v>9.4138885652646793E-3</v>
      </c>
      <c r="BA51">
        <f t="shared" si="9"/>
        <v>0.15726607229369505</v>
      </c>
      <c r="BB51">
        <f t="shared" si="1"/>
        <v>0.38645723058706527</v>
      </c>
      <c r="BC51">
        <f t="shared" si="2"/>
        <v>3.0847430102171609</v>
      </c>
      <c r="BD51">
        <f t="shared" si="3"/>
        <v>35.171044273504315</v>
      </c>
      <c r="BE51">
        <f t="shared" si="10"/>
        <v>-505.99137101017129</v>
      </c>
      <c r="BF51">
        <f t="shared" si="11"/>
        <v>-506.09955935844664</v>
      </c>
      <c r="BG51">
        <f t="shared" si="12"/>
        <v>-505.96760218478562</v>
      </c>
      <c r="BH51">
        <f t="shared" si="13"/>
        <v>-506.12920529480323</v>
      </c>
      <c r="BI51">
        <f t="shared" si="14"/>
        <v>-505.93206145522402</v>
      </c>
      <c r="BJ51">
        <f t="shared" si="15"/>
        <v>-506.17411812605565</v>
      </c>
      <c r="BK51">
        <f t="shared" si="16"/>
        <v>-505.87853001611302</v>
      </c>
      <c r="BL51">
        <f t="shared" si="17"/>
        <v>-506.24335146886023</v>
      </c>
    </row>
    <row r="52" spans="1:79" s="19" customFormat="1" ht="12.95" customHeight="1">
      <c r="A52" t="s">
        <v>225</v>
      </c>
      <c r="B52" s="3" t="s">
        <v>89</v>
      </c>
      <c r="C52" s="83">
        <v>48650.505799999999</v>
      </c>
      <c r="D52" t="s">
        <v>203</v>
      </c>
      <c r="E52" s="92">
        <f t="shared" si="18"/>
        <v>-2943.4892283773638</v>
      </c>
      <c r="F52" s="19">
        <f t="shared" si="19"/>
        <v>-2943.5</v>
      </c>
      <c r="G52" s="19">
        <f t="shared" si="20"/>
        <v>2.63554999983171E-2</v>
      </c>
      <c r="J52" s="92">
        <f t="shared" si="39"/>
        <v>2.63554999983171E-2</v>
      </c>
      <c r="P52" s="21">
        <f t="shared" si="37"/>
        <v>1.2618927601089704E-2</v>
      </c>
      <c r="Q52" s="22">
        <f t="shared" si="21"/>
        <v>33632.005799999999</v>
      </c>
      <c r="R52" s="19">
        <f t="shared" si="38"/>
        <v>1.8869342122426961E-4</v>
      </c>
      <c r="S52" s="137">
        <v>1</v>
      </c>
      <c r="Y52"/>
      <c r="Z52">
        <f t="shared" si="22"/>
        <v>-2943.5</v>
      </c>
      <c r="AA52" s="19">
        <f t="shared" si="23"/>
        <v>2.5063281053670929E-2</v>
      </c>
      <c r="AB52" s="19">
        <f t="shared" si="24"/>
        <v>1.3911146545735874E-2</v>
      </c>
      <c r="AC52" s="19">
        <f t="shared" si="25"/>
        <v>1.3736572397227396E-2</v>
      </c>
      <c r="AD52" s="19">
        <f t="shared" si="26"/>
        <v>1.2922189446461715E-3</v>
      </c>
      <c r="AE52" s="19">
        <f t="shared" si="27"/>
        <v>1.6698298009024653E-6</v>
      </c>
      <c r="AF52">
        <f t="shared" si="28"/>
        <v>1.3736572397227396E-2</v>
      </c>
      <c r="AG52" s="137"/>
      <c r="AH52">
        <f t="shared" si="29"/>
        <v>1.2444353452581226E-2</v>
      </c>
      <c r="AI52">
        <f t="shared" si="30"/>
        <v>0.30857603942014744</v>
      </c>
      <c r="AJ52">
        <f t="shared" si="31"/>
        <v>0.87456793985448067</v>
      </c>
      <c r="AK52">
        <f t="shared" si="32"/>
        <v>-0.48418345510510497</v>
      </c>
      <c r="AL52">
        <f t="shared" si="33"/>
        <v>-2.5306855058491968</v>
      </c>
      <c r="AM52">
        <f t="shared" si="34"/>
        <v>-3.1713630786630609</v>
      </c>
      <c r="AN52" s="19">
        <f t="shared" si="42"/>
        <v>-504.14461364902269</v>
      </c>
      <c r="AO52" s="19">
        <f t="shared" si="42"/>
        <v>-504.14461160646374</v>
      </c>
      <c r="AP52" s="19">
        <f t="shared" si="42"/>
        <v>-504.14458170845603</v>
      </c>
      <c r="AQ52" s="19">
        <f t="shared" si="42"/>
        <v>-504.14414532849315</v>
      </c>
      <c r="AR52" s="19">
        <f t="shared" si="42"/>
        <v>-504.13802261737828</v>
      </c>
      <c r="AS52" s="19">
        <f t="shared" si="42"/>
        <v>-504.07656798315696</v>
      </c>
      <c r="AT52" s="19">
        <f t="shared" si="42"/>
        <v>-503.81308498159035</v>
      </c>
      <c r="AU52" s="19">
        <f t="shared" si="36"/>
        <v>-503.30328426005264</v>
      </c>
      <c r="AV52"/>
      <c r="AW52">
        <v>-4000</v>
      </c>
      <c r="AX52">
        <f t="shared" si="6"/>
        <v>2.3245206693399523E-2</v>
      </c>
      <c r="AY52">
        <f t="shared" si="7"/>
        <v>1.2088096292703283E-2</v>
      </c>
      <c r="AZ52" s="19">
        <f t="shared" si="8"/>
        <v>1.1157110400696238E-2</v>
      </c>
      <c r="BA52">
        <f t="shared" si="9"/>
        <v>0.15612466414031156</v>
      </c>
      <c r="BB52">
        <f t="shared" si="1"/>
        <v>0.41749735023962475</v>
      </c>
      <c r="BC52">
        <f t="shared" si="2"/>
        <v>3.118645132448131</v>
      </c>
      <c r="BD52">
        <f t="shared" si="3"/>
        <v>87.151558640947357</v>
      </c>
      <c r="BE52">
        <f t="shared" si="10"/>
        <v>-505.87530234085438</v>
      </c>
      <c r="BF52">
        <f t="shared" si="11"/>
        <v>-505.93168104479668</v>
      </c>
      <c r="BG52">
        <f t="shared" si="12"/>
        <v>-505.86452991414325</v>
      </c>
      <c r="BH52">
        <f t="shared" si="13"/>
        <v>-505.94457241968576</v>
      </c>
      <c r="BI52">
        <f t="shared" si="14"/>
        <v>-505.84922943137445</v>
      </c>
      <c r="BJ52">
        <f t="shared" si="15"/>
        <v>-505.96292579799166</v>
      </c>
      <c r="BK52">
        <f t="shared" si="16"/>
        <v>-505.8274666782869</v>
      </c>
      <c r="BL52">
        <f t="shared" si="17"/>
        <v>-505.98913035266412</v>
      </c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</row>
    <row r="53" spans="1:79" s="19" customFormat="1" ht="12.95" customHeight="1">
      <c r="A53" t="s">
        <v>225</v>
      </c>
      <c r="B53" s="3" t="s">
        <v>89</v>
      </c>
      <c r="C53" s="83">
        <v>48650.505799999999</v>
      </c>
      <c r="D53" t="s">
        <v>203</v>
      </c>
      <c r="E53" s="92">
        <f t="shared" ref="E53:E84" si="43">+(C53-C$7)/C$8</f>
        <v>-2943.4892283773638</v>
      </c>
      <c r="F53" s="19">
        <f t="shared" ref="F53:F84" si="44">ROUND(2*E53,0)/2</f>
        <v>-2943.5</v>
      </c>
      <c r="G53" s="19">
        <f t="shared" ref="G53:G84" si="45">+C53-(C$7+F53*C$8)</f>
        <v>2.63554999983171E-2</v>
      </c>
      <c r="J53" s="92">
        <f t="shared" si="39"/>
        <v>2.63554999983171E-2</v>
      </c>
      <c r="P53" s="21">
        <f t="shared" si="37"/>
        <v>1.2618927601089704E-2</v>
      </c>
      <c r="Q53" s="22">
        <f t="shared" ref="Q53:Q84" si="46">+C53-15018.5</f>
        <v>33632.005799999999</v>
      </c>
      <c r="R53" s="19">
        <f t="shared" si="38"/>
        <v>1.8869342122426961E-4</v>
      </c>
      <c r="S53" s="137">
        <v>1</v>
      </c>
      <c r="Y53"/>
      <c r="Z53">
        <f t="shared" ref="Z53:Z84" si="47">F53</f>
        <v>-2943.5</v>
      </c>
      <c r="AA53" s="19">
        <f t="shared" ref="AA53:AA84" si="48">AB$3+AB$4*Z53+AB$5*Z53^2+AH53</f>
        <v>2.5063281053670929E-2</v>
      </c>
      <c r="AB53" s="19">
        <f t="shared" ref="AB53:AB84" si="49">IF(S53&lt;&gt;0,G53-AH53, -9999)</f>
        <v>1.3911146545735874E-2</v>
      </c>
      <c r="AC53" s="19">
        <f t="shared" ref="AC53:AC84" si="50">+G53-P53</f>
        <v>1.3736572397227396E-2</v>
      </c>
      <c r="AD53" s="19">
        <f t="shared" ref="AD53:AD84" si="51">IF(S53&lt;&gt;0,G53-AA53, -9999)</f>
        <v>1.2922189446461715E-3</v>
      </c>
      <c r="AE53" s="19">
        <f t="shared" ref="AE53:AE84" si="52">+(G53-AA53)^2*S53</f>
        <v>1.6698298009024653E-6</v>
      </c>
      <c r="AF53">
        <f t="shared" ref="AF53:AF84" si="53">IF(S53&lt;&gt;0,G53-P53, -9999)</f>
        <v>1.3736572397227396E-2</v>
      </c>
      <c r="AG53" s="137"/>
      <c r="AH53">
        <f t="shared" ref="AH53:AH84" si="54">$AB$6*($AB$11/AI53*AJ53+$AB$12)</f>
        <v>1.2444353452581226E-2</v>
      </c>
      <c r="AI53">
        <f t="shared" ref="AI53:AI84" si="55">1+$AB$7*COS(AL53)</f>
        <v>0.30857603942014744</v>
      </c>
      <c r="AJ53">
        <f t="shared" ref="AJ53:AJ84" si="56">SIN(AL53+RADIANS($AB$9))</f>
        <v>0.87456793985448067</v>
      </c>
      <c r="AK53">
        <f t="shared" ref="AK53:AK84" si="57">$AB$7*SIN(AL53)</f>
        <v>-0.48418345510510497</v>
      </c>
      <c r="AL53">
        <f t="shared" ref="AL53:AL84" si="58">2*ATAN(AM53)</f>
        <v>-2.5306855058491968</v>
      </c>
      <c r="AM53">
        <f t="shared" ref="AM53:AM84" si="59">SQRT((1+$AB$7)/(1-$AB$7))*TAN(AN53/2)</f>
        <v>-3.1713630786630609</v>
      </c>
      <c r="AN53" s="19">
        <f t="shared" si="42"/>
        <v>-504.14461364902269</v>
      </c>
      <c r="AO53" s="19">
        <f t="shared" si="42"/>
        <v>-504.14461160646374</v>
      </c>
      <c r="AP53" s="19">
        <f t="shared" si="42"/>
        <v>-504.14458170845603</v>
      </c>
      <c r="AQ53" s="19">
        <f t="shared" si="42"/>
        <v>-504.14414532849315</v>
      </c>
      <c r="AR53" s="19">
        <f t="shared" si="42"/>
        <v>-504.13802261737828</v>
      </c>
      <c r="AS53" s="19">
        <f t="shared" si="42"/>
        <v>-504.07656798315696</v>
      </c>
      <c r="AT53" s="19">
        <f t="shared" si="42"/>
        <v>-503.81308498159035</v>
      </c>
      <c r="AU53" s="19">
        <f t="shared" ref="AU53:AU84" si="60">RADIANS($AB$9)+$AB$18*(F53-AB$15)</f>
        <v>-503.30328426005264</v>
      </c>
      <c r="AV53"/>
      <c r="AW53">
        <v>-3900</v>
      </c>
      <c r="AX53">
        <f t="shared" si="6"/>
        <v>2.4725729680193161E-2</v>
      </c>
      <c r="AY53">
        <f t="shared" si="7"/>
        <v>1.2137665857244673E-2</v>
      </c>
      <c r="AZ53" s="19">
        <f t="shared" si="8"/>
        <v>1.2588063822948489E-2</v>
      </c>
      <c r="BA53">
        <f t="shared" si="9"/>
        <v>0.15592437760128597</v>
      </c>
      <c r="BB53">
        <f t="shared" si="1"/>
        <v>0.44470832705864355</v>
      </c>
      <c r="BC53">
        <f t="shared" si="2"/>
        <v>-3.1343809925587851</v>
      </c>
      <c r="BD53">
        <f t="shared" si="3"/>
        <v>-277.32741782841885</v>
      </c>
      <c r="BE53">
        <f t="shared" si="10"/>
        <v>-505.77161558598794</v>
      </c>
      <c r="BF53">
        <f t="shared" si="11"/>
        <v>-505.75291760261831</v>
      </c>
      <c r="BG53">
        <f t="shared" si="12"/>
        <v>-505.77508114888877</v>
      </c>
      <c r="BH53">
        <f t="shared" si="13"/>
        <v>-505.74880769344344</v>
      </c>
      <c r="BI53">
        <f t="shared" si="14"/>
        <v>-505.77995102130683</v>
      </c>
      <c r="BJ53">
        <f t="shared" si="15"/>
        <v>-505.74303099755218</v>
      </c>
      <c r="BK53">
        <f t="shared" si="16"/>
        <v>-505.78679525216313</v>
      </c>
      <c r="BL53">
        <f t="shared" si="17"/>
        <v>-505.73490923646807</v>
      </c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</row>
    <row r="54" spans="1:79" ht="12.95" customHeight="1">
      <c r="A54" s="166" t="s">
        <v>328</v>
      </c>
      <c r="B54" s="168" t="s">
        <v>89</v>
      </c>
      <c r="C54" s="167">
        <v>48650.5069</v>
      </c>
      <c r="D54" s="18"/>
      <c r="E54" s="92">
        <f t="shared" si="43"/>
        <v>-2943.4887788019464</v>
      </c>
      <c r="F54" s="19">
        <f t="shared" si="44"/>
        <v>-2943.5</v>
      </c>
      <c r="G54" s="19">
        <f t="shared" si="45"/>
        <v>2.7455499999632593E-2</v>
      </c>
      <c r="H54" s="19"/>
      <c r="I54" s="19"/>
      <c r="J54" s="19">
        <f t="shared" si="39"/>
        <v>2.7455499999632593E-2</v>
      </c>
      <c r="L54" s="19"/>
      <c r="M54" s="19"/>
      <c r="N54" s="19"/>
      <c r="O54" s="19">
        <f ca="1">+C$11+C$12*F54</f>
        <v>-8.2268750416666966E-2</v>
      </c>
      <c r="P54" s="21">
        <f t="shared" ref="P54:P85" si="61">D$11+D$12*F54+D$13*F54^2</f>
        <v>1.2618927601089704E-2</v>
      </c>
      <c r="Q54" s="22">
        <f t="shared" si="46"/>
        <v>33632.0069</v>
      </c>
      <c r="R54" s="19">
        <f t="shared" si="38"/>
        <v>2.2012388053720469E-4</v>
      </c>
      <c r="S54" s="3">
        <v>1</v>
      </c>
      <c r="Z54">
        <f t="shared" si="47"/>
        <v>-2943.5</v>
      </c>
      <c r="AA54" s="19">
        <f t="shared" si="48"/>
        <v>2.5063281053670929E-2</v>
      </c>
      <c r="AB54" s="19">
        <f t="shared" si="49"/>
        <v>1.5011146547051367E-2</v>
      </c>
      <c r="AC54" s="19">
        <f t="shared" si="50"/>
        <v>1.4836572398542889E-2</v>
      </c>
      <c r="AD54" s="19">
        <f t="shared" si="51"/>
        <v>2.3922189459616647E-3</v>
      </c>
      <c r="AE54" s="19">
        <f t="shared" si="52"/>
        <v>5.7227114854179382E-6</v>
      </c>
      <c r="AF54">
        <f t="shared" si="53"/>
        <v>1.4836572398542889E-2</v>
      </c>
      <c r="AG54" s="137"/>
      <c r="AH54">
        <f t="shared" si="54"/>
        <v>1.2444353452581226E-2</v>
      </c>
      <c r="AI54">
        <f t="shared" si="55"/>
        <v>0.30857603942014744</v>
      </c>
      <c r="AJ54">
        <f t="shared" si="56"/>
        <v>0.87456793985448067</v>
      </c>
      <c r="AK54">
        <f t="shared" si="57"/>
        <v>-0.48418345510510497</v>
      </c>
      <c r="AL54">
        <f t="shared" si="58"/>
        <v>-2.5306855058491968</v>
      </c>
      <c r="AM54">
        <f t="shared" si="59"/>
        <v>-3.1713630786630609</v>
      </c>
      <c r="AN54" s="19">
        <f t="shared" si="42"/>
        <v>-504.14461364902269</v>
      </c>
      <c r="AO54" s="19">
        <f t="shared" si="42"/>
        <v>-504.14461160646374</v>
      </c>
      <c r="AP54" s="19">
        <f t="shared" si="42"/>
        <v>-504.14458170845603</v>
      </c>
      <c r="AQ54" s="19">
        <f t="shared" si="42"/>
        <v>-504.14414532849315</v>
      </c>
      <c r="AR54" s="19">
        <f t="shared" si="42"/>
        <v>-504.13802261737828</v>
      </c>
      <c r="AS54" s="19">
        <f t="shared" si="42"/>
        <v>-504.07656798315696</v>
      </c>
      <c r="AT54" s="19">
        <f t="shared" si="42"/>
        <v>-503.81308498159035</v>
      </c>
      <c r="AU54" s="19">
        <f t="shared" si="60"/>
        <v>-503.30328426005264</v>
      </c>
      <c r="AV54" s="19"/>
      <c r="AW54">
        <v>-3800</v>
      </c>
      <c r="AX54">
        <f t="shared" si="6"/>
        <v>2.6120489749410496E-2</v>
      </c>
      <c r="AY54">
        <f t="shared" si="7"/>
        <v>1.21873765115625E-2</v>
      </c>
      <c r="AZ54" s="19">
        <f t="shared" si="8"/>
        <v>1.3933113237847995E-2</v>
      </c>
      <c r="BA54">
        <f t="shared" si="9"/>
        <v>0.15653213998894955</v>
      </c>
      <c r="BB54">
        <f t="shared" si="1"/>
        <v>0.47262423728725994</v>
      </c>
      <c r="BC54">
        <f t="shared" si="2"/>
        <v>-3.1029633624377295</v>
      </c>
      <c r="BD54">
        <f t="shared" si="3"/>
        <v>-51.767744902521933</v>
      </c>
      <c r="BE54">
        <f t="shared" si="10"/>
        <v>-505.66373935089888</v>
      </c>
      <c r="BF54">
        <f t="shared" si="11"/>
        <v>-505.57782017758774</v>
      </c>
      <c r="BG54">
        <f t="shared" si="12"/>
        <v>-505.6810896737843</v>
      </c>
      <c r="BH54">
        <f t="shared" si="13"/>
        <v>-505.55671317428585</v>
      </c>
      <c r="BI54">
        <f t="shared" si="14"/>
        <v>-505.70622834520572</v>
      </c>
      <c r="BJ54">
        <f t="shared" si="15"/>
        <v>-505.52593427158968</v>
      </c>
      <c r="BK54">
        <f t="shared" si="16"/>
        <v>-505.74278853815991</v>
      </c>
      <c r="BL54">
        <f t="shared" si="17"/>
        <v>-505.48068812027202</v>
      </c>
    </row>
    <row r="55" spans="1:79" ht="12.95" customHeight="1">
      <c r="A55" s="166" t="s">
        <v>341</v>
      </c>
      <c r="B55" s="168" t="s">
        <v>92</v>
      </c>
      <c r="C55" s="167">
        <v>49060.3243</v>
      </c>
      <c r="D55" s="18"/>
      <c r="E55" s="92">
        <f t="shared" si="43"/>
        <v>-2775.9943892987967</v>
      </c>
      <c r="F55" s="19">
        <f t="shared" si="44"/>
        <v>-2776</v>
      </c>
      <c r="G55" s="19">
        <f t="shared" si="45"/>
        <v>1.3727999998081941E-2</v>
      </c>
      <c r="H55" s="19"/>
      <c r="I55" s="19"/>
      <c r="J55" s="19">
        <f t="shared" si="39"/>
        <v>1.3727999998081941E-2</v>
      </c>
      <c r="L55" s="19"/>
      <c r="M55" s="19"/>
      <c r="N55" s="19"/>
      <c r="O55" s="19">
        <f ca="1">+C$11+C$12*F55</f>
        <v>-7.7663149682802274E-2</v>
      </c>
      <c r="P55" s="21">
        <f t="shared" si="61"/>
        <v>1.2704533159103271E-2</v>
      </c>
      <c r="Q55" s="22">
        <f t="shared" si="46"/>
        <v>34041.8243</v>
      </c>
      <c r="R55" s="19">
        <f t="shared" si="38"/>
        <v>1.0474843704889913E-6</v>
      </c>
      <c r="S55" s="3">
        <v>1</v>
      </c>
      <c r="Z55">
        <f t="shared" si="47"/>
        <v>-2776</v>
      </c>
      <c r="AA55" s="19">
        <f t="shared" si="48"/>
        <v>1.4617668852164218E-2</v>
      </c>
      <c r="AB55" s="19">
        <f t="shared" si="49"/>
        <v>1.1814864305020994E-2</v>
      </c>
      <c r="AC55" s="19">
        <f t="shared" si="50"/>
        <v>1.0234668389786702E-3</v>
      </c>
      <c r="AD55" s="19">
        <f t="shared" si="51"/>
        <v>-8.8966885408227683E-4</v>
      </c>
      <c r="AE55" s="19">
        <f t="shared" si="52"/>
        <v>7.9151066992407156E-7</v>
      </c>
      <c r="AF55">
        <f t="shared" si="53"/>
        <v>1.0234668389786702E-3</v>
      </c>
      <c r="AG55" s="137"/>
      <c r="AH55">
        <f t="shared" si="54"/>
        <v>1.9131356930609468E-3</v>
      </c>
      <c r="AI55">
        <f t="shared" si="55"/>
        <v>0.65555612056892054</v>
      </c>
      <c r="AJ55">
        <f t="shared" si="56"/>
        <v>0.99944537325950844</v>
      </c>
      <c r="AK55">
        <f t="shared" si="57"/>
        <v>-0.7706225570173213</v>
      </c>
      <c r="AL55">
        <f t="shared" si="58"/>
        <v>-1.9911262577100999</v>
      </c>
      <c r="AM55">
        <f t="shared" si="59"/>
        <v>-1.5423133424374387</v>
      </c>
      <c r="AN55" s="19">
        <f t="shared" si="42"/>
        <v>-503.49794106825982</v>
      </c>
      <c r="AO55" s="19">
        <f t="shared" si="42"/>
        <v>-503.48060563597471</v>
      </c>
      <c r="AP55" s="19">
        <f t="shared" si="42"/>
        <v>-503.45079138715607</v>
      </c>
      <c r="AQ55" s="19">
        <f t="shared" si="42"/>
        <v>-503.40152318435463</v>
      </c>
      <c r="AR55" s="19">
        <f t="shared" si="42"/>
        <v>-503.32465308306075</v>
      </c>
      <c r="AS55" s="19">
        <f t="shared" si="42"/>
        <v>-503.21317016910444</v>
      </c>
      <c r="AT55" s="19">
        <f t="shared" si="42"/>
        <v>-503.06384448498471</v>
      </c>
      <c r="AU55" s="19">
        <f t="shared" si="60"/>
        <v>-502.87746389042422</v>
      </c>
      <c r="AW55">
        <v>-3700</v>
      </c>
      <c r="AX55">
        <f t="shared" si="6"/>
        <v>2.7535750039555107E-2</v>
      </c>
      <c r="AY55">
        <f t="shared" si="7"/>
        <v>1.2237228255656762E-2</v>
      </c>
      <c r="AZ55" s="19">
        <f t="shared" si="8"/>
        <v>1.5298521783898344E-2</v>
      </c>
      <c r="BA55">
        <f t="shared" si="9"/>
        <v>0.15831431691290843</v>
      </c>
      <c r="BB55">
        <f t="shared" si="1"/>
        <v>0.50488668367173895</v>
      </c>
      <c r="BC55">
        <f t="shared" si="2"/>
        <v>-3.0659788978763456</v>
      </c>
      <c r="BD55">
        <f t="shared" si="3"/>
        <v>-26.437610242305155</v>
      </c>
      <c r="BE55">
        <f t="shared" si="10"/>
        <v>-505.53769056706892</v>
      </c>
      <c r="BF55">
        <f t="shared" si="11"/>
        <v>-505.41880102194892</v>
      </c>
      <c r="BG55">
        <f t="shared" si="12"/>
        <v>-505.56654042855672</v>
      </c>
      <c r="BH55">
        <f t="shared" si="13"/>
        <v>-505.38175148745461</v>
      </c>
      <c r="BI55">
        <f t="shared" si="14"/>
        <v>-505.61139835228516</v>
      </c>
      <c r="BJ55">
        <f t="shared" si="15"/>
        <v>-505.32289129176473</v>
      </c>
      <c r="BK55">
        <f t="shared" si="16"/>
        <v>-505.68193373252251</v>
      </c>
      <c r="BL55">
        <f t="shared" si="17"/>
        <v>-505.22646700407591</v>
      </c>
    </row>
    <row r="56" spans="1:79" s="19" customFormat="1" ht="12.95" customHeight="1">
      <c r="A56" t="s">
        <v>226</v>
      </c>
      <c r="B56" s="3" t="s">
        <v>92</v>
      </c>
      <c r="C56" s="83">
        <v>49060.324699999997</v>
      </c>
      <c r="D56" t="s">
        <v>203</v>
      </c>
      <c r="E56" s="92">
        <f t="shared" si="43"/>
        <v>-2775.994225816828</v>
      </c>
      <c r="F56" s="19">
        <f t="shared" si="44"/>
        <v>-2776</v>
      </c>
      <c r="G56" s="19">
        <f t="shared" si="45"/>
        <v>1.4127999995253049E-2</v>
      </c>
      <c r="J56" s="92">
        <f t="shared" si="39"/>
        <v>1.4127999995253049E-2</v>
      </c>
      <c r="P56" s="21">
        <f t="shared" si="61"/>
        <v>1.2704533159103271E-2</v>
      </c>
      <c r="Q56" s="22">
        <f t="shared" si="46"/>
        <v>34041.824699999997</v>
      </c>
      <c r="R56" s="19">
        <f t="shared" si="38"/>
        <v>2.0262578336182585E-6</v>
      </c>
      <c r="S56" s="137">
        <v>1</v>
      </c>
      <c r="Y56"/>
      <c r="Z56">
        <f t="shared" si="47"/>
        <v>-2776</v>
      </c>
      <c r="AA56" s="19">
        <f t="shared" si="48"/>
        <v>1.4617668852164218E-2</v>
      </c>
      <c r="AB56" s="19">
        <f t="shared" si="49"/>
        <v>1.2214864302192102E-2</v>
      </c>
      <c r="AC56" s="19">
        <f t="shared" si="50"/>
        <v>1.4234668361497779E-3</v>
      </c>
      <c r="AD56" s="19">
        <f t="shared" si="51"/>
        <v>-4.8966885691116915E-4</v>
      </c>
      <c r="AE56" s="19">
        <f t="shared" si="52"/>
        <v>2.3977558942869103E-7</v>
      </c>
      <c r="AF56">
        <f t="shared" si="53"/>
        <v>1.4234668361497779E-3</v>
      </c>
      <c r="AG56" s="137"/>
      <c r="AH56">
        <f t="shared" si="54"/>
        <v>1.9131356930609468E-3</v>
      </c>
      <c r="AI56">
        <f t="shared" si="55"/>
        <v>0.65555612056892054</v>
      </c>
      <c r="AJ56">
        <f t="shared" si="56"/>
        <v>0.99944537325950844</v>
      </c>
      <c r="AK56">
        <f t="shared" si="57"/>
        <v>-0.7706225570173213</v>
      </c>
      <c r="AL56">
        <f t="shared" si="58"/>
        <v>-1.9911262577100999</v>
      </c>
      <c r="AM56">
        <f t="shared" si="59"/>
        <v>-1.5423133424374387</v>
      </c>
      <c r="AN56" s="19">
        <f t="shared" si="42"/>
        <v>-503.49794106825982</v>
      </c>
      <c r="AO56" s="19">
        <f t="shared" si="42"/>
        <v>-503.48060563597471</v>
      </c>
      <c r="AP56" s="19">
        <f t="shared" si="42"/>
        <v>-503.45079138715607</v>
      </c>
      <c r="AQ56" s="19">
        <f t="shared" si="42"/>
        <v>-503.40152318435463</v>
      </c>
      <c r="AR56" s="19">
        <f t="shared" si="42"/>
        <v>-503.32465308306075</v>
      </c>
      <c r="AS56" s="19">
        <f t="shared" si="42"/>
        <v>-503.21317016910444</v>
      </c>
      <c r="AT56" s="19">
        <f t="shared" si="42"/>
        <v>-503.06384448498471</v>
      </c>
      <c r="AU56" s="19">
        <f t="shared" si="60"/>
        <v>-502.87746389042422</v>
      </c>
      <c r="AV56"/>
      <c r="AW56">
        <v>-3600</v>
      </c>
      <c r="AX56">
        <f t="shared" si="6"/>
        <v>2.8877126319661731E-2</v>
      </c>
      <c r="AY56">
        <f t="shared" si="7"/>
        <v>1.2287221089527465E-2</v>
      </c>
      <c r="AZ56" s="19">
        <f t="shared" si="8"/>
        <v>1.6589905230134264E-2</v>
      </c>
      <c r="BA56">
        <f t="shared" si="9"/>
        <v>0.16194745081112139</v>
      </c>
      <c r="BB56">
        <f t="shared" si="1"/>
        <v>0.5424807894224235</v>
      </c>
      <c r="BC56">
        <f t="shared" si="2"/>
        <v>-3.0218421970073011</v>
      </c>
      <c r="BD56">
        <f t="shared" si="3"/>
        <v>-16.681434517647673</v>
      </c>
      <c r="BE56">
        <f t="shared" si="10"/>
        <v>-505.38976887432705</v>
      </c>
      <c r="BF56">
        <f t="shared" si="11"/>
        <v>-505.27899862614777</v>
      </c>
      <c r="BG56">
        <f t="shared" si="12"/>
        <v>-505.42449264862393</v>
      </c>
      <c r="BH56">
        <f t="shared" si="13"/>
        <v>-505.23099135499353</v>
      </c>
      <c r="BI56">
        <f t="shared" si="14"/>
        <v>-505.48486656119661</v>
      </c>
      <c r="BJ56">
        <f t="shared" si="15"/>
        <v>-505.14375922577801</v>
      </c>
      <c r="BK56">
        <f t="shared" si="16"/>
        <v>-505.59180104461763</v>
      </c>
      <c r="BL56">
        <f t="shared" si="17"/>
        <v>-504.97224588787986</v>
      </c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</row>
    <row r="57" spans="1:79" s="19" customFormat="1" ht="12.95" customHeight="1">
      <c r="A57" t="s">
        <v>226</v>
      </c>
      <c r="B57" s="3" t="s">
        <v>92</v>
      </c>
      <c r="C57" s="83">
        <v>49060.324699999997</v>
      </c>
      <c r="D57" t="s">
        <v>203</v>
      </c>
      <c r="E57" s="92">
        <f t="shared" si="43"/>
        <v>-2775.994225816828</v>
      </c>
      <c r="F57" s="19">
        <f t="shared" si="44"/>
        <v>-2776</v>
      </c>
      <c r="G57" s="19">
        <f t="shared" si="45"/>
        <v>1.4127999995253049E-2</v>
      </c>
      <c r="J57" s="92">
        <f t="shared" si="39"/>
        <v>1.4127999995253049E-2</v>
      </c>
      <c r="P57" s="21">
        <f t="shared" si="61"/>
        <v>1.2704533159103271E-2</v>
      </c>
      <c r="Q57" s="22">
        <f t="shared" si="46"/>
        <v>34041.824699999997</v>
      </c>
      <c r="R57" s="19">
        <f t="shared" si="38"/>
        <v>2.0262578336182585E-6</v>
      </c>
      <c r="S57" s="137">
        <v>1</v>
      </c>
      <c r="Y57"/>
      <c r="Z57">
        <f t="shared" si="47"/>
        <v>-2776</v>
      </c>
      <c r="AA57" s="19">
        <f t="shared" si="48"/>
        <v>1.4617668852164218E-2</v>
      </c>
      <c r="AB57" s="19">
        <f t="shared" si="49"/>
        <v>1.2214864302192102E-2</v>
      </c>
      <c r="AC57" s="19">
        <f t="shared" si="50"/>
        <v>1.4234668361497779E-3</v>
      </c>
      <c r="AD57" s="19">
        <f t="shared" si="51"/>
        <v>-4.8966885691116915E-4</v>
      </c>
      <c r="AE57" s="19">
        <f t="shared" si="52"/>
        <v>2.3977558942869103E-7</v>
      </c>
      <c r="AF57">
        <f t="shared" si="53"/>
        <v>1.4234668361497779E-3</v>
      </c>
      <c r="AG57" s="137"/>
      <c r="AH57">
        <f t="shared" si="54"/>
        <v>1.9131356930609468E-3</v>
      </c>
      <c r="AI57">
        <f t="shared" si="55"/>
        <v>0.65555612056892054</v>
      </c>
      <c r="AJ57">
        <f t="shared" si="56"/>
        <v>0.99944537325950844</v>
      </c>
      <c r="AK57">
        <f t="shared" si="57"/>
        <v>-0.7706225570173213</v>
      </c>
      <c r="AL57">
        <f t="shared" si="58"/>
        <v>-1.9911262577100999</v>
      </c>
      <c r="AM57">
        <f t="shared" si="59"/>
        <v>-1.5423133424374387</v>
      </c>
      <c r="AN57" s="19">
        <f t="shared" si="42"/>
        <v>-503.49794106825982</v>
      </c>
      <c r="AO57" s="19">
        <f t="shared" si="42"/>
        <v>-503.48060563597471</v>
      </c>
      <c r="AP57" s="19">
        <f t="shared" si="42"/>
        <v>-503.45079138715607</v>
      </c>
      <c r="AQ57" s="19">
        <f t="shared" si="42"/>
        <v>-503.40152318435463</v>
      </c>
      <c r="AR57" s="19">
        <f t="shared" si="42"/>
        <v>-503.32465308306075</v>
      </c>
      <c r="AS57" s="19">
        <f t="shared" si="42"/>
        <v>-503.21317016910444</v>
      </c>
      <c r="AT57" s="19">
        <f t="shared" si="42"/>
        <v>-503.06384448498471</v>
      </c>
      <c r="AU57" s="19">
        <f t="shared" si="60"/>
        <v>-502.87746389042422</v>
      </c>
      <c r="AV57"/>
      <c r="AW57">
        <v>-3500</v>
      </c>
      <c r="AX57">
        <f t="shared" si="6"/>
        <v>2.99334761298546E-2</v>
      </c>
      <c r="AY57">
        <f t="shared" si="7"/>
        <v>1.2337355013174603E-2</v>
      </c>
      <c r="AZ57" s="19">
        <f t="shared" si="8"/>
        <v>1.7596121116679995E-2</v>
      </c>
      <c r="BA57">
        <f t="shared" si="9"/>
        <v>0.16808385914185608</v>
      </c>
      <c r="BB57">
        <f t="shared" si="1"/>
        <v>0.58406843020371813</v>
      </c>
      <c r="BC57">
        <f t="shared" si="2"/>
        <v>-2.9714976692393207</v>
      </c>
      <c r="BD57">
        <f t="shared" si="3"/>
        <v>-11.729773397974137</v>
      </c>
      <c r="BE57">
        <f t="shared" si="10"/>
        <v>-505.22598911402002</v>
      </c>
      <c r="BF57">
        <f t="shared" si="11"/>
        <v>-505.1506843547773</v>
      </c>
      <c r="BG57">
        <f t="shared" si="12"/>
        <v>-505.25824133923004</v>
      </c>
      <c r="BH57">
        <f t="shared" si="13"/>
        <v>-505.101928026184</v>
      </c>
      <c r="BI57">
        <f t="shared" si="14"/>
        <v>-505.32425938161339</v>
      </c>
      <c r="BJ57">
        <f t="shared" si="15"/>
        <v>-504.99519883164271</v>
      </c>
      <c r="BK57">
        <f t="shared" si="16"/>
        <v>-505.46184269700069</v>
      </c>
      <c r="BL57">
        <f t="shared" si="17"/>
        <v>-504.71802477168376</v>
      </c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</row>
    <row r="58" spans="1:79" ht="12.95" customHeight="1">
      <c r="A58" s="166" t="s">
        <v>341</v>
      </c>
      <c r="B58" s="168" t="s">
        <v>92</v>
      </c>
      <c r="C58" s="167">
        <v>49060.325100000002</v>
      </c>
      <c r="D58" s="18"/>
      <c r="E58" s="92">
        <f t="shared" si="43"/>
        <v>-2775.9940623348566</v>
      </c>
      <c r="F58" s="19">
        <f t="shared" si="44"/>
        <v>-2776</v>
      </c>
      <c r="G58" s="19">
        <f t="shared" si="45"/>
        <v>1.4527999999700114E-2</v>
      </c>
      <c r="H58" s="19"/>
      <c r="I58" s="19"/>
      <c r="J58" s="19">
        <f t="shared" si="39"/>
        <v>1.4527999999700114E-2</v>
      </c>
      <c r="L58" s="19"/>
      <c r="M58" s="19"/>
      <c r="N58" s="19"/>
      <c r="O58" s="19">
        <f ca="1">+C$11+C$12*F58</f>
        <v>-7.7663149682802274E-2</v>
      </c>
      <c r="P58" s="21">
        <f t="shared" si="61"/>
        <v>1.2704533159103271E-2</v>
      </c>
      <c r="Q58" s="22">
        <f t="shared" si="46"/>
        <v>34041.825100000002</v>
      </c>
      <c r="R58" s="19">
        <f t="shared" si="38"/>
        <v>3.325031318756233E-6</v>
      </c>
      <c r="S58" s="3">
        <v>1</v>
      </c>
      <c r="Z58">
        <f t="shared" si="47"/>
        <v>-2776</v>
      </c>
      <c r="AA58" s="19">
        <f t="shared" si="48"/>
        <v>1.4617668852164218E-2</v>
      </c>
      <c r="AB58" s="19">
        <f t="shared" si="49"/>
        <v>1.2614864306639167E-2</v>
      </c>
      <c r="AC58" s="19">
        <f t="shared" si="50"/>
        <v>1.8234668405968431E-3</v>
      </c>
      <c r="AD58" s="19">
        <f t="shared" si="51"/>
        <v>-8.966885246410386E-5</v>
      </c>
      <c r="AE58" s="19">
        <f t="shared" si="52"/>
        <v>8.0405031022292247E-9</v>
      </c>
      <c r="AF58">
        <f t="shared" si="53"/>
        <v>1.8234668405968431E-3</v>
      </c>
      <c r="AG58" s="137"/>
      <c r="AH58">
        <f t="shared" si="54"/>
        <v>1.9131356930609468E-3</v>
      </c>
      <c r="AI58">
        <f t="shared" si="55"/>
        <v>0.65555612056892054</v>
      </c>
      <c r="AJ58">
        <f t="shared" si="56"/>
        <v>0.99944537325950844</v>
      </c>
      <c r="AK58">
        <f t="shared" si="57"/>
        <v>-0.7706225570173213</v>
      </c>
      <c r="AL58">
        <f t="shared" si="58"/>
        <v>-1.9911262577100999</v>
      </c>
      <c r="AM58">
        <f t="shared" si="59"/>
        <v>-1.5423133424374387</v>
      </c>
      <c r="AN58" s="19">
        <f t="shared" si="42"/>
        <v>-503.49794106825982</v>
      </c>
      <c r="AO58" s="19">
        <f t="shared" si="42"/>
        <v>-503.48060563597471</v>
      </c>
      <c r="AP58" s="19">
        <f t="shared" si="42"/>
        <v>-503.45079138715607</v>
      </c>
      <c r="AQ58" s="19">
        <f t="shared" si="42"/>
        <v>-503.40152318435463</v>
      </c>
      <c r="AR58" s="19">
        <f t="shared" si="42"/>
        <v>-503.32465308306075</v>
      </c>
      <c r="AS58" s="19">
        <f t="shared" si="42"/>
        <v>-503.21317016910444</v>
      </c>
      <c r="AT58" s="19">
        <f t="shared" si="42"/>
        <v>-503.06384448498471</v>
      </c>
      <c r="AU58" s="19">
        <f t="shared" si="60"/>
        <v>-502.87746389042422</v>
      </c>
      <c r="AV58" s="19"/>
      <c r="AW58">
        <v>-3400</v>
      </c>
      <c r="AX58">
        <f t="shared" si="6"/>
        <v>3.0530726081165329E-2</v>
      </c>
      <c r="AY58">
        <f t="shared" si="7"/>
        <v>1.2387630026598179E-2</v>
      </c>
      <c r="AZ58" s="19">
        <f t="shared" si="8"/>
        <v>1.814309605456715E-2</v>
      </c>
      <c r="BA58">
        <f t="shared" si="9"/>
        <v>0.17716306972014173</v>
      </c>
      <c r="BB58">
        <f t="shared" si="1"/>
        <v>0.62766809337665008</v>
      </c>
      <c r="BC58">
        <f t="shared" si="2"/>
        <v>-2.9166754573118578</v>
      </c>
      <c r="BD58">
        <f t="shared" si="3"/>
        <v>-8.8546435081638286</v>
      </c>
      <c r="BE58">
        <f t="shared" si="10"/>
        <v>-505.05546048587894</v>
      </c>
      <c r="BF58">
        <f t="shared" si="11"/>
        <v>-505.0197107929684</v>
      </c>
      <c r="BG58">
        <f t="shared" si="12"/>
        <v>-505.07748490677972</v>
      </c>
      <c r="BH58">
        <f t="shared" si="13"/>
        <v>-504.98243605752606</v>
      </c>
      <c r="BI58">
        <f t="shared" si="14"/>
        <v>-505.13476363861673</v>
      </c>
      <c r="BJ58">
        <f t="shared" si="15"/>
        <v>-504.87760020990635</v>
      </c>
      <c r="BK58">
        <f t="shared" si="16"/>
        <v>-505.28407094768886</v>
      </c>
      <c r="BL58">
        <f t="shared" si="17"/>
        <v>-504.46380365548771</v>
      </c>
    </row>
    <row r="59" spans="1:79" ht="12.95" customHeight="1">
      <c r="A59" s="166" t="s">
        <v>348</v>
      </c>
      <c r="B59" s="168" t="s">
        <v>89</v>
      </c>
      <c r="C59" s="167">
        <v>49372.265200000002</v>
      </c>
      <c r="D59" s="18"/>
      <c r="E59" s="92">
        <f t="shared" si="43"/>
        <v>-2648.5026073330646</v>
      </c>
      <c r="F59" s="19">
        <f t="shared" si="44"/>
        <v>-2648.5</v>
      </c>
      <c r="G59" s="19">
        <f t="shared" si="45"/>
        <v>-6.3794999950914644E-3</v>
      </c>
      <c r="H59" s="19"/>
      <c r="I59" s="19"/>
      <c r="J59" s="19">
        <f t="shared" ref="J59:J75" si="62">G59</f>
        <v>-6.3794999950914644E-3</v>
      </c>
      <c r="L59" s="19"/>
      <c r="M59" s="19"/>
      <c r="N59" s="19"/>
      <c r="O59" s="19">
        <f ca="1">+C$11+C$12*F59</f>
        <v>-7.4157393900308247E-2</v>
      </c>
      <c r="P59" s="21">
        <f t="shared" si="61"/>
        <v>1.2769960935746052E-2</v>
      </c>
      <c r="Q59" s="22">
        <f t="shared" si="46"/>
        <v>34353.765200000002</v>
      </c>
      <c r="R59" s="19">
        <f t="shared" si="38"/>
        <v>3.6670185394167251E-4</v>
      </c>
      <c r="S59" s="3">
        <v>1</v>
      </c>
      <c r="Z59">
        <f t="shared" si="47"/>
        <v>-2648.5</v>
      </c>
      <c r="AA59" s="19">
        <f t="shared" si="48"/>
        <v>-4.1652345439164278E-3</v>
      </c>
      <c r="AB59" s="19">
        <f t="shared" si="49"/>
        <v>1.0555695484571016E-2</v>
      </c>
      <c r="AC59" s="19">
        <f t="shared" si="50"/>
        <v>-1.9149460930837518E-2</v>
      </c>
      <c r="AD59" s="19">
        <f t="shared" si="51"/>
        <v>-2.2142654511750366E-3</v>
      </c>
      <c r="AE59" s="19">
        <f t="shared" si="52"/>
        <v>4.9029714882673882E-6</v>
      </c>
      <c r="AF59">
        <f t="shared" si="53"/>
        <v>-1.9149460930837518E-2</v>
      </c>
      <c r="AG59" s="137"/>
      <c r="AH59">
        <f t="shared" si="54"/>
        <v>-1.693519547966248E-2</v>
      </c>
      <c r="AI59">
        <f t="shared" si="55"/>
        <v>1.1889328643665626</v>
      </c>
      <c r="AJ59">
        <f t="shared" si="56"/>
        <v>-0.97414382909994601</v>
      </c>
      <c r="AK59">
        <f t="shared" si="57"/>
        <v>0.82268164208501249</v>
      </c>
      <c r="AL59">
        <f t="shared" si="58"/>
        <v>1.3450557317076364</v>
      </c>
      <c r="AM59">
        <f t="shared" si="59"/>
        <v>0.79637696328432983</v>
      </c>
      <c r="AN59" s="19">
        <f t="shared" si="42"/>
        <v>-502.19973605201437</v>
      </c>
      <c r="AO59" s="19">
        <f t="shared" si="42"/>
        <v>-502.22258651278139</v>
      </c>
      <c r="AP59" s="19">
        <f t="shared" si="42"/>
        <v>-502.25220129279933</v>
      </c>
      <c r="AQ59" s="19">
        <f t="shared" si="42"/>
        <v>-502.29003935339296</v>
      </c>
      <c r="AR59" s="19">
        <f t="shared" si="42"/>
        <v>-502.33760926965874</v>
      </c>
      <c r="AS59" s="19">
        <f t="shared" si="42"/>
        <v>-502.39639140442785</v>
      </c>
      <c r="AT59" s="19">
        <f t="shared" si="42"/>
        <v>-502.46780930524932</v>
      </c>
      <c r="AU59" s="19">
        <f t="shared" si="60"/>
        <v>-502.55333196727423</v>
      </c>
      <c r="AW59">
        <v>-3300</v>
      </c>
      <c r="AX59">
        <f t="shared" si="6"/>
        <v>3.059885367336564E-2</v>
      </c>
      <c r="AY59">
        <f t="shared" si="7"/>
        <v>1.2438046129798191E-2</v>
      </c>
      <c r="AZ59" s="19">
        <f t="shared" si="8"/>
        <v>1.8160807543567449E-2</v>
      </c>
      <c r="BA59">
        <f t="shared" si="9"/>
        <v>0.18967878886212597</v>
      </c>
      <c r="BB59">
        <f t="shared" si="1"/>
        <v>0.67242760269635926</v>
      </c>
      <c r="BC59">
        <f t="shared" si="2"/>
        <v>-2.8577458376828693</v>
      </c>
      <c r="BD59">
        <f t="shared" si="3"/>
        <v>-6.9986825755646125</v>
      </c>
      <c r="BE59">
        <f t="shared" si="10"/>
        <v>-504.88290365893204</v>
      </c>
      <c r="BF59">
        <f t="shared" si="11"/>
        <v>-504.87297608205813</v>
      </c>
      <c r="BG59">
        <f t="shared" si="12"/>
        <v>-504.89223389588619</v>
      </c>
      <c r="BH59">
        <f t="shared" si="13"/>
        <v>-504.85441881655936</v>
      </c>
      <c r="BI59">
        <f t="shared" si="14"/>
        <v>-504.92702682768544</v>
      </c>
      <c r="BJ59">
        <f t="shared" si="15"/>
        <v>-504.78051884470108</v>
      </c>
      <c r="BK59">
        <f t="shared" si="16"/>
        <v>-505.05357155064985</v>
      </c>
      <c r="BL59">
        <f t="shared" si="17"/>
        <v>-504.20958253929166</v>
      </c>
    </row>
    <row r="60" spans="1:79" s="19" customFormat="1" ht="12.95" customHeight="1">
      <c r="A60" t="s">
        <v>227</v>
      </c>
      <c r="B60" s="3" t="s">
        <v>89</v>
      </c>
      <c r="C60" s="83">
        <v>49372.265700000004</v>
      </c>
      <c r="D60" t="s">
        <v>203</v>
      </c>
      <c r="E60" s="92">
        <f t="shared" si="43"/>
        <v>-2648.5024029806013</v>
      </c>
      <c r="F60" s="19">
        <f t="shared" si="44"/>
        <v>-2648.5</v>
      </c>
      <c r="G60" s="19">
        <f t="shared" si="45"/>
        <v>-5.8794999931706116E-3</v>
      </c>
      <c r="J60" s="92">
        <f t="shared" si="62"/>
        <v>-5.8794999931706116E-3</v>
      </c>
      <c r="P60" s="21">
        <f t="shared" si="61"/>
        <v>1.2769960935746052E-2</v>
      </c>
      <c r="Q60" s="22">
        <f t="shared" si="46"/>
        <v>34353.765700000004</v>
      </c>
      <c r="R60" s="19">
        <f t="shared" si="38"/>
        <v>3.4780239293918924E-4</v>
      </c>
      <c r="S60" s="137">
        <v>1</v>
      </c>
      <c r="Y60"/>
      <c r="Z60">
        <f t="shared" si="47"/>
        <v>-2648.5</v>
      </c>
      <c r="AA60" s="19">
        <f t="shared" si="48"/>
        <v>-4.1652345439164278E-3</v>
      </c>
      <c r="AB60" s="19">
        <f t="shared" si="49"/>
        <v>1.1055695486491868E-2</v>
      </c>
      <c r="AC60" s="19">
        <f t="shared" si="50"/>
        <v>-1.8649460928916665E-2</v>
      </c>
      <c r="AD60" s="19">
        <f t="shared" si="51"/>
        <v>-1.7142654492541837E-3</v>
      </c>
      <c r="AE60" s="19">
        <f t="shared" si="52"/>
        <v>2.9387060305066485E-6</v>
      </c>
      <c r="AF60">
        <f t="shared" si="53"/>
        <v>-1.8649460928916665E-2</v>
      </c>
      <c r="AG60" s="137"/>
      <c r="AH60">
        <f t="shared" si="54"/>
        <v>-1.693519547966248E-2</v>
      </c>
      <c r="AI60">
        <f t="shared" si="55"/>
        <v>1.1889328643665626</v>
      </c>
      <c r="AJ60">
        <f t="shared" si="56"/>
        <v>-0.97414382909994601</v>
      </c>
      <c r="AK60">
        <f t="shared" si="57"/>
        <v>0.82268164208501249</v>
      </c>
      <c r="AL60">
        <f t="shared" si="58"/>
        <v>1.3450557317076364</v>
      </c>
      <c r="AM60">
        <f t="shared" si="59"/>
        <v>0.79637696328432983</v>
      </c>
      <c r="AN60" s="19">
        <f t="shared" si="42"/>
        <v>-502.19973605201437</v>
      </c>
      <c r="AO60" s="19">
        <f t="shared" si="42"/>
        <v>-502.22258651278139</v>
      </c>
      <c r="AP60" s="19">
        <f t="shared" si="42"/>
        <v>-502.25220129279933</v>
      </c>
      <c r="AQ60" s="19">
        <f t="shared" si="42"/>
        <v>-502.29003935339296</v>
      </c>
      <c r="AR60" s="19">
        <f t="shared" si="42"/>
        <v>-502.33760926965874</v>
      </c>
      <c r="AS60" s="19">
        <f t="shared" si="42"/>
        <v>-502.39639140442785</v>
      </c>
      <c r="AT60" s="19">
        <f t="shared" si="42"/>
        <v>-502.46780930524932</v>
      </c>
      <c r="AU60" s="19">
        <f t="shared" si="60"/>
        <v>-502.55333196727423</v>
      </c>
      <c r="AV60"/>
      <c r="AW60">
        <v>-3200</v>
      </c>
      <c r="AX60">
        <f t="shared" si="6"/>
        <v>3.0101831033741665E-2</v>
      </c>
      <c r="AY60">
        <f t="shared" si="7"/>
        <v>1.248860332277464E-2</v>
      </c>
      <c r="AZ60" s="19">
        <f t="shared" si="8"/>
        <v>1.7613227710967027E-2</v>
      </c>
      <c r="BA60">
        <f t="shared" si="9"/>
        <v>0.20696427034355513</v>
      </c>
      <c r="BB60">
        <f t="shared" si="1"/>
        <v>0.71961282316255104</v>
      </c>
      <c r="BC60">
        <f t="shared" si="2"/>
        <v>-2.7919850135308586</v>
      </c>
      <c r="BD60">
        <f t="shared" si="3"/>
        <v>-5.6623117964737082</v>
      </c>
      <c r="BE60">
        <f t="shared" si="10"/>
        <v>-504.70473764311612</v>
      </c>
      <c r="BF60">
        <f t="shared" si="11"/>
        <v>-504.70390956561954</v>
      </c>
      <c r="BG60">
        <f t="shared" si="12"/>
        <v>-504.70603665082518</v>
      </c>
      <c r="BH60">
        <f t="shared" si="13"/>
        <v>-504.70055509933928</v>
      </c>
      <c r="BI60">
        <f t="shared" si="14"/>
        <v>-504.71456599249649</v>
      </c>
      <c r="BJ60">
        <f t="shared" si="15"/>
        <v>-504.6779593416851</v>
      </c>
      <c r="BK60">
        <f t="shared" si="16"/>
        <v>-504.76881964872655</v>
      </c>
      <c r="BL60">
        <f t="shared" si="17"/>
        <v>-503.95536142309555</v>
      </c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</row>
    <row r="61" spans="1:79" s="19" customFormat="1" ht="12.95" customHeight="1">
      <c r="A61" t="s">
        <v>227</v>
      </c>
      <c r="B61" s="3" t="s">
        <v>89</v>
      </c>
      <c r="C61" s="83">
        <v>49372.265700000004</v>
      </c>
      <c r="D61" t="s">
        <v>203</v>
      </c>
      <c r="E61" s="92">
        <f t="shared" si="43"/>
        <v>-2648.5024029806013</v>
      </c>
      <c r="F61" s="19">
        <f t="shared" si="44"/>
        <v>-2648.5</v>
      </c>
      <c r="G61" s="19">
        <f t="shared" si="45"/>
        <v>-5.8794999931706116E-3</v>
      </c>
      <c r="J61" s="92">
        <f t="shared" si="62"/>
        <v>-5.8794999931706116E-3</v>
      </c>
      <c r="P61" s="21">
        <f t="shared" si="61"/>
        <v>1.2769960935746052E-2</v>
      </c>
      <c r="Q61" s="22">
        <f t="shared" si="46"/>
        <v>34353.765700000004</v>
      </c>
      <c r="R61" s="19">
        <f t="shared" si="38"/>
        <v>3.4780239293918924E-4</v>
      </c>
      <c r="S61" s="137">
        <v>1</v>
      </c>
      <c r="Y61"/>
      <c r="Z61">
        <f t="shared" si="47"/>
        <v>-2648.5</v>
      </c>
      <c r="AA61" s="19">
        <f t="shared" si="48"/>
        <v>-4.1652345439164278E-3</v>
      </c>
      <c r="AB61" s="19">
        <f t="shared" si="49"/>
        <v>1.1055695486491868E-2</v>
      </c>
      <c r="AC61" s="19">
        <f t="shared" si="50"/>
        <v>-1.8649460928916665E-2</v>
      </c>
      <c r="AD61" s="19">
        <f t="shared" si="51"/>
        <v>-1.7142654492541837E-3</v>
      </c>
      <c r="AE61" s="19">
        <f t="shared" si="52"/>
        <v>2.9387060305066485E-6</v>
      </c>
      <c r="AF61">
        <f t="shared" si="53"/>
        <v>-1.8649460928916665E-2</v>
      </c>
      <c r="AG61" s="137"/>
      <c r="AH61">
        <f t="shared" si="54"/>
        <v>-1.693519547966248E-2</v>
      </c>
      <c r="AI61">
        <f t="shared" si="55"/>
        <v>1.1889328643665626</v>
      </c>
      <c r="AJ61">
        <f t="shared" si="56"/>
        <v>-0.97414382909994601</v>
      </c>
      <c r="AK61">
        <f t="shared" si="57"/>
        <v>0.82268164208501249</v>
      </c>
      <c r="AL61">
        <f t="shared" si="58"/>
        <v>1.3450557317076364</v>
      </c>
      <c r="AM61">
        <f t="shared" si="59"/>
        <v>0.79637696328432983</v>
      </c>
      <c r="AN61" s="19">
        <f t="shared" ref="AN61:AT70" si="63">$AU61+$AB$7*SIN(AO61)</f>
        <v>-502.19973605201437</v>
      </c>
      <c r="AO61" s="19">
        <f t="shared" si="63"/>
        <v>-502.22258651278139</v>
      </c>
      <c r="AP61" s="19">
        <f t="shared" si="63"/>
        <v>-502.25220129279933</v>
      </c>
      <c r="AQ61" s="19">
        <f t="shared" si="63"/>
        <v>-502.29003935339296</v>
      </c>
      <c r="AR61" s="19">
        <f t="shared" si="63"/>
        <v>-502.33760926965874</v>
      </c>
      <c r="AS61" s="19">
        <f t="shared" si="63"/>
        <v>-502.39639140442785</v>
      </c>
      <c r="AT61" s="19">
        <f t="shared" si="63"/>
        <v>-502.46780930524932</v>
      </c>
      <c r="AU61" s="19">
        <f t="shared" si="60"/>
        <v>-502.55333196727423</v>
      </c>
      <c r="AV61"/>
      <c r="AW61">
        <v>-3100</v>
      </c>
      <c r="AX61">
        <f t="shared" si="6"/>
        <v>2.8925796657671022E-2</v>
      </c>
      <c r="AY61">
        <f t="shared" si="7"/>
        <v>1.2539301605527527E-2</v>
      </c>
      <c r="AZ61" s="19">
        <f t="shared" si="8"/>
        <v>1.6386495052143495E-2</v>
      </c>
      <c r="BA61">
        <f t="shared" si="9"/>
        <v>0.23228783262597419</v>
      </c>
      <c r="BB61">
        <f t="shared" si="1"/>
        <v>0.77222649191831139</v>
      </c>
      <c r="BC61">
        <f t="shared" si="2"/>
        <v>-2.712891484428952</v>
      </c>
      <c r="BD61">
        <f t="shared" si="3"/>
        <v>-4.5935843488498689</v>
      </c>
      <c r="BE61">
        <f t="shared" si="10"/>
        <v>-504.51106683586949</v>
      </c>
      <c r="BF61">
        <f t="shared" si="11"/>
        <v>-504.51113258984446</v>
      </c>
      <c r="BG61">
        <f t="shared" si="12"/>
        <v>-504.51085587864668</v>
      </c>
      <c r="BH61">
        <f t="shared" si="13"/>
        <v>-504.5120186015605</v>
      </c>
      <c r="BI61">
        <f t="shared" si="14"/>
        <v>-504.50710148973104</v>
      </c>
      <c r="BJ61">
        <f t="shared" si="15"/>
        <v>-504.52736396464309</v>
      </c>
      <c r="BK61">
        <f t="shared" si="16"/>
        <v>-504.43177779306546</v>
      </c>
      <c r="BL61">
        <f t="shared" si="17"/>
        <v>-503.7011403068995</v>
      </c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</row>
    <row r="62" spans="1:79" ht="12.95" customHeight="1">
      <c r="A62" s="166" t="s">
        <v>348</v>
      </c>
      <c r="B62" s="168" t="s">
        <v>89</v>
      </c>
      <c r="C62" s="167">
        <v>49372.268499999998</v>
      </c>
      <c r="D62" s="18"/>
      <c r="E62" s="92">
        <f t="shared" si="43"/>
        <v>-2648.5012586068151</v>
      </c>
      <c r="F62" s="19">
        <f t="shared" si="44"/>
        <v>-2648.5</v>
      </c>
      <c r="G62" s="19">
        <f t="shared" si="45"/>
        <v>-3.0794999984209426E-3</v>
      </c>
      <c r="H62" s="19"/>
      <c r="I62" s="19"/>
      <c r="J62" s="19">
        <f t="shared" si="62"/>
        <v>-3.0794999984209426E-3</v>
      </c>
      <c r="L62" s="19"/>
      <c r="M62" s="19"/>
      <c r="N62" s="19"/>
      <c r="O62" s="19">
        <f ca="1">+C$11+C$12*F62</f>
        <v>-7.4157393900308247E-2</v>
      </c>
      <c r="P62" s="21">
        <f t="shared" si="61"/>
        <v>1.2769960935746052E-2</v>
      </c>
      <c r="Q62" s="22">
        <f t="shared" si="46"/>
        <v>34353.768499999998</v>
      </c>
      <c r="R62" s="19">
        <f t="shared" si="38"/>
        <v>2.5120541190368575E-4</v>
      </c>
      <c r="S62" s="3">
        <v>1</v>
      </c>
      <c r="Z62">
        <f t="shared" si="47"/>
        <v>-2648.5</v>
      </c>
      <c r="AA62" s="19">
        <f t="shared" si="48"/>
        <v>-4.1652345439164278E-3</v>
      </c>
      <c r="AB62" s="19">
        <f t="shared" si="49"/>
        <v>1.3855695481241537E-2</v>
      </c>
      <c r="AC62" s="19">
        <f t="shared" si="50"/>
        <v>-1.5849460934166996E-2</v>
      </c>
      <c r="AD62" s="19">
        <f t="shared" si="51"/>
        <v>1.0857345454954852E-3</v>
      </c>
      <c r="AE62" s="19">
        <f t="shared" si="52"/>
        <v>1.1788195032822879E-6</v>
      </c>
      <c r="AF62">
        <f t="shared" si="53"/>
        <v>-1.5849460934166996E-2</v>
      </c>
      <c r="AG62" s="137"/>
      <c r="AH62">
        <f t="shared" si="54"/>
        <v>-1.693519547966248E-2</v>
      </c>
      <c r="AI62">
        <f t="shared" si="55"/>
        <v>1.1889328643665626</v>
      </c>
      <c r="AJ62">
        <f t="shared" si="56"/>
        <v>-0.97414382909994601</v>
      </c>
      <c r="AK62">
        <f t="shared" si="57"/>
        <v>0.82268164208501249</v>
      </c>
      <c r="AL62">
        <f t="shared" si="58"/>
        <v>1.3450557317076364</v>
      </c>
      <c r="AM62">
        <f t="shared" si="59"/>
        <v>0.79637696328432983</v>
      </c>
      <c r="AN62" s="19">
        <f t="shared" si="63"/>
        <v>-502.19973605201437</v>
      </c>
      <c r="AO62" s="19">
        <f t="shared" si="63"/>
        <v>-502.22258651278139</v>
      </c>
      <c r="AP62" s="19">
        <f t="shared" si="63"/>
        <v>-502.25220129279933</v>
      </c>
      <c r="AQ62" s="19">
        <f t="shared" si="63"/>
        <v>-502.29003935339296</v>
      </c>
      <c r="AR62" s="19">
        <f t="shared" si="63"/>
        <v>-502.33760926965874</v>
      </c>
      <c r="AS62" s="19">
        <f t="shared" si="63"/>
        <v>-502.39639140442785</v>
      </c>
      <c r="AT62" s="19">
        <f t="shared" si="63"/>
        <v>-502.46780930524932</v>
      </c>
      <c r="AU62" s="19">
        <f t="shared" si="60"/>
        <v>-502.55333196727423</v>
      </c>
      <c r="AW62">
        <v>-3000</v>
      </c>
      <c r="AX62">
        <f t="shared" si="6"/>
        <v>2.6823326582658368E-2</v>
      </c>
      <c r="AY62">
        <f t="shared" si="7"/>
        <v>1.259014097805685E-2</v>
      </c>
      <c r="AZ62" s="19">
        <f t="shared" si="8"/>
        <v>1.4233185604601519E-2</v>
      </c>
      <c r="BA62">
        <f t="shared" si="9"/>
        <v>0.27284225940668605</v>
      </c>
      <c r="BB62">
        <f t="shared" si="1"/>
        <v>0.83398579199525358</v>
      </c>
      <c r="BC62">
        <f t="shared" si="2"/>
        <v>-2.6089374034776887</v>
      </c>
      <c r="BD62">
        <f t="shared" si="3"/>
        <v>-3.6655753171273195</v>
      </c>
      <c r="BE62">
        <f t="shared" si="10"/>
        <v>-504.28930562455457</v>
      </c>
      <c r="BF62">
        <f t="shared" si="11"/>
        <v>-504.28930553160586</v>
      </c>
      <c r="BG62">
        <f t="shared" si="12"/>
        <v>-504.28930726183535</v>
      </c>
      <c r="BH62">
        <f t="shared" si="13"/>
        <v>-504.28927504610698</v>
      </c>
      <c r="BI62">
        <f t="shared" si="14"/>
        <v>-504.28987223570778</v>
      </c>
      <c r="BJ62">
        <f t="shared" si="15"/>
        <v>-504.27770208202634</v>
      </c>
      <c r="BK62">
        <f t="shared" si="16"/>
        <v>-504.04776978825629</v>
      </c>
      <c r="BL62">
        <f t="shared" si="17"/>
        <v>-503.44691919070345</v>
      </c>
    </row>
    <row r="63" spans="1:79" s="19" customFormat="1" ht="12.95" customHeight="1">
      <c r="A63" s="27" t="s">
        <v>85</v>
      </c>
      <c r="B63" s="28"/>
      <c r="C63" s="30">
        <v>49625.502899999999</v>
      </c>
      <c r="D63" s="30">
        <v>2.5000000000000001E-3</v>
      </c>
      <c r="E63" s="19">
        <f t="shared" si="43"/>
        <v>-2545.0031122879996</v>
      </c>
      <c r="F63" s="19">
        <f t="shared" si="44"/>
        <v>-2545</v>
      </c>
      <c r="G63" s="19">
        <f t="shared" si="45"/>
        <v>-7.6150000022607855E-3</v>
      </c>
      <c r="J63" s="92">
        <f t="shared" si="62"/>
        <v>-7.6150000022607855E-3</v>
      </c>
      <c r="P63" s="21">
        <f t="shared" si="61"/>
        <v>1.2823241557855013E-2</v>
      </c>
      <c r="Q63" s="22">
        <f t="shared" si="46"/>
        <v>34607.002899999999</v>
      </c>
      <c r="R63" s="19">
        <f>+(U44-G63)^2</f>
        <v>5.7988225034431764E-5</v>
      </c>
      <c r="S63" s="137">
        <v>1</v>
      </c>
      <c r="Y63"/>
      <c r="Z63">
        <f t="shared" si="47"/>
        <v>-2545</v>
      </c>
      <c r="AA63" s="19">
        <f t="shared" si="48"/>
        <v>-4.6265811748607086E-3</v>
      </c>
      <c r="AB63" s="19">
        <f t="shared" si="49"/>
        <v>9.8348227304549361E-3</v>
      </c>
      <c r="AC63" s="19">
        <f t="shared" si="50"/>
        <v>-2.0438241560115797E-2</v>
      </c>
      <c r="AD63" s="19">
        <f t="shared" si="51"/>
        <v>-2.9884188274000769E-3</v>
      </c>
      <c r="AE63" s="19">
        <f t="shared" si="52"/>
        <v>8.9306470879592512E-6</v>
      </c>
      <c r="AF63">
        <f t="shared" si="53"/>
        <v>-2.0438241560115797E-2</v>
      </c>
      <c r="AG63" s="137"/>
      <c r="AH63">
        <f t="shared" si="54"/>
        <v>-1.7449822732715722E-2</v>
      </c>
      <c r="AI63">
        <f t="shared" si="55"/>
        <v>0.45218793975973204</v>
      </c>
      <c r="AJ63">
        <f t="shared" si="56"/>
        <v>-0.39943589356245474</v>
      </c>
      <c r="AK63">
        <f t="shared" si="57"/>
        <v>0.6421858439087238</v>
      </c>
      <c r="AL63">
        <f t="shared" si="58"/>
        <v>2.277054287825484</v>
      </c>
      <c r="AM63">
        <f t="shared" si="59"/>
        <v>2.1674561120940816</v>
      </c>
      <c r="AN63" s="19">
        <f t="shared" si="63"/>
        <v>-501.53015146028679</v>
      </c>
      <c r="AO63" s="19">
        <f t="shared" si="63"/>
        <v>-501.53403794724153</v>
      </c>
      <c r="AP63" s="19">
        <f t="shared" si="63"/>
        <v>-501.54450988131754</v>
      </c>
      <c r="AQ63" s="19">
        <f t="shared" si="63"/>
        <v>-501.57168654857719</v>
      </c>
      <c r="AR63" s="19">
        <f t="shared" si="63"/>
        <v>-501.6364877735146</v>
      </c>
      <c r="AS63" s="19">
        <f t="shared" si="63"/>
        <v>-501.76895315401754</v>
      </c>
      <c r="AT63" s="19">
        <f t="shared" si="63"/>
        <v>-501.98921946053372</v>
      </c>
      <c r="AU63" s="19">
        <f t="shared" si="60"/>
        <v>-502.29021311201132</v>
      </c>
      <c r="AV63"/>
      <c r="AW63">
        <v>-2900</v>
      </c>
      <c r="AX63">
        <f t="shared" si="6"/>
        <v>2.3316876661291355E-2</v>
      </c>
      <c r="AY63">
        <f t="shared" si="7"/>
        <v>1.2641121440362613E-2</v>
      </c>
      <c r="AZ63" s="19">
        <f t="shared" si="8"/>
        <v>1.0675755220928743E-2</v>
      </c>
      <c r="BA63">
        <f t="shared" si="9"/>
        <v>0.34778927539968252</v>
      </c>
      <c r="BB63">
        <f t="shared" si="1"/>
        <v>0.90921446759286184</v>
      </c>
      <c r="BC63">
        <f t="shared" si="2"/>
        <v>-2.4538362351440268</v>
      </c>
      <c r="BD63">
        <f t="shared" si="3"/>
        <v>-2.7924662822521928</v>
      </c>
      <c r="BE63">
        <f t="shared" si="10"/>
        <v>-504.01877946480448</v>
      </c>
      <c r="BF63">
        <f t="shared" si="11"/>
        <v>-504.01864225244071</v>
      </c>
      <c r="BG63">
        <f t="shared" si="12"/>
        <v>-504.01785272955232</v>
      </c>
      <c r="BH63">
        <f t="shared" si="13"/>
        <v>-504.01336603562623</v>
      </c>
      <c r="BI63">
        <f t="shared" si="14"/>
        <v>-503.98945840910443</v>
      </c>
      <c r="BJ63">
        <f t="shared" si="15"/>
        <v>-503.88913185036296</v>
      </c>
      <c r="BK63">
        <f t="shared" si="16"/>
        <v>-503.6251384725511</v>
      </c>
      <c r="BL63">
        <f t="shared" si="17"/>
        <v>-503.19269807450735</v>
      </c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</row>
    <row r="64" spans="1:79" s="19" customFormat="1" ht="12.95" customHeight="1">
      <c r="A64" t="s">
        <v>228</v>
      </c>
      <c r="B64" s="3" t="s">
        <v>92</v>
      </c>
      <c r="C64" s="83">
        <v>49625.503100000002</v>
      </c>
      <c r="D64" t="s">
        <v>203</v>
      </c>
      <c r="E64" s="92">
        <f t="shared" si="43"/>
        <v>-2545.0030305470136</v>
      </c>
      <c r="F64" s="19">
        <f t="shared" si="44"/>
        <v>-2545</v>
      </c>
      <c r="G64" s="19">
        <f t="shared" si="45"/>
        <v>-7.4150000000372529E-3</v>
      </c>
      <c r="J64" s="92">
        <f t="shared" si="62"/>
        <v>-7.4150000000372529E-3</v>
      </c>
      <c r="P64" s="21">
        <f t="shared" si="61"/>
        <v>1.2823241557855013E-2</v>
      </c>
      <c r="Q64" s="22">
        <f t="shared" si="46"/>
        <v>34607.003100000002</v>
      </c>
      <c r="R64" s="19">
        <f t="shared" ref="R64:R95" si="64">+(P64-G64)^2</f>
        <v>4.0958642135559753E-4</v>
      </c>
      <c r="S64" s="137">
        <v>1</v>
      </c>
      <c r="Z64">
        <f t="shared" si="47"/>
        <v>-2545</v>
      </c>
      <c r="AA64" s="19">
        <f t="shared" si="48"/>
        <v>-4.6265811748607086E-3</v>
      </c>
      <c r="AB64" s="19">
        <f t="shared" si="49"/>
        <v>1.0034822732678469E-2</v>
      </c>
      <c r="AC64" s="19">
        <f t="shared" si="50"/>
        <v>-2.0238241557892264E-2</v>
      </c>
      <c r="AD64" s="19">
        <f t="shared" si="51"/>
        <v>-2.7884188251765443E-3</v>
      </c>
      <c r="AE64" s="19">
        <f t="shared" si="52"/>
        <v>7.7752795445989398E-6</v>
      </c>
      <c r="AF64">
        <f t="shared" si="53"/>
        <v>-2.0238241557892264E-2</v>
      </c>
      <c r="AG64" s="137"/>
      <c r="AH64">
        <f t="shared" si="54"/>
        <v>-1.7449822732715722E-2</v>
      </c>
      <c r="AI64">
        <f t="shared" si="55"/>
        <v>0.45218793975973204</v>
      </c>
      <c r="AJ64">
        <f t="shared" si="56"/>
        <v>-0.39943589356245474</v>
      </c>
      <c r="AK64">
        <f t="shared" si="57"/>
        <v>0.6421858439087238</v>
      </c>
      <c r="AL64">
        <f t="shared" si="58"/>
        <v>2.277054287825484</v>
      </c>
      <c r="AM64">
        <f t="shared" si="59"/>
        <v>2.1674561120940816</v>
      </c>
      <c r="AN64" s="19">
        <f t="shared" si="63"/>
        <v>-501.53015146028679</v>
      </c>
      <c r="AO64" s="19">
        <f t="shared" si="63"/>
        <v>-501.53403794724153</v>
      </c>
      <c r="AP64" s="19">
        <f t="shared" si="63"/>
        <v>-501.54450988131754</v>
      </c>
      <c r="AQ64" s="19">
        <f t="shared" si="63"/>
        <v>-501.57168654857719</v>
      </c>
      <c r="AR64" s="19">
        <f t="shared" si="63"/>
        <v>-501.6364877735146</v>
      </c>
      <c r="AS64" s="19">
        <f t="shared" si="63"/>
        <v>-501.76895315401754</v>
      </c>
      <c r="AT64" s="19">
        <f t="shared" si="63"/>
        <v>-501.98921946053372</v>
      </c>
      <c r="AU64" s="19">
        <f t="shared" si="60"/>
        <v>-502.29021311201132</v>
      </c>
      <c r="AV64"/>
      <c r="AW64">
        <v>-2800</v>
      </c>
      <c r="AX64">
        <f t="shared" si="6"/>
        <v>1.7053042165525722E-2</v>
      </c>
      <c r="AY64">
        <f t="shared" si="7"/>
        <v>1.269224299244481E-2</v>
      </c>
      <c r="AZ64" s="19">
        <f t="shared" si="8"/>
        <v>4.3607991730809127E-3</v>
      </c>
      <c r="BA64">
        <f t="shared" si="9"/>
        <v>0.54291879491464246</v>
      </c>
      <c r="BB64">
        <f t="shared" si="1"/>
        <v>0.99297683071805265</v>
      </c>
      <c r="BC64">
        <f t="shared" si="2"/>
        <v>-2.1430199782697086</v>
      </c>
      <c r="BD64">
        <f t="shared" si="3"/>
        <v>-1.8335967039107774</v>
      </c>
      <c r="BE64">
        <f t="shared" si="10"/>
        <v>-503.63443251149675</v>
      </c>
      <c r="BF64">
        <f t="shared" si="11"/>
        <v>-503.62413653564334</v>
      </c>
      <c r="BG64">
        <f t="shared" si="12"/>
        <v>-503.60290762987222</v>
      </c>
      <c r="BH64">
        <f t="shared" si="13"/>
        <v>-503.56099753116649</v>
      </c>
      <c r="BI64">
        <f t="shared" si="14"/>
        <v>-503.48418317907107</v>
      </c>
      <c r="BJ64">
        <f t="shared" si="15"/>
        <v>-503.3578079285943</v>
      </c>
      <c r="BK64">
        <f t="shared" si="16"/>
        <v>-503.17470943141205</v>
      </c>
      <c r="BL64">
        <f t="shared" si="17"/>
        <v>-502.9384769583113</v>
      </c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</row>
    <row r="65" spans="1:79" s="19" customFormat="1" ht="12.95" customHeight="1">
      <c r="A65" t="s">
        <v>228</v>
      </c>
      <c r="B65" s="3" t="s">
        <v>92</v>
      </c>
      <c r="C65" s="83">
        <v>49625.503100000002</v>
      </c>
      <c r="D65" t="s">
        <v>203</v>
      </c>
      <c r="E65" s="92">
        <f t="shared" si="43"/>
        <v>-2545.0030305470136</v>
      </c>
      <c r="F65" s="19">
        <f t="shared" si="44"/>
        <v>-2545</v>
      </c>
      <c r="G65" s="19">
        <f t="shared" si="45"/>
        <v>-7.4150000000372529E-3</v>
      </c>
      <c r="J65" s="92">
        <f t="shared" si="62"/>
        <v>-7.4150000000372529E-3</v>
      </c>
      <c r="P65" s="21">
        <f t="shared" si="61"/>
        <v>1.2823241557855013E-2</v>
      </c>
      <c r="Q65" s="22">
        <f t="shared" si="46"/>
        <v>34607.003100000002</v>
      </c>
      <c r="R65" s="19">
        <f t="shared" si="64"/>
        <v>4.0958642135559753E-4</v>
      </c>
      <c r="S65" s="137">
        <v>1</v>
      </c>
      <c r="Z65">
        <f t="shared" si="47"/>
        <v>-2545</v>
      </c>
      <c r="AA65" s="19">
        <f t="shared" si="48"/>
        <v>-4.6265811748607086E-3</v>
      </c>
      <c r="AB65" s="19">
        <f t="shared" si="49"/>
        <v>1.0034822732678469E-2</v>
      </c>
      <c r="AC65" s="19">
        <f t="shared" si="50"/>
        <v>-2.0238241557892264E-2</v>
      </c>
      <c r="AD65" s="19">
        <f t="shared" si="51"/>
        <v>-2.7884188251765443E-3</v>
      </c>
      <c r="AE65" s="19">
        <f t="shared" si="52"/>
        <v>7.7752795445989398E-6</v>
      </c>
      <c r="AF65">
        <f t="shared" si="53"/>
        <v>-2.0238241557892264E-2</v>
      </c>
      <c r="AG65" s="137"/>
      <c r="AH65">
        <f t="shared" si="54"/>
        <v>-1.7449822732715722E-2</v>
      </c>
      <c r="AI65">
        <f t="shared" si="55"/>
        <v>0.45218793975973204</v>
      </c>
      <c r="AJ65">
        <f t="shared" si="56"/>
        <v>-0.39943589356245474</v>
      </c>
      <c r="AK65">
        <f t="shared" si="57"/>
        <v>0.6421858439087238</v>
      </c>
      <c r="AL65">
        <f t="shared" si="58"/>
        <v>2.277054287825484</v>
      </c>
      <c r="AM65">
        <f t="shared" si="59"/>
        <v>2.1674561120940816</v>
      </c>
      <c r="AN65" s="19">
        <f t="shared" si="63"/>
        <v>-501.53015146028679</v>
      </c>
      <c r="AO65" s="19">
        <f t="shared" si="63"/>
        <v>-501.53403794724153</v>
      </c>
      <c r="AP65" s="19">
        <f t="shared" si="63"/>
        <v>-501.54450988131754</v>
      </c>
      <c r="AQ65" s="19">
        <f t="shared" si="63"/>
        <v>-501.57168654857719</v>
      </c>
      <c r="AR65" s="19">
        <f t="shared" si="63"/>
        <v>-501.6364877735146</v>
      </c>
      <c r="AS65" s="19">
        <f t="shared" si="63"/>
        <v>-501.76895315401754</v>
      </c>
      <c r="AT65" s="19">
        <f t="shared" si="63"/>
        <v>-501.98921946053372</v>
      </c>
      <c r="AU65" s="19">
        <f t="shared" si="60"/>
        <v>-502.29021311201132</v>
      </c>
      <c r="AV65"/>
      <c r="AW65">
        <v>-2700</v>
      </c>
      <c r="AX65">
        <f t="shared" si="6"/>
        <v>2.4775931147711875E-3</v>
      </c>
      <c r="AY65">
        <f t="shared" si="7"/>
        <v>1.2743505634303444E-2</v>
      </c>
      <c r="AZ65" s="19">
        <f t="shared" si="8"/>
        <v>-1.0265912519532256E-2</v>
      </c>
      <c r="BA65">
        <f t="shared" si="9"/>
        <v>1.7521082169700342</v>
      </c>
      <c r="BB65">
        <f t="shared" si="1"/>
        <v>1.7570343255660408E-2</v>
      </c>
      <c r="BC65">
        <f t="shared" si="2"/>
        <v>-0.47120817509912316</v>
      </c>
      <c r="BD65">
        <f t="shared" si="3"/>
        <v>-0.24006251226888053</v>
      </c>
      <c r="BE65">
        <f t="shared" si="10"/>
        <v>-502.79419961498604</v>
      </c>
      <c r="BF65">
        <f t="shared" si="11"/>
        <v>-502.78544577447479</v>
      </c>
      <c r="BG65">
        <f t="shared" si="12"/>
        <v>-502.77499300592467</v>
      </c>
      <c r="BH65">
        <f t="shared" si="13"/>
        <v>-502.76252874571031</v>
      </c>
      <c r="BI65">
        <f t="shared" si="14"/>
        <v>-502.74768767207706</v>
      </c>
      <c r="BJ65">
        <f t="shared" si="15"/>
        <v>-502.73004299196003</v>
      </c>
      <c r="BK65">
        <f t="shared" si="16"/>
        <v>-502.70909511744566</v>
      </c>
      <c r="BL65">
        <f t="shared" si="17"/>
        <v>-502.68425584211519</v>
      </c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</row>
    <row r="66" spans="1:79" s="19" customFormat="1" ht="12.95" customHeight="1">
      <c r="A66" s="27" t="s">
        <v>85</v>
      </c>
      <c r="B66" s="28"/>
      <c r="C66" s="30">
        <v>49625.503400000001</v>
      </c>
      <c r="D66" s="30">
        <v>2.5999999999999999E-3</v>
      </c>
      <c r="E66" s="19">
        <f t="shared" si="43"/>
        <v>-2545.0029079355363</v>
      </c>
      <c r="F66" s="19">
        <f t="shared" si="44"/>
        <v>-2545</v>
      </c>
      <c r="G66" s="19">
        <f t="shared" si="45"/>
        <v>-7.1150000003399327E-3</v>
      </c>
      <c r="J66" s="92">
        <f t="shared" si="62"/>
        <v>-7.1150000003399327E-3</v>
      </c>
      <c r="P66" s="21">
        <f t="shared" si="61"/>
        <v>1.2823241557855013E-2</v>
      </c>
      <c r="Q66" s="22">
        <f t="shared" si="46"/>
        <v>34607.003400000001</v>
      </c>
      <c r="R66" s="19">
        <f t="shared" si="64"/>
        <v>3.9753347643293194E-4</v>
      </c>
      <c r="S66" s="137">
        <v>1</v>
      </c>
      <c r="Z66">
        <f t="shared" si="47"/>
        <v>-2545</v>
      </c>
      <c r="AA66" s="19">
        <f t="shared" si="48"/>
        <v>-4.6265811748607086E-3</v>
      </c>
      <c r="AB66" s="19">
        <f t="shared" si="49"/>
        <v>1.0334822732375789E-2</v>
      </c>
      <c r="AC66" s="19">
        <f t="shared" si="50"/>
        <v>-1.9938241558194944E-2</v>
      </c>
      <c r="AD66" s="19">
        <f t="shared" si="51"/>
        <v>-2.4884188254792241E-3</v>
      </c>
      <c r="AE66" s="19">
        <f t="shared" si="52"/>
        <v>6.192228250999401E-6</v>
      </c>
      <c r="AF66">
        <f t="shared" si="53"/>
        <v>-1.9938241558194944E-2</v>
      </c>
      <c r="AG66" s="137"/>
      <c r="AH66">
        <f t="shared" si="54"/>
        <v>-1.7449822732715722E-2</v>
      </c>
      <c r="AI66">
        <f t="shared" si="55"/>
        <v>0.45218793975973204</v>
      </c>
      <c r="AJ66">
        <f t="shared" si="56"/>
        <v>-0.39943589356245474</v>
      </c>
      <c r="AK66">
        <f t="shared" si="57"/>
        <v>0.6421858439087238</v>
      </c>
      <c r="AL66">
        <f t="shared" si="58"/>
        <v>2.277054287825484</v>
      </c>
      <c r="AM66">
        <f t="shared" si="59"/>
        <v>2.1674561120940816</v>
      </c>
      <c r="AN66" s="19">
        <f t="shared" si="63"/>
        <v>-501.53015146028679</v>
      </c>
      <c r="AO66" s="19">
        <f t="shared" si="63"/>
        <v>-501.53403794724153</v>
      </c>
      <c r="AP66" s="19">
        <f t="shared" si="63"/>
        <v>-501.54450988131754</v>
      </c>
      <c r="AQ66" s="19">
        <f t="shared" si="63"/>
        <v>-501.57168654857719</v>
      </c>
      <c r="AR66" s="19">
        <f t="shared" si="63"/>
        <v>-501.6364877735146</v>
      </c>
      <c r="AS66" s="19">
        <f t="shared" si="63"/>
        <v>-501.76895315401754</v>
      </c>
      <c r="AT66" s="19">
        <f t="shared" si="63"/>
        <v>-501.98921946053372</v>
      </c>
      <c r="AU66" s="19">
        <f t="shared" si="60"/>
        <v>-502.29021311201132</v>
      </c>
      <c r="AV66"/>
      <c r="AW66">
        <v>-2600</v>
      </c>
      <c r="AX66">
        <f t="shared" si="6"/>
        <v>-5.4228897760511732E-3</v>
      </c>
      <c r="AY66">
        <f t="shared" si="7"/>
        <v>1.2794909365938517E-2</v>
      </c>
      <c r="AZ66" s="19">
        <f t="shared" si="8"/>
        <v>-1.8217799141989691E-2</v>
      </c>
      <c r="BA66">
        <f t="shared" si="9"/>
        <v>0.65054359736730916</v>
      </c>
      <c r="BB66">
        <f t="shared" ref="BB66:BB129" si="65">SIN(BC66+RADIANS($AB$9))</f>
        <v>-0.63678042293687886</v>
      </c>
      <c r="BC66">
        <f t="shared" ref="BC66:BC129" si="66">2*ATAN(BD66)</f>
        <v>1.9976402981790524</v>
      </c>
      <c r="BD66">
        <f t="shared" ref="BD66:BD129" si="67">SQRT((1+$AB$7)/(1-$AB$7))*TAN(BE66/2)</f>
        <v>1.5533735341444452</v>
      </c>
      <c r="BE66">
        <f t="shared" si="10"/>
        <v>-501.80635966117103</v>
      </c>
      <c r="BF66">
        <f t="shared" si="11"/>
        <v>-501.82343851403789</v>
      </c>
      <c r="BG66">
        <f t="shared" si="12"/>
        <v>-501.85299033266915</v>
      </c>
      <c r="BH66">
        <f t="shared" si="13"/>
        <v>-501.90210947078538</v>
      </c>
      <c r="BI66">
        <f t="shared" si="14"/>
        <v>-501.97914008926</v>
      </c>
      <c r="BJ66">
        <f t="shared" si="15"/>
        <v>-502.0912946872138</v>
      </c>
      <c r="BK66">
        <f t="shared" si="16"/>
        <v>-502.24188410863133</v>
      </c>
      <c r="BL66">
        <f t="shared" si="17"/>
        <v>-502.43003472591914</v>
      </c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</row>
    <row r="67" spans="1:79" s="19" customFormat="1" ht="12.95" customHeight="1">
      <c r="A67" s="27" t="s">
        <v>86</v>
      </c>
      <c r="B67" s="31"/>
      <c r="C67" s="30">
        <v>49761.303699999997</v>
      </c>
      <c r="D67" s="30">
        <v>2.0999999999999999E-3</v>
      </c>
      <c r="E67" s="19">
        <f t="shared" si="43"/>
        <v>-2489.5006565844619</v>
      </c>
      <c r="F67" s="19">
        <f t="shared" si="44"/>
        <v>-2489.5</v>
      </c>
      <c r="G67" s="19">
        <f t="shared" si="45"/>
        <v>-1.6065000017988496E-3</v>
      </c>
      <c r="J67" s="92">
        <f t="shared" si="62"/>
        <v>-1.6065000017988496E-3</v>
      </c>
      <c r="P67" s="21">
        <f t="shared" si="61"/>
        <v>1.285187457856889E-2</v>
      </c>
      <c r="Q67" s="22">
        <f t="shared" si="46"/>
        <v>34742.803699999997</v>
      </c>
      <c r="R67" s="19">
        <f t="shared" si="64"/>
        <v>2.09044595506224E-4</v>
      </c>
      <c r="S67" s="137">
        <v>1</v>
      </c>
      <c r="Z67">
        <f t="shared" si="47"/>
        <v>-2489.5</v>
      </c>
      <c r="AA67" s="19">
        <f t="shared" si="48"/>
        <v>-3.2128283568402076E-3</v>
      </c>
      <c r="AB67" s="19">
        <f t="shared" si="49"/>
        <v>1.4458202933610248E-2</v>
      </c>
      <c r="AC67" s="19">
        <f t="shared" si="50"/>
        <v>-1.445837458036774E-2</v>
      </c>
      <c r="AD67" s="19">
        <f t="shared" si="51"/>
        <v>1.606328355041358E-3</v>
      </c>
      <c r="AE67" s="19">
        <f t="shared" si="52"/>
        <v>2.5802907842098754E-6</v>
      </c>
      <c r="AF67">
        <f t="shared" si="53"/>
        <v>-1.445837458036774E-2</v>
      </c>
      <c r="AG67" s="137"/>
      <c r="AH67">
        <f t="shared" si="54"/>
        <v>-1.6064702935409098E-2</v>
      </c>
      <c r="AI67">
        <f t="shared" si="55"/>
        <v>0.3621098830535302</v>
      </c>
      <c r="AJ67">
        <f t="shared" si="56"/>
        <v>-0.2574931815562333</v>
      </c>
      <c r="AK67">
        <f t="shared" si="57"/>
        <v>0.55280820377728279</v>
      </c>
      <c r="AL67">
        <f t="shared" si="58"/>
        <v>2.4275287211629388</v>
      </c>
      <c r="AM67">
        <f t="shared" si="59"/>
        <v>2.6808351957517784</v>
      </c>
      <c r="AN67" s="19">
        <f t="shared" si="63"/>
        <v>-501.33061957873741</v>
      </c>
      <c r="AO67" s="19">
        <f t="shared" si="63"/>
        <v>-501.33092466441383</v>
      </c>
      <c r="AP67" s="19">
        <f t="shared" si="63"/>
        <v>-501.33239924063656</v>
      </c>
      <c r="AQ67" s="19">
        <f t="shared" si="63"/>
        <v>-501.33940880227408</v>
      </c>
      <c r="AR67" s="19">
        <f t="shared" si="63"/>
        <v>-501.37044264447212</v>
      </c>
      <c r="AS67" s="19">
        <f t="shared" si="63"/>
        <v>-501.48032362099588</v>
      </c>
      <c r="AT67" s="19">
        <f t="shared" si="63"/>
        <v>-501.74021960588925</v>
      </c>
      <c r="AU67" s="19">
        <f t="shared" si="60"/>
        <v>-502.14912039252249</v>
      </c>
      <c r="AV67"/>
      <c r="AW67">
        <v>-2500</v>
      </c>
      <c r="AX67">
        <f t="shared" si="6"/>
        <v>-3.503654955976895E-3</v>
      </c>
      <c r="AY67">
        <f t="shared" si="7"/>
        <v>1.2846454187350026E-2</v>
      </c>
      <c r="AZ67" s="19">
        <f t="shared" si="8"/>
        <v>-1.6350109143326921E-2</v>
      </c>
      <c r="BA67">
        <f t="shared" si="9"/>
        <v>0.37532573492675669</v>
      </c>
      <c r="BB67">
        <f t="shared" si="65"/>
        <v>-0.28021200269845592</v>
      </c>
      <c r="BC67">
        <f t="shared" si="66"/>
        <v>2.403940773448884</v>
      </c>
      <c r="BD67">
        <f t="shared" si="67"/>
        <v>2.5872344778655658</v>
      </c>
      <c r="BE67">
        <f t="shared" si="10"/>
        <v>-501.36492757971837</v>
      </c>
      <c r="BF67">
        <f t="shared" si="11"/>
        <v>-501.36547584377456</v>
      </c>
      <c r="BG67">
        <f t="shared" si="12"/>
        <v>-501.36780502330754</v>
      </c>
      <c r="BH67">
        <f t="shared" si="13"/>
        <v>-501.37749953833963</v>
      </c>
      <c r="BI67">
        <f t="shared" si="14"/>
        <v>-501.414897175509</v>
      </c>
      <c r="BJ67">
        <f t="shared" si="15"/>
        <v>-501.53170421989375</v>
      </c>
      <c r="BK67">
        <f t="shared" si="16"/>
        <v>-501.78676762017926</v>
      </c>
      <c r="BL67">
        <f t="shared" si="17"/>
        <v>-502.17581360972309</v>
      </c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</row>
    <row r="68" spans="1:79" s="19" customFormat="1" ht="12.95" customHeight="1">
      <c r="A68" t="s">
        <v>229</v>
      </c>
      <c r="B68" s="3" t="s">
        <v>89</v>
      </c>
      <c r="C68" s="83">
        <v>49761.304600000003</v>
      </c>
      <c r="D68" t="s">
        <v>203</v>
      </c>
      <c r="E68" s="92">
        <f t="shared" si="43"/>
        <v>-2489.5002887500273</v>
      </c>
      <c r="F68" s="19">
        <f t="shared" si="44"/>
        <v>-2489.5</v>
      </c>
      <c r="G68" s="19">
        <f t="shared" si="45"/>
        <v>-7.0649999543093145E-4</v>
      </c>
      <c r="J68" s="92">
        <f t="shared" si="62"/>
        <v>-7.0649999543093145E-4</v>
      </c>
      <c r="P68" s="21">
        <f t="shared" si="61"/>
        <v>1.285187457856889E-2</v>
      </c>
      <c r="Q68" s="22">
        <f t="shared" si="46"/>
        <v>34742.804600000003</v>
      </c>
      <c r="R68" s="19">
        <f t="shared" si="64"/>
        <v>1.8382952108888484E-4</v>
      </c>
      <c r="S68" s="137">
        <v>1</v>
      </c>
      <c r="Z68">
        <f t="shared" si="47"/>
        <v>-2489.5</v>
      </c>
      <c r="AA68" s="19">
        <f t="shared" si="48"/>
        <v>-3.2128283568402076E-3</v>
      </c>
      <c r="AB68" s="19">
        <f t="shared" si="49"/>
        <v>1.5358202939978166E-2</v>
      </c>
      <c r="AC68" s="19">
        <f t="shared" si="50"/>
        <v>-1.3558374573999821E-2</v>
      </c>
      <c r="AD68" s="19">
        <f t="shared" si="51"/>
        <v>2.5063283614092761E-3</v>
      </c>
      <c r="AE68" s="19">
        <f t="shared" si="52"/>
        <v>6.2816818552045071E-6</v>
      </c>
      <c r="AF68">
        <f t="shared" si="53"/>
        <v>-1.3558374573999821E-2</v>
      </c>
      <c r="AG68" s="137"/>
      <c r="AH68">
        <f t="shared" si="54"/>
        <v>-1.6064702935409098E-2</v>
      </c>
      <c r="AI68">
        <f t="shared" si="55"/>
        <v>0.3621098830535302</v>
      </c>
      <c r="AJ68">
        <f t="shared" si="56"/>
        <v>-0.2574931815562333</v>
      </c>
      <c r="AK68">
        <f t="shared" si="57"/>
        <v>0.55280820377728279</v>
      </c>
      <c r="AL68">
        <f t="shared" si="58"/>
        <v>2.4275287211629388</v>
      </c>
      <c r="AM68">
        <f t="shared" si="59"/>
        <v>2.6808351957517784</v>
      </c>
      <c r="AN68" s="19">
        <f t="shared" si="63"/>
        <v>-501.33061957873741</v>
      </c>
      <c r="AO68" s="19">
        <f t="shared" si="63"/>
        <v>-501.33092466441383</v>
      </c>
      <c r="AP68" s="19">
        <f t="shared" si="63"/>
        <v>-501.33239924063656</v>
      </c>
      <c r="AQ68" s="19">
        <f t="shared" si="63"/>
        <v>-501.33940880227408</v>
      </c>
      <c r="AR68" s="19">
        <f t="shared" si="63"/>
        <v>-501.37044264447212</v>
      </c>
      <c r="AS68" s="19">
        <f t="shared" si="63"/>
        <v>-501.48032362099588</v>
      </c>
      <c r="AT68" s="19">
        <f t="shared" si="63"/>
        <v>-501.74021960588925</v>
      </c>
      <c r="AU68" s="19">
        <f t="shared" si="60"/>
        <v>-502.14912039252249</v>
      </c>
      <c r="AV68"/>
      <c r="AW68">
        <v>-2400</v>
      </c>
      <c r="AX68">
        <f t="shared" ref="AX68:AX131" si="68">AB$3+AB$4*AW68+AB$5*AW68^2+AZ68</f>
        <v>-5.0213450978089935E-4</v>
      </c>
      <c r="AY68">
        <f t="shared" ref="AY68:AY131" si="69">AB$3+AB$4*AW68+AB$5*AW68^2</f>
        <v>1.2898140098537974E-2</v>
      </c>
      <c r="AZ68" s="19">
        <f t="shared" ref="AZ68:AZ131" si="70">$AB$6*($AB$11/BA68*BB68+$AB$12)</f>
        <v>-1.3400274608318873E-2</v>
      </c>
      <c r="BA68">
        <f t="shared" ref="BA68:BA131" si="71">1+$AB$7*COS(BC68)</f>
        <v>0.28592680463504905</v>
      </c>
      <c r="BB68">
        <f t="shared" si="65"/>
        <v>-0.10858108403369619</v>
      </c>
      <c r="BC68">
        <f t="shared" si="66"/>
        <v>2.579160142762845</v>
      </c>
      <c r="BD68">
        <f t="shared" si="67"/>
        <v>3.461745494455204</v>
      </c>
      <c r="BE68">
        <f t="shared" ref="BE68:BE131" si="72">$BL68+$AB$7*SIN(BF68)</f>
        <v>-501.07751283743505</v>
      </c>
      <c r="BF68">
        <f t="shared" ref="BF68:BF131" si="73">$BL68+$AB$7*SIN(BG68)</f>
        <v>-501.07751283739589</v>
      </c>
      <c r="BG68">
        <f t="shared" ref="BG68:BG131" si="74">$BL68+$AB$7*SIN(BH68)</f>
        <v>-501.07751284451325</v>
      </c>
      <c r="BH68">
        <f t="shared" ref="BH68:BH131" si="75">$BL68+$AB$7*SIN(BI68)</f>
        <v>-501.07751155048976</v>
      </c>
      <c r="BI68">
        <f t="shared" ref="BI68:BI131" si="76">$BL68+$AB$7*SIN(BJ68)</f>
        <v>-501.07775120463231</v>
      </c>
      <c r="BJ68">
        <f t="shared" ref="BJ68:BJ131" si="77">$BL68+$AB$7*SIN(BK68)</f>
        <v>-501.10867103627857</v>
      </c>
      <c r="BK68">
        <f t="shared" ref="BK68:BK131" si="78">$BL68+$AB$7*SIN(BL68)</f>
        <v>-501.35665941875914</v>
      </c>
      <c r="BL68">
        <f t="shared" ref="BL68:BL131" si="79">RADIANS($AB$9)+$AB$18*(AW68-AB$15)</f>
        <v>-501.92159249352699</v>
      </c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</row>
    <row r="69" spans="1:79" s="19" customFormat="1" ht="12.95" customHeight="1">
      <c r="A69" t="s">
        <v>229</v>
      </c>
      <c r="B69" s="3" t="s">
        <v>89</v>
      </c>
      <c r="C69" s="83">
        <v>49761.304600000003</v>
      </c>
      <c r="D69" t="s">
        <v>203</v>
      </c>
      <c r="E69" s="92">
        <f t="shared" si="43"/>
        <v>-2489.5002887500273</v>
      </c>
      <c r="F69" s="19">
        <f t="shared" si="44"/>
        <v>-2489.5</v>
      </c>
      <c r="G69" s="19">
        <f t="shared" si="45"/>
        <v>-7.0649999543093145E-4</v>
      </c>
      <c r="J69" s="92">
        <f t="shared" si="62"/>
        <v>-7.0649999543093145E-4</v>
      </c>
      <c r="P69" s="21">
        <f t="shared" si="61"/>
        <v>1.285187457856889E-2</v>
      </c>
      <c r="Q69" s="22">
        <f t="shared" si="46"/>
        <v>34742.804600000003</v>
      </c>
      <c r="R69" s="19">
        <f t="shared" si="64"/>
        <v>1.8382952108888484E-4</v>
      </c>
      <c r="S69" s="137">
        <v>1</v>
      </c>
      <c r="Z69">
        <f t="shared" si="47"/>
        <v>-2489.5</v>
      </c>
      <c r="AA69" s="19">
        <f t="shared" si="48"/>
        <v>-3.2128283568402076E-3</v>
      </c>
      <c r="AB69" s="19">
        <f t="shared" si="49"/>
        <v>1.5358202939978166E-2</v>
      </c>
      <c r="AC69" s="19">
        <f t="shared" si="50"/>
        <v>-1.3558374573999821E-2</v>
      </c>
      <c r="AD69" s="19">
        <f t="shared" si="51"/>
        <v>2.5063283614092761E-3</v>
      </c>
      <c r="AE69" s="19">
        <f t="shared" si="52"/>
        <v>6.2816818552045071E-6</v>
      </c>
      <c r="AF69">
        <f t="shared" si="53"/>
        <v>-1.3558374573999821E-2</v>
      </c>
      <c r="AG69" s="137"/>
      <c r="AH69">
        <f t="shared" si="54"/>
        <v>-1.6064702935409098E-2</v>
      </c>
      <c r="AI69">
        <f t="shared" si="55"/>
        <v>0.3621098830535302</v>
      </c>
      <c r="AJ69">
        <f t="shared" si="56"/>
        <v>-0.2574931815562333</v>
      </c>
      <c r="AK69">
        <f t="shared" si="57"/>
        <v>0.55280820377728279</v>
      </c>
      <c r="AL69">
        <f t="shared" si="58"/>
        <v>2.4275287211629388</v>
      </c>
      <c r="AM69">
        <f t="shared" si="59"/>
        <v>2.6808351957517784</v>
      </c>
      <c r="AN69" s="19">
        <f t="shared" si="63"/>
        <v>-501.33061957873741</v>
      </c>
      <c r="AO69" s="19">
        <f t="shared" si="63"/>
        <v>-501.33092466441383</v>
      </c>
      <c r="AP69" s="19">
        <f t="shared" si="63"/>
        <v>-501.33239924063656</v>
      </c>
      <c r="AQ69" s="19">
        <f t="shared" si="63"/>
        <v>-501.33940880227408</v>
      </c>
      <c r="AR69" s="19">
        <f t="shared" si="63"/>
        <v>-501.37044264447212</v>
      </c>
      <c r="AS69" s="19">
        <f t="shared" si="63"/>
        <v>-501.48032362099588</v>
      </c>
      <c r="AT69" s="19">
        <f t="shared" si="63"/>
        <v>-501.74021960588925</v>
      </c>
      <c r="AU69" s="19">
        <f t="shared" si="60"/>
        <v>-502.14912039252249</v>
      </c>
      <c r="AV69"/>
      <c r="AW69">
        <v>-2300</v>
      </c>
      <c r="AX69">
        <f t="shared" si="68"/>
        <v>2.7262018190522489E-3</v>
      </c>
      <c r="AY69">
        <f t="shared" si="69"/>
        <v>1.2949967099502357E-2</v>
      </c>
      <c r="AZ69" s="19">
        <f t="shared" si="70"/>
        <v>-1.0223765280450109E-2</v>
      </c>
      <c r="BA69">
        <f t="shared" si="71"/>
        <v>0.23992502280311268</v>
      </c>
      <c r="BB69">
        <f t="shared" si="65"/>
        <v>3.663514467851698E-3</v>
      </c>
      <c r="BC69">
        <f t="shared" si="66"/>
        <v>2.6916192485785571</v>
      </c>
      <c r="BD69">
        <f t="shared" si="67"/>
        <v>4.3694572526280613</v>
      </c>
      <c r="BE69">
        <f t="shared" si="72"/>
        <v>-500.84690093967328</v>
      </c>
      <c r="BF69">
        <f t="shared" si="73"/>
        <v>-500.84686768774196</v>
      </c>
      <c r="BG69">
        <f t="shared" si="74"/>
        <v>-500.8470354179513</v>
      </c>
      <c r="BH69">
        <f t="shared" si="75"/>
        <v>-500.8461905329516</v>
      </c>
      <c r="BI69">
        <f t="shared" si="76"/>
        <v>-500.85047684892601</v>
      </c>
      <c r="BJ69">
        <f t="shared" si="77"/>
        <v>-500.82946205718491</v>
      </c>
      <c r="BK69">
        <f t="shared" si="78"/>
        <v>-500.96286571194224</v>
      </c>
      <c r="BL69">
        <f t="shared" si="79"/>
        <v>-501.66737137733094</v>
      </c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</row>
    <row r="70" spans="1:79" s="19" customFormat="1" ht="12.95" customHeight="1">
      <c r="A70" s="27" t="s">
        <v>86</v>
      </c>
      <c r="B70" s="31"/>
      <c r="C70" s="30">
        <v>49761.304799999998</v>
      </c>
      <c r="D70" s="30">
        <v>1.1000000000000001E-3</v>
      </c>
      <c r="E70" s="19">
        <f t="shared" si="43"/>
        <v>-2489.5002070090445</v>
      </c>
      <c r="F70" s="19">
        <f t="shared" si="44"/>
        <v>-2489.5</v>
      </c>
      <c r="G70" s="19">
        <f t="shared" si="45"/>
        <v>-5.0650000048335642E-4</v>
      </c>
      <c r="J70" s="92">
        <f t="shared" si="62"/>
        <v>-5.0650000048335642E-4</v>
      </c>
      <c r="P70" s="21">
        <f t="shared" si="61"/>
        <v>1.285187457856889E-2</v>
      </c>
      <c r="Q70" s="22">
        <f t="shared" si="46"/>
        <v>34742.804799999998</v>
      </c>
      <c r="R70" s="19">
        <f t="shared" si="64"/>
        <v>1.7844617139426929E-4</v>
      </c>
      <c r="S70" s="137">
        <v>1</v>
      </c>
      <c r="Z70">
        <f t="shared" si="47"/>
        <v>-2489.5</v>
      </c>
      <c r="AA70" s="19">
        <f t="shared" si="48"/>
        <v>-3.2128283568402076E-3</v>
      </c>
      <c r="AB70" s="19">
        <f t="shared" si="49"/>
        <v>1.5558202934925741E-2</v>
      </c>
      <c r="AC70" s="19">
        <f t="shared" si="50"/>
        <v>-1.3358374579052246E-2</v>
      </c>
      <c r="AD70" s="19">
        <f t="shared" si="51"/>
        <v>2.7063283563568512E-3</v>
      </c>
      <c r="AE70" s="19">
        <f t="shared" si="52"/>
        <v>7.3242131724211753E-6</v>
      </c>
      <c r="AF70">
        <f t="shared" si="53"/>
        <v>-1.3358374579052246E-2</v>
      </c>
      <c r="AG70" s="137"/>
      <c r="AH70">
        <f t="shared" si="54"/>
        <v>-1.6064702935409098E-2</v>
      </c>
      <c r="AI70">
        <f t="shared" si="55"/>
        <v>0.3621098830535302</v>
      </c>
      <c r="AJ70">
        <f t="shared" si="56"/>
        <v>-0.2574931815562333</v>
      </c>
      <c r="AK70">
        <f t="shared" si="57"/>
        <v>0.55280820377728279</v>
      </c>
      <c r="AL70">
        <f t="shared" si="58"/>
        <v>2.4275287211629388</v>
      </c>
      <c r="AM70">
        <f t="shared" si="59"/>
        <v>2.6808351957517784</v>
      </c>
      <c r="AN70" s="19">
        <f t="shared" si="63"/>
        <v>-501.33061957873741</v>
      </c>
      <c r="AO70" s="19">
        <f t="shared" si="63"/>
        <v>-501.33092466441383</v>
      </c>
      <c r="AP70" s="19">
        <f t="shared" si="63"/>
        <v>-501.33239924063656</v>
      </c>
      <c r="AQ70" s="19">
        <f t="shared" si="63"/>
        <v>-501.33940880227408</v>
      </c>
      <c r="AR70" s="19">
        <f t="shared" si="63"/>
        <v>-501.37044264447212</v>
      </c>
      <c r="AS70" s="19">
        <f t="shared" si="63"/>
        <v>-501.48032362099588</v>
      </c>
      <c r="AT70" s="19">
        <f t="shared" si="63"/>
        <v>-501.74021960588925</v>
      </c>
      <c r="AU70" s="19">
        <f t="shared" si="60"/>
        <v>-502.14912039252249</v>
      </c>
      <c r="AV70"/>
      <c r="AW70">
        <v>-2200</v>
      </c>
      <c r="AX70">
        <f t="shared" si="68"/>
        <v>5.9604931172729924E-3</v>
      </c>
      <c r="AY70">
        <f t="shared" si="69"/>
        <v>1.3001935190243178E-2</v>
      </c>
      <c r="AZ70" s="19">
        <f t="shared" si="70"/>
        <v>-7.0414420729701856E-3</v>
      </c>
      <c r="BA70">
        <f t="shared" si="71"/>
        <v>0.21193636296301821</v>
      </c>
      <c r="BB70">
        <f t="shared" si="65"/>
        <v>8.7108632665952146E-2</v>
      </c>
      <c r="BC70">
        <f t="shared" si="66"/>
        <v>2.7751748985787392</v>
      </c>
      <c r="BD70">
        <f t="shared" si="67"/>
        <v>5.3970440683010104</v>
      </c>
      <c r="BE70">
        <f t="shared" si="72"/>
        <v>-500.64795098910804</v>
      </c>
      <c r="BF70">
        <f t="shared" si="73"/>
        <v>-500.64822062846144</v>
      </c>
      <c r="BG70">
        <f t="shared" si="74"/>
        <v>-500.64746452891143</v>
      </c>
      <c r="BH70">
        <f t="shared" si="75"/>
        <v>-500.64958783320373</v>
      </c>
      <c r="BI70">
        <f t="shared" si="76"/>
        <v>-500.64364942526061</v>
      </c>
      <c r="BJ70">
        <f t="shared" si="77"/>
        <v>-500.66045347408328</v>
      </c>
      <c r="BK70">
        <f t="shared" si="78"/>
        <v>-500.61435837323927</v>
      </c>
      <c r="BL70">
        <f t="shared" si="79"/>
        <v>-501.41315026113489</v>
      </c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</row>
    <row r="71" spans="1:79" s="19" customFormat="1" ht="12.95" customHeight="1">
      <c r="A71" s="27" t="s">
        <v>86</v>
      </c>
      <c r="B71" s="31"/>
      <c r="C71" s="30">
        <v>50047.574500000002</v>
      </c>
      <c r="D71" s="30" t="s">
        <v>60</v>
      </c>
      <c r="E71" s="19">
        <f t="shared" si="43"/>
        <v>-2372.5003708997174</v>
      </c>
      <c r="F71" s="19">
        <f t="shared" si="44"/>
        <v>-2372.5</v>
      </c>
      <c r="G71" s="19">
        <f t="shared" si="45"/>
        <v>-9.0749999799299985E-4</v>
      </c>
      <c r="J71" s="92">
        <f t="shared" si="62"/>
        <v>-9.0749999799299985E-4</v>
      </c>
      <c r="P71" s="21">
        <f t="shared" si="61"/>
        <v>1.2912378458916091E-2</v>
      </c>
      <c r="Q71" s="22">
        <f t="shared" si="46"/>
        <v>35029.074500000002</v>
      </c>
      <c r="R71" s="19">
        <f t="shared" si="64"/>
        <v>1.9098904056374E-4</v>
      </c>
      <c r="S71" s="137">
        <v>1</v>
      </c>
      <c r="Z71">
        <f t="shared" si="47"/>
        <v>-2372.5</v>
      </c>
      <c r="AA71" s="19">
        <f t="shared" si="48"/>
        <v>3.7674592501574233E-4</v>
      </c>
      <c r="AB71" s="19">
        <f t="shared" si="49"/>
        <v>1.1628132535907349E-2</v>
      </c>
      <c r="AC71" s="19">
        <f t="shared" si="50"/>
        <v>-1.3819878456909091E-2</v>
      </c>
      <c r="AD71" s="19">
        <f t="shared" si="51"/>
        <v>-1.2842459230087422E-3</v>
      </c>
      <c r="AE71" s="19">
        <f t="shared" si="52"/>
        <v>1.6492875907645761E-6</v>
      </c>
      <c r="AF71">
        <f t="shared" si="53"/>
        <v>-1.3819878456909091E-2</v>
      </c>
      <c r="AG71" s="137"/>
      <c r="AH71">
        <f t="shared" si="54"/>
        <v>-1.2535632533900349E-2</v>
      </c>
      <c r="AI71">
        <f t="shared" si="55"/>
        <v>0.2705843974647103</v>
      </c>
      <c r="AJ71">
        <f t="shared" si="56"/>
        <v>-7.3660419597792015E-2</v>
      </c>
      <c r="AK71">
        <f t="shared" si="57"/>
        <v>0.42479829359300275</v>
      </c>
      <c r="AL71">
        <f t="shared" si="58"/>
        <v>2.6142285313266305</v>
      </c>
      <c r="AM71">
        <f t="shared" si="59"/>
        <v>3.7041419386746788</v>
      </c>
      <c r="AN71" s="19">
        <f t="shared" ref="AN71:AT80" si="80">$AU71+$AB$7*SIN(AO71)</f>
        <v>-501.00990207173152</v>
      </c>
      <c r="AO71" s="19">
        <f t="shared" si="80"/>
        <v>-501.00990220220206</v>
      </c>
      <c r="AP71" s="19">
        <f t="shared" si="80"/>
        <v>-501.00990011511459</v>
      </c>
      <c r="AQ71" s="19">
        <f t="shared" si="80"/>
        <v>-501.00993350849689</v>
      </c>
      <c r="AR71" s="19">
        <f t="shared" si="80"/>
        <v>-501.00940100445297</v>
      </c>
      <c r="AS71" s="19">
        <f t="shared" si="80"/>
        <v>-501.01840451406321</v>
      </c>
      <c r="AT71" s="19">
        <f t="shared" si="80"/>
        <v>-501.24431784944625</v>
      </c>
      <c r="AU71" s="19">
        <f t="shared" si="60"/>
        <v>-501.8516816865731</v>
      </c>
      <c r="AV71"/>
      <c r="AW71">
        <v>-2100</v>
      </c>
      <c r="AX71">
        <f t="shared" si="68"/>
        <v>9.1481291292476209E-3</v>
      </c>
      <c r="AY71">
        <f t="shared" si="69"/>
        <v>1.3054044370760435E-2</v>
      </c>
      <c r="AZ71" s="19">
        <f t="shared" si="70"/>
        <v>-3.9059152415128139E-3</v>
      </c>
      <c r="BA71">
        <f t="shared" si="71"/>
        <v>0.19317737798317935</v>
      </c>
      <c r="BB71">
        <f t="shared" si="65"/>
        <v>0.15472299467759121</v>
      </c>
      <c r="BC71">
        <f t="shared" si="66"/>
        <v>2.84330279139076</v>
      </c>
      <c r="BD71">
        <f t="shared" si="67"/>
        <v>6.655098747558772</v>
      </c>
      <c r="BE71">
        <f t="shared" si="72"/>
        <v>-500.46720452477786</v>
      </c>
      <c r="BF71">
        <f t="shared" si="73"/>
        <v>-500.4737423375463</v>
      </c>
      <c r="BG71">
        <f t="shared" si="74"/>
        <v>-500.46035531300879</v>
      </c>
      <c r="BH71">
        <f t="shared" si="75"/>
        <v>-500.48804759711277</v>
      </c>
      <c r="BI71">
        <f t="shared" si="76"/>
        <v>-500.43189580971239</v>
      </c>
      <c r="BJ71">
        <f t="shared" si="77"/>
        <v>-500.55108284407487</v>
      </c>
      <c r="BK71">
        <f t="shared" si="78"/>
        <v>-500.31719822059711</v>
      </c>
      <c r="BL71">
        <f t="shared" si="79"/>
        <v>-501.15892914493878</v>
      </c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</row>
    <row r="72" spans="1:79" s="19" customFormat="1" ht="12.95" customHeight="1">
      <c r="A72" s="80" t="s">
        <v>86</v>
      </c>
      <c r="B72" s="81"/>
      <c r="C72" s="34">
        <v>50079.387300000002</v>
      </c>
      <c r="D72" s="34" t="s">
        <v>60</v>
      </c>
      <c r="E72" s="19">
        <f t="shared" si="43"/>
        <v>-2359.4983228793412</v>
      </c>
      <c r="F72" s="19">
        <f t="shared" si="44"/>
        <v>-2359.5</v>
      </c>
      <c r="G72" s="19">
        <f t="shared" si="45"/>
        <v>4.1035000031115487E-3</v>
      </c>
      <c r="J72" s="92">
        <f t="shared" si="62"/>
        <v>4.1035000031115487E-3</v>
      </c>
      <c r="P72" s="21">
        <f t="shared" si="61"/>
        <v>1.2919113034374111E-2</v>
      </c>
      <c r="Q72" s="22">
        <f t="shared" si="46"/>
        <v>35060.887300000002</v>
      </c>
      <c r="R72" s="19">
        <f t="shared" si="64"/>
        <v>7.7715033116966293E-5</v>
      </c>
      <c r="S72" s="137">
        <v>1</v>
      </c>
      <c r="Z72">
        <f t="shared" si="47"/>
        <v>-2359.5</v>
      </c>
      <c r="AA72" s="19">
        <f t="shared" si="48"/>
        <v>7.9566101451159464E-4</v>
      </c>
      <c r="AB72" s="19">
        <f t="shared" si="49"/>
        <v>1.6226952022974063E-2</v>
      </c>
      <c r="AC72" s="19">
        <f t="shared" si="50"/>
        <v>-8.8156130312625619E-3</v>
      </c>
      <c r="AD72" s="19">
        <f t="shared" si="51"/>
        <v>3.3078389885999541E-3</v>
      </c>
      <c r="AE72" s="19">
        <f t="shared" si="52"/>
        <v>1.0941798774501967E-5</v>
      </c>
      <c r="AF72">
        <f t="shared" si="53"/>
        <v>-8.8156130312625619E-3</v>
      </c>
      <c r="AG72" s="137"/>
      <c r="AH72">
        <f t="shared" si="54"/>
        <v>-1.2123452019862516E-2</v>
      </c>
      <c r="AI72">
        <f t="shared" si="55"/>
        <v>0.2641613687697203</v>
      </c>
      <c r="AJ72">
        <f t="shared" si="56"/>
        <v>-5.8371651595254218E-2</v>
      </c>
      <c r="AK72">
        <f t="shared" si="57"/>
        <v>0.41357250906049731</v>
      </c>
      <c r="AL72">
        <f t="shared" si="58"/>
        <v>2.6295508755941057</v>
      </c>
      <c r="AM72">
        <f t="shared" si="59"/>
        <v>3.820215727247863</v>
      </c>
      <c r="AN72" s="19">
        <f t="shared" si="80"/>
        <v>-500.97917151591048</v>
      </c>
      <c r="AO72" s="19">
        <f t="shared" si="80"/>
        <v>-500.97917153580028</v>
      </c>
      <c r="AP72" s="19">
        <f t="shared" si="80"/>
        <v>-500.97917131066816</v>
      </c>
      <c r="AQ72" s="19">
        <f t="shared" si="80"/>
        <v>-500.9791738589588</v>
      </c>
      <c r="AR72" s="19">
        <f t="shared" si="80"/>
        <v>-500.97914501822663</v>
      </c>
      <c r="AS72" s="19">
        <f t="shared" si="80"/>
        <v>-500.97947189112244</v>
      </c>
      <c r="AT72" s="19">
        <f t="shared" si="80"/>
        <v>-501.19223169298022</v>
      </c>
      <c r="AU72" s="19">
        <f t="shared" si="60"/>
        <v>-501.81863294146757</v>
      </c>
      <c r="AV72"/>
      <c r="AW72">
        <v>-2000</v>
      </c>
      <c r="AX72">
        <f t="shared" si="68"/>
        <v>1.2326381706390917E-2</v>
      </c>
      <c r="AY72">
        <f t="shared" si="69"/>
        <v>1.3106294641054131E-2</v>
      </c>
      <c r="AZ72" s="19">
        <f t="shared" si="70"/>
        <v>-7.799129346632137E-4</v>
      </c>
      <c r="BA72">
        <f t="shared" si="71"/>
        <v>0.17972732681699977</v>
      </c>
      <c r="BB72">
        <f t="shared" si="65"/>
        <v>0.21381751882420272</v>
      </c>
      <c r="BC72">
        <f t="shared" si="66"/>
        <v>2.9034369199798369</v>
      </c>
      <c r="BD72">
        <f t="shared" si="67"/>
        <v>8.3581360658358612</v>
      </c>
      <c r="BE72">
        <f t="shared" si="72"/>
        <v>-500.29397099174446</v>
      </c>
      <c r="BF72">
        <f t="shared" si="73"/>
        <v>-500.3221466213484</v>
      </c>
      <c r="BG72">
        <f t="shared" si="74"/>
        <v>-500.27494045650377</v>
      </c>
      <c r="BH72">
        <f t="shared" si="75"/>
        <v>-500.35539305523389</v>
      </c>
      <c r="BI72">
        <f t="shared" si="76"/>
        <v>-500.22183253364182</v>
      </c>
      <c r="BJ72">
        <f t="shared" si="77"/>
        <v>-500.45568193182743</v>
      </c>
      <c r="BK72">
        <f t="shared" si="78"/>
        <v>-500.07414542062128</v>
      </c>
      <c r="BL72">
        <f t="shared" si="79"/>
        <v>-500.90470802874273</v>
      </c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</row>
    <row r="73" spans="1:79" s="19" customFormat="1" ht="12.95" customHeight="1">
      <c r="A73" s="80" t="s">
        <v>87</v>
      </c>
      <c r="B73" s="82"/>
      <c r="C73" s="37">
        <v>50106.298499999997</v>
      </c>
      <c r="D73" s="37" t="s">
        <v>60</v>
      </c>
      <c r="E73" s="19">
        <f t="shared" si="43"/>
        <v>-2348.4995829166255</v>
      </c>
      <c r="F73" s="19">
        <f t="shared" si="44"/>
        <v>-2348.5</v>
      </c>
      <c r="G73" s="19">
        <f t="shared" si="45"/>
        <v>1.0204999998677522E-3</v>
      </c>
      <c r="J73" s="92">
        <f t="shared" si="62"/>
        <v>1.0204999998677522E-3</v>
      </c>
      <c r="P73" s="21">
        <f t="shared" si="61"/>
        <v>1.2924813383685176E-2</v>
      </c>
      <c r="Q73" s="22">
        <f t="shared" si="46"/>
        <v>35087.798499999997</v>
      </c>
      <c r="R73" s="19">
        <f t="shared" si="64"/>
        <v>1.4171267714013463E-4</v>
      </c>
      <c r="S73" s="137">
        <v>1</v>
      </c>
      <c r="Z73">
        <f t="shared" si="47"/>
        <v>-2348.5</v>
      </c>
      <c r="AA73" s="19">
        <f t="shared" si="48"/>
        <v>1.1513259146587376E-3</v>
      </c>
      <c r="AB73" s="19">
        <f t="shared" si="49"/>
        <v>1.2793987468894191E-2</v>
      </c>
      <c r="AC73" s="19">
        <f t="shared" si="50"/>
        <v>-1.1904313383817424E-2</v>
      </c>
      <c r="AD73" s="19">
        <f t="shared" si="51"/>
        <v>-1.3082591479098536E-4</v>
      </c>
      <c r="AE73" s="19">
        <f t="shared" si="52"/>
        <v>1.7115419980898163E-8</v>
      </c>
      <c r="AF73">
        <f t="shared" si="53"/>
        <v>-1.1904313383817424E-2</v>
      </c>
      <c r="AG73" s="137"/>
      <c r="AH73">
        <f t="shared" si="54"/>
        <v>-1.1773487469026438E-2</v>
      </c>
      <c r="AI73">
        <f t="shared" si="55"/>
        <v>0.25908394574502869</v>
      </c>
      <c r="AJ73">
        <f t="shared" si="56"/>
        <v>-4.5974233641002796E-2</v>
      </c>
      <c r="AK73">
        <f t="shared" si="57"/>
        <v>0.40440587533898564</v>
      </c>
      <c r="AL73">
        <f t="shared" si="58"/>
        <v>2.6419652814302323</v>
      </c>
      <c r="AM73">
        <f t="shared" si="59"/>
        <v>3.91936349877794</v>
      </c>
      <c r="AN73" s="19">
        <f t="shared" si="80"/>
        <v>-500.95372675652527</v>
      </c>
      <c r="AO73" s="19">
        <f t="shared" si="80"/>
        <v>-500.95372587488492</v>
      </c>
      <c r="AP73" s="19">
        <f t="shared" si="80"/>
        <v>-500.95373391365251</v>
      </c>
      <c r="AQ73" s="19">
        <f t="shared" si="80"/>
        <v>-500.95366063467844</v>
      </c>
      <c r="AR73" s="19">
        <f t="shared" si="80"/>
        <v>-500.95433014643044</v>
      </c>
      <c r="AS73" s="19">
        <f t="shared" si="80"/>
        <v>-500.94833520370821</v>
      </c>
      <c r="AT73" s="19">
        <f t="shared" si="80"/>
        <v>-501.14869231058367</v>
      </c>
      <c r="AU73" s="19">
        <f t="shared" si="60"/>
        <v>-501.79066861868603</v>
      </c>
      <c r="AV73"/>
      <c r="AW73">
        <v>-1900</v>
      </c>
      <c r="AX73">
        <f t="shared" si="68"/>
        <v>1.5490255162535528E-2</v>
      </c>
      <c r="AY73">
        <f t="shared" si="69"/>
        <v>1.3158686001124263E-2</v>
      </c>
      <c r="AZ73" s="19">
        <f t="shared" si="70"/>
        <v>2.331569161411264E-3</v>
      </c>
      <c r="BA73">
        <f t="shared" si="71"/>
        <v>0.16991125266300899</v>
      </c>
      <c r="BB73">
        <f t="shared" si="65"/>
        <v>0.26788402617684859</v>
      </c>
      <c r="BC73">
        <f t="shared" si="66"/>
        <v>2.9591518406483148</v>
      </c>
      <c r="BD73">
        <f t="shared" si="67"/>
        <v>10.93203569030085</v>
      </c>
      <c r="BE73">
        <f t="shared" si="72"/>
        <v>-500.12283328114091</v>
      </c>
      <c r="BF73">
        <f t="shared" si="73"/>
        <v>-500.18850406787914</v>
      </c>
      <c r="BG73">
        <f t="shared" si="74"/>
        <v>-500.09237836044957</v>
      </c>
      <c r="BH73">
        <f t="shared" si="75"/>
        <v>-500.23563527170074</v>
      </c>
      <c r="BI73">
        <f t="shared" si="76"/>
        <v>-500.02701288159665</v>
      </c>
      <c r="BJ73">
        <f t="shared" si="77"/>
        <v>-500.34426461279895</v>
      </c>
      <c r="BK73">
        <f t="shared" si="78"/>
        <v>-499.88448206215162</v>
      </c>
      <c r="BL73">
        <f t="shared" si="79"/>
        <v>-500.65048691254663</v>
      </c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</row>
    <row r="74" spans="1:79" s="19" customFormat="1" ht="12.95" customHeight="1">
      <c r="A74" s="80" t="s">
        <v>88</v>
      </c>
      <c r="B74" s="82" t="s">
        <v>89</v>
      </c>
      <c r="C74" s="34">
        <v>50380.338300000003</v>
      </c>
      <c r="D74" s="34">
        <v>6.9999999999999999E-4</v>
      </c>
      <c r="E74" s="19">
        <f t="shared" si="43"/>
        <v>-2236.4981671627647</v>
      </c>
      <c r="F74" s="19">
        <f t="shared" si="44"/>
        <v>-2236.5</v>
      </c>
      <c r="G74" s="19">
        <f t="shared" si="45"/>
        <v>4.4845000011264347E-3</v>
      </c>
      <c r="J74" s="92">
        <f t="shared" si="62"/>
        <v>4.4845000011264347E-3</v>
      </c>
      <c r="P74" s="21">
        <f t="shared" si="61"/>
        <v>1.2982950486581312E-2</v>
      </c>
      <c r="Q74" s="22">
        <f t="shared" si="46"/>
        <v>35361.838300000003</v>
      </c>
      <c r="R74" s="19">
        <f t="shared" si="64"/>
        <v>7.2223660653728233E-5</v>
      </c>
      <c r="S74" s="137">
        <v>1</v>
      </c>
      <c r="Z74">
        <f t="shared" si="47"/>
        <v>-2236.5</v>
      </c>
      <c r="AA74" s="19">
        <f t="shared" si="48"/>
        <v>4.7853937971117418E-3</v>
      </c>
      <c r="AB74" s="19">
        <f t="shared" si="49"/>
        <v>1.2682056690596005E-2</v>
      </c>
      <c r="AC74" s="19">
        <f t="shared" si="50"/>
        <v>-8.4984504854548771E-3</v>
      </c>
      <c r="AD74" s="19">
        <f t="shared" si="51"/>
        <v>-3.0089379598530717E-4</v>
      </c>
      <c r="AE74" s="19">
        <f t="shared" si="52"/>
        <v>9.0537076462447653E-8</v>
      </c>
      <c r="AF74">
        <f t="shared" si="53"/>
        <v>-8.4984504854548771E-3</v>
      </c>
      <c r="AG74" s="137"/>
      <c r="AH74">
        <f t="shared" si="54"/>
        <v>-8.1975566894695699E-3</v>
      </c>
      <c r="AI74">
        <f t="shared" si="55"/>
        <v>0.22077195851355647</v>
      </c>
      <c r="AJ74">
        <f t="shared" si="56"/>
        <v>5.8999619829008636E-2</v>
      </c>
      <c r="AK74">
        <f t="shared" si="57"/>
        <v>0.32450634943348672</v>
      </c>
      <c r="AL74">
        <f t="shared" si="58"/>
        <v>2.746989628645391</v>
      </c>
      <c r="AM74">
        <f t="shared" si="59"/>
        <v>5.0024463822060383</v>
      </c>
      <c r="AN74" s="19">
        <f t="shared" si="80"/>
        <v>-500.71782889466544</v>
      </c>
      <c r="AO74" s="19">
        <f t="shared" si="80"/>
        <v>-500.7177706914174</v>
      </c>
      <c r="AP74" s="19">
        <f t="shared" si="80"/>
        <v>-500.71796327999419</v>
      </c>
      <c r="AQ74" s="19">
        <f t="shared" si="80"/>
        <v>-500.71732639309846</v>
      </c>
      <c r="AR74" s="19">
        <f t="shared" si="80"/>
        <v>-500.71943661867846</v>
      </c>
      <c r="AS74" s="19">
        <f t="shared" si="80"/>
        <v>-500.71248857887832</v>
      </c>
      <c r="AT74" s="19">
        <f t="shared" si="80"/>
        <v>-500.73586455894082</v>
      </c>
      <c r="AU74" s="19">
        <f t="shared" si="60"/>
        <v>-501.50594096854644</v>
      </c>
      <c r="AV74"/>
      <c r="AW74">
        <v>-1800</v>
      </c>
      <c r="AX74">
        <f t="shared" si="68"/>
        <v>1.8498393000039411E-2</v>
      </c>
      <c r="AY74">
        <f t="shared" si="69"/>
        <v>1.3211218450970834E-2</v>
      </c>
      <c r="AZ74" s="19">
        <f t="shared" si="70"/>
        <v>5.2871745490685775E-3</v>
      </c>
      <c r="BA74">
        <f t="shared" si="71"/>
        <v>0.16312613904750317</v>
      </c>
      <c r="BB74">
        <f t="shared" si="65"/>
        <v>0.31714352161570858</v>
      </c>
      <c r="BC74">
        <f t="shared" si="66"/>
        <v>3.0106717269677565</v>
      </c>
      <c r="BD74">
        <f t="shared" si="67"/>
        <v>15.254570222471663</v>
      </c>
      <c r="BE74">
        <f t="shared" si="72"/>
        <v>-499.95673246564269</v>
      </c>
      <c r="BF74">
        <f t="shared" si="73"/>
        <v>-500.06091885881136</v>
      </c>
      <c r="BG74">
        <f t="shared" si="74"/>
        <v>-499.92178789404784</v>
      </c>
      <c r="BH74">
        <f t="shared" si="75"/>
        <v>-500.11016988760059</v>
      </c>
      <c r="BI74">
        <f t="shared" si="76"/>
        <v>-499.8590187219263</v>
      </c>
      <c r="BJ74">
        <f t="shared" si="77"/>
        <v>-500.20315140859014</v>
      </c>
      <c r="BK74">
        <f t="shared" si="78"/>
        <v>-499.74405830434989</v>
      </c>
      <c r="BL74">
        <f t="shared" si="79"/>
        <v>-500.39626579635058</v>
      </c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</row>
    <row r="75" spans="1:79" s="19" customFormat="1" ht="12.95" customHeight="1">
      <c r="A75" s="80" t="s">
        <v>90</v>
      </c>
      <c r="B75" s="82"/>
      <c r="C75" s="37">
        <v>51185.327700000002</v>
      </c>
      <c r="D75" s="37">
        <v>1.1000000000000001E-3</v>
      </c>
      <c r="E75" s="19">
        <f t="shared" si="43"/>
        <v>-1907.4950352569292</v>
      </c>
      <c r="F75" s="19">
        <f t="shared" si="44"/>
        <v>-1907.5</v>
      </c>
      <c r="G75" s="19">
        <f t="shared" si="45"/>
        <v>1.2147500005085021E-2</v>
      </c>
      <c r="J75" s="92">
        <f t="shared" si="62"/>
        <v>1.2147500005085021E-2</v>
      </c>
      <c r="P75" s="21">
        <f t="shared" si="61"/>
        <v>1.3154751755067385E-2</v>
      </c>
      <c r="Q75" s="22">
        <f t="shared" si="46"/>
        <v>36166.827700000002</v>
      </c>
      <c r="R75" s="19">
        <f t="shared" si="64"/>
        <v>1.0145560878425333E-6</v>
      </c>
      <c r="S75" s="137">
        <v>1</v>
      </c>
      <c r="Z75">
        <f t="shared" si="47"/>
        <v>-1907.5</v>
      </c>
      <c r="AA75" s="19">
        <f t="shared" si="48"/>
        <v>1.5255828034062687E-2</v>
      </c>
      <c r="AB75" s="19">
        <f t="shared" si="49"/>
        <v>1.0046423726089718E-2</v>
      </c>
      <c r="AC75" s="19">
        <f t="shared" si="50"/>
        <v>-1.0072517499823633E-3</v>
      </c>
      <c r="AD75" s="19">
        <f t="shared" si="51"/>
        <v>-3.1083280289776662E-3</v>
      </c>
      <c r="AE75" s="19">
        <f t="shared" si="52"/>
        <v>9.6617031357281843E-6</v>
      </c>
      <c r="AF75">
        <f t="shared" si="53"/>
        <v>-1.0072517499823633E-3</v>
      </c>
      <c r="AG75" s="137"/>
      <c r="AH75">
        <f t="shared" si="54"/>
        <v>2.1010762789953029E-3</v>
      </c>
      <c r="AI75">
        <f t="shared" si="55"/>
        <v>0.17053770393237011</v>
      </c>
      <c r="AJ75">
        <f t="shared" si="56"/>
        <v>0.26398351071367065</v>
      </c>
      <c r="AK75">
        <f t="shared" si="57"/>
        <v>0.15650243085544099</v>
      </c>
      <c r="AL75">
        <f t="shared" si="58"/>
        <v>2.9551056228843522</v>
      </c>
      <c r="AM75">
        <f t="shared" si="59"/>
        <v>10.69350718170929</v>
      </c>
      <c r="AN75" s="19">
        <f t="shared" si="80"/>
        <v>-500.13557855014488</v>
      </c>
      <c r="AO75" s="19">
        <f t="shared" si="80"/>
        <v>-500.19813584324942</v>
      </c>
      <c r="AP75" s="19">
        <f t="shared" si="80"/>
        <v>-500.10579282607102</v>
      </c>
      <c r="AQ75" s="19">
        <f t="shared" si="80"/>
        <v>-500.24459623645629</v>
      </c>
      <c r="AR75" s="19">
        <f t="shared" si="80"/>
        <v>-500.0408139932764</v>
      </c>
      <c r="AS75" s="19">
        <f t="shared" si="80"/>
        <v>-500.35356576353536</v>
      </c>
      <c r="AT75" s="19">
        <f t="shared" si="80"/>
        <v>-499.8969273796281</v>
      </c>
      <c r="AU75" s="19">
        <f t="shared" si="60"/>
        <v>-500.66955349626136</v>
      </c>
      <c r="AV75"/>
      <c r="AW75">
        <v>-1700</v>
      </c>
      <c r="AX75">
        <f t="shared" si="68"/>
        <v>2.1136290746337133E-2</v>
      </c>
      <c r="AY75">
        <f t="shared" si="69"/>
        <v>1.3263891990593839E-2</v>
      </c>
      <c r="AZ75" s="19">
        <f t="shared" si="70"/>
        <v>7.8723987557432918E-3</v>
      </c>
      <c r="BA75">
        <f t="shared" si="71"/>
        <v>0.15896425014315518</v>
      </c>
      <c r="BB75">
        <f t="shared" si="65"/>
        <v>0.36015761535737528</v>
      </c>
      <c r="BC75">
        <f t="shared" si="66"/>
        <v>3.0563925674276948</v>
      </c>
      <c r="BD75">
        <f t="shared" si="67"/>
        <v>23.45995293189025</v>
      </c>
      <c r="BE75">
        <f t="shared" si="72"/>
        <v>-499.80436106456841</v>
      </c>
      <c r="BF75">
        <f t="shared" si="73"/>
        <v>-499.9248064007968</v>
      </c>
      <c r="BG75">
        <f t="shared" si="74"/>
        <v>-499.77352272724568</v>
      </c>
      <c r="BH75">
        <f t="shared" si="75"/>
        <v>-499.96503334255357</v>
      </c>
      <c r="BI75">
        <f t="shared" si="76"/>
        <v>-499.72450498797213</v>
      </c>
      <c r="BJ75">
        <f t="shared" si="77"/>
        <v>-500.03067329486737</v>
      </c>
      <c r="BK75">
        <f t="shared" si="78"/>
        <v>-499.64555913285096</v>
      </c>
      <c r="BL75">
        <f t="shared" si="79"/>
        <v>-500.14204468015453</v>
      </c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</row>
    <row r="76" spans="1:79" s="19" customFormat="1" ht="12.95" customHeight="1">
      <c r="A76" t="s">
        <v>207</v>
      </c>
      <c r="B76" s="3" t="s">
        <v>89</v>
      </c>
      <c r="C76" s="83">
        <v>51373.739000000001</v>
      </c>
      <c r="D76" t="s">
        <v>204</v>
      </c>
      <c r="E76" s="92">
        <f t="shared" si="43"/>
        <v>-1830.4904091258895</v>
      </c>
      <c r="F76" s="19">
        <f t="shared" si="44"/>
        <v>-1830.5</v>
      </c>
      <c r="G76" s="19">
        <f t="shared" si="45"/>
        <v>2.3466500002541579E-2</v>
      </c>
      <c r="J76" s="20"/>
      <c r="K76" s="19">
        <f t="shared" ref="K76:K84" si="81">G76</f>
        <v>2.3466500002541579E-2</v>
      </c>
      <c r="O76" s="19">
        <f ca="1">+C$11+C$12*F76</f>
        <v>-5.1665564644777978E-2</v>
      </c>
      <c r="P76" s="21">
        <f t="shared" si="61"/>
        <v>1.3195181100014948E-2</v>
      </c>
      <c r="Q76" s="22">
        <f t="shared" si="46"/>
        <v>36355.239000000001</v>
      </c>
      <c r="R76" s="19">
        <f t="shared" si="64"/>
        <v>1.0549999199740088E-4</v>
      </c>
      <c r="S76" s="137"/>
      <c r="Z76">
        <f t="shared" si="47"/>
        <v>-1830.5</v>
      </c>
      <c r="AA76" s="19">
        <f t="shared" si="48"/>
        <v>1.7610412405437755E-2</v>
      </c>
      <c r="AB76" s="19">
        <f t="shared" si="49"/>
        <v>-9999</v>
      </c>
      <c r="AC76" s="19">
        <f t="shared" si="50"/>
        <v>1.0271318902526631E-2</v>
      </c>
      <c r="AD76" s="19">
        <f t="shared" si="51"/>
        <v>-9999</v>
      </c>
      <c r="AE76" s="19">
        <f t="shared" si="52"/>
        <v>0</v>
      </c>
      <c r="AF76">
        <f t="shared" si="53"/>
        <v>-9999</v>
      </c>
      <c r="AG76" s="137"/>
      <c r="AH76">
        <f t="shared" si="54"/>
        <v>4.4152313054228072E-3</v>
      </c>
      <c r="AI76">
        <f t="shared" si="55"/>
        <v>0.16489609837663033</v>
      </c>
      <c r="AJ76">
        <f t="shared" si="56"/>
        <v>0.30270457305666049</v>
      </c>
      <c r="AK76">
        <f t="shared" si="57"/>
        <v>0.12289094740814754</v>
      </c>
      <c r="AL76">
        <f t="shared" si="58"/>
        <v>2.9954848117308059</v>
      </c>
      <c r="AM76">
        <f t="shared" si="59"/>
        <v>13.664159234498911</v>
      </c>
      <c r="AN76" s="19">
        <f t="shared" si="80"/>
        <v>-500.00638728787925</v>
      </c>
      <c r="AO76" s="19">
        <f t="shared" si="80"/>
        <v>-500.10008858022883</v>
      </c>
      <c r="AP76" s="19">
        <f t="shared" si="80"/>
        <v>-499.97188265893789</v>
      </c>
      <c r="AQ76" s="19">
        <f t="shared" si="80"/>
        <v>-500.15002968629898</v>
      </c>
      <c r="AR76" s="19">
        <f t="shared" si="80"/>
        <v>-499.90689471311543</v>
      </c>
      <c r="AS76" s="19">
        <f t="shared" si="80"/>
        <v>-500.24961823340823</v>
      </c>
      <c r="AT76" s="19">
        <f t="shared" si="80"/>
        <v>-499.78204915767003</v>
      </c>
      <c r="AU76" s="19">
        <f t="shared" si="60"/>
        <v>-500.47380323679039</v>
      </c>
      <c r="AV76"/>
      <c r="AW76">
        <v>-1600</v>
      </c>
      <c r="AX76">
        <f t="shared" si="68"/>
        <v>2.3271213164163279E-2</v>
      </c>
      <c r="AY76">
        <f t="shared" si="69"/>
        <v>1.3316706619993283E-2</v>
      </c>
      <c r="AZ76" s="19">
        <f t="shared" si="70"/>
        <v>9.9545065441699974E-3</v>
      </c>
      <c r="BA76">
        <f t="shared" si="71"/>
        <v>0.15681834835195008</v>
      </c>
      <c r="BB76">
        <f t="shared" si="65"/>
        <v>0.39589984585284943</v>
      </c>
      <c r="BC76">
        <f t="shared" si="66"/>
        <v>3.0950032809659906</v>
      </c>
      <c r="BD76">
        <f t="shared" si="67"/>
        <v>42.920479772325734</v>
      </c>
      <c r="BE76">
        <f t="shared" si="72"/>
        <v>-499.67315236210618</v>
      </c>
      <c r="BF76">
        <f t="shared" si="73"/>
        <v>-499.77037681687636</v>
      </c>
      <c r="BG76">
        <f t="shared" si="74"/>
        <v>-499.65282365143571</v>
      </c>
      <c r="BH76">
        <f t="shared" si="75"/>
        <v>-499.79536365089086</v>
      </c>
      <c r="BI76">
        <f t="shared" si="76"/>
        <v>-499.62298915270395</v>
      </c>
      <c r="BJ76">
        <f t="shared" si="77"/>
        <v>-499.83237031364757</v>
      </c>
      <c r="BK76">
        <f t="shared" si="78"/>
        <v>-499.57897457661068</v>
      </c>
      <c r="BL76">
        <f t="shared" si="79"/>
        <v>-499.88782356395842</v>
      </c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</row>
    <row r="77" spans="1:79" s="19" customFormat="1" ht="12.95" customHeight="1">
      <c r="A77" t="s">
        <v>207</v>
      </c>
      <c r="B77" s="3" t="s">
        <v>89</v>
      </c>
      <c r="C77" s="83">
        <v>51373.739000000001</v>
      </c>
      <c r="D77" t="s">
        <v>204</v>
      </c>
      <c r="E77" s="92">
        <f t="shared" si="43"/>
        <v>-1830.4904091258895</v>
      </c>
      <c r="F77" s="19">
        <f t="shared" si="44"/>
        <v>-1830.5</v>
      </c>
      <c r="G77" s="19">
        <f t="shared" si="45"/>
        <v>2.3466500002541579E-2</v>
      </c>
      <c r="J77" s="20"/>
      <c r="K77" s="19">
        <f t="shared" si="81"/>
        <v>2.3466500002541579E-2</v>
      </c>
      <c r="O77" s="19">
        <f ca="1">+C$11+C$12*F77</f>
        <v>-5.1665564644777978E-2</v>
      </c>
      <c r="P77" s="21">
        <f t="shared" si="61"/>
        <v>1.3195181100014948E-2</v>
      </c>
      <c r="Q77" s="22">
        <f t="shared" si="46"/>
        <v>36355.239000000001</v>
      </c>
      <c r="R77" s="19">
        <f t="shared" si="64"/>
        <v>1.0549999199740088E-4</v>
      </c>
      <c r="S77" s="137"/>
      <c r="Z77">
        <f t="shared" si="47"/>
        <v>-1830.5</v>
      </c>
      <c r="AA77" s="19">
        <f t="shared" si="48"/>
        <v>1.7610412405437755E-2</v>
      </c>
      <c r="AB77" s="19">
        <f t="shared" si="49"/>
        <v>-9999</v>
      </c>
      <c r="AC77" s="19">
        <f t="shared" si="50"/>
        <v>1.0271318902526631E-2</v>
      </c>
      <c r="AD77" s="19">
        <f t="shared" si="51"/>
        <v>-9999</v>
      </c>
      <c r="AE77" s="19">
        <f t="shared" si="52"/>
        <v>0</v>
      </c>
      <c r="AF77">
        <f t="shared" si="53"/>
        <v>-9999</v>
      </c>
      <c r="AG77" s="137"/>
      <c r="AH77">
        <f t="shared" si="54"/>
        <v>4.4152313054228072E-3</v>
      </c>
      <c r="AI77">
        <f t="shared" si="55"/>
        <v>0.16489609837663033</v>
      </c>
      <c r="AJ77">
        <f t="shared" si="56"/>
        <v>0.30270457305666049</v>
      </c>
      <c r="AK77">
        <f t="shared" si="57"/>
        <v>0.12289094740814754</v>
      </c>
      <c r="AL77">
        <f t="shared" si="58"/>
        <v>2.9954848117308059</v>
      </c>
      <c r="AM77">
        <f t="shared" si="59"/>
        <v>13.664159234498911</v>
      </c>
      <c r="AN77" s="19">
        <f t="shared" si="80"/>
        <v>-500.00638728787925</v>
      </c>
      <c r="AO77" s="19">
        <f t="shared" si="80"/>
        <v>-500.10008858022883</v>
      </c>
      <c r="AP77" s="19">
        <f t="shared" si="80"/>
        <v>-499.97188265893789</v>
      </c>
      <c r="AQ77" s="19">
        <f t="shared" si="80"/>
        <v>-500.15002968629898</v>
      </c>
      <c r="AR77" s="19">
        <f t="shared" si="80"/>
        <v>-499.90689471311543</v>
      </c>
      <c r="AS77" s="19">
        <f t="shared" si="80"/>
        <v>-500.24961823340823</v>
      </c>
      <c r="AT77" s="19">
        <f t="shared" si="80"/>
        <v>-499.78204915767003</v>
      </c>
      <c r="AU77" s="19">
        <f t="shared" si="60"/>
        <v>-500.47380323679039</v>
      </c>
      <c r="AV77"/>
      <c r="AW77">
        <v>-1500</v>
      </c>
      <c r="AX77">
        <f t="shared" si="68"/>
        <v>2.4955359941897674E-2</v>
      </c>
      <c r="AY77">
        <f t="shared" si="69"/>
        <v>1.3369662339169164E-2</v>
      </c>
      <c r="AZ77" s="19">
        <f t="shared" si="70"/>
        <v>1.158569760272851E-2</v>
      </c>
      <c r="BA77">
        <f t="shared" si="71"/>
        <v>0.15598734350618915</v>
      </c>
      <c r="BB77">
        <f t="shared" si="65"/>
        <v>0.42544391342359161</v>
      </c>
      <c r="BC77">
        <f t="shared" si="66"/>
        <v>3.1274080753137552</v>
      </c>
      <c r="BD77">
        <f t="shared" si="67"/>
        <v>140.9958355657223</v>
      </c>
      <c r="BE77">
        <f t="shared" si="72"/>
        <v>-499.56200757529274</v>
      </c>
      <c r="BF77">
        <f t="shared" si="73"/>
        <v>-499.59815219277453</v>
      </c>
      <c r="BG77">
        <f t="shared" si="74"/>
        <v>-499.55524209320936</v>
      </c>
      <c r="BH77">
        <f t="shared" si="75"/>
        <v>-499.6061990702168</v>
      </c>
      <c r="BI77">
        <f t="shared" si="76"/>
        <v>-499.54570232988021</v>
      </c>
      <c r="BJ77">
        <f t="shared" si="77"/>
        <v>-499.61755607402296</v>
      </c>
      <c r="BK77">
        <f t="shared" si="78"/>
        <v>-499.53224315941497</v>
      </c>
      <c r="BL77">
        <f t="shared" si="79"/>
        <v>-499.63360244776237</v>
      </c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</row>
    <row r="78" spans="1:79" s="19" customFormat="1" ht="12.95" customHeight="1">
      <c r="A78" s="80" t="s">
        <v>91</v>
      </c>
      <c r="B78" s="85" t="s">
        <v>92</v>
      </c>
      <c r="C78" s="34">
        <v>52250.9</v>
      </c>
      <c r="D78" s="34">
        <v>4.0000000000000002E-4</v>
      </c>
      <c r="E78" s="19">
        <f t="shared" si="43"/>
        <v>-1471.9903888949957</v>
      </c>
      <c r="F78" s="19">
        <f t="shared" si="44"/>
        <v>-1472</v>
      </c>
      <c r="G78" s="19">
        <f t="shared" si="45"/>
        <v>2.3516000001109205E-2</v>
      </c>
      <c r="J78" s="20"/>
      <c r="K78" s="19">
        <f t="shared" si="81"/>
        <v>2.3516000001109205E-2</v>
      </c>
      <c r="P78" s="21">
        <f t="shared" si="61"/>
        <v>1.3384515223826348E-2</v>
      </c>
      <c r="Q78" s="22">
        <f t="shared" si="46"/>
        <v>37232.400000000001</v>
      </c>
      <c r="R78" s="19">
        <f t="shared" si="64"/>
        <v>1.0264698379231428E-4</v>
      </c>
      <c r="S78" s="137">
        <v>1</v>
      </c>
      <c r="Z78">
        <f t="shared" si="47"/>
        <v>-1472</v>
      </c>
      <c r="AA78" s="19">
        <f t="shared" si="48"/>
        <v>2.5372452252454689E-2</v>
      </c>
      <c r="AB78" s="19">
        <f t="shared" si="49"/>
        <v>1.1528062972480864E-2</v>
      </c>
      <c r="AC78" s="19">
        <f t="shared" si="50"/>
        <v>1.0131484777282857E-2</v>
      </c>
      <c r="AD78" s="19">
        <f t="shared" si="51"/>
        <v>-1.8564522513454841E-3</v>
      </c>
      <c r="AE78" s="19">
        <f t="shared" si="52"/>
        <v>3.4464149615257166E-6</v>
      </c>
      <c r="AF78">
        <f t="shared" si="53"/>
        <v>1.0131484777282857E-2</v>
      </c>
      <c r="AG78" s="137"/>
      <c r="AH78">
        <f t="shared" si="54"/>
        <v>1.1987937028628342E-2</v>
      </c>
      <c r="AI78">
        <f t="shared" si="55"/>
        <v>0.15591644732898458</v>
      </c>
      <c r="AJ78">
        <f t="shared" si="56"/>
        <v>0.43304968247294012</v>
      </c>
      <c r="AK78">
        <f t="shared" si="57"/>
        <v>4.8649328591202756E-3</v>
      </c>
      <c r="AL78">
        <f t="shared" si="58"/>
        <v>3.135829149519775</v>
      </c>
      <c r="AM78">
        <f t="shared" si="59"/>
        <v>347.01015898834396</v>
      </c>
      <c r="AN78" s="19">
        <f t="shared" si="80"/>
        <v>-499.53305353847554</v>
      </c>
      <c r="AO78" s="19">
        <f t="shared" si="80"/>
        <v>-499.54802994095337</v>
      </c>
      <c r="AP78" s="19">
        <f t="shared" si="80"/>
        <v>-499.53028124297151</v>
      </c>
      <c r="AQ78" s="19">
        <f t="shared" si="80"/>
        <v>-499.55131645500211</v>
      </c>
      <c r="AR78" s="19">
        <f t="shared" si="80"/>
        <v>-499.52638727257744</v>
      </c>
      <c r="AS78" s="19">
        <f t="shared" si="80"/>
        <v>-499.55593340076285</v>
      </c>
      <c r="AT78" s="19">
        <f t="shared" si="80"/>
        <v>-499.52091728623566</v>
      </c>
      <c r="AU78" s="19">
        <f t="shared" si="60"/>
        <v>-499.56242053522749</v>
      </c>
      <c r="AV78"/>
      <c r="AW78">
        <v>-1400</v>
      </c>
      <c r="AX78">
        <f t="shared" si="68"/>
        <v>2.6394138094507733E-2</v>
      </c>
      <c r="AY78">
        <f t="shared" si="69"/>
        <v>1.3422759148121483E-2</v>
      </c>
      <c r="AZ78" s="19">
        <f t="shared" si="70"/>
        <v>1.2971378946386249E-2</v>
      </c>
      <c r="BA78">
        <f t="shared" si="71"/>
        <v>0.15600776356846535</v>
      </c>
      <c r="BB78">
        <f t="shared" si="65"/>
        <v>0.45238270761043259</v>
      </c>
      <c r="BC78">
        <f t="shared" si="66"/>
        <v>-3.1257943227220868</v>
      </c>
      <c r="BD78">
        <f t="shared" si="67"/>
        <v>-126.59301914221375</v>
      </c>
      <c r="BE78">
        <f t="shared" si="72"/>
        <v>-499.45890952301914</v>
      </c>
      <c r="BF78">
        <f t="shared" si="73"/>
        <v>-499.41887514733537</v>
      </c>
      <c r="BG78">
        <f t="shared" si="74"/>
        <v>-499.46642662143444</v>
      </c>
      <c r="BH78">
        <f t="shared" si="75"/>
        <v>-499.40992596180081</v>
      </c>
      <c r="BI78">
        <f t="shared" si="76"/>
        <v>-499.47703788206348</v>
      </c>
      <c r="BJ78">
        <f t="shared" si="77"/>
        <v>-499.39727882307062</v>
      </c>
      <c r="BK78">
        <f t="shared" si="78"/>
        <v>-499.49202722430744</v>
      </c>
      <c r="BL78">
        <f t="shared" si="79"/>
        <v>-499.37938133156632</v>
      </c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</row>
    <row r="79" spans="1:79" s="19" customFormat="1" ht="12.95" customHeight="1">
      <c r="A79" s="80" t="s">
        <v>91</v>
      </c>
      <c r="B79" s="86"/>
      <c r="C79" s="34">
        <v>52266.8056</v>
      </c>
      <c r="D79" s="34">
        <v>2.9999999999999997E-4</v>
      </c>
      <c r="E79" s="19">
        <f t="shared" si="43"/>
        <v>-1465.4896918487477</v>
      </c>
      <c r="F79" s="19">
        <f t="shared" si="44"/>
        <v>-1465.5</v>
      </c>
      <c r="G79" s="19">
        <f t="shared" si="45"/>
        <v>2.5221500000043306E-2</v>
      </c>
      <c r="J79" s="20"/>
      <c r="K79" s="19">
        <f t="shared" si="81"/>
        <v>2.5221500000043306E-2</v>
      </c>
      <c r="P79" s="21">
        <f t="shared" si="61"/>
        <v>1.33879647968766E-2</v>
      </c>
      <c r="Q79" s="22">
        <f t="shared" si="46"/>
        <v>37248.3056</v>
      </c>
      <c r="R79" s="19">
        <f t="shared" si="64"/>
        <v>1.4003255540458572E-4</v>
      </c>
      <c r="S79" s="137">
        <v>1</v>
      </c>
      <c r="Z79">
        <f t="shared" si="47"/>
        <v>-1465.5</v>
      </c>
      <c r="AA79" s="19">
        <f t="shared" si="48"/>
        <v>2.5467112377056025E-2</v>
      </c>
      <c r="AB79" s="19">
        <f t="shared" si="49"/>
        <v>1.3142352419863883E-2</v>
      </c>
      <c r="AC79" s="19">
        <f t="shared" si="50"/>
        <v>1.1833535203166707E-2</v>
      </c>
      <c r="AD79" s="19">
        <f t="shared" si="51"/>
        <v>-2.4561237701271887E-4</v>
      </c>
      <c r="AE79" s="19">
        <f t="shared" si="52"/>
        <v>6.032543974183795E-8</v>
      </c>
      <c r="AF79">
        <f t="shared" si="53"/>
        <v>1.1833535203166707E-2</v>
      </c>
      <c r="AG79" s="137"/>
      <c r="AH79">
        <f t="shared" si="54"/>
        <v>1.2079147580179424E-2</v>
      </c>
      <c r="AI79">
        <f t="shared" si="55"/>
        <v>0.15590860211118274</v>
      </c>
      <c r="AJ79">
        <f t="shared" si="56"/>
        <v>0.43479631079194736</v>
      </c>
      <c r="AK79">
        <f t="shared" si="57"/>
        <v>3.2285401575763853E-3</v>
      </c>
      <c r="AL79">
        <f t="shared" si="58"/>
        <v>3.1377678018952135</v>
      </c>
      <c r="AM79">
        <f t="shared" si="59"/>
        <v>522.8954535897924</v>
      </c>
      <c r="AN79" s="19">
        <f t="shared" si="80"/>
        <v>-499.5263864217132</v>
      </c>
      <c r="AO79" s="19">
        <f t="shared" si="80"/>
        <v>-499.53634711396506</v>
      </c>
      <c r="AP79" s="19">
        <f t="shared" si="80"/>
        <v>-499.52454489301317</v>
      </c>
      <c r="AQ79" s="19">
        <f t="shared" si="80"/>
        <v>-499.53852940754928</v>
      </c>
      <c r="AR79" s="19">
        <f t="shared" si="80"/>
        <v>-499.52195940547591</v>
      </c>
      <c r="AS79" s="19">
        <f t="shared" si="80"/>
        <v>-499.54159353125033</v>
      </c>
      <c r="AT79" s="19">
        <f t="shared" si="80"/>
        <v>-499.51832925809737</v>
      </c>
      <c r="AU79" s="19">
        <f t="shared" si="60"/>
        <v>-499.54589616267475</v>
      </c>
      <c r="AV79"/>
      <c r="AW79">
        <v>-1300</v>
      </c>
      <c r="AX79">
        <f t="shared" si="68"/>
        <v>2.7796066023661074E-2</v>
      </c>
      <c r="AY79">
        <f t="shared" si="69"/>
        <v>1.3475997046850237E-2</v>
      </c>
      <c r="AZ79" s="19">
        <f t="shared" si="70"/>
        <v>1.4320068976810837E-2</v>
      </c>
      <c r="BA79">
        <f t="shared" si="71"/>
        <v>0.15689336015088529</v>
      </c>
      <c r="BB79">
        <f t="shared" si="65"/>
        <v>0.48126468794629851</v>
      </c>
      <c r="BC79">
        <f t="shared" si="66"/>
        <v>-3.0931326791752305</v>
      </c>
      <c r="BD79">
        <f t="shared" si="67"/>
        <v>-41.263096276539962</v>
      </c>
      <c r="BE79">
        <f t="shared" si="72"/>
        <v>-499.34691708107266</v>
      </c>
      <c r="BF79">
        <f t="shared" si="73"/>
        <v>-499.2473972307522</v>
      </c>
      <c r="BG79">
        <f t="shared" si="74"/>
        <v>-499.36790708857626</v>
      </c>
      <c r="BH79">
        <f t="shared" si="75"/>
        <v>-499.22153118305562</v>
      </c>
      <c r="BI79">
        <f t="shared" si="76"/>
        <v>-499.39881200939521</v>
      </c>
      <c r="BJ79">
        <f t="shared" si="77"/>
        <v>-499.18307180101635</v>
      </c>
      <c r="BK79">
        <f t="shared" si="78"/>
        <v>-499.44457029226288</v>
      </c>
      <c r="BL79">
        <f t="shared" si="79"/>
        <v>-499.12516021537022</v>
      </c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</row>
    <row r="80" spans="1:79" s="19" customFormat="1" ht="12.95" customHeight="1">
      <c r="A80" s="80" t="s">
        <v>91</v>
      </c>
      <c r="B80" s="86"/>
      <c r="C80" s="34">
        <v>52276.595699999998</v>
      </c>
      <c r="D80" s="34">
        <v>2.9999999999999997E-4</v>
      </c>
      <c r="E80" s="19">
        <f t="shared" si="43"/>
        <v>-1461.4884297679416</v>
      </c>
      <c r="F80" s="19">
        <f t="shared" si="44"/>
        <v>-1461.5</v>
      </c>
      <c r="G80" s="19">
        <f t="shared" si="45"/>
        <v>2.8309499997703824E-2</v>
      </c>
      <c r="J80" s="20"/>
      <c r="K80" s="19">
        <f t="shared" si="81"/>
        <v>2.8309499997703824E-2</v>
      </c>
      <c r="P80" s="21">
        <f t="shared" si="61"/>
        <v>1.3390087907349899E-2</v>
      </c>
      <c r="Q80" s="22">
        <f t="shared" si="46"/>
        <v>37258.095699999998</v>
      </c>
      <c r="R80" s="19">
        <f t="shared" si="64"/>
        <v>2.225888571217989E-4</v>
      </c>
      <c r="S80" s="137">
        <v>1</v>
      </c>
      <c r="Z80">
        <f t="shared" si="47"/>
        <v>-1461.5</v>
      </c>
      <c r="AA80" s="19">
        <f t="shared" si="48"/>
        <v>2.5525026480704607E-2</v>
      </c>
      <c r="AB80" s="19">
        <f t="shared" si="49"/>
        <v>1.6174561424349115E-2</v>
      </c>
      <c r="AC80" s="19">
        <f t="shared" si="50"/>
        <v>1.4919412090353926E-2</v>
      </c>
      <c r="AD80" s="19">
        <f t="shared" si="51"/>
        <v>2.7844735169992169E-3</v>
      </c>
      <c r="AE80" s="19">
        <f t="shared" si="52"/>
        <v>7.7532927668699886E-6</v>
      </c>
      <c r="AF80">
        <f t="shared" si="53"/>
        <v>1.4919412090353926E-2</v>
      </c>
      <c r="AG80" s="137"/>
      <c r="AH80">
        <f t="shared" si="54"/>
        <v>1.2134938573354709E-2</v>
      </c>
      <c r="AI80">
        <f t="shared" si="55"/>
        <v>0.15590535461507815</v>
      </c>
      <c r="AJ80">
        <f t="shared" si="56"/>
        <v>0.43586892447117431</v>
      </c>
      <c r="AK80">
        <f t="shared" si="57"/>
        <v>2.2228571591005847E-3</v>
      </c>
      <c r="AL80">
        <f t="shared" si="58"/>
        <v>3.1389592379736211</v>
      </c>
      <c r="AM80">
        <f t="shared" si="59"/>
        <v>759.46950109380975</v>
      </c>
      <c r="AN80" s="19">
        <f t="shared" si="80"/>
        <v>-499.52228887552428</v>
      </c>
      <c r="AO80" s="19">
        <f t="shared" si="80"/>
        <v>-499.52915307811492</v>
      </c>
      <c r="AP80" s="19">
        <f t="shared" si="80"/>
        <v>-499.52102048290084</v>
      </c>
      <c r="AQ80" s="19">
        <f t="shared" si="80"/>
        <v>-499.53065594827581</v>
      </c>
      <c r="AR80" s="19">
        <f t="shared" si="80"/>
        <v>-499.51923999428442</v>
      </c>
      <c r="AS80" s="19">
        <f t="shared" si="80"/>
        <v>-499.53276564866974</v>
      </c>
      <c r="AT80" s="19">
        <f t="shared" si="80"/>
        <v>-499.5167406092645</v>
      </c>
      <c r="AU80" s="19">
        <f t="shared" si="60"/>
        <v>-499.53572731802689</v>
      </c>
      <c r="AV80"/>
      <c r="AW80">
        <v>-1200</v>
      </c>
      <c r="AX80">
        <f t="shared" si="68"/>
        <v>2.9211290913926321E-2</v>
      </c>
      <c r="AY80">
        <f t="shared" si="69"/>
        <v>1.352937603535543E-2</v>
      </c>
      <c r="AZ80" s="19">
        <f t="shared" si="70"/>
        <v>1.5681914878570891E-2</v>
      </c>
      <c r="BA80">
        <f t="shared" si="71"/>
        <v>0.15912804809808179</v>
      </c>
      <c r="BB80">
        <f t="shared" si="65"/>
        <v>0.51506862479166238</v>
      </c>
      <c r="BC80">
        <f t="shared" si="66"/>
        <v>-3.054141872251765</v>
      </c>
      <c r="BD80">
        <f t="shared" si="67"/>
        <v>-22.855430224875249</v>
      </c>
      <c r="BE80">
        <f t="shared" si="72"/>
        <v>-499.21451502867512</v>
      </c>
      <c r="BF80">
        <f t="shared" si="73"/>
        <v>-499.09402800381537</v>
      </c>
      <c r="BG80">
        <f t="shared" si="74"/>
        <v>-499.24576135320206</v>
      </c>
      <c r="BH80">
        <f t="shared" si="75"/>
        <v>-499.05311724299037</v>
      </c>
      <c r="BI80">
        <f t="shared" si="76"/>
        <v>-499.29569430407781</v>
      </c>
      <c r="BJ80">
        <f t="shared" si="77"/>
        <v>-498.98592687039019</v>
      </c>
      <c r="BK80">
        <f t="shared" si="78"/>
        <v>-499.37658134318553</v>
      </c>
      <c r="BL80">
        <f t="shared" si="79"/>
        <v>-498.87093909917417</v>
      </c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</row>
    <row r="81" spans="1:79" s="19" customFormat="1" ht="12.95" customHeight="1">
      <c r="A81" s="27" t="s">
        <v>91</v>
      </c>
      <c r="B81" s="33"/>
      <c r="C81" s="30">
        <v>52287.602700000003</v>
      </c>
      <c r="D81" s="30">
        <v>4.0000000000000002E-4</v>
      </c>
      <c r="E81" s="19">
        <f t="shared" si="43"/>
        <v>-1456.989814664576</v>
      </c>
      <c r="F81" s="19">
        <f t="shared" si="44"/>
        <v>-1457</v>
      </c>
      <c r="G81" s="19">
        <f t="shared" si="45"/>
        <v>2.4921000003814697E-2</v>
      </c>
      <c r="J81" s="20"/>
      <c r="K81" s="19">
        <f t="shared" si="81"/>
        <v>2.4921000003814697E-2</v>
      </c>
      <c r="P81" s="21">
        <f t="shared" si="61"/>
        <v>1.3392476676466558E-2</v>
      </c>
      <c r="Q81" s="22">
        <f t="shared" si="46"/>
        <v>37269.102700000003</v>
      </c>
      <c r="R81" s="19">
        <f t="shared" si="64"/>
        <v>1.329068501092102E-4</v>
      </c>
      <c r="S81" s="137">
        <v>1</v>
      </c>
      <c r="Z81">
        <f t="shared" si="47"/>
        <v>-1457</v>
      </c>
      <c r="AA81" s="19">
        <f t="shared" si="48"/>
        <v>2.558989506059229E-2</v>
      </c>
      <c r="AB81" s="19">
        <f t="shared" si="49"/>
        <v>1.2723581619688968E-2</v>
      </c>
      <c r="AC81" s="19">
        <f t="shared" si="50"/>
        <v>1.1528523327348139E-2</v>
      </c>
      <c r="AD81" s="19">
        <f t="shared" si="51"/>
        <v>-6.6889505677759226E-4</v>
      </c>
      <c r="AE81" s="19">
        <f t="shared" si="52"/>
        <v>4.4742059698149838E-7</v>
      </c>
      <c r="AF81">
        <f t="shared" si="53"/>
        <v>1.1528523327348139E-2</v>
      </c>
      <c r="AG81" s="137"/>
      <c r="AH81">
        <f t="shared" si="54"/>
        <v>1.2197418384125729E-2</v>
      </c>
      <c r="AI81">
        <f t="shared" si="55"/>
        <v>0.15590313441502646</v>
      </c>
      <c r="AJ81">
        <f t="shared" si="56"/>
        <v>0.43707405254350529</v>
      </c>
      <c r="AK81">
        <f t="shared" si="57"/>
        <v>1.0922321501109912E-3</v>
      </c>
      <c r="AL81">
        <f t="shared" si="58"/>
        <v>3.1402986888980005</v>
      </c>
      <c r="AM81">
        <f t="shared" si="59"/>
        <v>1545.6370128394967</v>
      </c>
      <c r="AN81" s="19">
        <f t="shared" ref="AN81:AT90" si="82">$AU81+$AB$7*SIN(AO81)</f>
        <v>-499.51768220018511</v>
      </c>
      <c r="AO81" s="19">
        <f t="shared" si="82"/>
        <v>-499.52105712397713</v>
      </c>
      <c r="AP81" s="19">
        <f t="shared" si="82"/>
        <v>-499.51705879081163</v>
      </c>
      <c r="AQ81" s="19">
        <f t="shared" si="82"/>
        <v>-499.5217957001081</v>
      </c>
      <c r="AR81" s="19">
        <f t="shared" si="82"/>
        <v>-499.51618379671004</v>
      </c>
      <c r="AS81" s="19">
        <f t="shared" si="82"/>
        <v>-499.52283234593858</v>
      </c>
      <c r="AT81" s="19">
        <f t="shared" si="82"/>
        <v>-499.51495568190131</v>
      </c>
      <c r="AU81" s="19">
        <f t="shared" si="60"/>
        <v>-499.52428736779808</v>
      </c>
      <c r="AV81"/>
      <c r="AW81">
        <v>-1100</v>
      </c>
      <c r="AX81">
        <f t="shared" si="68"/>
        <v>3.0497584758285488E-2</v>
      </c>
      <c r="AY81">
        <f t="shared" si="69"/>
        <v>1.3582896113637059E-2</v>
      </c>
      <c r="AZ81" s="19">
        <f t="shared" si="70"/>
        <v>1.6914688644648429E-2</v>
      </c>
      <c r="BA81">
        <f t="shared" si="71"/>
        <v>0.16341580788284049</v>
      </c>
      <c r="BB81">
        <f t="shared" si="65"/>
        <v>0.5539996029904326</v>
      </c>
      <c r="BC81">
        <f t="shared" si="66"/>
        <v>-3.0080687498992966</v>
      </c>
      <c r="BD81">
        <f t="shared" si="67"/>
        <v>-14.95633083421338</v>
      </c>
      <c r="BE81">
        <f t="shared" si="72"/>
        <v>-499.06118304909296</v>
      </c>
      <c r="BF81">
        <f t="shared" si="73"/>
        <v>-498.95868696504391</v>
      </c>
      <c r="BG81">
        <f t="shared" si="74"/>
        <v>-499.0961112494611</v>
      </c>
      <c r="BH81">
        <f t="shared" si="75"/>
        <v>-498.90923610833278</v>
      </c>
      <c r="BI81">
        <f t="shared" si="76"/>
        <v>-499.15934615322965</v>
      </c>
      <c r="BJ81">
        <f t="shared" si="77"/>
        <v>-498.81501870137902</v>
      </c>
      <c r="BK81">
        <f t="shared" si="78"/>
        <v>-499.27608917671586</v>
      </c>
      <c r="BL81">
        <f t="shared" si="79"/>
        <v>-498.61671798297806</v>
      </c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</row>
    <row r="82" spans="1:79" s="19" customFormat="1" ht="12.95" customHeight="1">
      <c r="A82" s="27" t="s">
        <v>91</v>
      </c>
      <c r="B82" s="33"/>
      <c r="C82" s="30">
        <v>52288.825499999999</v>
      </c>
      <c r="D82" s="30">
        <v>5.9999999999999995E-4</v>
      </c>
      <c r="E82" s="19">
        <f t="shared" si="43"/>
        <v>-1456.4900502829666</v>
      </c>
      <c r="F82" s="19">
        <f t="shared" si="44"/>
        <v>-1456.5</v>
      </c>
      <c r="G82" s="19">
        <f t="shared" si="45"/>
        <v>2.4344500001461711E-2</v>
      </c>
      <c r="J82" s="20"/>
      <c r="K82" s="19">
        <f t="shared" si="81"/>
        <v>2.4344500001461711E-2</v>
      </c>
      <c r="P82" s="21">
        <f t="shared" si="61"/>
        <v>1.339274211289352E-2</v>
      </c>
      <c r="Q82" s="22">
        <f t="shared" si="46"/>
        <v>37270.325499999999</v>
      </c>
      <c r="R82" s="19">
        <f t="shared" si="64"/>
        <v>1.1994100084981559E-4</v>
      </c>
      <c r="S82" s="137">
        <v>1</v>
      </c>
      <c r="Z82">
        <f t="shared" si="47"/>
        <v>-1456.5</v>
      </c>
      <c r="AA82" s="19">
        <f t="shared" si="48"/>
        <v>2.5597084970058862E-2</v>
      </c>
      <c r="AB82" s="19">
        <f t="shared" si="49"/>
        <v>1.2140157144296369E-2</v>
      </c>
      <c r="AC82" s="19">
        <f t="shared" si="50"/>
        <v>1.0951757888568191E-2</v>
      </c>
      <c r="AD82" s="19">
        <f t="shared" si="51"/>
        <v>-1.2525849685971514E-3</v>
      </c>
      <c r="AE82" s="19">
        <f t="shared" si="52"/>
        <v>1.5689691035555267E-6</v>
      </c>
      <c r="AF82">
        <f t="shared" si="53"/>
        <v>1.0951757888568191E-2</v>
      </c>
      <c r="AG82" s="137"/>
      <c r="AH82">
        <f t="shared" si="54"/>
        <v>1.2204342857165342E-2</v>
      </c>
      <c r="AI82">
        <f t="shared" si="55"/>
        <v>0.15590298124653168</v>
      </c>
      <c r="AJ82">
        <f t="shared" si="56"/>
        <v>0.43720787209138257</v>
      </c>
      <c r="AK82">
        <f t="shared" si="57"/>
        <v>9.6664003319328834E-4</v>
      </c>
      <c r="AL82">
        <f t="shared" si="58"/>
        <v>3.1404474776335256</v>
      </c>
      <c r="AM82">
        <f t="shared" si="59"/>
        <v>1746.4563157152816</v>
      </c>
      <c r="AN82" s="19">
        <f t="shared" si="82"/>
        <v>-499.51717047851213</v>
      </c>
      <c r="AO82" s="19">
        <f t="shared" si="82"/>
        <v>-499.52015745951547</v>
      </c>
      <c r="AP82" s="19">
        <f t="shared" si="82"/>
        <v>-499.51661874270502</v>
      </c>
      <c r="AQ82" s="19">
        <f t="shared" si="82"/>
        <v>-499.52081111656321</v>
      </c>
      <c r="AR82" s="19">
        <f t="shared" si="82"/>
        <v>-499.51584435355107</v>
      </c>
      <c r="AS82" s="19">
        <f t="shared" si="82"/>
        <v>-499.521728562867</v>
      </c>
      <c r="AT82" s="19">
        <f t="shared" si="82"/>
        <v>-499.51475745513699</v>
      </c>
      <c r="AU82" s="19">
        <f t="shared" si="60"/>
        <v>-499.52301626221708</v>
      </c>
      <c r="AV82"/>
      <c r="AW82">
        <v>-1000</v>
      </c>
      <c r="AX82">
        <f t="shared" si="68"/>
        <v>3.143992904775697E-2</v>
      </c>
      <c r="AY82">
        <f t="shared" si="69"/>
        <v>1.3636557281695126E-2</v>
      </c>
      <c r="AZ82" s="19">
        <f t="shared" si="70"/>
        <v>1.7803371766061844E-2</v>
      </c>
      <c r="BA82">
        <f t="shared" si="71"/>
        <v>0.17035238499879368</v>
      </c>
      <c r="BB82">
        <f t="shared" si="65"/>
        <v>0.59634174642516502</v>
      </c>
      <c r="BC82">
        <f t="shared" si="66"/>
        <v>-2.9562934905367584</v>
      </c>
      <c r="BD82">
        <f t="shared" si="67"/>
        <v>-10.762456017833843</v>
      </c>
      <c r="BE82">
        <f t="shared" si="72"/>
        <v>-498.89462211292965</v>
      </c>
      <c r="BF82">
        <f t="shared" si="73"/>
        <v>-498.8311541672827</v>
      </c>
      <c r="BG82">
        <f t="shared" si="74"/>
        <v>-498.92460809799405</v>
      </c>
      <c r="BH82">
        <f t="shared" si="75"/>
        <v>-498.78449005037652</v>
      </c>
      <c r="BI82">
        <f t="shared" si="76"/>
        <v>-498.98970920612084</v>
      </c>
      <c r="BJ82">
        <f t="shared" si="77"/>
        <v>-498.67560560204038</v>
      </c>
      <c r="BK82">
        <f t="shared" si="78"/>
        <v>-499.13321193363106</v>
      </c>
      <c r="BL82">
        <f t="shared" si="79"/>
        <v>-498.36249686678201</v>
      </c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</row>
    <row r="83" spans="1:79" s="19" customFormat="1" ht="12.95" customHeight="1">
      <c r="A83" s="27" t="s">
        <v>91</v>
      </c>
      <c r="B83" s="33"/>
      <c r="C83" s="30">
        <v>52589.778100000003</v>
      </c>
      <c r="D83" s="30">
        <v>5.0000000000000001E-4</v>
      </c>
      <c r="E83" s="19">
        <f t="shared" si="43"/>
        <v>-1333.4892406385097</v>
      </c>
      <c r="F83" s="19">
        <f t="shared" si="44"/>
        <v>-1333.5</v>
      </c>
      <c r="G83" s="19">
        <f t="shared" si="45"/>
        <v>2.6325500002712943E-2</v>
      </c>
      <c r="J83" s="20"/>
      <c r="K83" s="19">
        <f t="shared" si="81"/>
        <v>2.6325500002712943E-2</v>
      </c>
      <c r="P83" s="21">
        <f t="shared" si="61"/>
        <v>1.3458146635138632E-2</v>
      </c>
      <c r="Q83" s="22">
        <f t="shared" si="46"/>
        <v>37571.278100000003</v>
      </c>
      <c r="R83" s="19">
        <f t="shared" si="64"/>
        <v>1.6556878268602596E-4</v>
      </c>
      <c r="S83" s="137">
        <v>1</v>
      </c>
      <c r="Z83">
        <f t="shared" si="47"/>
        <v>-1333.5</v>
      </c>
      <c r="AA83" s="19">
        <f t="shared" si="48"/>
        <v>2.7323002462818852E-2</v>
      </c>
      <c r="AB83" s="19">
        <f t="shared" si="49"/>
        <v>1.2460644175032721E-2</v>
      </c>
      <c r="AC83" s="19">
        <f t="shared" si="50"/>
        <v>1.2867353367574311E-2</v>
      </c>
      <c r="AD83" s="19">
        <f t="shared" si="51"/>
        <v>-9.9750246010590904E-4</v>
      </c>
      <c r="AE83" s="19">
        <f t="shared" si="52"/>
        <v>9.9501115791734063E-7</v>
      </c>
      <c r="AF83">
        <f t="shared" si="53"/>
        <v>1.2867353367574311E-2</v>
      </c>
      <c r="AG83" s="137"/>
      <c r="AH83">
        <f t="shared" si="54"/>
        <v>1.3864855827680222E-2</v>
      </c>
      <c r="AI83">
        <f t="shared" si="55"/>
        <v>0.15647821600764855</v>
      </c>
      <c r="AJ83">
        <f t="shared" si="56"/>
        <v>0.4711331917557961</v>
      </c>
      <c r="AK83">
        <f t="shared" si="57"/>
        <v>-3.1172285636563671E-2</v>
      </c>
      <c r="AL83">
        <f t="shared" si="58"/>
        <v>-3.1046545358937214</v>
      </c>
      <c r="AM83">
        <f t="shared" si="59"/>
        <v>-54.138454135453124</v>
      </c>
      <c r="AN83" s="19">
        <f t="shared" si="82"/>
        <v>-499.38634804240019</v>
      </c>
      <c r="AO83" s="19">
        <f t="shared" si="82"/>
        <v>-499.30315529551922</v>
      </c>
      <c r="AP83" s="19">
        <f t="shared" si="82"/>
        <v>-499.40303238363754</v>
      </c>
      <c r="AQ83" s="19">
        <f t="shared" si="82"/>
        <v>-499.2828999570915</v>
      </c>
      <c r="AR83" s="19">
        <f t="shared" si="82"/>
        <v>-499.42714544290448</v>
      </c>
      <c r="AS83" s="19">
        <f t="shared" si="82"/>
        <v>-499.25345247341482</v>
      </c>
      <c r="AT83" s="19">
        <f t="shared" si="82"/>
        <v>-499.4621158264448</v>
      </c>
      <c r="AU83" s="19">
        <f t="shared" si="60"/>
        <v>-499.2103242892959</v>
      </c>
      <c r="AV83"/>
      <c r="AW83">
        <v>-900</v>
      </c>
      <c r="AX83">
        <f t="shared" si="68"/>
        <v>3.1893517927120855E-2</v>
      </c>
      <c r="AY83">
        <f t="shared" si="69"/>
        <v>1.3690359539529628E-2</v>
      </c>
      <c r="AZ83" s="19">
        <f t="shared" si="70"/>
        <v>1.8203158387591227E-2</v>
      </c>
      <c r="BA83">
        <f t="shared" si="71"/>
        <v>0.18034095573131192</v>
      </c>
      <c r="BB83">
        <f t="shared" si="65"/>
        <v>0.64027396895235511</v>
      </c>
      <c r="BC83">
        <f t="shared" si="66"/>
        <v>-2.9003747063185461</v>
      </c>
      <c r="BD83">
        <f t="shared" si="67"/>
        <v>-8.2510149926540617</v>
      </c>
      <c r="BE83">
        <f t="shared" si="72"/>
        <v>-498.72337272101777</v>
      </c>
      <c r="BF83">
        <f t="shared" si="73"/>
        <v>-498.69680485513254</v>
      </c>
      <c r="BG83">
        <f t="shared" si="74"/>
        <v>-498.74170759231691</v>
      </c>
      <c r="BH83">
        <f t="shared" si="75"/>
        <v>-498.66452720935985</v>
      </c>
      <c r="BI83">
        <f t="shared" si="76"/>
        <v>-498.79375739596253</v>
      </c>
      <c r="BJ83">
        <f t="shared" si="77"/>
        <v>-498.56551019507458</v>
      </c>
      <c r="BK83">
        <f t="shared" si="78"/>
        <v>-498.94079231219075</v>
      </c>
      <c r="BL83">
        <f t="shared" si="79"/>
        <v>-498.10827575058596</v>
      </c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</row>
    <row r="84" spans="1:79" s="19" customFormat="1" ht="12.95" customHeight="1">
      <c r="A84" s="27" t="s">
        <v>93</v>
      </c>
      <c r="B84" s="32" t="s">
        <v>92</v>
      </c>
      <c r="C84" s="30">
        <v>52644.830800000003</v>
      </c>
      <c r="D84" s="30">
        <v>1.1000000000000001E-3</v>
      </c>
      <c r="E84" s="19">
        <f t="shared" si="43"/>
        <v>-1310.9889310445294</v>
      </c>
      <c r="F84" s="19">
        <f t="shared" si="44"/>
        <v>-1311</v>
      </c>
      <c r="G84" s="19">
        <f t="shared" si="45"/>
        <v>2.708300000813324E-2</v>
      </c>
      <c r="J84" s="20"/>
      <c r="K84" s="19">
        <f t="shared" si="81"/>
        <v>2.708300000813324E-2</v>
      </c>
      <c r="P84" s="21">
        <f t="shared" si="61"/>
        <v>1.3470133971645518E-2</v>
      </c>
      <c r="Q84" s="22">
        <f t="shared" si="46"/>
        <v>37626.330800000003</v>
      </c>
      <c r="R84" s="19">
        <f t="shared" si="64"/>
        <v>1.8531012172736094E-4</v>
      </c>
      <c r="S84" s="137">
        <v>1</v>
      </c>
      <c r="Z84">
        <f t="shared" si="47"/>
        <v>-1311</v>
      </c>
      <c r="AA84" s="19">
        <f t="shared" si="48"/>
        <v>2.7640269321496738E-2</v>
      </c>
      <c r="AB84" s="19">
        <f t="shared" si="49"/>
        <v>1.291286465828202E-2</v>
      </c>
      <c r="AC84" s="19">
        <f t="shared" si="50"/>
        <v>1.3612866036487722E-2</v>
      </c>
      <c r="AD84" s="19">
        <f t="shared" si="51"/>
        <v>-5.5726931336349747E-4</v>
      </c>
      <c r="AE84" s="19">
        <f t="shared" si="52"/>
        <v>3.1054908761662395E-7</v>
      </c>
      <c r="AF84">
        <f t="shared" si="53"/>
        <v>1.3612866036487722E-2</v>
      </c>
      <c r="AG84" s="137"/>
      <c r="AH84">
        <f t="shared" si="54"/>
        <v>1.417013534985122E-2</v>
      </c>
      <c r="AI84">
        <f t="shared" si="55"/>
        <v>0.15674179983101266</v>
      </c>
      <c r="AJ84">
        <f t="shared" si="56"/>
        <v>0.47787728806926888</v>
      </c>
      <c r="AK84">
        <f t="shared" si="57"/>
        <v>-3.7634017978510334E-2</v>
      </c>
      <c r="AL84">
        <f t="shared" si="58"/>
        <v>-3.0969929549002964</v>
      </c>
      <c r="AM84">
        <f t="shared" si="59"/>
        <v>-44.835918752350246</v>
      </c>
      <c r="AN84" s="19">
        <f t="shared" si="82"/>
        <v>-499.36011619869475</v>
      </c>
      <c r="AO84" s="19">
        <f t="shared" si="82"/>
        <v>-499.26548279618657</v>
      </c>
      <c r="AP84" s="19">
        <f t="shared" si="82"/>
        <v>-499.37972515911383</v>
      </c>
      <c r="AQ84" s="19">
        <f t="shared" si="82"/>
        <v>-499.24144508215727</v>
      </c>
      <c r="AR84" s="19">
        <f t="shared" si="82"/>
        <v>-499.40840695397668</v>
      </c>
      <c r="AS84" s="19">
        <f t="shared" si="82"/>
        <v>-499.20598844098924</v>
      </c>
      <c r="AT84" s="19">
        <f t="shared" si="82"/>
        <v>-499.4505631925183</v>
      </c>
      <c r="AU84" s="19">
        <f t="shared" si="60"/>
        <v>-499.15312453815181</v>
      </c>
      <c r="AV84"/>
      <c r="AW84">
        <v>-800</v>
      </c>
      <c r="AX84">
        <f t="shared" si="68"/>
        <v>3.1809599598989435E-2</v>
      </c>
      <c r="AY84">
        <f t="shared" si="69"/>
        <v>1.3744302887140571E-2</v>
      </c>
      <c r="AZ84" s="19">
        <f t="shared" si="70"/>
        <v>1.8065296711848866E-2</v>
      </c>
      <c r="BA84">
        <f t="shared" si="71"/>
        <v>0.1940162332737102</v>
      </c>
      <c r="BB84">
        <f t="shared" si="65"/>
        <v>0.68549980201365446</v>
      </c>
      <c r="BC84">
        <f t="shared" si="66"/>
        <v>-2.8399396314950147</v>
      </c>
      <c r="BD84">
        <f t="shared" si="67"/>
        <v>-6.5797822233943606</v>
      </c>
      <c r="BE84">
        <f t="shared" si="72"/>
        <v>-498.54994459043468</v>
      </c>
      <c r="BF84">
        <f t="shared" si="73"/>
        <v>-498.54405727971869</v>
      </c>
      <c r="BG84">
        <f t="shared" si="74"/>
        <v>-498.55627210795313</v>
      </c>
      <c r="BH84">
        <f t="shared" si="75"/>
        <v>-498.53068196912568</v>
      </c>
      <c r="BI84">
        <f t="shared" si="76"/>
        <v>-498.58326781000272</v>
      </c>
      <c r="BJ84">
        <f t="shared" si="77"/>
        <v>-498.47027604626948</v>
      </c>
      <c r="BK84">
        <f t="shared" si="78"/>
        <v>-498.69485764705104</v>
      </c>
      <c r="BL84">
        <f t="shared" si="79"/>
        <v>-497.85405463438985</v>
      </c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</row>
    <row r="85" spans="1:79" s="19" customFormat="1" ht="12.95" customHeight="1">
      <c r="A85" s="27" t="s">
        <v>94</v>
      </c>
      <c r="B85" s="28"/>
      <c r="C85" s="29">
        <v>52724.352700000003</v>
      </c>
      <c r="D85" s="29">
        <v>5.0000000000000001E-4</v>
      </c>
      <c r="E85" s="19">
        <f t="shared" ref="E85:E116" si="83">+(C85-C$7)/C$8</f>
        <v>-1278.4879389133253</v>
      </c>
      <c r="F85" s="19">
        <f t="shared" ref="F85:F116" si="84">ROUND(2*E85,0)/2</f>
        <v>-1278.5</v>
      </c>
      <c r="G85" s="19">
        <f t="shared" ref="G85:G116" si="85">+C85-(C$7+F85*C$8)</f>
        <v>2.9510500004107598E-2</v>
      </c>
      <c r="J85" s="92">
        <f>G85</f>
        <v>2.9510500004107598E-2</v>
      </c>
      <c r="P85" s="21">
        <f t="shared" si="61"/>
        <v>1.3487461623165345E-2</v>
      </c>
      <c r="Q85" s="22">
        <f t="shared" ref="Q85:Q116" si="86">+C85-15018.5</f>
        <v>37705.852700000003</v>
      </c>
      <c r="R85" s="19">
        <f t="shared" si="64"/>
        <v>2.5673775895714853E-4</v>
      </c>
      <c r="S85" s="137">
        <v>1</v>
      </c>
      <c r="Z85">
        <f t="shared" ref="Z85:Z116" si="87">F85</f>
        <v>-1278.5</v>
      </c>
      <c r="AA85" s="19">
        <f t="shared" ref="AA85:AA116" si="88">AB$3+AB$4*Z85+AB$5*Z85^2+AH85</f>
        <v>2.8101578065238907E-2</v>
      </c>
      <c r="AB85" s="19">
        <f t="shared" ref="AB85:AB116" si="89">IF(S85&lt;&gt;0,G85-AH85, -9999)</f>
        <v>1.4896383562034037E-2</v>
      </c>
      <c r="AC85" s="19">
        <f t="shared" ref="AC85:AC116" si="90">+G85-P85</f>
        <v>1.6023038380942253E-2</v>
      </c>
      <c r="AD85" s="19">
        <f t="shared" ref="AD85:AD116" si="91">IF(S85&lt;&gt;0,G85-AA85, -9999)</f>
        <v>1.4089219388686916E-3</v>
      </c>
      <c r="AE85" s="19">
        <f t="shared" ref="AE85:AE116" si="92">+(G85-AA85)^2*S85</f>
        <v>1.9850610298255131E-6</v>
      </c>
      <c r="AF85">
        <f t="shared" ref="AF85:AF116" si="93">IF(S85&lt;&gt;0,G85-P85, -9999)</f>
        <v>1.6023038380942253E-2</v>
      </c>
      <c r="AG85" s="137"/>
      <c r="AH85">
        <f t="shared" ref="AH85:AH116" si="94">$AB$6*($AB$11/AI85*AJ85+$AB$12)</f>
        <v>1.4614116442073562E-2</v>
      </c>
      <c r="AI85">
        <f t="shared" ref="AI85:AI116" si="95">1+$AB$7*COS(AL85)</f>
        <v>0.15723689732893487</v>
      </c>
      <c r="AJ85">
        <f t="shared" ref="AJ85:AJ116" si="96">SIN(AL85+RADIANS($AB$9))</f>
        <v>0.48806812925783877</v>
      </c>
      <c r="AK85">
        <f t="shared" ref="AK85:AK116" si="97">$AB$7*SIN(AL85)</f>
        <v>-4.744538162652439E-2</v>
      </c>
      <c r="AL85">
        <f t="shared" ref="AL85:AL116" si="98">2*ATAN(AM85)</f>
        <v>-3.085354605035441</v>
      </c>
      <c r="AM85">
        <f t="shared" ref="AM85:AM116" si="99">SQRT((1+$AB$7)/(1-$AB$7))*TAN(AN85/2)</f>
        <v>-35.553738152840836</v>
      </c>
      <c r="AN85" s="19">
        <f t="shared" si="82"/>
        <v>-499.32036352960279</v>
      </c>
      <c r="AO85" s="19">
        <f t="shared" si="82"/>
        <v>-499.21271976876147</v>
      </c>
      <c r="AP85" s="19">
        <f t="shared" si="82"/>
        <v>-499.34394025100931</v>
      </c>
      <c r="AQ85" s="19">
        <f t="shared" si="82"/>
        <v>-499.18334006194272</v>
      </c>
      <c r="AR85" s="19">
        <f t="shared" si="82"/>
        <v>-499.37915241834736</v>
      </c>
      <c r="AS85" s="19">
        <f t="shared" si="82"/>
        <v>-499.13889389677877</v>
      </c>
      <c r="AT85" s="19">
        <f t="shared" si="82"/>
        <v>-499.43212012324562</v>
      </c>
      <c r="AU85" s="19">
        <f t="shared" ref="AU85:AU116" si="100">RADIANS($AB$9)+$AB$18*(F85-AB$15)</f>
        <v>-499.07050267538807</v>
      </c>
      <c r="AV85"/>
      <c r="AW85">
        <v>-700</v>
      </c>
      <c r="AX85">
        <f t="shared" si="68"/>
        <v>3.1139709655482663E-2</v>
      </c>
      <c r="AY85">
        <f t="shared" si="69"/>
        <v>1.3798387324527947E-2</v>
      </c>
      <c r="AZ85" s="19">
        <f t="shared" si="70"/>
        <v>1.7341322330954714E-2</v>
      </c>
      <c r="BA85">
        <f t="shared" si="71"/>
        <v>0.21313981245281277</v>
      </c>
      <c r="BB85">
        <f t="shared" si="65"/>
        <v>0.73387816446934284</v>
      </c>
      <c r="BC85">
        <f t="shared" si="66"/>
        <v>-2.7712158810739869</v>
      </c>
      <c r="BD85">
        <f t="shared" si="67"/>
        <v>-5.3380356006465197</v>
      </c>
      <c r="BE85">
        <f t="shared" si="72"/>
        <v>-498.36852499575218</v>
      </c>
      <c r="BF85">
        <f t="shared" si="73"/>
        <v>-498.36833719597666</v>
      </c>
      <c r="BG85">
        <f t="shared" si="74"/>
        <v>-498.36887539827768</v>
      </c>
      <c r="BH85">
        <f t="shared" si="75"/>
        <v>-498.36733129082381</v>
      </c>
      <c r="BI85">
        <f t="shared" si="76"/>
        <v>-498.37174737055881</v>
      </c>
      <c r="BJ85">
        <f t="shared" si="77"/>
        <v>-498.35900073256533</v>
      </c>
      <c r="BK85">
        <f t="shared" si="78"/>
        <v>-498.39487527638772</v>
      </c>
      <c r="BL85">
        <f t="shared" si="79"/>
        <v>-497.5998335181938</v>
      </c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</row>
    <row r="86" spans="1:79" s="19" customFormat="1" ht="12.95" customHeight="1">
      <c r="A86" s="27" t="s">
        <v>93</v>
      </c>
      <c r="B86" s="32" t="s">
        <v>89</v>
      </c>
      <c r="C86" s="30">
        <v>52907.858399999997</v>
      </c>
      <c r="D86" s="30">
        <v>4.0000000000000002E-4</v>
      </c>
      <c r="E86" s="19">
        <f t="shared" si="83"/>
        <v>-1203.4882556596442</v>
      </c>
      <c r="F86" s="19">
        <f t="shared" si="84"/>
        <v>-1203.5</v>
      </c>
      <c r="G86" s="19">
        <f t="shared" si="85"/>
        <v>2.8735499996400904E-2</v>
      </c>
      <c r="J86" s="20"/>
      <c r="K86" s="19">
        <f t="shared" ref="K86:K99" si="101">G86</f>
        <v>2.8735499996400904E-2</v>
      </c>
      <c r="P86" s="21">
        <f t="shared" ref="P86:P117" si="102">D$11+D$12*F86+D$13*F86^2</f>
        <v>1.3527505388104148E-2</v>
      </c>
      <c r="Q86" s="22">
        <f t="shared" si="86"/>
        <v>37889.358399999997</v>
      </c>
      <c r="R86" s="19">
        <f t="shared" si="64"/>
        <v>2.3128310000598319E-4</v>
      </c>
      <c r="S86" s="137">
        <v>1</v>
      </c>
      <c r="Z86">
        <f t="shared" si="87"/>
        <v>-1203.5</v>
      </c>
      <c r="AA86" s="19">
        <f t="shared" si="88"/>
        <v>2.9162700704965856E-2</v>
      </c>
      <c r="AB86" s="19">
        <f t="shared" si="89"/>
        <v>1.3100304679539196E-2</v>
      </c>
      <c r="AC86" s="19">
        <f t="shared" si="90"/>
        <v>1.5207994608296756E-2</v>
      </c>
      <c r="AD86" s="19">
        <f t="shared" si="91"/>
        <v>-4.2720070856495235E-4</v>
      </c>
      <c r="AE86" s="19">
        <f t="shared" si="92"/>
        <v>1.8250044539839734E-7</v>
      </c>
      <c r="AF86">
        <f t="shared" si="93"/>
        <v>1.5207994608296756E-2</v>
      </c>
      <c r="AG86" s="137"/>
      <c r="AH86">
        <f t="shared" si="94"/>
        <v>1.5635195316861708E-2</v>
      </c>
      <c r="AI86">
        <f t="shared" si="95"/>
        <v>0.15901928589677639</v>
      </c>
      <c r="AJ86">
        <f t="shared" si="96"/>
        <v>0.51379269540621531</v>
      </c>
      <c r="AK86">
        <f t="shared" si="97"/>
        <v>-7.247171840020579E-2</v>
      </c>
      <c r="AL86">
        <f t="shared" si="98"/>
        <v>-3.0556297813451203</v>
      </c>
      <c r="AM86">
        <f t="shared" si="99"/>
        <v>-23.251529335040942</v>
      </c>
      <c r="AN86" s="19">
        <f t="shared" si="82"/>
        <v>-499.21953032886751</v>
      </c>
      <c r="AO86" s="19">
        <f t="shared" si="82"/>
        <v>-499.0990579118872</v>
      </c>
      <c r="AP86" s="19">
        <f t="shared" si="82"/>
        <v>-499.25050942944642</v>
      </c>
      <c r="AQ86" s="19">
        <f t="shared" si="82"/>
        <v>-499.05859653307294</v>
      </c>
      <c r="AR86" s="19">
        <f t="shared" si="82"/>
        <v>-499.29983999404169</v>
      </c>
      <c r="AS86" s="19">
        <f t="shared" si="82"/>
        <v>-498.99242925373204</v>
      </c>
      <c r="AT86" s="19">
        <f t="shared" si="82"/>
        <v>-499.37944525743302</v>
      </c>
      <c r="AU86" s="19">
        <f t="shared" si="100"/>
        <v>-498.87983683824103</v>
      </c>
      <c r="AV86"/>
      <c r="AW86">
        <v>-600</v>
      </c>
      <c r="AX86">
        <f t="shared" si="68"/>
        <v>2.9735447315459008E-2</v>
      </c>
      <c r="AY86">
        <f t="shared" si="69"/>
        <v>1.3852612851691763E-2</v>
      </c>
      <c r="AZ86" s="19">
        <f t="shared" si="70"/>
        <v>1.5882834463767245E-2</v>
      </c>
      <c r="BA86">
        <f t="shared" si="71"/>
        <v>0.24179701446367785</v>
      </c>
      <c r="BB86">
        <f t="shared" si="65"/>
        <v>0.78869454707922848</v>
      </c>
      <c r="BC86">
        <f t="shared" si="66"/>
        <v>-2.6865469147130501</v>
      </c>
      <c r="BD86">
        <f t="shared" si="67"/>
        <v>-4.3190585827638799</v>
      </c>
      <c r="BE86">
        <f t="shared" si="72"/>
        <v>-498.16827105914876</v>
      </c>
      <c r="BF86">
        <f t="shared" si="73"/>
        <v>-498.16829781348554</v>
      </c>
      <c r="BG86">
        <f t="shared" si="74"/>
        <v>-498.16815623718594</v>
      </c>
      <c r="BH86">
        <f t="shared" si="75"/>
        <v>-498.16890443061027</v>
      </c>
      <c r="BI86">
        <f t="shared" si="76"/>
        <v>-498.16492242768436</v>
      </c>
      <c r="BJ86">
        <f t="shared" si="77"/>
        <v>-498.18537837216843</v>
      </c>
      <c r="BK86">
        <f t="shared" si="78"/>
        <v>-498.04378678196082</v>
      </c>
      <c r="BL86">
        <f t="shared" si="79"/>
        <v>-497.34561240199776</v>
      </c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</row>
    <row r="87" spans="1:79" s="19" customFormat="1" ht="12.95" customHeight="1">
      <c r="A87" s="34" t="s">
        <v>95</v>
      </c>
      <c r="B87" s="35" t="s">
        <v>89</v>
      </c>
      <c r="C87" s="34">
        <v>52949.453800000003</v>
      </c>
      <c r="D87" s="34">
        <v>2.9999999999999997E-4</v>
      </c>
      <c r="E87" s="19">
        <f t="shared" si="83"/>
        <v>-1186.4880108453922</v>
      </c>
      <c r="F87" s="19">
        <f t="shared" si="84"/>
        <v>-1186.5</v>
      </c>
      <c r="G87" s="19">
        <f t="shared" si="85"/>
        <v>2.9334500002732966E-2</v>
      </c>
      <c r="J87" s="20"/>
      <c r="K87" s="19">
        <f t="shared" si="101"/>
        <v>2.9334500002732966E-2</v>
      </c>
      <c r="P87" s="21">
        <f t="shared" si="102"/>
        <v>1.3536593008044127E-2</v>
      </c>
      <c r="Q87" s="22">
        <f t="shared" si="86"/>
        <v>37930.953800000003</v>
      </c>
      <c r="R87" s="19">
        <f t="shared" si="64"/>
        <v>2.4957386541283851E-4</v>
      </c>
      <c r="S87" s="137">
        <v>1</v>
      </c>
      <c r="Z87">
        <f t="shared" si="87"/>
        <v>-1186.5</v>
      </c>
      <c r="AA87" s="19">
        <f t="shared" si="88"/>
        <v>2.9397217556895599E-2</v>
      </c>
      <c r="AB87" s="19">
        <f t="shared" si="89"/>
        <v>1.3473875453881495E-2</v>
      </c>
      <c r="AC87" s="19">
        <f t="shared" si="90"/>
        <v>1.5797906994688839E-2</v>
      </c>
      <c r="AD87" s="19">
        <f t="shared" si="91"/>
        <v>-6.2717554162632777E-5</v>
      </c>
      <c r="AE87" s="19">
        <f t="shared" si="92"/>
        <v>3.9334916001427763E-9</v>
      </c>
      <c r="AF87">
        <f t="shared" si="93"/>
        <v>1.5797906994688839E-2</v>
      </c>
      <c r="AG87" s="137"/>
      <c r="AH87">
        <f t="shared" si="94"/>
        <v>1.5860624548851471E-2</v>
      </c>
      <c r="AI87">
        <f t="shared" si="95"/>
        <v>0.15957152843613465</v>
      </c>
      <c r="AJ87">
        <f t="shared" si="96"/>
        <v>0.52005037184491598</v>
      </c>
      <c r="AK87">
        <f t="shared" si="97"/>
        <v>-7.8617400403930948E-2</v>
      </c>
      <c r="AL87">
        <f t="shared" si="98"/>
        <v>-3.0483196575651523</v>
      </c>
      <c r="AM87">
        <f t="shared" si="99"/>
        <v>-21.426885589562492</v>
      </c>
      <c r="AN87" s="19">
        <f t="shared" si="82"/>
        <v>-499.19492379140877</v>
      </c>
      <c r="AO87" s="19">
        <f t="shared" si="82"/>
        <v>-499.07484179666011</v>
      </c>
      <c r="AP87" s="19">
        <f t="shared" si="82"/>
        <v>-499.22712288505107</v>
      </c>
      <c r="AQ87" s="19">
        <f t="shared" si="82"/>
        <v>-499.03227409433049</v>
      </c>
      <c r="AR87" s="19">
        <f t="shared" si="82"/>
        <v>-499.27931273642565</v>
      </c>
      <c r="AS87" s="19">
        <f t="shared" si="82"/>
        <v>-498.96115383317601</v>
      </c>
      <c r="AT87" s="19">
        <f t="shared" si="82"/>
        <v>-499.36515560956735</v>
      </c>
      <c r="AU87" s="19">
        <f t="shared" si="100"/>
        <v>-498.83661924848769</v>
      </c>
      <c r="AV87"/>
      <c r="AW87">
        <v>-500</v>
      </c>
      <c r="AX87">
        <f t="shared" si="68"/>
        <v>2.7301675033603472E-2</v>
      </c>
      <c r="AY87">
        <f t="shared" si="69"/>
        <v>1.3906979468632015E-2</v>
      </c>
      <c r="AZ87" s="19">
        <f t="shared" si="70"/>
        <v>1.3394695564971457E-2</v>
      </c>
      <c r="BA87">
        <f t="shared" si="71"/>
        <v>0.2892000650019898</v>
      </c>
      <c r="BB87">
        <f t="shared" si="65"/>
        <v>0.85383056119710166</v>
      </c>
      <c r="BC87">
        <f t="shared" si="66"/>
        <v>-2.571929438209116</v>
      </c>
      <c r="BD87">
        <f t="shared" si="67"/>
        <v>-3.4153849310217992</v>
      </c>
      <c r="BE87">
        <f t="shared" si="72"/>
        <v>-497.93546837094829</v>
      </c>
      <c r="BF87">
        <f t="shared" si="73"/>
        <v>-497.93546837078367</v>
      </c>
      <c r="BG87">
        <f t="shared" si="74"/>
        <v>-497.93546834278834</v>
      </c>
      <c r="BH87">
        <f t="shared" si="75"/>
        <v>-497.93546358410453</v>
      </c>
      <c r="BI87">
        <f t="shared" si="76"/>
        <v>-497.93469710432947</v>
      </c>
      <c r="BJ87">
        <f t="shared" si="77"/>
        <v>-497.89911966039767</v>
      </c>
      <c r="BK87">
        <f t="shared" si="78"/>
        <v>-497.64781890113278</v>
      </c>
      <c r="BL87">
        <f t="shared" si="79"/>
        <v>-497.09139128580165</v>
      </c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</row>
    <row r="88" spans="1:79" s="19" customFormat="1" ht="12.95" customHeight="1">
      <c r="A88" s="34" t="s">
        <v>96</v>
      </c>
      <c r="B88" s="36" t="s">
        <v>89</v>
      </c>
      <c r="C88" s="30">
        <v>52949.4565</v>
      </c>
      <c r="D88" s="30">
        <v>5.3E-3</v>
      </c>
      <c r="E88" s="19">
        <f t="shared" si="83"/>
        <v>-1186.4869073420973</v>
      </c>
      <c r="F88" s="19">
        <f t="shared" si="84"/>
        <v>-1186.5</v>
      </c>
      <c r="G88" s="19">
        <f t="shared" si="85"/>
        <v>3.2034500000008848E-2</v>
      </c>
      <c r="J88" s="20"/>
      <c r="K88" s="19">
        <f t="shared" si="101"/>
        <v>3.2034500000008848E-2</v>
      </c>
      <c r="P88" s="21">
        <f t="shared" si="102"/>
        <v>1.3536593008044127E-2</v>
      </c>
      <c r="Q88" s="22">
        <f t="shared" si="86"/>
        <v>37930.9565</v>
      </c>
      <c r="R88" s="19">
        <f t="shared" si="64"/>
        <v>3.421725630833773E-4</v>
      </c>
      <c r="S88" s="137">
        <v>1</v>
      </c>
      <c r="Z88">
        <f t="shared" si="87"/>
        <v>-1186.5</v>
      </c>
      <c r="AA88" s="19">
        <f t="shared" si="88"/>
        <v>2.9397217556895599E-2</v>
      </c>
      <c r="AB88" s="19">
        <f t="shared" si="89"/>
        <v>1.6173875451157376E-2</v>
      </c>
      <c r="AC88" s="19">
        <f t="shared" si="90"/>
        <v>1.849790699196472E-2</v>
      </c>
      <c r="AD88" s="19">
        <f t="shared" si="91"/>
        <v>2.6372824431132487E-3</v>
      </c>
      <c r="AE88" s="19">
        <f t="shared" si="92"/>
        <v>6.9552586847533856E-6</v>
      </c>
      <c r="AF88">
        <f t="shared" si="93"/>
        <v>1.849790699196472E-2</v>
      </c>
      <c r="AG88" s="137"/>
      <c r="AH88">
        <f t="shared" si="94"/>
        <v>1.5860624548851471E-2</v>
      </c>
      <c r="AI88">
        <f t="shared" si="95"/>
        <v>0.15957152843613465</v>
      </c>
      <c r="AJ88">
        <f t="shared" si="96"/>
        <v>0.52005037184491598</v>
      </c>
      <c r="AK88">
        <f t="shared" si="97"/>
        <v>-7.8617400403930948E-2</v>
      </c>
      <c r="AL88">
        <f t="shared" si="98"/>
        <v>-3.0483196575651523</v>
      </c>
      <c r="AM88">
        <f t="shared" si="99"/>
        <v>-21.426885589562492</v>
      </c>
      <c r="AN88" s="19">
        <f t="shared" si="82"/>
        <v>-499.19492379140877</v>
      </c>
      <c r="AO88" s="19">
        <f t="shared" si="82"/>
        <v>-499.07484179666011</v>
      </c>
      <c r="AP88" s="19">
        <f t="shared" si="82"/>
        <v>-499.22712288505107</v>
      </c>
      <c r="AQ88" s="19">
        <f t="shared" si="82"/>
        <v>-499.03227409433049</v>
      </c>
      <c r="AR88" s="19">
        <f t="shared" si="82"/>
        <v>-499.27931273642565</v>
      </c>
      <c r="AS88" s="19">
        <f t="shared" si="82"/>
        <v>-498.96115383317601</v>
      </c>
      <c r="AT88" s="19">
        <f t="shared" si="82"/>
        <v>-499.36515560956735</v>
      </c>
      <c r="AU88" s="19">
        <f t="shared" si="100"/>
        <v>-498.83661924848769</v>
      </c>
      <c r="AV88"/>
      <c r="AW88">
        <v>-400</v>
      </c>
      <c r="AX88">
        <f t="shared" si="68"/>
        <v>2.3237373675876319E-2</v>
      </c>
      <c r="AY88">
        <f t="shared" si="69"/>
        <v>1.3961487175348704E-2</v>
      </c>
      <c r="AZ88" s="19">
        <f t="shared" si="70"/>
        <v>9.2758865005276164E-3</v>
      </c>
      <c r="BA88">
        <f t="shared" si="71"/>
        <v>0.38252910174773347</v>
      </c>
      <c r="BB88">
        <f t="shared" si="65"/>
        <v>0.93344177033392861</v>
      </c>
      <c r="BC88">
        <f t="shared" si="66"/>
        <v>-2.3913391126590895</v>
      </c>
      <c r="BD88">
        <f t="shared" si="67"/>
        <v>-2.5395342260301303</v>
      </c>
      <c r="BE88">
        <f t="shared" si="72"/>
        <v>-497.64370374507445</v>
      </c>
      <c r="BF88">
        <f t="shared" si="73"/>
        <v>-497.64298274248358</v>
      </c>
      <c r="BG88">
        <f t="shared" si="74"/>
        <v>-497.64010067497048</v>
      </c>
      <c r="BH88">
        <f t="shared" si="75"/>
        <v>-497.62883657480825</v>
      </c>
      <c r="BI88">
        <f t="shared" si="76"/>
        <v>-497.58812225673256</v>
      </c>
      <c r="BJ88">
        <f t="shared" si="77"/>
        <v>-497.46821916984101</v>
      </c>
      <c r="BK88">
        <f t="shared" si="78"/>
        <v>-497.21608326561585</v>
      </c>
      <c r="BL88">
        <f t="shared" si="79"/>
        <v>-496.8371701696056</v>
      </c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</row>
    <row r="89" spans="1:79" s="19" customFormat="1" ht="12.95" customHeight="1">
      <c r="A89" s="34" t="s">
        <v>96</v>
      </c>
      <c r="B89" s="35" t="s">
        <v>89</v>
      </c>
      <c r="C89" s="34">
        <v>52949.4565</v>
      </c>
      <c r="D89" s="34">
        <v>5.3E-3</v>
      </c>
      <c r="E89" s="19">
        <f t="shared" si="83"/>
        <v>-1186.4869073420973</v>
      </c>
      <c r="F89" s="19">
        <f t="shared" si="84"/>
        <v>-1186.5</v>
      </c>
      <c r="G89" s="19">
        <f t="shared" si="85"/>
        <v>3.2034500000008848E-2</v>
      </c>
      <c r="J89" s="20"/>
      <c r="K89" s="19">
        <f t="shared" si="101"/>
        <v>3.2034500000008848E-2</v>
      </c>
      <c r="P89" s="21">
        <f t="shared" si="102"/>
        <v>1.3536593008044127E-2</v>
      </c>
      <c r="Q89" s="22">
        <f t="shared" si="86"/>
        <v>37930.9565</v>
      </c>
      <c r="R89" s="19">
        <f t="shared" si="64"/>
        <v>3.421725630833773E-4</v>
      </c>
      <c r="S89" s="137">
        <v>1</v>
      </c>
      <c r="Z89">
        <f t="shared" si="87"/>
        <v>-1186.5</v>
      </c>
      <c r="AA89" s="19">
        <f t="shared" si="88"/>
        <v>2.9397217556895599E-2</v>
      </c>
      <c r="AB89" s="19">
        <f t="shared" si="89"/>
        <v>1.6173875451157376E-2</v>
      </c>
      <c r="AC89" s="19">
        <f t="shared" si="90"/>
        <v>1.849790699196472E-2</v>
      </c>
      <c r="AD89" s="19">
        <f t="shared" si="91"/>
        <v>2.6372824431132487E-3</v>
      </c>
      <c r="AE89" s="19">
        <f t="shared" si="92"/>
        <v>6.9552586847533856E-6</v>
      </c>
      <c r="AF89">
        <f t="shared" si="93"/>
        <v>1.849790699196472E-2</v>
      </c>
      <c r="AG89" s="137"/>
      <c r="AH89">
        <f t="shared" si="94"/>
        <v>1.5860624548851471E-2</v>
      </c>
      <c r="AI89">
        <f t="shared" si="95"/>
        <v>0.15957152843613465</v>
      </c>
      <c r="AJ89">
        <f t="shared" si="96"/>
        <v>0.52005037184491598</v>
      </c>
      <c r="AK89">
        <f t="shared" si="97"/>
        <v>-7.8617400403930948E-2</v>
      </c>
      <c r="AL89">
        <f t="shared" si="98"/>
        <v>-3.0483196575651523</v>
      </c>
      <c r="AM89">
        <f t="shared" si="99"/>
        <v>-21.426885589562492</v>
      </c>
      <c r="AN89" s="19">
        <f t="shared" si="82"/>
        <v>-499.19492379140877</v>
      </c>
      <c r="AO89" s="19">
        <f t="shared" si="82"/>
        <v>-499.07484179666011</v>
      </c>
      <c r="AP89" s="19">
        <f t="shared" si="82"/>
        <v>-499.22712288505107</v>
      </c>
      <c r="AQ89" s="19">
        <f t="shared" si="82"/>
        <v>-499.03227409433049</v>
      </c>
      <c r="AR89" s="19">
        <f t="shared" si="82"/>
        <v>-499.27931273642565</v>
      </c>
      <c r="AS89" s="19">
        <f t="shared" si="82"/>
        <v>-498.96115383317601</v>
      </c>
      <c r="AT89" s="19">
        <f t="shared" si="82"/>
        <v>-499.36515560956735</v>
      </c>
      <c r="AU89" s="19">
        <f t="shared" si="100"/>
        <v>-498.83661924848769</v>
      </c>
      <c r="AV89"/>
      <c r="AW89">
        <v>-300</v>
      </c>
      <c r="AX89">
        <f t="shared" si="68"/>
        <v>1.5404394732552873E-2</v>
      </c>
      <c r="AY89">
        <f t="shared" si="69"/>
        <v>1.4016135971841832E-2</v>
      </c>
      <c r="AZ89" s="19">
        <f t="shared" si="70"/>
        <v>1.3882587607110405E-3</v>
      </c>
      <c r="BA89">
        <f t="shared" si="71"/>
        <v>0.68360731995375579</v>
      </c>
      <c r="BB89">
        <f t="shared" si="65"/>
        <v>0.99759111793411237</v>
      </c>
      <c r="BC89">
        <f t="shared" si="66"/>
        <v>-1.9550091980271143</v>
      </c>
      <c r="BD89">
        <f t="shared" si="67"/>
        <v>-1.4829454923223766</v>
      </c>
      <c r="BE89">
        <f t="shared" si="72"/>
        <v>-497.18582805332454</v>
      </c>
      <c r="BF89">
        <f t="shared" si="73"/>
        <v>-497.16716124596525</v>
      </c>
      <c r="BG89">
        <f t="shared" si="74"/>
        <v>-497.13605379101915</v>
      </c>
      <c r="BH89">
        <f t="shared" si="75"/>
        <v>-497.08616815994276</v>
      </c>
      <c r="BI89">
        <f t="shared" si="76"/>
        <v>-497.01035176719995</v>
      </c>
      <c r="BJ89">
        <f t="shared" si="77"/>
        <v>-496.90257767446013</v>
      </c>
      <c r="BK89">
        <f t="shared" si="78"/>
        <v>-496.75999069616324</v>
      </c>
      <c r="BL89">
        <f t="shared" si="79"/>
        <v>-496.58294905340949</v>
      </c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</row>
    <row r="90" spans="1:79" s="19" customFormat="1" ht="12.95" customHeight="1">
      <c r="A90" s="37" t="s">
        <v>97</v>
      </c>
      <c r="B90" s="35" t="s">
        <v>89</v>
      </c>
      <c r="C90" s="34">
        <v>53032.643300000003</v>
      </c>
      <c r="D90" s="34">
        <v>2.9999999999999997E-4</v>
      </c>
      <c r="E90" s="19">
        <f t="shared" si="83"/>
        <v>-1152.4880525332942</v>
      </c>
      <c r="F90" s="19">
        <f t="shared" si="84"/>
        <v>-1152.5</v>
      </c>
      <c r="G90" s="19">
        <f t="shared" si="85"/>
        <v>2.9232500004582107E-2</v>
      </c>
      <c r="J90" s="20"/>
      <c r="K90" s="19">
        <f t="shared" si="101"/>
        <v>2.9232500004582107E-2</v>
      </c>
      <c r="P90" s="21">
        <f t="shared" si="102"/>
        <v>1.3554780480407704E-2</v>
      </c>
      <c r="Q90" s="22">
        <f t="shared" si="86"/>
        <v>38014.143300000003</v>
      </c>
      <c r="R90" s="19">
        <f t="shared" si="64"/>
        <v>2.4579088947867931E-4</v>
      </c>
      <c r="S90" s="137">
        <v>1</v>
      </c>
      <c r="Z90">
        <f t="shared" si="87"/>
        <v>-1152.5</v>
      </c>
      <c r="AA90" s="19">
        <f t="shared" si="88"/>
        <v>2.9851811234211142E-2</v>
      </c>
      <c r="AB90" s="19">
        <f t="shared" si="89"/>
        <v>1.2935469250778667E-2</v>
      </c>
      <c r="AC90" s="19">
        <f t="shared" si="90"/>
        <v>1.5677719524174405E-2</v>
      </c>
      <c r="AD90" s="19">
        <f t="shared" si="91"/>
        <v>-6.193112296290354E-4</v>
      </c>
      <c r="AE90" s="19">
        <f t="shared" si="92"/>
        <v>3.8354639914462784E-7</v>
      </c>
      <c r="AF90">
        <f t="shared" si="93"/>
        <v>1.5677719524174405E-2</v>
      </c>
      <c r="AG90" s="137"/>
      <c r="AH90">
        <f t="shared" si="94"/>
        <v>1.629703075380344E-2</v>
      </c>
      <c r="AI90">
        <f t="shared" si="95"/>
        <v>0.16086667252861186</v>
      </c>
      <c r="AJ90">
        <f t="shared" si="96"/>
        <v>0.53300155295285556</v>
      </c>
      <c r="AK90">
        <f t="shared" si="97"/>
        <v>-9.1410995991963867E-2</v>
      </c>
      <c r="AL90">
        <f t="shared" si="98"/>
        <v>-3.0330855076017449</v>
      </c>
      <c r="AM90">
        <f t="shared" si="99"/>
        <v>-18.413877689937369</v>
      </c>
      <c r="AN90" s="19">
        <f t="shared" si="82"/>
        <v>-499.14393570444417</v>
      </c>
      <c r="AO90" s="19">
        <f t="shared" si="82"/>
        <v>-499.02792886276518</v>
      </c>
      <c r="AP90" s="19">
        <f t="shared" si="82"/>
        <v>-499.17794146067001</v>
      </c>
      <c r="AQ90" s="19">
        <f t="shared" si="82"/>
        <v>-498.98180617695522</v>
      </c>
      <c r="AR90" s="19">
        <f t="shared" si="82"/>
        <v>-499.2352640874484</v>
      </c>
      <c r="AS90" s="19">
        <f t="shared" si="82"/>
        <v>-498.90102749222154</v>
      </c>
      <c r="AT90" s="19">
        <f t="shared" si="82"/>
        <v>-499.33356305863219</v>
      </c>
      <c r="AU90" s="19">
        <f t="shared" si="100"/>
        <v>-498.75018406898101</v>
      </c>
      <c r="AV90"/>
      <c r="AW90">
        <v>-200</v>
      </c>
      <c r="AX90">
        <f t="shared" si="68"/>
        <v>-6.4192092602327264E-4</v>
      </c>
      <c r="AY90">
        <f t="shared" si="69"/>
        <v>1.4070925858111394E-2</v>
      </c>
      <c r="AZ90" s="19">
        <f t="shared" si="70"/>
        <v>-1.4712846784134667E-2</v>
      </c>
      <c r="BA90">
        <f t="shared" si="71"/>
        <v>1.6612222987137448</v>
      </c>
      <c r="BB90">
        <f t="shared" si="65"/>
        <v>-0.90200830797294074</v>
      </c>
      <c r="BC90">
        <f t="shared" si="66"/>
        <v>0.6707621045108676</v>
      </c>
      <c r="BD90">
        <f t="shared" si="67"/>
        <v>0.34854840289523026</v>
      </c>
      <c r="BE90">
        <f t="shared" si="72"/>
        <v>-496.16964114126728</v>
      </c>
      <c r="BF90">
        <f t="shared" si="73"/>
        <v>-496.18203560372746</v>
      </c>
      <c r="BG90">
        <f t="shared" si="74"/>
        <v>-496.19696640046158</v>
      </c>
      <c r="BH90">
        <f t="shared" si="75"/>
        <v>-496.21490077149593</v>
      </c>
      <c r="BI90">
        <f t="shared" si="76"/>
        <v>-496.23637646195056</v>
      </c>
      <c r="BJ90">
        <f t="shared" si="77"/>
        <v>-496.2620112779955</v>
      </c>
      <c r="BK90">
        <f t="shared" si="78"/>
        <v>-496.29251770296241</v>
      </c>
      <c r="BL90">
        <f t="shared" si="79"/>
        <v>-496.32872793721344</v>
      </c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</row>
    <row r="91" spans="1:79" s="19" customFormat="1" ht="12.95" customHeight="1">
      <c r="A91" s="37" t="s">
        <v>193</v>
      </c>
      <c r="B91" s="87" t="s">
        <v>92</v>
      </c>
      <c r="C91" s="37">
        <v>53317.69</v>
      </c>
      <c r="D91" s="37">
        <v>2.9999999999999997E-4</v>
      </c>
      <c r="E91" s="19">
        <f t="shared" si="83"/>
        <v>-1035.9880625465653</v>
      </c>
      <c r="F91" s="19">
        <f t="shared" si="84"/>
        <v>-1036</v>
      </c>
      <c r="G91" s="19">
        <f t="shared" si="85"/>
        <v>2.9208000007201917E-2</v>
      </c>
      <c r="J91" s="20"/>
      <c r="K91" s="19">
        <f t="shared" si="101"/>
        <v>2.9208000007201917E-2</v>
      </c>
      <c r="O91" s="19">
        <f ca="1">+C$11+C$12*F91</f>
        <v>-2.9819894298177978E-2</v>
      </c>
      <c r="P91" s="21">
        <f t="shared" si="102"/>
        <v>1.3617223007651976E-2</v>
      </c>
      <c r="Q91" s="22">
        <f t="shared" si="86"/>
        <v>38299.19</v>
      </c>
      <c r="R91" s="19">
        <f t="shared" si="64"/>
        <v>2.4307232744969547E-4</v>
      </c>
      <c r="S91" s="137">
        <v>1</v>
      </c>
      <c r="Z91">
        <f t="shared" si="87"/>
        <v>-1036</v>
      </c>
      <c r="AA91" s="19">
        <f t="shared" si="88"/>
        <v>3.1151922886011728E-2</v>
      </c>
      <c r="AB91" s="19">
        <f t="shared" si="89"/>
        <v>1.1673300128842164E-2</v>
      </c>
      <c r="AC91" s="19">
        <f t="shared" si="90"/>
        <v>1.5590776999549942E-2</v>
      </c>
      <c r="AD91" s="19">
        <f t="shared" si="91"/>
        <v>-1.9439228788098104E-3</v>
      </c>
      <c r="AE91" s="19">
        <f t="shared" si="92"/>
        <v>3.7788361587602208E-6</v>
      </c>
      <c r="AF91">
        <f t="shared" si="93"/>
        <v>1.5590776999549942E-2</v>
      </c>
      <c r="AG91" s="137"/>
      <c r="AH91">
        <f t="shared" si="94"/>
        <v>1.7534699878359754E-2</v>
      </c>
      <c r="AI91">
        <f t="shared" si="95"/>
        <v>0.16752279981928242</v>
      </c>
      <c r="AJ91">
        <f t="shared" si="96"/>
        <v>0.5808392610457882</v>
      </c>
      <c r="AK91">
        <f t="shared" si="97"/>
        <v>-0.13957944920625021</v>
      </c>
      <c r="AL91">
        <f t="shared" si="98"/>
        <v>-2.9754702592954088</v>
      </c>
      <c r="AM91">
        <f t="shared" si="99"/>
        <v>-12.011616193894783</v>
      </c>
      <c r="AN91" s="19">
        <f t="shared" ref="AN91:AT100" si="103">$AU91+$AB$7*SIN(AO91)</f>
        <v>-498.95549769892256</v>
      </c>
      <c r="AO91" s="19">
        <f t="shared" si="103"/>
        <v>-498.87708137750764</v>
      </c>
      <c r="AP91" s="19">
        <f t="shared" si="103"/>
        <v>-498.98824256057929</v>
      </c>
      <c r="AQ91" s="19">
        <f t="shared" si="103"/>
        <v>-498.82794376818197</v>
      </c>
      <c r="AR91" s="19">
        <f t="shared" si="103"/>
        <v>-499.05430020915327</v>
      </c>
      <c r="AS91" s="19">
        <f t="shared" si="103"/>
        <v>-498.72209298655901</v>
      </c>
      <c r="AT91" s="19">
        <f t="shared" si="103"/>
        <v>-499.19004563863956</v>
      </c>
      <c r="AU91" s="19">
        <f t="shared" si="100"/>
        <v>-498.45401646861262</v>
      </c>
      <c r="AV91"/>
      <c r="AW91">
        <v>-100</v>
      </c>
      <c r="AX91">
        <f t="shared" si="68"/>
        <v>-3.821388083702474E-3</v>
      </c>
      <c r="AY91">
        <f t="shared" si="69"/>
        <v>1.4125856834157395E-2</v>
      </c>
      <c r="AZ91" s="19">
        <f t="shared" si="70"/>
        <v>-1.7947244917859869E-2</v>
      </c>
      <c r="BA91">
        <f t="shared" si="71"/>
        <v>0.52435267019256471</v>
      </c>
      <c r="BB91">
        <f t="shared" si="65"/>
        <v>-0.49561725428243486</v>
      </c>
      <c r="BC91">
        <f t="shared" si="66"/>
        <v>2.1694103588020712</v>
      </c>
      <c r="BD91">
        <f t="shared" si="67"/>
        <v>1.8925857823719687</v>
      </c>
      <c r="BE91">
        <f t="shared" si="72"/>
        <v>-495.36551062997245</v>
      </c>
      <c r="BF91">
        <f t="shared" si="73"/>
        <v>-495.37445597169375</v>
      </c>
      <c r="BG91">
        <f t="shared" si="74"/>
        <v>-495.39369906464981</v>
      </c>
      <c r="BH91">
        <f t="shared" si="75"/>
        <v>-495.43334480898881</v>
      </c>
      <c r="BI91">
        <f t="shared" si="76"/>
        <v>-495.5089678069404</v>
      </c>
      <c r="BJ91">
        <f t="shared" si="77"/>
        <v>-495.63744062821615</v>
      </c>
      <c r="BK91">
        <f t="shared" si="78"/>
        <v>-495.82737234185646</v>
      </c>
      <c r="BL91">
        <f t="shared" si="79"/>
        <v>-496.07450682101739</v>
      </c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</row>
    <row r="92" spans="1:79" s="19" customFormat="1" ht="12.95" customHeight="1">
      <c r="A92" s="37" t="s">
        <v>193</v>
      </c>
      <c r="B92" s="87" t="s">
        <v>89</v>
      </c>
      <c r="C92" s="37">
        <v>53318.916499999999</v>
      </c>
      <c r="D92" s="37">
        <v>2.9999999999999997E-4</v>
      </c>
      <c r="E92" s="19">
        <f t="shared" si="83"/>
        <v>-1035.486785956735</v>
      </c>
      <c r="F92" s="19">
        <f t="shared" si="84"/>
        <v>-1035.5</v>
      </c>
      <c r="G92" s="19">
        <f t="shared" si="85"/>
        <v>3.233149999869056E-2</v>
      </c>
      <c r="J92" s="20"/>
      <c r="K92" s="19">
        <f t="shared" si="101"/>
        <v>3.233149999869056E-2</v>
      </c>
      <c r="O92" s="19">
        <f ca="1">+C$11+C$12*F92</f>
        <v>-2.9806146236285844E-2</v>
      </c>
      <c r="P92" s="21">
        <f t="shared" si="102"/>
        <v>1.3617491414018731E-2</v>
      </c>
      <c r="Q92" s="22">
        <f t="shared" si="86"/>
        <v>38300.416499999999</v>
      </c>
      <c r="R92" s="19">
        <f t="shared" si="64"/>
        <v>3.5021411730717093E-4</v>
      </c>
      <c r="S92" s="137">
        <v>1</v>
      </c>
      <c r="Z92">
        <f t="shared" si="87"/>
        <v>-1035.5</v>
      </c>
      <c r="AA92" s="19">
        <f t="shared" si="88"/>
        <v>3.1156344127926668E-2</v>
      </c>
      <c r="AB92" s="19">
        <f t="shared" si="89"/>
        <v>1.4792647284782624E-2</v>
      </c>
      <c r="AC92" s="19">
        <f t="shared" si="90"/>
        <v>1.8714008584671829E-2</v>
      </c>
      <c r="AD92" s="19">
        <f t="shared" si="91"/>
        <v>1.1751558707638922E-3</v>
      </c>
      <c r="AE92" s="19">
        <f t="shared" si="92"/>
        <v>1.3809913205908417E-6</v>
      </c>
      <c r="AF92">
        <f t="shared" si="93"/>
        <v>1.8714008584671829E-2</v>
      </c>
      <c r="AG92" s="137"/>
      <c r="AH92">
        <f t="shared" si="94"/>
        <v>1.7538852713907937E-2</v>
      </c>
      <c r="AI92">
        <f t="shared" si="95"/>
        <v>0.16755947267761861</v>
      </c>
      <c r="AJ92">
        <f t="shared" si="96"/>
        <v>0.58105294744527503</v>
      </c>
      <c r="AK92">
        <f t="shared" si="97"/>
        <v>-0.1397979968836546</v>
      </c>
      <c r="AL92">
        <f t="shared" si="98"/>
        <v>-2.9752077265917936</v>
      </c>
      <c r="AM92">
        <f t="shared" si="99"/>
        <v>-11.992575980596149</v>
      </c>
      <c r="AN92" s="19">
        <f t="shared" si="103"/>
        <v>-498.9546575034135</v>
      </c>
      <c r="AO92" s="19">
        <f t="shared" si="103"/>
        <v>-498.87644658778243</v>
      </c>
      <c r="AP92" s="19">
        <f t="shared" si="103"/>
        <v>-498.98737117902431</v>
      </c>
      <c r="AQ92" s="19">
        <f t="shared" si="103"/>
        <v>-498.82733197803208</v>
      </c>
      <c r="AR92" s="19">
        <f t="shared" si="103"/>
        <v>-499.05342878188611</v>
      </c>
      <c r="AS92" s="19">
        <f t="shared" si="103"/>
        <v>-498.72141925245569</v>
      </c>
      <c r="AT92" s="19">
        <f t="shared" si="103"/>
        <v>-499.18929920148508</v>
      </c>
      <c r="AU92" s="19">
        <f t="shared" si="100"/>
        <v>-498.45274536303162</v>
      </c>
      <c r="AV92"/>
      <c r="AW92">
        <v>0</v>
      </c>
      <c r="AX92">
        <f t="shared" si="68"/>
        <v>-1.3780619015883264E-3</v>
      </c>
      <c r="AY92">
        <f t="shared" si="69"/>
        <v>1.4180928899979833E-2</v>
      </c>
      <c r="AZ92" s="19">
        <f t="shared" si="70"/>
        <v>-1.5558990801568159E-2</v>
      </c>
      <c r="BA92">
        <f t="shared" si="71"/>
        <v>0.34224408443729859</v>
      </c>
      <c r="BB92">
        <f t="shared" si="65"/>
        <v>-0.22184347384502007</v>
      </c>
      <c r="BC92">
        <f t="shared" si="66"/>
        <v>2.4642510778793763</v>
      </c>
      <c r="BD92">
        <f t="shared" si="67"/>
        <v>2.8389569543406155</v>
      </c>
      <c r="BE92">
        <f t="shared" si="72"/>
        <v>-494.99149806823851</v>
      </c>
      <c r="BF92">
        <f t="shared" si="73"/>
        <v>-494.99159268788242</v>
      </c>
      <c r="BG92">
        <f t="shared" si="74"/>
        <v>-494.99218302246891</v>
      </c>
      <c r="BH92">
        <f t="shared" si="75"/>
        <v>-494.99582627137437</v>
      </c>
      <c r="BI92">
        <f t="shared" si="76"/>
        <v>-495.01697263845301</v>
      </c>
      <c r="BJ92">
        <f t="shared" si="77"/>
        <v>-495.11296943518363</v>
      </c>
      <c r="BK92">
        <f t="shared" si="78"/>
        <v>-495.37811304603952</v>
      </c>
      <c r="BL92">
        <f t="shared" si="79"/>
        <v>-495.82028570482129</v>
      </c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</row>
    <row r="93" spans="1:79" s="19" customFormat="1" ht="12.95" customHeight="1">
      <c r="A93" s="83" t="s">
        <v>103</v>
      </c>
      <c r="B93" s="84" t="s">
        <v>89</v>
      </c>
      <c r="C93" s="83">
        <v>53656.568500000001</v>
      </c>
      <c r="D93" s="83">
        <v>6.9999999999999999E-4</v>
      </c>
      <c r="E93" s="19">
        <f t="shared" si="83"/>
        <v>-897.48675080811074</v>
      </c>
      <c r="F93" s="19">
        <f t="shared" si="84"/>
        <v>-897.5</v>
      </c>
      <c r="G93" s="19">
        <f t="shared" si="85"/>
        <v>3.2417500005976763E-2</v>
      </c>
      <c r="J93" s="20"/>
      <c r="K93" s="19">
        <f t="shared" si="101"/>
        <v>3.2417500005976763E-2</v>
      </c>
      <c r="P93" s="21">
        <f t="shared" si="102"/>
        <v>1.3691706403688253E-2</v>
      </c>
      <c r="Q93" s="22">
        <f t="shared" si="86"/>
        <v>38638.068500000001</v>
      </c>
      <c r="R93" s="19">
        <f t="shared" si="64"/>
        <v>3.5065534603550923E-4</v>
      </c>
      <c r="S93" s="137">
        <v>1</v>
      </c>
      <c r="Z93">
        <f t="shared" si="87"/>
        <v>-897.5</v>
      </c>
      <c r="AA93" s="19">
        <f t="shared" si="88"/>
        <v>3.1898066523628407E-2</v>
      </c>
      <c r="AB93" s="19">
        <f t="shared" si="89"/>
        <v>1.4211139886036606E-2</v>
      </c>
      <c r="AC93" s="19">
        <f t="shared" si="90"/>
        <v>1.8725793602288508E-2</v>
      </c>
      <c r="AD93" s="19">
        <f t="shared" si="91"/>
        <v>5.194334823483554E-4</v>
      </c>
      <c r="AE93" s="19">
        <f t="shared" si="92"/>
        <v>2.6981114258453926E-7</v>
      </c>
      <c r="AF93">
        <f t="shared" si="93"/>
        <v>1.8725793602288508E-2</v>
      </c>
      <c r="AG93" s="137"/>
      <c r="AH93">
        <f t="shared" si="94"/>
        <v>1.8206360119940156E-2</v>
      </c>
      <c r="AI93">
        <f t="shared" si="95"/>
        <v>0.18063376447025237</v>
      </c>
      <c r="AJ93">
        <f t="shared" si="96"/>
        <v>0.64138546387004758</v>
      </c>
      <c r="AK93">
        <f t="shared" si="97"/>
        <v>-0.20282919793574325</v>
      </c>
      <c r="AL93">
        <f t="shared" si="98"/>
        <v>-2.8989268494081317</v>
      </c>
      <c r="AM93">
        <f t="shared" si="99"/>
        <v>-8.2013034844062638</v>
      </c>
      <c r="AN93" s="19">
        <f t="shared" si="103"/>
        <v>-498.7190714413872</v>
      </c>
      <c r="AO93" s="19">
        <f t="shared" si="103"/>
        <v>-498.6932444256492</v>
      </c>
      <c r="AP93" s="19">
        <f t="shared" si="103"/>
        <v>-498.73707784348716</v>
      </c>
      <c r="AQ93" s="19">
        <f t="shared" si="103"/>
        <v>-498.6614284666361</v>
      </c>
      <c r="AR93" s="19">
        <f t="shared" si="103"/>
        <v>-498.78861610793336</v>
      </c>
      <c r="AS93" s="19">
        <f t="shared" si="103"/>
        <v>-498.56304078941616</v>
      </c>
      <c r="AT93" s="19">
        <f t="shared" si="103"/>
        <v>-498.93530557234686</v>
      </c>
      <c r="AU93" s="19">
        <f t="shared" si="100"/>
        <v>-498.10192022268103</v>
      </c>
      <c r="AV93"/>
      <c r="AW93">
        <v>100</v>
      </c>
      <c r="AX93">
        <f t="shared" si="68"/>
        <v>1.7307767905656059E-3</v>
      </c>
      <c r="AY93">
        <f t="shared" si="69"/>
        <v>1.4236142055578709E-2</v>
      </c>
      <c r="AZ93" s="19">
        <f t="shared" si="70"/>
        <v>-1.2505365265013103E-2</v>
      </c>
      <c r="BA93">
        <f t="shared" si="71"/>
        <v>0.27009513376085126</v>
      </c>
      <c r="BB93">
        <f t="shared" si="65"/>
        <v>-7.2510606131602581E-2</v>
      </c>
      <c r="BC93">
        <f t="shared" si="66"/>
        <v>2.6153814280747718</v>
      </c>
      <c r="BD93">
        <f t="shared" si="67"/>
        <v>3.7126458023091735</v>
      </c>
      <c r="BE93">
        <f t="shared" si="72"/>
        <v>-494.72443011759913</v>
      </c>
      <c r="BF93">
        <f t="shared" si="73"/>
        <v>-494.72443025457352</v>
      </c>
      <c r="BG93">
        <f t="shared" si="74"/>
        <v>-494.72442812889278</v>
      </c>
      <c r="BH93">
        <f t="shared" si="75"/>
        <v>-494.72446112359182</v>
      </c>
      <c r="BI93">
        <f t="shared" si="76"/>
        <v>-494.72395057425837</v>
      </c>
      <c r="BJ93">
        <f t="shared" si="77"/>
        <v>-494.73227419657258</v>
      </c>
      <c r="BK93">
        <f t="shared" si="78"/>
        <v>-494.95727707565391</v>
      </c>
      <c r="BL93">
        <f t="shared" si="79"/>
        <v>-495.56606458862524</v>
      </c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</row>
    <row r="94" spans="1:79" s="19" customFormat="1" ht="12.95" customHeight="1">
      <c r="A94" s="37" t="s">
        <v>193</v>
      </c>
      <c r="B94" s="87" t="s">
        <v>89</v>
      </c>
      <c r="C94" s="37">
        <v>53668.801500000001</v>
      </c>
      <c r="D94" s="37">
        <v>2.9999999999999997E-4</v>
      </c>
      <c r="E94" s="19">
        <f t="shared" si="83"/>
        <v>-892.48706346737788</v>
      </c>
      <c r="F94" s="19">
        <f t="shared" si="84"/>
        <v>-892.5</v>
      </c>
      <c r="G94" s="19">
        <f t="shared" si="85"/>
        <v>3.1652500001655426E-2</v>
      </c>
      <c r="J94" s="20"/>
      <c r="K94" s="19">
        <f t="shared" si="101"/>
        <v>3.1652500001655426E-2</v>
      </c>
      <c r="O94" s="19">
        <f ca="1">+C$11+C$12*F94</f>
        <v>-2.5874200535135689E-2</v>
      </c>
      <c r="P94" s="21">
        <f t="shared" si="102"/>
        <v>1.3694400396548829E-2</v>
      </c>
      <c r="Q94" s="22">
        <f t="shared" si="86"/>
        <v>38650.301500000001</v>
      </c>
      <c r="R94" s="19">
        <f t="shared" si="64"/>
        <v>3.2249334142692962E-4</v>
      </c>
      <c r="S94" s="137">
        <v>1</v>
      </c>
      <c r="Z94">
        <f t="shared" si="87"/>
        <v>-892.5</v>
      </c>
      <c r="AA94" s="19">
        <f t="shared" si="88"/>
        <v>3.1906154939616155E-2</v>
      </c>
      <c r="AB94" s="19">
        <f t="shared" si="89"/>
        <v>1.3440745458588102E-2</v>
      </c>
      <c r="AC94" s="19">
        <f t="shared" si="90"/>
        <v>1.7958099605106595E-2</v>
      </c>
      <c r="AD94" s="19">
        <f t="shared" si="91"/>
        <v>-2.5365493796072891E-4</v>
      </c>
      <c r="AE94" s="19">
        <f t="shared" si="92"/>
        <v>6.4340827551861236E-8</v>
      </c>
      <c r="AF94">
        <f t="shared" si="93"/>
        <v>1.7958099605106595E-2</v>
      </c>
      <c r="AG94" s="137"/>
      <c r="AH94">
        <f t="shared" si="94"/>
        <v>1.8211754543067324E-2</v>
      </c>
      <c r="AI94">
        <f t="shared" si="95"/>
        <v>0.18122618119027656</v>
      </c>
      <c r="AJ94">
        <f t="shared" si="96"/>
        <v>0.64361056055013965</v>
      </c>
      <c r="AK94">
        <f t="shared" si="97"/>
        <v>-0.2052075658770621</v>
      </c>
      <c r="AL94">
        <f t="shared" si="98"/>
        <v>-2.8960231095674791</v>
      </c>
      <c r="AM94">
        <f t="shared" si="99"/>
        <v>-8.1033629727177043</v>
      </c>
      <c r="AN94" s="19">
        <f t="shared" si="103"/>
        <v>-498.71046611510229</v>
      </c>
      <c r="AO94" s="19">
        <f t="shared" si="103"/>
        <v>-498.68608729195614</v>
      </c>
      <c r="AP94" s="19">
        <f t="shared" si="103"/>
        <v>-498.72781531462738</v>
      </c>
      <c r="AQ94" s="19">
        <f t="shared" si="103"/>
        <v>-498.65520329581545</v>
      </c>
      <c r="AR94" s="19">
        <f t="shared" si="103"/>
        <v>-498.77830675501713</v>
      </c>
      <c r="AS94" s="19">
        <f t="shared" si="103"/>
        <v>-498.55813112223632</v>
      </c>
      <c r="AT94" s="19">
        <f t="shared" si="103"/>
        <v>-498.92423107112552</v>
      </c>
      <c r="AU94" s="19">
        <f t="shared" si="100"/>
        <v>-498.08920916687123</v>
      </c>
      <c r="AV94"/>
      <c r="AW94">
        <v>200</v>
      </c>
      <c r="AX94">
        <f t="shared" si="68"/>
        <v>4.9774536083959705E-3</v>
      </c>
      <c r="AY94">
        <f t="shared" si="69"/>
        <v>1.4291496300954021E-2</v>
      </c>
      <c r="AZ94" s="19">
        <f t="shared" si="70"/>
        <v>-9.3140426925580506E-3</v>
      </c>
      <c r="BA94">
        <f t="shared" si="71"/>
        <v>0.23065262402086617</v>
      </c>
      <c r="BB94">
        <f t="shared" si="65"/>
        <v>2.9615719246817059E-2</v>
      </c>
      <c r="BC94">
        <f t="shared" si="66"/>
        <v>2.7175757761514938</v>
      </c>
      <c r="BD94">
        <f t="shared" si="67"/>
        <v>4.645911227177578</v>
      </c>
      <c r="BE94">
        <f t="shared" si="72"/>
        <v>-494.50454595920655</v>
      </c>
      <c r="BF94">
        <f t="shared" si="73"/>
        <v>-494.50447343176609</v>
      </c>
      <c r="BG94">
        <f t="shared" si="74"/>
        <v>-494.50476778036398</v>
      </c>
      <c r="BH94">
        <f t="shared" si="75"/>
        <v>-494.50357493852636</v>
      </c>
      <c r="BI94">
        <f t="shared" si="76"/>
        <v>-494.50843811409078</v>
      </c>
      <c r="BJ94">
        <f t="shared" si="77"/>
        <v>-494.48907269586914</v>
      </c>
      <c r="BK94">
        <f t="shared" si="78"/>
        <v>-494.5755746094685</v>
      </c>
      <c r="BL94">
        <f t="shared" si="79"/>
        <v>-495.31184347242919</v>
      </c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</row>
    <row r="95" spans="1:79" s="19" customFormat="1" ht="12.95" customHeight="1">
      <c r="A95" s="37" t="s">
        <v>193</v>
      </c>
      <c r="B95" s="87" t="s">
        <v>89</v>
      </c>
      <c r="C95" s="37">
        <v>53685.929300000003</v>
      </c>
      <c r="D95" s="37">
        <v>5.0000000000000001E-4</v>
      </c>
      <c r="E95" s="19">
        <f t="shared" si="83"/>
        <v>-885.486847262472</v>
      </c>
      <c r="F95" s="19">
        <f t="shared" si="84"/>
        <v>-885.5</v>
      </c>
      <c r="G95" s="19">
        <f t="shared" si="85"/>
        <v>3.2181500006117858E-2</v>
      </c>
      <c r="J95" s="20"/>
      <c r="K95" s="19">
        <f t="shared" si="101"/>
        <v>3.2181500006117858E-2</v>
      </c>
      <c r="O95" s="19">
        <f ca="1">+C$11+C$12*F95</f>
        <v>-2.5681727668645821E-2</v>
      </c>
      <c r="P95" s="21">
        <f t="shared" si="102"/>
        <v>1.36981725791307E-2</v>
      </c>
      <c r="Q95" s="22">
        <f t="shared" si="86"/>
        <v>38667.429300000003</v>
      </c>
      <c r="R95" s="19">
        <f t="shared" si="64"/>
        <v>3.4163339277321574E-4</v>
      </c>
      <c r="S95" s="137">
        <v>1</v>
      </c>
      <c r="Z95">
        <f t="shared" si="87"/>
        <v>-885.5</v>
      </c>
      <c r="AA95" s="19">
        <f t="shared" si="88"/>
        <v>3.1915215796512464E-2</v>
      </c>
      <c r="AB95" s="19">
        <f t="shared" si="89"/>
        <v>1.3964456788736097E-2</v>
      </c>
      <c r="AC95" s="19">
        <f t="shared" si="90"/>
        <v>1.8483327426987158E-2</v>
      </c>
      <c r="AD95" s="19">
        <f t="shared" si="91"/>
        <v>2.6628420960539412E-4</v>
      </c>
      <c r="AE95" s="19">
        <f t="shared" si="92"/>
        <v>7.0907280285169468E-8</v>
      </c>
      <c r="AF95">
        <f t="shared" si="93"/>
        <v>1.8483327426987158E-2</v>
      </c>
      <c r="AG95" s="137"/>
      <c r="AH95">
        <f t="shared" si="94"/>
        <v>1.8217043217381761E-2</v>
      </c>
      <c r="AI95">
        <f t="shared" si="95"/>
        <v>0.18207099858718478</v>
      </c>
      <c r="AJ95">
        <f t="shared" si="96"/>
        <v>0.64673060823038686</v>
      </c>
      <c r="AK95">
        <f t="shared" si="97"/>
        <v>-0.20854941886584491</v>
      </c>
      <c r="AL95">
        <f t="shared" si="98"/>
        <v>-2.8919394747091425</v>
      </c>
      <c r="AM95">
        <f t="shared" si="99"/>
        <v>-7.9694615438940675</v>
      </c>
      <c r="AN95" s="19">
        <f t="shared" si="103"/>
        <v>-498.69841196041148</v>
      </c>
      <c r="AO95" s="19">
        <f t="shared" si="103"/>
        <v>-498.6759844741818</v>
      </c>
      <c r="AP95" s="19">
        <f t="shared" si="103"/>
        <v>-498.71484216277338</v>
      </c>
      <c r="AQ95" s="19">
        <f t="shared" si="103"/>
        <v>-498.64642217792118</v>
      </c>
      <c r="AR95" s="19">
        <f t="shared" si="103"/>
        <v>-498.76381648229346</v>
      </c>
      <c r="AS95" s="19">
        <f t="shared" si="103"/>
        <v>-498.55131819786135</v>
      </c>
      <c r="AT95" s="19">
        <f t="shared" si="103"/>
        <v>-498.9085000597276</v>
      </c>
      <c r="AU95" s="19">
        <f t="shared" si="100"/>
        <v>-498.07141368873749</v>
      </c>
      <c r="AV95"/>
      <c r="AW95">
        <v>300</v>
      </c>
      <c r="AX95">
        <f t="shared" si="68"/>
        <v>8.2017836243991928E-3</v>
      </c>
      <c r="AY95">
        <f t="shared" si="69"/>
        <v>1.4346991636105769E-2</v>
      </c>
      <c r="AZ95" s="19">
        <f t="shared" si="70"/>
        <v>-6.1452080117065759E-3</v>
      </c>
      <c r="BA95">
        <f t="shared" si="71"/>
        <v>0.20588624499818708</v>
      </c>
      <c r="BB95">
        <f t="shared" si="65"/>
        <v>0.10756856513526893</v>
      </c>
      <c r="BC95">
        <f t="shared" si="66"/>
        <v>2.7957328246196926</v>
      </c>
      <c r="BD95">
        <f t="shared" si="67"/>
        <v>5.7249309420793866</v>
      </c>
      <c r="BE95">
        <f t="shared" si="72"/>
        <v>-494.3119911933033</v>
      </c>
      <c r="BF95">
        <f t="shared" si="73"/>
        <v>-494.31300245546424</v>
      </c>
      <c r="BG95">
        <f t="shared" si="74"/>
        <v>-494.3104525949492</v>
      </c>
      <c r="BH95">
        <f t="shared" si="75"/>
        <v>-494.31690565791138</v>
      </c>
      <c r="BI95">
        <f t="shared" si="76"/>
        <v>-494.30072283059019</v>
      </c>
      <c r="BJ95">
        <f t="shared" si="77"/>
        <v>-494.34229619672874</v>
      </c>
      <c r="BK95">
        <f t="shared" si="78"/>
        <v>-494.24120028327815</v>
      </c>
      <c r="BL95">
        <f t="shared" si="79"/>
        <v>-495.05762235623308</v>
      </c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</row>
    <row r="96" spans="1:79" s="19" customFormat="1" ht="12.95" customHeight="1">
      <c r="A96" s="37" t="s">
        <v>98</v>
      </c>
      <c r="B96" s="35">
        <v>1</v>
      </c>
      <c r="C96" s="34">
        <v>53739.756699999998</v>
      </c>
      <c r="D96" s="34">
        <v>2.9999999999999997E-4</v>
      </c>
      <c r="E96" s="19">
        <f t="shared" si="83"/>
        <v>-863.48732381241609</v>
      </c>
      <c r="F96" s="19">
        <f t="shared" si="84"/>
        <v>-863.5</v>
      </c>
      <c r="G96" s="19">
        <f t="shared" si="85"/>
        <v>3.101549999701092E-2</v>
      </c>
      <c r="J96" s="20"/>
      <c r="K96" s="19">
        <f t="shared" si="101"/>
        <v>3.101549999701092E-2</v>
      </c>
      <c r="P96" s="21">
        <f t="shared" si="102"/>
        <v>1.3710032510866155E-2</v>
      </c>
      <c r="Q96" s="22">
        <f t="shared" si="86"/>
        <v>38721.256699999998</v>
      </c>
      <c r="R96" s="19">
        <f t="shared" ref="R96:R127" si="104">+(P96-G96)^2</f>
        <v>2.9947920491401361E-4</v>
      </c>
      <c r="S96" s="137">
        <v>1</v>
      </c>
      <c r="Z96">
        <f t="shared" si="87"/>
        <v>-863.5</v>
      </c>
      <c r="AA96" s="19">
        <f t="shared" si="88"/>
        <v>3.1926441059388674E-2</v>
      </c>
      <c r="AB96" s="19">
        <f t="shared" si="89"/>
        <v>1.2799091448488405E-2</v>
      </c>
      <c r="AC96" s="19">
        <f t="shared" si="90"/>
        <v>1.7305467486144765E-2</v>
      </c>
      <c r="AD96" s="19">
        <f t="shared" si="91"/>
        <v>-9.1094106237775418E-4</v>
      </c>
      <c r="AE96" s="19">
        <f t="shared" si="92"/>
        <v>8.2981361912591149E-7</v>
      </c>
      <c r="AF96">
        <f t="shared" si="93"/>
        <v>1.7305467486144765E-2</v>
      </c>
      <c r="AG96" s="137"/>
      <c r="AH96">
        <f t="shared" si="94"/>
        <v>1.8216408548522516E-2</v>
      </c>
      <c r="AI96">
        <f t="shared" si="95"/>
        <v>0.18484740011986067</v>
      </c>
      <c r="AJ96">
        <f t="shared" si="96"/>
        <v>0.6565780172236273</v>
      </c>
      <c r="AK96">
        <f t="shared" si="97"/>
        <v>-0.21915051989465167</v>
      </c>
      <c r="AL96">
        <f t="shared" si="98"/>
        <v>-2.878956716080411</v>
      </c>
      <c r="AM96">
        <f t="shared" si="99"/>
        <v>-7.5712810214538955</v>
      </c>
      <c r="AN96" s="19">
        <f t="shared" si="103"/>
        <v>-498.66046462223585</v>
      </c>
      <c r="AO96" s="19">
        <f t="shared" si="103"/>
        <v>-498.64357839066412</v>
      </c>
      <c r="AP96" s="19">
        <f t="shared" si="103"/>
        <v>-498.67404465005762</v>
      </c>
      <c r="AQ96" s="19">
        <f t="shared" si="103"/>
        <v>-498.61825651206465</v>
      </c>
      <c r="AR96" s="19">
        <f t="shared" si="103"/>
        <v>-498.71789193611215</v>
      </c>
      <c r="AS96" s="19">
        <f t="shared" si="103"/>
        <v>-498.53027744317131</v>
      </c>
      <c r="AT96" s="19">
        <f t="shared" si="103"/>
        <v>-498.85733147070306</v>
      </c>
      <c r="AU96" s="19">
        <f t="shared" si="100"/>
        <v>-498.01548504317435</v>
      </c>
      <c r="AV96"/>
      <c r="AW96">
        <v>400</v>
      </c>
      <c r="AX96">
        <f t="shared" si="68"/>
        <v>1.1385343075830013E-2</v>
      </c>
      <c r="AY96">
        <f t="shared" si="69"/>
        <v>1.4402628061033955E-2</v>
      </c>
      <c r="AZ96" s="19">
        <f t="shared" si="70"/>
        <v>-3.0172849852039417E-3</v>
      </c>
      <c r="BA96">
        <f t="shared" si="71"/>
        <v>0.18891332965867502</v>
      </c>
      <c r="BB96">
        <f t="shared" si="65"/>
        <v>0.17218405564536343</v>
      </c>
      <c r="BC96">
        <f t="shared" si="66"/>
        <v>2.8610021369209839</v>
      </c>
      <c r="BD96">
        <f t="shared" si="67"/>
        <v>7.0809980797152363</v>
      </c>
      <c r="BE96">
        <f t="shared" si="72"/>
        <v>-494.13433652110689</v>
      </c>
      <c r="BF96">
        <f t="shared" si="73"/>
        <v>-494.14517205737377</v>
      </c>
      <c r="BG96">
        <f t="shared" si="74"/>
        <v>-494.12439648075298</v>
      </c>
      <c r="BH96">
        <f t="shared" si="75"/>
        <v>-494.16473670945715</v>
      </c>
      <c r="BI96">
        <f t="shared" si="76"/>
        <v>-494.08818101467892</v>
      </c>
      <c r="BJ96">
        <f t="shared" si="77"/>
        <v>-494.24096392965976</v>
      </c>
      <c r="BK96">
        <f t="shared" si="78"/>
        <v>-493.95930643006142</v>
      </c>
      <c r="BL96">
        <f t="shared" si="79"/>
        <v>-494.80340124003703</v>
      </c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</row>
    <row r="97" spans="1:79" s="19" customFormat="1" ht="12.95" customHeight="1">
      <c r="A97" s="37" t="s">
        <v>98</v>
      </c>
      <c r="B97" s="35">
        <v>1</v>
      </c>
      <c r="C97" s="34">
        <v>53744.650600000001</v>
      </c>
      <c r="D97" s="34">
        <v>2.9999999999999997E-4</v>
      </c>
      <c r="E97" s="19">
        <f t="shared" si="83"/>
        <v>-861.48716278267466</v>
      </c>
      <c r="F97" s="19">
        <f t="shared" si="84"/>
        <v>-861.5</v>
      </c>
      <c r="G97" s="19">
        <f t="shared" si="85"/>
        <v>3.1409499999426771E-2</v>
      </c>
      <c r="J97" s="20"/>
      <c r="K97" s="19">
        <f t="shared" si="101"/>
        <v>3.1409499999426771E-2</v>
      </c>
      <c r="P97" s="21">
        <f t="shared" si="102"/>
        <v>1.3711111025093934E-2</v>
      </c>
      <c r="Q97" s="22">
        <f t="shared" si="86"/>
        <v>38726.150600000001</v>
      </c>
      <c r="R97" s="19">
        <f t="shared" si="104"/>
        <v>3.1323297228678622E-4</v>
      </c>
      <c r="S97" s="137">
        <v>1</v>
      </c>
      <c r="Z97">
        <f t="shared" si="87"/>
        <v>-861.5</v>
      </c>
      <c r="AA97" s="19">
        <f t="shared" si="88"/>
        <v>3.1926158532236008E-2</v>
      </c>
      <c r="AB97" s="19">
        <f t="shared" si="89"/>
        <v>1.3194452492284695E-2</v>
      </c>
      <c r="AC97" s="19">
        <f t="shared" si="90"/>
        <v>1.7698388974332839E-2</v>
      </c>
      <c r="AD97" s="19">
        <f t="shared" si="91"/>
        <v>-5.166585328092374E-4</v>
      </c>
      <c r="AE97" s="19">
        <f t="shared" si="92"/>
        <v>2.6693603952459383E-7</v>
      </c>
      <c r="AF97">
        <f t="shared" si="93"/>
        <v>1.7698388974332839E-2</v>
      </c>
      <c r="AG97" s="137"/>
      <c r="AH97">
        <f t="shared" si="94"/>
        <v>1.8215047507142076E-2</v>
      </c>
      <c r="AI97">
        <f t="shared" si="95"/>
        <v>0.18510922978577515</v>
      </c>
      <c r="AJ97">
        <f t="shared" si="96"/>
        <v>0.65747670563759675</v>
      </c>
      <c r="AK97">
        <f t="shared" si="97"/>
        <v>-0.22012211174962451</v>
      </c>
      <c r="AL97">
        <f t="shared" si="98"/>
        <v>-2.8777646106950745</v>
      </c>
      <c r="AM97">
        <f t="shared" si="99"/>
        <v>-7.5366728461210419</v>
      </c>
      <c r="AN97" s="19">
        <f t="shared" si="103"/>
        <v>-498.6570091093468</v>
      </c>
      <c r="AO97" s="19">
        <f t="shared" si="103"/>
        <v>-498.64058160818456</v>
      </c>
      <c r="AP97" s="19">
        <f t="shared" si="103"/>
        <v>-498.67033492649358</v>
      </c>
      <c r="AQ97" s="19">
        <f t="shared" si="103"/>
        <v>-498.61564874659962</v>
      </c>
      <c r="AR97" s="19">
        <f t="shared" si="103"/>
        <v>-498.71369162210817</v>
      </c>
      <c r="AS97" s="19">
        <f t="shared" si="103"/>
        <v>-498.52838607438787</v>
      </c>
      <c r="AT97" s="19">
        <f t="shared" si="103"/>
        <v>-498.8525493967345</v>
      </c>
      <c r="AU97" s="19">
        <f t="shared" si="100"/>
        <v>-498.01040062085048</v>
      </c>
      <c r="AV97"/>
      <c r="AW97">
        <v>500</v>
      </c>
      <c r="AX97">
        <f t="shared" si="68"/>
        <v>1.4568910967044411E-2</v>
      </c>
      <c r="AY97">
        <f t="shared" si="69"/>
        <v>1.4458405575738579E-2</v>
      </c>
      <c r="AZ97" s="19">
        <f t="shared" si="70"/>
        <v>1.105053913058323E-4</v>
      </c>
      <c r="BA97">
        <f t="shared" si="71"/>
        <v>0.17660157250949937</v>
      </c>
      <c r="BB97">
        <f t="shared" si="65"/>
        <v>0.22965390702695204</v>
      </c>
      <c r="BC97">
        <f t="shared" si="66"/>
        <v>2.9196777966022176</v>
      </c>
      <c r="BD97">
        <f t="shared" si="67"/>
        <v>8.9754493316444321</v>
      </c>
      <c r="BE97">
        <f t="shared" si="72"/>
        <v>-493.96190221953009</v>
      </c>
      <c r="BF97">
        <f t="shared" si="73"/>
        <v>-493.99950522466571</v>
      </c>
      <c r="BG97">
        <f t="shared" si="74"/>
        <v>-493.93920895517067</v>
      </c>
      <c r="BH97">
        <f t="shared" si="75"/>
        <v>-494.03764779972522</v>
      </c>
      <c r="BI97">
        <f t="shared" si="76"/>
        <v>-493.88108270167214</v>
      </c>
      <c r="BJ97">
        <f t="shared" si="77"/>
        <v>-494.1432947827704</v>
      </c>
      <c r="BK97">
        <f t="shared" si="78"/>
        <v>-493.73167188257571</v>
      </c>
      <c r="BL97">
        <f t="shared" si="79"/>
        <v>-494.54918012384098</v>
      </c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</row>
    <row r="98" spans="1:79" s="19" customFormat="1" ht="12.95" customHeight="1">
      <c r="A98" s="37" t="s">
        <v>98</v>
      </c>
      <c r="B98" s="35">
        <v>1</v>
      </c>
      <c r="C98" s="34">
        <v>53766.671499999997</v>
      </c>
      <c r="D98" s="34">
        <v>2.0000000000000001E-4</v>
      </c>
      <c r="E98" s="19">
        <f t="shared" si="83"/>
        <v>-852.48711251197062</v>
      </c>
      <c r="F98" s="19">
        <f t="shared" si="84"/>
        <v>-852.5</v>
      </c>
      <c r="G98" s="19">
        <f t="shared" si="85"/>
        <v>3.1532499997410923E-2</v>
      </c>
      <c r="J98" s="20"/>
      <c r="K98" s="19">
        <f t="shared" si="101"/>
        <v>3.1532499997410923E-2</v>
      </c>
      <c r="P98" s="21">
        <f t="shared" si="102"/>
        <v>1.3715965037513328E-2</v>
      </c>
      <c r="Q98" s="22">
        <f t="shared" si="86"/>
        <v>38748.171499999997</v>
      </c>
      <c r="R98" s="19">
        <f t="shared" si="104"/>
        <v>3.1742891797725316E-4</v>
      </c>
      <c r="S98" s="137">
        <v>1</v>
      </c>
      <c r="Z98">
        <f t="shared" si="87"/>
        <v>-852.5</v>
      </c>
      <c r="AA98" s="19">
        <f t="shared" si="88"/>
        <v>3.1922186267119866E-2</v>
      </c>
      <c r="AB98" s="19">
        <f t="shared" si="89"/>
        <v>1.3326278767804386E-2</v>
      </c>
      <c r="AC98" s="19">
        <f t="shared" si="90"/>
        <v>1.7816534959897594E-2</v>
      </c>
      <c r="AD98" s="19">
        <f t="shared" si="91"/>
        <v>-3.8968626970894288E-4</v>
      </c>
      <c r="AE98" s="19">
        <f t="shared" si="92"/>
        <v>1.5185538879967098E-7</v>
      </c>
      <c r="AF98">
        <f t="shared" si="93"/>
        <v>1.7816534959897594E-2</v>
      </c>
      <c r="AG98" s="137"/>
      <c r="AH98">
        <f t="shared" si="94"/>
        <v>1.8206221229606537E-2</v>
      </c>
      <c r="AI98">
        <f t="shared" si="95"/>
        <v>0.18630766197110626</v>
      </c>
      <c r="AJ98">
        <f t="shared" si="96"/>
        <v>0.66152884143775104</v>
      </c>
      <c r="AK98">
        <f t="shared" si="97"/>
        <v>-0.22451167117662091</v>
      </c>
      <c r="AL98">
        <f t="shared" si="98"/>
        <v>-2.8723739753936175</v>
      </c>
      <c r="AM98">
        <f t="shared" si="99"/>
        <v>-7.3839809822836298</v>
      </c>
      <c r="AN98" s="19">
        <f t="shared" si="103"/>
        <v>-498.64144469437576</v>
      </c>
      <c r="AO98" s="19">
        <f t="shared" si="103"/>
        <v>-498.62698843121797</v>
      </c>
      <c r="AP98" s="19">
        <f t="shared" si="103"/>
        <v>-498.65364102661675</v>
      </c>
      <c r="AQ98" s="19">
        <f t="shared" si="103"/>
        <v>-498.60380670537512</v>
      </c>
      <c r="AR98" s="19">
        <f t="shared" si="103"/>
        <v>-498.69474570215147</v>
      </c>
      <c r="AS98" s="19">
        <f t="shared" si="103"/>
        <v>-498.51990383858174</v>
      </c>
      <c r="AT98" s="19">
        <f t="shared" si="103"/>
        <v>-498.83076055261421</v>
      </c>
      <c r="AU98" s="19">
        <f t="shared" si="100"/>
        <v>-497.98752072039281</v>
      </c>
      <c r="AV98"/>
      <c r="AW98">
        <v>600</v>
      </c>
      <c r="AX98">
        <f t="shared" si="68"/>
        <v>1.7712041298841855E-2</v>
      </c>
      <c r="AY98">
        <f t="shared" si="69"/>
        <v>1.451432418021964E-2</v>
      </c>
      <c r="AZ98" s="19">
        <f t="shared" si="70"/>
        <v>3.1977171186222167E-3</v>
      </c>
      <c r="BA98">
        <f t="shared" si="71"/>
        <v>0.16768773332501763</v>
      </c>
      <c r="BB98">
        <f t="shared" si="65"/>
        <v>0.28244028817938888</v>
      </c>
      <c r="BC98">
        <f t="shared" si="66"/>
        <v>2.9742927477350398</v>
      </c>
      <c r="BD98">
        <f t="shared" si="67"/>
        <v>11.926683017726351</v>
      </c>
      <c r="BE98">
        <f t="shared" si="72"/>
        <v>-493.79154784039321</v>
      </c>
      <c r="BF98">
        <f t="shared" si="73"/>
        <v>-493.8690425461001</v>
      </c>
      <c r="BG98">
        <f t="shared" si="74"/>
        <v>-493.7589443854925</v>
      </c>
      <c r="BH98">
        <f t="shared" si="75"/>
        <v>-493.91807455451084</v>
      </c>
      <c r="BI98">
        <f t="shared" si="76"/>
        <v>-493.69288978810727</v>
      </c>
      <c r="BJ98">
        <f t="shared" si="77"/>
        <v>-494.02419888480182</v>
      </c>
      <c r="BK98">
        <f t="shared" si="78"/>
        <v>-493.55658762810958</v>
      </c>
      <c r="BL98">
        <f t="shared" si="79"/>
        <v>-494.29495900764488</v>
      </c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</row>
    <row r="99" spans="1:79" s="19" customFormat="1" ht="12.95" customHeight="1">
      <c r="A99" s="37" t="s">
        <v>98</v>
      </c>
      <c r="B99" s="35">
        <v>1</v>
      </c>
      <c r="C99" s="34">
        <v>53793.585700000003</v>
      </c>
      <c r="D99" s="34">
        <v>2.9999999999999997E-4</v>
      </c>
      <c r="E99" s="19">
        <f t="shared" si="83"/>
        <v>-841.4871464344767</v>
      </c>
      <c r="F99" s="19">
        <f t="shared" si="84"/>
        <v>-841.5</v>
      </c>
      <c r="G99" s="19">
        <f t="shared" si="85"/>
        <v>3.1449500005692244E-2</v>
      </c>
      <c r="J99" s="20"/>
      <c r="K99" s="19">
        <f t="shared" si="101"/>
        <v>3.1449500005692244E-2</v>
      </c>
      <c r="P99" s="21">
        <f t="shared" si="102"/>
        <v>1.3721899271346791E-2</v>
      </c>
      <c r="Q99" s="22">
        <f t="shared" si="86"/>
        <v>38775.085700000003</v>
      </c>
      <c r="R99" s="19">
        <f t="shared" si="104"/>
        <v>3.1426782779636544E-4</v>
      </c>
      <c r="S99" s="137">
        <v>1</v>
      </c>
      <c r="Z99">
        <f t="shared" si="87"/>
        <v>-841.5</v>
      </c>
      <c r="AA99" s="19">
        <f t="shared" si="88"/>
        <v>3.1911304381818398E-2</v>
      </c>
      <c r="AB99" s="19">
        <f t="shared" si="89"/>
        <v>1.3260094895220634E-2</v>
      </c>
      <c r="AC99" s="19">
        <f t="shared" si="90"/>
        <v>1.7727600734345452E-2</v>
      </c>
      <c r="AD99" s="19">
        <f t="shared" si="91"/>
        <v>-4.6180437612615421E-4</v>
      </c>
      <c r="AE99" s="19">
        <f t="shared" si="92"/>
        <v>2.1326328180926651E-7</v>
      </c>
      <c r="AF99">
        <f t="shared" si="93"/>
        <v>1.7727600734345452E-2</v>
      </c>
      <c r="AG99" s="137"/>
      <c r="AH99">
        <f t="shared" si="94"/>
        <v>1.818940511047161E-2</v>
      </c>
      <c r="AI99">
        <f t="shared" si="95"/>
        <v>0.18781854619049176</v>
      </c>
      <c r="AJ99">
        <f t="shared" si="96"/>
        <v>0.66650082240857278</v>
      </c>
      <c r="AK99">
        <f t="shared" si="97"/>
        <v>-0.22991737113432803</v>
      </c>
      <c r="AL99">
        <f t="shared" si="98"/>
        <v>-2.8657244063233991</v>
      </c>
      <c r="AM99">
        <f t="shared" si="99"/>
        <v>-7.2038011650795504</v>
      </c>
      <c r="AN99" s="19">
        <f t="shared" si="103"/>
        <v>-498.62238424798539</v>
      </c>
      <c r="AO99" s="19">
        <f t="shared" si="103"/>
        <v>-498.61013169302299</v>
      </c>
      <c r="AP99" s="19">
        <f t="shared" si="103"/>
        <v>-498.6332384677608</v>
      </c>
      <c r="AQ99" s="19">
        <f t="shared" si="103"/>
        <v>-498.58908138533468</v>
      </c>
      <c r="AR99" s="19">
        <f t="shared" si="103"/>
        <v>-498.67150229323062</v>
      </c>
      <c r="AS99" s="19">
        <f t="shared" si="103"/>
        <v>-498.50957669972172</v>
      </c>
      <c r="AT99" s="19">
        <f t="shared" si="103"/>
        <v>-498.80353026112391</v>
      </c>
      <c r="AU99" s="19">
        <f t="shared" si="100"/>
        <v>-497.95955639761127</v>
      </c>
      <c r="AV99"/>
      <c r="AW99">
        <v>700</v>
      </c>
      <c r="AX99">
        <f t="shared" si="68"/>
        <v>2.0639558810913908E-2</v>
      </c>
      <c r="AY99">
        <f t="shared" si="69"/>
        <v>1.4570383874477138E-2</v>
      </c>
      <c r="AZ99" s="19">
        <f t="shared" si="70"/>
        <v>6.069174936436772E-3</v>
      </c>
      <c r="BA99">
        <f t="shared" si="71"/>
        <v>0.16169682075397884</v>
      </c>
      <c r="BB99">
        <f t="shared" si="65"/>
        <v>0.33008924597389183</v>
      </c>
      <c r="BC99">
        <f t="shared" si="66"/>
        <v>3.0243538447685272</v>
      </c>
      <c r="BD99">
        <f t="shared" si="67"/>
        <v>17.039653269061876</v>
      </c>
      <c r="BE99">
        <f t="shared" si="72"/>
        <v>-493.62837272292234</v>
      </c>
      <c r="BF99">
        <f t="shared" si="73"/>
        <v>-493.74044837863005</v>
      </c>
      <c r="BG99">
        <f t="shared" si="74"/>
        <v>-493.59376534056491</v>
      </c>
      <c r="BH99">
        <f t="shared" si="75"/>
        <v>-493.78808962525272</v>
      </c>
      <c r="BI99">
        <f t="shared" si="76"/>
        <v>-493.53401779865493</v>
      </c>
      <c r="BJ99">
        <f t="shared" si="77"/>
        <v>-493.87393509978796</v>
      </c>
      <c r="BK99">
        <f t="shared" si="78"/>
        <v>-493.4289666656241</v>
      </c>
      <c r="BL99">
        <f t="shared" si="79"/>
        <v>-494.04073789144883</v>
      </c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</row>
    <row r="100" spans="1:79" s="19" customFormat="1" ht="12.95" customHeight="1">
      <c r="A100" s="37" t="s">
        <v>99</v>
      </c>
      <c r="B100" s="35" t="s">
        <v>89</v>
      </c>
      <c r="C100" s="37">
        <v>54055.386500000001</v>
      </c>
      <c r="D100" s="37">
        <v>2.2000000000000001E-3</v>
      </c>
      <c r="E100" s="19">
        <f t="shared" si="83"/>
        <v>-734.48787025089905</v>
      </c>
      <c r="F100" s="19">
        <f t="shared" si="84"/>
        <v>-734.5</v>
      </c>
      <c r="G100" s="19">
        <f t="shared" si="85"/>
        <v>2.9678500002773944E-2</v>
      </c>
      <c r="J100" s="92">
        <f>G100</f>
        <v>2.9678500002773944E-2</v>
      </c>
      <c r="P100" s="21">
        <f t="shared" si="102"/>
        <v>1.3779712252248187E-2</v>
      </c>
      <c r="Q100" s="22">
        <f t="shared" si="86"/>
        <v>39036.886500000001</v>
      </c>
      <c r="R100" s="19">
        <f t="shared" si="104"/>
        <v>2.5277145193626786E-4</v>
      </c>
      <c r="S100" s="137">
        <v>1</v>
      </c>
      <c r="Z100">
        <f t="shared" si="87"/>
        <v>-734.5</v>
      </c>
      <c r="AA100" s="19">
        <f t="shared" si="88"/>
        <v>3.1443576698051645E-2</v>
      </c>
      <c r="AB100" s="19">
        <f t="shared" si="89"/>
        <v>1.201463555697049E-2</v>
      </c>
      <c r="AC100" s="19">
        <f t="shared" si="90"/>
        <v>1.5898787750525757E-2</v>
      </c>
      <c r="AD100" s="19">
        <f t="shared" si="91"/>
        <v>-1.7650766952777008E-3</v>
      </c>
      <c r="AE100" s="19">
        <f t="shared" si="92"/>
        <v>3.1154957402124497E-6</v>
      </c>
      <c r="AF100">
        <f t="shared" si="93"/>
        <v>1.5898787750525757E-2</v>
      </c>
      <c r="AG100" s="137"/>
      <c r="AH100">
        <f t="shared" si="94"/>
        <v>1.7663864445803455E-2</v>
      </c>
      <c r="AI100">
        <f t="shared" si="95"/>
        <v>0.20573730690180425</v>
      </c>
      <c r="AJ100">
        <f t="shared" si="96"/>
        <v>0.7166422158969461</v>
      </c>
      <c r="AK100">
        <f t="shared" si="97"/>
        <v>-0.28574024185236485</v>
      </c>
      <c r="AL100">
        <f t="shared" si="98"/>
        <v>-2.796253683574589</v>
      </c>
      <c r="AM100">
        <f t="shared" si="99"/>
        <v>-5.7337400385651236</v>
      </c>
      <c r="AN100" s="19">
        <f t="shared" si="103"/>
        <v>-498.43264430517422</v>
      </c>
      <c r="AO100" s="19">
        <f t="shared" si="103"/>
        <v>-498.43160555957485</v>
      </c>
      <c r="AP100" s="19">
        <f t="shared" si="103"/>
        <v>-498.43421804178627</v>
      </c>
      <c r="AQ100" s="19">
        <f t="shared" si="103"/>
        <v>-498.42762293936124</v>
      </c>
      <c r="AR100" s="19">
        <f t="shared" si="103"/>
        <v>-498.44411870576403</v>
      </c>
      <c r="AS100" s="19">
        <f t="shared" si="103"/>
        <v>-498.40183970966882</v>
      </c>
      <c r="AT100" s="19">
        <f t="shared" si="103"/>
        <v>-498.50436422569936</v>
      </c>
      <c r="AU100" s="19">
        <f t="shared" si="100"/>
        <v>-497.68753980328142</v>
      </c>
      <c r="AV100"/>
      <c r="AW100">
        <v>800</v>
      </c>
      <c r="AX100">
        <f t="shared" si="68"/>
        <v>2.3144176912170224E-2</v>
      </c>
      <c r="AY100">
        <f t="shared" si="69"/>
        <v>1.4626584658511072E-2</v>
      </c>
      <c r="AZ100" s="19">
        <f t="shared" si="70"/>
        <v>8.5175922536591536E-3</v>
      </c>
      <c r="BA100">
        <f t="shared" si="71"/>
        <v>0.15817980330685766</v>
      </c>
      <c r="BB100">
        <f t="shared" si="65"/>
        <v>0.37107176854110452</v>
      </c>
      <c r="BC100">
        <f t="shared" si="66"/>
        <v>3.0681186523868029</v>
      </c>
      <c r="BD100">
        <f t="shared" si="67"/>
        <v>27.208266164402595</v>
      </c>
      <c r="BE100">
        <f t="shared" si="72"/>
        <v>-493.48152311442146</v>
      </c>
      <c r="BF100">
        <f t="shared" si="73"/>
        <v>-493.59973525363614</v>
      </c>
      <c r="BG100">
        <f t="shared" si="74"/>
        <v>-493.4531729536979</v>
      </c>
      <c r="BH100">
        <f t="shared" si="75"/>
        <v>-493.6360181111753</v>
      </c>
      <c r="BI100">
        <f t="shared" si="76"/>
        <v>-493.40930037399909</v>
      </c>
      <c r="BJ100">
        <f t="shared" si="77"/>
        <v>-493.69332933549862</v>
      </c>
      <c r="BK100">
        <f t="shared" si="78"/>
        <v>-493.34067100355185</v>
      </c>
      <c r="BL100">
        <f t="shared" si="79"/>
        <v>-493.78651677525272</v>
      </c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</row>
    <row r="101" spans="1:79" s="19" customFormat="1" ht="12.95" customHeight="1">
      <c r="A101" s="37" t="s">
        <v>98</v>
      </c>
      <c r="B101" s="35">
        <v>1</v>
      </c>
      <c r="C101" s="34">
        <v>54057.8341</v>
      </c>
      <c r="D101" s="34">
        <v>2.9999999999999997E-4</v>
      </c>
      <c r="E101" s="19">
        <f t="shared" si="83"/>
        <v>-733.4875240778282</v>
      </c>
      <c r="F101" s="19">
        <f t="shared" si="84"/>
        <v>-733.5</v>
      </c>
      <c r="G101" s="19">
        <f t="shared" si="85"/>
        <v>3.0525499998475425E-2</v>
      </c>
      <c r="J101" s="20"/>
      <c r="K101" s="19">
        <f>G101</f>
        <v>3.0525499998475425E-2</v>
      </c>
      <c r="O101" s="19">
        <f t="shared" ref="O101:O132" ca="1" si="105">+C$11+C$12*F101</f>
        <v>-2.1502316853437262E-2</v>
      </c>
      <c r="P101" s="21">
        <f t="shared" si="102"/>
        <v>1.3780253322365703E-2</v>
      </c>
      <c r="Q101" s="22">
        <f t="shared" si="86"/>
        <v>39039.3341</v>
      </c>
      <c r="R101" s="19">
        <f t="shared" si="104"/>
        <v>2.804032862437637E-4</v>
      </c>
      <c r="S101" s="137">
        <v>1</v>
      </c>
      <c r="Z101">
        <f t="shared" si="87"/>
        <v>-733.5</v>
      </c>
      <c r="AA101" s="19">
        <f t="shared" si="88"/>
        <v>3.1435905833266622E-2</v>
      </c>
      <c r="AB101" s="19">
        <f t="shared" si="89"/>
        <v>1.2869847487574502E-2</v>
      </c>
      <c r="AC101" s="19">
        <f t="shared" si="90"/>
        <v>1.6745246676109722E-2</v>
      </c>
      <c r="AD101" s="19">
        <f t="shared" si="91"/>
        <v>-9.1040583479119752E-4</v>
      </c>
      <c r="AE101" s="19">
        <f t="shared" si="92"/>
        <v>8.2883878402185725E-7</v>
      </c>
      <c r="AF101">
        <f t="shared" si="93"/>
        <v>1.6745246676109722E-2</v>
      </c>
      <c r="AG101" s="137"/>
      <c r="AH101">
        <f t="shared" si="94"/>
        <v>1.7655652510900923E-2</v>
      </c>
      <c r="AI101">
        <f t="shared" si="95"/>
        <v>0.20593841667902979</v>
      </c>
      <c r="AJ101">
        <f t="shared" si="96"/>
        <v>0.71713243262601434</v>
      </c>
      <c r="AK101">
        <f t="shared" si="97"/>
        <v>-0.28629864364897112</v>
      </c>
      <c r="AL101">
        <f t="shared" si="98"/>
        <v>-2.7955505503644624</v>
      </c>
      <c r="AM101">
        <f t="shared" si="99"/>
        <v>-5.7218544058821932</v>
      </c>
      <c r="AN101" s="19">
        <f t="shared" ref="AN101:AT110" si="106">$AU101+$AB$7*SIN(AO101)</f>
        <v>-498.43081270431014</v>
      </c>
      <c r="AO101" s="19">
        <f t="shared" si="106"/>
        <v>-498.42981093976243</v>
      </c>
      <c r="AP101" s="19">
        <f t="shared" si="106"/>
        <v>-498.43233911356253</v>
      </c>
      <c r="AQ101" s="19">
        <f t="shared" si="106"/>
        <v>-498.42593534684033</v>
      </c>
      <c r="AR101" s="19">
        <f t="shared" si="106"/>
        <v>-498.4420093033886</v>
      </c>
      <c r="AS101" s="19">
        <f t="shared" si="106"/>
        <v>-498.4006819924349</v>
      </c>
      <c r="AT101" s="19">
        <f t="shared" si="106"/>
        <v>-498.50127830507967</v>
      </c>
      <c r="AU101" s="19">
        <f t="shared" si="100"/>
        <v>-497.68499759211949</v>
      </c>
      <c r="AV101"/>
      <c r="AW101">
        <v>900</v>
      </c>
      <c r="AX101">
        <f t="shared" si="68"/>
        <v>2.5140479013354939E-2</v>
      </c>
      <c r="AY101">
        <f t="shared" si="69"/>
        <v>1.4682926532321443E-2</v>
      </c>
      <c r="AZ101" s="19">
        <f t="shared" si="70"/>
        <v>1.0457552481033496E-2</v>
      </c>
      <c r="BA101">
        <f t="shared" si="71"/>
        <v>0.15647552349960303</v>
      </c>
      <c r="BB101">
        <f t="shared" si="65"/>
        <v>0.40482303153927457</v>
      </c>
      <c r="BC101">
        <f t="shared" si="66"/>
        <v>3.1047410121331365</v>
      </c>
      <c r="BD101">
        <f t="shared" si="67"/>
        <v>54.265524553341841</v>
      </c>
      <c r="BE101">
        <f t="shared" si="72"/>
        <v>-493.35663416919806</v>
      </c>
      <c r="BF101">
        <f t="shared" si="73"/>
        <v>-493.43968443965053</v>
      </c>
      <c r="BG101">
        <f t="shared" si="74"/>
        <v>-493.3399841846479</v>
      </c>
      <c r="BH101">
        <f t="shared" si="75"/>
        <v>-493.45989598438092</v>
      </c>
      <c r="BI101">
        <f t="shared" si="76"/>
        <v>-493.31592381983654</v>
      </c>
      <c r="BJ101">
        <f t="shared" si="77"/>
        <v>-493.48927531917786</v>
      </c>
      <c r="BK101">
        <f t="shared" si="78"/>
        <v>-493.28103477848799</v>
      </c>
      <c r="BL101">
        <f t="shared" si="79"/>
        <v>-493.53229565905667</v>
      </c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</row>
    <row r="102" spans="1:79" s="19" customFormat="1" ht="12.95" customHeight="1">
      <c r="A102" s="37" t="s">
        <v>98</v>
      </c>
      <c r="B102" s="35" t="s">
        <v>92</v>
      </c>
      <c r="C102" s="34">
        <v>54073.737999999998</v>
      </c>
      <c r="D102" s="34">
        <v>2.9999999999999997E-4</v>
      </c>
      <c r="E102" s="19">
        <f t="shared" si="83"/>
        <v>-726.98752182995213</v>
      </c>
      <c r="F102" s="19">
        <f t="shared" si="84"/>
        <v>-727</v>
      </c>
      <c r="G102" s="19">
        <f t="shared" si="85"/>
        <v>3.0530999996699393E-2</v>
      </c>
      <c r="J102" s="20"/>
      <c r="K102" s="19">
        <f>G102</f>
        <v>3.0530999996699393E-2</v>
      </c>
      <c r="O102" s="19">
        <f t="shared" ca="1" si="105"/>
        <v>-2.1323592048839525E-2</v>
      </c>
      <c r="P102" s="21">
        <f t="shared" si="102"/>
        <v>1.3783770622035889E-2</v>
      </c>
      <c r="Q102" s="22">
        <f t="shared" si="86"/>
        <v>39055.237999999998</v>
      </c>
      <c r="R102" s="19">
        <f t="shared" si="104"/>
        <v>2.8046969172759213E-4</v>
      </c>
      <c r="S102" s="137">
        <v>1</v>
      </c>
      <c r="Z102">
        <f t="shared" si="87"/>
        <v>-727</v>
      </c>
      <c r="AA102" s="19">
        <f t="shared" si="88"/>
        <v>3.1384430592820742E-2</v>
      </c>
      <c r="AB102" s="19">
        <f t="shared" si="89"/>
        <v>1.2930340025914543E-2</v>
      </c>
      <c r="AC102" s="19">
        <f t="shared" si="90"/>
        <v>1.6747229374663504E-2</v>
      </c>
      <c r="AD102" s="19">
        <f t="shared" si="91"/>
        <v>-8.5343059612134897E-4</v>
      </c>
      <c r="AE102" s="19">
        <f t="shared" si="92"/>
        <v>7.2834378239604103E-7</v>
      </c>
      <c r="AF102">
        <f t="shared" si="93"/>
        <v>1.6747229374663504E-2</v>
      </c>
      <c r="AG102" s="137"/>
      <c r="AH102">
        <f t="shared" si="94"/>
        <v>1.7600659970784849E-2</v>
      </c>
      <c r="AI102">
        <f t="shared" si="95"/>
        <v>0.20726418738244912</v>
      </c>
      <c r="AJ102">
        <f t="shared" si="96"/>
        <v>0.72033170184591955</v>
      </c>
      <c r="AK102">
        <f t="shared" si="97"/>
        <v>-0.28994937981488778</v>
      </c>
      <c r="AL102">
        <f t="shared" si="98"/>
        <v>-2.7909491693262432</v>
      </c>
      <c r="AM102">
        <f t="shared" si="99"/>
        <v>-5.6452384409393961</v>
      </c>
      <c r="AN102" s="19">
        <f t="shared" si="106"/>
        <v>-498.41887067962881</v>
      </c>
      <c r="AO102" s="19">
        <f t="shared" si="106"/>
        <v>-498.41808891544497</v>
      </c>
      <c r="AP102" s="19">
        <f t="shared" si="106"/>
        <v>-498.4201074876911</v>
      </c>
      <c r="AQ102" s="19">
        <f t="shared" si="106"/>
        <v>-498.41487912514827</v>
      </c>
      <c r="AR102" s="19">
        <f t="shared" si="106"/>
        <v>-498.42831427424062</v>
      </c>
      <c r="AS102" s="19">
        <f t="shared" si="106"/>
        <v>-498.39304573927473</v>
      </c>
      <c r="AT102" s="19">
        <f t="shared" si="106"/>
        <v>-498.48109139132282</v>
      </c>
      <c r="AU102" s="19">
        <f t="shared" si="100"/>
        <v>-497.66847321956675</v>
      </c>
      <c r="AV102"/>
      <c r="AW102">
        <v>1000</v>
      </c>
      <c r="AX102">
        <f t="shared" si="68"/>
        <v>2.6733776605789707E-2</v>
      </c>
      <c r="AY102">
        <f t="shared" si="69"/>
        <v>1.4739409495908254E-2</v>
      </c>
      <c r="AZ102" s="19">
        <f t="shared" si="70"/>
        <v>1.1994367109881453E-2</v>
      </c>
      <c r="BA102">
        <f t="shared" si="71"/>
        <v>0.15591579207146478</v>
      </c>
      <c r="BB102">
        <f t="shared" si="65"/>
        <v>0.4331725366558879</v>
      </c>
      <c r="BC102">
        <f t="shared" si="66"/>
        <v>3.1359654511481048</v>
      </c>
      <c r="BD102">
        <f t="shared" si="67"/>
        <v>355.41545610882503</v>
      </c>
      <c r="BE102">
        <f t="shared" si="72"/>
        <v>-493.24939949518</v>
      </c>
      <c r="BF102">
        <f t="shared" si="73"/>
        <v>-493.26402439872078</v>
      </c>
      <c r="BG102">
        <f t="shared" si="74"/>
        <v>-493.24669254823266</v>
      </c>
      <c r="BH102">
        <f t="shared" si="75"/>
        <v>-493.26723334367199</v>
      </c>
      <c r="BI102">
        <f t="shared" si="76"/>
        <v>-493.24289050466137</v>
      </c>
      <c r="BJ102">
        <f t="shared" si="77"/>
        <v>-493.27174112333404</v>
      </c>
      <c r="BK102">
        <f t="shared" si="78"/>
        <v>-493.23754986815317</v>
      </c>
      <c r="BL102">
        <f t="shared" si="79"/>
        <v>-493.27807454286062</v>
      </c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</row>
    <row r="103" spans="1:79" s="19" customFormat="1" ht="12.95" customHeight="1">
      <c r="A103" t="s">
        <v>215</v>
      </c>
      <c r="B103" s="3" t="s">
        <v>92</v>
      </c>
      <c r="C103" s="18">
        <v>54193.631600000001</v>
      </c>
      <c r="D103" t="s">
        <v>204</v>
      </c>
      <c r="E103" s="92">
        <f t="shared" si="83"/>
        <v>-677.98641710054017</v>
      </c>
      <c r="F103" s="19">
        <f t="shared" si="84"/>
        <v>-678</v>
      </c>
      <c r="G103" s="19">
        <f t="shared" si="85"/>
        <v>3.3234000002266839E-2</v>
      </c>
      <c r="J103" s="20"/>
      <c r="K103" s="19">
        <f>G103</f>
        <v>3.3234000002266839E-2</v>
      </c>
      <c r="O103" s="19">
        <f t="shared" ca="1" si="105"/>
        <v>-1.9976281983410452E-2</v>
      </c>
      <c r="P103" s="21">
        <f t="shared" si="102"/>
        <v>1.3810304835001168E-2</v>
      </c>
      <c r="Q103" s="22">
        <f t="shared" si="86"/>
        <v>39175.131600000001</v>
      </c>
      <c r="R103" s="19">
        <f t="shared" si="104"/>
        <v>3.772799339508598E-4</v>
      </c>
      <c r="S103" s="137">
        <v>1</v>
      </c>
      <c r="Z103">
        <f t="shared" si="87"/>
        <v>-678</v>
      </c>
      <c r="AA103" s="19">
        <f t="shared" si="88"/>
        <v>3.0901484083923597E-2</v>
      </c>
      <c r="AB103" s="19">
        <f t="shared" si="89"/>
        <v>1.614282075334441E-2</v>
      </c>
      <c r="AC103" s="19">
        <f t="shared" si="90"/>
        <v>1.9423695167265671E-2</v>
      </c>
      <c r="AD103" s="19">
        <f t="shared" si="91"/>
        <v>2.332515918343242E-3</v>
      </c>
      <c r="AE103" s="19">
        <f t="shared" si="92"/>
        <v>5.4406305093246174E-6</v>
      </c>
      <c r="AF103">
        <f t="shared" si="93"/>
        <v>1.9423695167265671E-2</v>
      </c>
      <c r="AG103" s="137"/>
      <c r="AH103">
        <f t="shared" si="94"/>
        <v>1.7091179248922429E-2</v>
      </c>
      <c r="AI103">
        <f t="shared" si="95"/>
        <v>0.21841828707326527</v>
      </c>
      <c r="AJ103">
        <f t="shared" si="96"/>
        <v>0.74525854872714214</v>
      </c>
      <c r="AK103">
        <f t="shared" si="97"/>
        <v>-0.31879576138957366</v>
      </c>
      <c r="AL103">
        <f t="shared" si="98"/>
        <v>-2.7543070644144687</v>
      </c>
      <c r="AM103">
        <f t="shared" si="99"/>
        <v>-5.0994382048264404</v>
      </c>
      <c r="AN103" s="19">
        <f t="shared" si="106"/>
        <v>-498.32650252381711</v>
      </c>
      <c r="AO103" s="19">
        <f t="shared" si="106"/>
        <v>-498.32652183047043</v>
      </c>
      <c r="AP103" s="19">
        <f t="shared" si="106"/>
        <v>-498.32646078556525</v>
      </c>
      <c r="AQ103" s="19">
        <f t="shared" si="106"/>
        <v>-498.32665376941299</v>
      </c>
      <c r="AR103" s="19">
        <f t="shared" si="106"/>
        <v>-498.32604336618522</v>
      </c>
      <c r="AS103" s="19">
        <f t="shared" si="106"/>
        <v>-498.32797091498014</v>
      </c>
      <c r="AT103" s="19">
        <f t="shared" si="106"/>
        <v>-498.3218523444819</v>
      </c>
      <c r="AU103" s="19">
        <f t="shared" si="100"/>
        <v>-497.54390487263066</v>
      </c>
      <c r="AV103"/>
      <c r="AW103">
        <v>1100</v>
      </c>
      <c r="AX103">
        <f t="shared" si="68"/>
        <v>2.8148835348253555E-2</v>
      </c>
      <c r="AY103">
        <f t="shared" si="69"/>
        <v>1.47960335492715E-2</v>
      </c>
      <c r="AZ103" s="19">
        <f t="shared" si="70"/>
        <v>1.3352801798982057E-2</v>
      </c>
      <c r="BA103">
        <f t="shared" si="71"/>
        <v>0.15615807768760304</v>
      </c>
      <c r="BB103">
        <f t="shared" si="65"/>
        <v>0.46022555608016413</v>
      </c>
      <c r="BC103">
        <f t="shared" si="66"/>
        <v>-3.1169803382340278</v>
      </c>
      <c r="BD103">
        <f t="shared" si="67"/>
        <v>-81.256030124000532</v>
      </c>
      <c r="BE103">
        <f t="shared" si="72"/>
        <v>-493.14544458878663</v>
      </c>
      <c r="BF103">
        <f t="shared" si="73"/>
        <v>-493.08549502957783</v>
      </c>
      <c r="BG103">
        <f t="shared" si="74"/>
        <v>-493.15695491802529</v>
      </c>
      <c r="BH103">
        <f t="shared" si="75"/>
        <v>-493.0717007717397</v>
      </c>
      <c r="BI103">
        <f t="shared" si="76"/>
        <v>-493.17333159961908</v>
      </c>
      <c r="BJ103">
        <f t="shared" si="77"/>
        <v>-493.05202137649843</v>
      </c>
      <c r="BK103">
        <f t="shared" si="78"/>
        <v>-493.1966699267017</v>
      </c>
      <c r="BL103">
        <f t="shared" si="79"/>
        <v>-493.02385342666452</v>
      </c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</row>
    <row r="104" spans="1:79" s="19" customFormat="1" ht="12.95" customHeight="1">
      <c r="A104" t="s">
        <v>215</v>
      </c>
      <c r="B104" s="3" t="s">
        <v>92</v>
      </c>
      <c r="C104" s="18">
        <v>54193.631600000001</v>
      </c>
      <c r="D104" t="s">
        <v>204</v>
      </c>
      <c r="E104" s="92">
        <f t="shared" si="83"/>
        <v>-677.98641710054017</v>
      </c>
      <c r="F104" s="19">
        <f t="shared" si="84"/>
        <v>-678</v>
      </c>
      <c r="G104" s="19">
        <f t="shared" si="85"/>
        <v>3.3234000002266839E-2</v>
      </c>
      <c r="J104" s="20"/>
      <c r="K104" s="19">
        <f>G104</f>
        <v>3.3234000002266839E-2</v>
      </c>
      <c r="O104" s="19">
        <f t="shared" ca="1" si="105"/>
        <v>-1.9976281983410452E-2</v>
      </c>
      <c r="P104" s="21">
        <f t="shared" si="102"/>
        <v>1.3810304835001168E-2</v>
      </c>
      <c r="Q104" s="22">
        <f t="shared" si="86"/>
        <v>39175.131600000001</v>
      </c>
      <c r="R104" s="19">
        <f t="shared" si="104"/>
        <v>3.772799339508598E-4</v>
      </c>
      <c r="S104" s="137">
        <v>1</v>
      </c>
      <c r="Z104">
        <f t="shared" si="87"/>
        <v>-678</v>
      </c>
      <c r="AA104" s="19">
        <f t="shared" si="88"/>
        <v>3.0901484083923597E-2</v>
      </c>
      <c r="AB104" s="19">
        <f t="shared" si="89"/>
        <v>1.614282075334441E-2</v>
      </c>
      <c r="AC104" s="19">
        <f t="shared" si="90"/>
        <v>1.9423695167265671E-2</v>
      </c>
      <c r="AD104" s="19">
        <f t="shared" si="91"/>
        <v>2.332515918343242E-3</v>
      </c>
      <c r="AE104" s="19">
        <f t="shared" si="92"/>
        <v>5.4406305093246174E-6</v>
      </c>
      <c r="AF104">
        <f t="shared" si="93"/>
        <v>1.9423695167265671E-2</v>
      </c>
      <c r="AG104" s="137"/>
      <c r="AH104">
        <f t="shared" si="94"/>
        <v>1.7091179248922429E-2</v>
      </c>
      <c r="AI104">
        <f t="shared" si="95"/>
        <v>0.21841828707326527</v>
      </c>
      <c r="AJ104">
        <f t="shared" si="96"/>
        <v>0.74525854872714214</v>
      </c>
      <c r="AK104">
        <f t="shared" si="97"/>
        <v>-0.31879576138957366</v>
      </c>
      <c r="AL104">
        <f t="shared" si="98"/>
        <v>-2.7543070644144687</v>
      </c>
      <c r="AM104">
        <f t="shared" si="99"/>
        <v>-5.0994382048264404</v>
      </c>
      <c r="AN104" s="19">
        <f t="shared" si="106"/>
        <v>-498.32650252381711</v>
      </c>
      <c r="AO104" s="19">
        <f t="shared" si="106"/>
        <v>-498.32652183047043</v>
      </c>
      <c r="AP104" s="19">
        <f t="shared" si="106"/>
        <v>-498.32646078556525</v>
      </c>
      <c r="AQ104" s="19">
        <f t="shared" si="106"/>
        <v>-498.32665376941299</v>
      </c>
      <c r="AR104" s="19">
        <f t="shared" si="106"/>
        <v>-498.32604336618522</v>
      </c>
      <c r="AS104" s="19">
        <f t="shared" si="106"/>
        <v>-498.32797091498014</v>
      </c>
      <c r="AT104" s="19">
        <f t="shared" si="106"/>
        <v>-498.3218523444819</v>
      </c>
      <c r="AU104" s="19">
        <f t="shared" si="100"/>
        <v>-497.54390487263066</v>
      </c>
      <c r="AV104"/>
      <c r="AW104">
        <v>1200</v>
      </c>
      <c r="AX104">
        <f t="shared" si="68"/>
        <v>2.9562232606945273E-2</v>
      </c>
      <c r="AY104">
        <f t="shared" si="69"/>
        <v>1.4852798692411184E-2</v>
      </c>
      <c r="AZ104" s="19">
        <f t="shared" si="70"/>
        <v>1.470943391453409E-2</v>
      </c>
      <c r="BA104">
        <f t="shared" si="71"/>
        <v>0.15736236928843639</v>
      </c>
      <c r="BB104">
        <f t="shared" si="65"/>
        <v>0.49032287433992272</v>
      </c>
      <c r="BC104">
        <f t="shared" si="66"/>
        <v>-3.0827694031200306</v>
      </c>
      <c r="BD104">
        <f t="shared" si="67"/>
        <v>-33.99035678873156</v>
      </c>
      <c r="BE104">
        <f t="shared" si="72"/>
        <v>-493.02836597941592</v>
      </c>
      <c r="BF104">
        <f t="shared" si="73"/>
        <v>-492.91851063096124</v>
      </c>
      <c r="BG104">
        <f t="shared" si="74"/>
        <v>-493.05274338503051</v>
      </c>
      <c r="BH104">
        <f t="shared" si="75"/>
        <v>-492.88801587960563</v>
      </c>
      <c r="BI104">
        <f t="shared" si="76"/>
        <v>-493.08933404233011</v>
      </c>
      <c r="BJ104">
        <f t="shared" si="77"/>
        <v>-492.84160159997168</v>
      </c>
      <c r="BK104">
        <f t="shared" si="78"/>
        <v>-493.14468115813736</v>
      </c>
      <c r="BL104">
        <f t="shared" si="79"/>
        <v>-492.76963231046847</v>
      </c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</row>
    <row r="105" spans="1:79" s="19" customFormat="1" ht="12.95" customHeight="1">
      <c r="A105" s="83" t="s">
        <v>101</v>
      </c>
      <c r="B105" s="84" t="s">
        <v>89</v>
      </c>
      <c r="C105" s="83">
        <v>54400.3747</v>
      </c>
      <c r="D105" s="83">
        <v>5.9999999999999995E-4</v>
      </c>
      <c r="E105" s="19">
        <f t="shared" si="83"/>
        <v>-593.48949403556389</v>
      </c>
      <c r="F105" s="19">
        <f t="shared" si="84"/>
        <v>-593.5</v>
      </c>
      <c r="G105" s="19">
        <f t="shared" si="85"/>
        <v>2.5705500003823545E-2</v>
      </c>
      <c r="J105" s="92">
        <f>G105</f>
        <v>2.5705500003823545E-2</v>
      </c>
      <c r="O105" s="19">
        <f t="shared" ca="1" si="105"/>
        <v>-1.7652859523639906E-2</v>
      </c>
      <c r="P105" s="21">
        <f t="shared" si="102"/>
        <v>1.3856142394427298E-2</v>
      </c>
      <c r="Q105" s="22">
        <f t="shared" si="86"/>
        <v>39381.8747</v>
      </c>
      <c r="R105" s="19">
        <f t="shared" si="104"/>
        <v>1.4040727575535673E-4</v>
      </c>
      <c r="S105" s="137">
        <v>1</v>
      </c>
      <c r="Z105">
        <f t="shared" si="87"/>
        <v>-593.5</v>
      </c>
      <c r="AA105" s="19">
        <f t="shared" si="88"/>
        <v>2.9612767343273519E-2</v>
      </c>
      <c r="AB105" s="19">
        <f t="shared" si="89"/>
        <v>9.9488750549773242E-3</v>
      </c>
      <c r="AC105" s="19">
        <f t="shared" si="90"/>
        <v>1.1849357609396247E-2</v>
      </c>
      <c r="AD105" s="19">
        <f t="shared" si="91"/>
        <v>-3.9072673394499741E-3</v>
      </c>
      <c r="AE105" s="19">
        <f t="shared" si="92"/>
        <v>1.5266738061932479E-5</v>
      </c>
      <c r="AF105">
        <f t="shared" si="93"/>
        <v>1.1849357609396247E-2</v>
      </c>
      <c r="AG105" s="137"/>
      <c r="AH105">
        <f t="shared" si="94"/>
        <v>1.5756624948846221E-2</v>
      </c>
      <c r="AI105">
        <f t="shared" si="95"/>
        <v>0.2441596462991783</v>
      </c>
      <c r="AJ105">
        <f t="shared" si="96"/>
        <v>0.79256889936686326</v>
      </c>
      <c r="AK105">
        <f t="shared" si="97"/>
        <v>-0.37577396288043086</v>
      </c>
      <c r="AL105">
        <f t="shared" si="98"/>
        <v>-2.6802192292926073</v>
      </c>
      <c r="AM105">
        <f t="shared" si="99"/>
        <v>-4.2577136363487336</v>
      </c>
      <c r="AN105" s="19">
        <f t="shared" si="106"/>
        <v>-498.15430725784216</v>
      </c>
      <c r="AO105" s="19">
        <f t="shared" si="106"/>
        <v>-498.15432701735944</v>
      </c>
      <c r="AP105" s="19">
        <f t="shared" si="106"/>
        <v>-498.1542156809009</v>
      </c>
      <c r="AQ105" s="19">
        <f t="shared" si="106"/>
        <v>-498.15484226384172</v>
      </c>
      <c r="AR105" s="19">
        <f t="shared" si="106"/>
        <v>-498.15129185021368</v>
      </c>
      <c r="AS105" s="19">
        <f t="shared" si="106"/>
        <v>-498.17069147095981</v>
      </c>
      <c r="AT105" s="19">
        <f t="shared" si="106"/>
        <v>-498.01932832282813</v>
      </c>
      <c r="AU105" s="19">
        <f t="shared" si="100"/>
        <v>-497.32908802944496</v>
      </c>
      <c r="AV105"/>
      <c r="AW105">
        <v>1300</v>
      </c>
      <c r="AX105">
        <f t="shared" si="68"/>
        <v>3.0965032065703821E-2</v>
      </c>
      <c r="AY105">
        <f t="shared" si="69"/>
        <v>1.4909704925327302E-2</v>
      </c>
      <c r="AZ105" s="19">
        <f t="shared" si="70"/>
        <v>1.6055327140376521E-2</v>
      </c>
      <c r="BA105">
        <f t="shared" si="71"/>
        <v>0.16010890900448294</v>
      </c>
      <c r="BB105">
        <f t="shared" si="65"/>
        <v>0.52567837148859375</v>
      </c>
      <c r="BC105">
        <f t="shared" si="66"/>
        <v>-3.0417172215086303</v>
      </c>
      <c r="BD105">
        <f t="shared" si="67"/>
        <v>-20.008295983392934</v>
      </c>
      <c r="BE105">
        <f t="shared" si="72"/>
        <v>-492.88958993789788</v>
      </c>
      <c r="BF105">
        <f t="shared" si="73"/>
        <v>-492.77078260883377</v>
      </c>
      <c r="BG105">
        <f t="shared" si="74"/>
        <v>-492.92269251523459</v>
      </c>
      <c r="BH105">
        <f t="shared" si="75"/>
        <v>-492.72653417937738</v>
      </c>
      <c r="BI105">
        <f t="shared" si="76"/>
        <v>-492.9772457242828</v>
      </c>
      <c r="BJ105">
        <f t="shared" si="77"/>
        <v>-492.65111010291611</v>
      </c>
      <c r="BK105">
        <f t="shared" si="78"/>
        <v>-493.06858385360141</v>
      </c>
      <c r="BL105">
        <f t="shared" si="79"/>
        <v>-492.51541119427242</v>
      </c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</row>
    <row r="106" spans="1:79" s="19" customFormat="1" ht="12.95" customHeight="1">
      <c r="A106" t="s">
        <v>215</v>
      </c>
      <c r="B106" s="3" t="s">
        <v>89</v>
      </c>
      <c r="C106" s="18">
        <v>54402.823700000001</v>
      </c>
      <c r="D106" t="s">
        <v>204</v>
      </c>
      <c r="E106" s="92">
        <f t="shared" si="83"/>
        <v>-592.48857567559844</v>
      </c>
      <c r="F106" s="19">
        <f t="shared" si="84"/>
        <v>-592.5</v>
      </c>
      <c r="G106" s="19">
        <f t="shared" si="85"/>
        <v>2.7952500000537839E-2</v>
      </c>
      <c r="J106" s="20"/>
      <c r="K106" s="19">
        <f>G106</f>
        <v>2.7952500000537839E-2</v>
      </c>
      <c r="O106" s="19">
        <f t="shared" ca="1" si="105"/>
        <v>-1.7625363399855636E-2</v>
      </c>
      <c r="P106" s="21">
        <f t="shared" si="102"/>
        <v>1.3856685453910661E-2</v>
      </c>
      <c r="Q106" s="22">
        <f t="shared" si="86"/>
        <v>39384.323700000001</v>
      </c>
      <c r="R106" s="19">
        <f t="shared" si="104"/>
        <v>1.9869198773290634E-4</v>
      </c>
      <c r="S106" s="137">
        <v>1</v>
      </c>
      <c r="Z106">
        <f t="shared" si="87"/>
        <v>-592.5</v>
      </c>
      <c r="AA106" s="19">
        <f t="shared" si="88"/>
        <v>2.959350854424167E-2</v>
      </c>
      <c r="AB106" s="19">
        <f t="shared" si="89"/>
        <v>1.2215676910206828E-2</v>
      </c>
      <c r="AC106" s="19">
        <f t="shared" si="90"/>
        <v>1.4095814546627177E-2</v>
      </c>
      <c r="AD106" s="19">
        <f t="shared" si="91"/>
        <v>-1.6410085437038313E-3</v>
      </c>
      <c r="AE106" s="19">
        <f t="shared" si="92"/>
        <v>2.6929090405089692E-6</v>
      </c>
      <c r="AF106">
        <f t="shared" si="93"/>
        <v>1.4095814546627177E-2</v>
      </c>
      <c r="AG106" s="137"/>
      <c r="AH106">
        <f t="shared" si="94"/>
        <v>1.5736823090331011E-2</v>
      </c>
      <c r="AI106">
        <f t="shared" si="95"/>
        <v>0.2445299716048992</v>
      </c>
      <c r="AJ106">
        <f t="shared" si="96"/>
        <v>0.79316886145257681</v>
      </c>
      <c r="AK106">
        <f t="shared" si="97"/>
        <v>-0.37651792475014034</v>
      </c>
      <c r="AL106">
        <f t="shared" si="98"/>
        <v>-2.6792347037862254</v>
      </c>
      <c r="AM106">
        <f t="shared" si="99"/>
        <v>-4.2483172658953086</v>
      </c>
      <c r="AN106" s="19">
        <f t="shared" si="106"/>
        <v>-498.15214681672654</v>
      </c>
      <c r="AO106" s="19">
        <f t="shared" si="106"/>
        <v>-498.15216560247518</v>
      </c>
      <c r="AP106" s="19">
        <f t="shared" si="106"/>
        <v>-498.15205867903677</v>
      </c>
      <c r="AQ106" s="19">
        <f t="shared" si="106"/>
        <v>-498.15266654311864</v>
      </c>
      <c r="AR106" s="19">
        <f t="shared" si="106"/>
        <v>-498.14918736288837</v>
      </c>
      <c r="AS106" s="19">
        <f t="shared" si="106"/>
        <v>-498.16838832246151</v>
      </c>
      <c r="AT106" s="19">
        <f t="shared" si="106"/>
        <v>-498.01554869999586</v>
      </c>
      <c r="AU106" s="19">
        <f t="shared" si="100"/>
        <v>-497.32654581828302</v>
      </c>
      <c r="AV106"/>
      <c r="AW106">
        <v>1400</v>
      </c>
      <c r="AX106">
        <f t="shared" si="68"/>
        <v>3.2177808416963737E-2</v>
      </c>
      <c r="AY106">
        <f t="shared" si="69"/>
        <v>1.4966752248019861E-2</v>
      </c>
      <c r="AZ106" s="19">
        <f t="shared" si="70"/>
        <v>1.7211056168943875E-2</v>
      </c>
      <c r="BA106">
        <f t="shared" si="71"/>
        <v>0.16510030978855383</v>
      </c>
      <c r="BB106">
        <f t="shared" si="65"/>
        <v>0.56579509820204699</v>
      </c>
      <c r="BC106">
        <f t="shared" si="66"/>
        <v>-2.9938323601620085</v>
      </c>
      <c r="BD106">
        <f t="shared" si="67"/>
        <v>-13.51080035208885</v>
      </c>
      <c r="BE106">
        <f t="shared" si="72"/>
        <v>-492.73152131846393</v>
      </c>
      <c r="BF106">
        <f t="shared" si="73"/>
        <v>-492.63903649610972</v>
      </c>
      <c r="BG106">
        <f t="shared" si="74"/>
        <v>-492.76592939262923</v>
      </c>
      <c r="BH106">
        <f t="shared" si="75"/>
        <v>-492.58908903830354</v>
      </c>
      <c r="BI106">
        <f t="shared" si="76"/>
        <v>-492.83108581072361</v>
      </c>
      <c r="BJ106">
        <f t="shared" si="77"/>
        <v>-492.48887335996477</v>
      </c>
      <c r="BK106">
        <f t="shared" si="78"/>
        <v>-492.95692802638541</v>
      </c>
      <c r="BL106">
        <f t="shared" si="79"/>
        <v>-492.26119007807631</v>
      </c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</row>
    <row r="107" spans="1:79" s="19" customFormat="1" ht="12.95" customHeight="1">
      <c r="A107" t="s">
        <v>215</v>
      </c>
      <c r="B107" s="3" t="s">
        <v>89</v>
      </c>
      <c r="C107" s="18">
        <v>54402.823700000001</v>
      </c>
      <c r="D107" t="s">
        <v>204</v>
      </c>
      <c r="E107" s="92">
        <f t="shared" si="83"/>
        <v>-592.48857567559844</v>
      </c>
      <c r="F107" s="19">
        <f t="shared" si="84"/>
        <v>-592.5</v>
      </c>
      <c r="G107" s="19">
        <f t="shared" si="85"/>
        <v>2.7952500000537839E-2</v>
      </c>
      <c r="J107" s="20"/>
      <c r="K107" s="19">
        <f>G107</f>
        <v>2.7952500000537839E-2</v>
      </c>
      <c r="O107" s="19">
        <f t="shared" ca="1" si="105"/>
        <v>-1.7625363399855636E-2</v>
      </c>
      <c r="P107" s="21">
        <f t="shared" si="102"/>
        <v>1.3856685453910661E-2</v>
      </c>
      <c r="Q107" s="22">
        <f t="shared" si="86"/>
        <v>39384.323700000001</v>
      </c>
      <c r="R107" s="19">
        <f t="shared" si="104"/>
        <v>1.9869198773290634E-4</v>
      </c>
      <c r="S107" s="137">
        <v>1</v>
      </c>
      <c r="Z107">
        <f t="shared" si="87"/>
        <v>-592.5</v>
      </c>
      <c r="AA107" s="19">
        <f t="shared" si="88"/>
        <v>2.959350854424167E-2</v>
      </c>
      <c r="AB107" s="19">
        <f t="shared" si="89"/>
        <v>1.2215676910206828E-2</v>
      </c>
      <c r="AC107" s="19">
        <f t="shared" si="90"/>
        <v>1.4095814546627177E-2</v>
      </c>
      <c r="AD107" s="19">
        <f t="shared" si="91"/>
        <v>-1.6410085437038313E-3</v>
      </c>
      <c r="AE107" s="19">
        <f t="shared" si="92"/>
        <v>2.6929090405089692E-6</v>
      </c>
      <c r="AF107">
        <f t="shared" si="93"/>
        <v>1.4095814546627177E-2</v>
      </c>
      <c r="AG107" s="137"/>
      <c r="AH107">
        <f t="shared" si="94"/>
        <v>1.5736823090331011E-2</v>
      </c>
      <c r="AI107">
        <f t="shared" si="95"/>
        <v>0.2445299716048992</v>
      </c>
      <c r="AJ107">
        <f t="shared" si="96"/>
        <v>0.79316886145257681</v>
      </c>
      <c r="AK107">
        <f t="shared" si="97"/>
        <v>-0.37651792475014034</v>
      </c>
      <c r="AL107">
        <f t="shared" si="98"/>
        <v>-2.6792347037862254</v>
      </c>
      <c r="AM107">
        <f t="shared" si="99"/>
        <v>-4.2483172658953086</v>
      </c>
      <c r="AN107" s="19">
        <f t="shared" si="106"/>
        <v>-498.15214681672654</v>
      </c>
      <c r="AO107" s="19">
        <f t="shared" si="106"/>
        <v>-498.15216560247518</v>
      </c>
      <c r="AP107" s="19">
        <f t="shared" si="106"/>
        <v>-498.15205867903677</v>
      </c>
      <c r="AQ107" s="19">
        <f t="shared" si="106"/>
        <v>-498.15266654311864</v>
      </c>
      <c r="AR107" s="19">
        <f t="shared" si="106"/>
        <v>-498.14918736288837</v>
      </c>
      <c r="AS107" s="19">
        <f t="shared" si="106"/>
        <v>-498.16838832246151</v>
      </c>
      <c r="AT107" s="19">
        <f t="shared" si="106"/>
        <v>-498.01554869999586</v>
      </c>
      <c r="AU107" s="19">
        <f t="shared" si="100"/>
        <v>-497.32654581828302</v>
      </c>
      <c r="AV107"/>
      <c r="AW107">
        <v>1500</v>
      </c>
      <c r="AX107">
        <f t="shared" si="68"/>
        <v>3.2994259000192164E-2</v>
      </c>
      <c r="AY107">
        <f t="shared" si="69"/>
        <v>1.5023940660488856E-2</v>
      </c>
      <c r="AZ107" s="19">
        <f t="shared" si="70"/>
        <v>1.7970318339703306E-2</v>
      </c>
      <c r="BA107">
        <f t="shared" si="71"/>
        <v>0.17286704926620833</v>
      </c>
      <c r="BB107">
        <f t="shared" si="65"/>
        <v>0.60873355610905644</v>
      </c>
      <c r="BC107">
        <f t="shared" si="66"/>
        <v>-2.940766244313513</v>
      </c>
      <c r="BD107">
        <f t="shared" si="67"/>
        <v>-9.9253559829932669</v>
      </c>
      <c r="BE107">
        <f t="shared" si="72"/>
        <v>-492.56291679962487</v>
      </c>
      <c r="BF107">
        <f t="shared" si="73"/>
        <v>-492.51105021502161</v>
      </c>
      <c r="BG107">
        <f t="shared" si="74"/>
        <v>-492.590061337848</v>
      </c>
      <c r="BH107">
        <f t="shared" si="75"/>
        <v>-492.46746847084876</v>
      </c>
      <c r="BI107">
        <f t="shared" si="76"/>
        <v>-492.65299843759948</v>
      </c>
      <c r="BJ107">
        <f t="shared" si="77"/>
        <v>-492.3584627615291</v>
      </c>
      <c r="BK107">
        <f t="shared" si="78"/>
        <v>-492.80054942916792</v>
      </c>
      <c r="BL107">
        <f t="shared" si="79"/>
        <v>-492.00696896188026</v>
      </c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</row>
    <row r="108" spans="1:79" s="19" customFormat="1" ht="12.95" customHeight="1">
      <c r="A108" t="s">
        <v>215</v>
      </c>
      <c r="B108" s="3" t="s">
        <v>92</v>
      </c>
      <c r="C108" s="18">
        <v>54408.942300000002</v>
      </c>
      <c r="D108" t="s">
        <v>204</v>
      </c>
      <c r="E108" s="92">
        <f t="shared" si="83"/>
        <v>-589.98787372489005</v>
      </c>
      <c r="F108" s="19">
        <f t="shared" si="84"/>
        <v>-590</v>
      </c>
      <c r="G108" s="19">
        <f t="shared" si="85"/>
        <v>2.9670000003534369E-2</v>
      </c>
      <c r="J108" s="20"/>
      <c r="K108" s="19">
        <f>G108</f>
        <v>2.9670000003534369E-2</v>
      </c>
      <c r="O108" s="19">
        <f t="shared" ca="1" si="105"/>
        <v>-1.755662309039497E-2</v>
      </c>
      <c r="P108" s="21">
        <f t="shared" si="102"/>
        <v>1.3858043164345848E-2</v>
      </c>
      <c r="Q108" s="22">
        <f t="shared" si="86"/>
        <v>39390.442300000002</v>
      </c>
      <c r="R108" s="19">
        <f t="shared" si="104"/>
        <v>2.5001797908436057E-4</v>
      </c>
      <c r="S108" s="137">
        <v>1</v>
      </c>
      <c r="Z108">
        <f t="shared" si="87"/>
        <v>-590</v>
      </c>
      <c r="AA108" s="19">
        <f t="shared" si="88"/>
        <v>2.9544906745921078E-2</v>
      </c>
      <c r="AB108" s="19">
        <f t="shared" si="89"/>
        <v>1.3983136421959141E-2</v>
      </c>
      <c r="AC108" s="19">
        <f t="shared" si="90"/>
        <v>1.5811956839188519E-2</v>
      </c>
      <c r="AD108" s="19">
        <f t="shared" si="91"/>
        <v>1.2509325761329154E-4</v>
      </c>
      <c r="AE108" s="19">
        <f t="shared" si="92"/>
        <v>1.5648323100305323E-8</v>
      </c>
      <c r="AF108">
        <f t="shared" si="93"/>
        <v>1.5811956839188519E-2</v>
      </c>
      <c r="AG108" s="137"/>
      <c r="AH108">
        <f t="shared" si="94"/>
        <v>1.5686863581575228E-2</v>
      </c>
      <c r="AI108">
        <f t="shared" si="95"/>
        <v>0.2454639657463028</v>
      </c>
      <c r="AJ108">
        <f t="shared" si="96"/>
        <v>0.79467338810009769</v>
      </c>
      <c r="AK108">
        <f t="shared" si="97"/>
        <v>-0.37838615787862817</v>
      </c>
      <c r="AL108">
        <f t="shared" si="98"/>
        <v>-2.6767602340189391</v>
      </c>
      <c r="AM108">
        <f t="shared" si="99"/>
        <v>-4.2248733818811317</v>
      </c>
      <c r="AN108" s="19">
        <f t="shared" si="106"/>
        <v>-498.14673128583939</v>
      </c>
      <c r="AO108" s="19">
        <f t="shared" si="106"/>
        <v>-498.14674776016824</v>
      </c>
      <c r="AP108" s="19">
        <f t="shared" si="106"/>
        <v>-498.14665154414445</v>
      </c>
      <c r="AQ108" s="19">
        <f t="shared" si="106"/>
        <v>-498.1472128503479</v>
      </c>
      <c r="AR108" s="19">
        <f t="shared" si="106"/>
        <v>-498.14391655631778</v>
      </c>
      <c r="AS108" s="19">
        <f t="shared" si="106"/>
        <v>-498.16257887478298</v>
      </c>
      <c r="AT108" s="19">
        <f t="shared" si="106"/>
        <v>-498.00608017899287</v>
      </c>
      <c r="AU108" s="19">
        <f t="shared" si="100"/>
        <v>-497.32019029037815</v>
      </c>
      <c r="AV108"/>
      <c r="AW108">
        <v>1600</v>
      </c>
      <c r="AX108">
        <f t="shared" si="68"/>
        <v>3.3300954706741812E-2</v>
      </c>
      <c r="AY108">
        <f t="shared" si="69"/>
        <v>1.5081270162734289E-2</v>
      </c>
      <c r="AZ108" s="19">
        <f t="shared" si="70"/>
        <v>1.8219684544007519E-2</v>
      </c>
      <c r="BA108">
        <f t="shared" si="71"/>
        <v>0.18381051081883093</v>
      </c>
      <c r="BB108">
        <f t="shared" si="65"/>
        <v>0.65296986916362798</v>
      </c>
      <c r="BC108">
        <f t="shared" si="66"/>
        <v>-2.8837305199327745</v>
      </c>
      <c r="BD108">
        <f t="shared" si="67"/>
        <v>-7.713057843187527</v>
      </c>
      <c r="BE108">
        <f t="shared" si="72"/>
        <v>-492.39116585956776</v>
      </c>
      <c r="BF108">
        <f t="shared" si="73"/>
        <v>-492.37235875550391</v>
      </c>
      <c r="BG108">
        <f t="shared" si="74"/>
        <v>-492.40577801593446</v>
      </c>
      <c r="BH108">
        <f t="shared" si="75"/>
        <v>-492.34547599868949</v>
      </c>
      <c r="BI108">
        <f t="shared" si="76"/>
        <v>-492.45155910874547</v>
      </c>
      <c r="BJ108">
        <f t="shared" si="77"/>
        <v>-492.25472964088664</v>
      </c>
      <c r="BK108">
        <f t="shared" si="78"/>
        <v>-492.59315864150938</v>
      </c>
      <c r="BL108">
        <f t="shared" si="79"/>
        <v>-491.75274784568415</v>
      </c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</row>
    <row r="109" spans="1:79" s="19" customFormat="1" ht="12.95" customHeight="1">
      <c r="A109" t="s">
        <v>215</v>
      </c>
      <c r="B109" s="3" t="s">
        <v>92</v>
      </c>
      <c r="C109" s="18">
        <v>54408.942300000002</v>
      </c>
      <c r="D109" t="s">
        <v>204</v>
      </c>
      <c r="E109" s="92">
        <f t="shared" si="83"/>
        <v>-589.98787372489005</v>
      </c>
      <c r="F109" s="19">
        <f t="shared" si="84"/>
        <v>-590</v>
      </c>
      <c r="G109" s="19">
        <f t="shared" si="85"/>
        <v>2.9670000003534369E-2</v>
      </c>
      <c r="J109" s="20"/>
      <c r="K109" s="19">
        <f>G109</f>
        <v>2.9670000003534369E-2</v>
      </c>
      <c r="O109" s="19">
        <f t="shared" ca="1" si="105"/>
        <v>-1.755662309039497E-2</v>
      </c>
      <c r="P109" s="21">
        <f t="shared" si="102"/>
        <v>1.3858043164345848E-2</v>
      </c>
      <c r="Q109" s="22">
        <f t="shared" si="86"/>
        <v>39390.442300000002</v>
      </c>
      <c r="R109" s="19">
        <f t="shared" si="104"/>
        <v>2.5001797908436057E-4</v>
      </c>
      <c r="S109" s="137">
        <v>1</v>
      </c>
      <c r="Z109">
        <f t="shared" si="87"/>
        <v>-590</v>
      </c>
      <c r="AA109" s="19">
        <f t="shared" si="88"/>
        <v>2.9544906745921078E-2</v>
      </c>
      <c r="AB109" s="19">
        <f t="shared" si="89"/>
        <v>1.3983136421959141E-2</v>
      </c>
      <c r="AC109" s="19">
        <f t="shared" si="90"/>
        <v>1.5811956839188519E-2</v>
      </c>
      <c r="AD109" s="19">
        <f t="shared" si="91"/>
        <v>1.2509325761329154E-4</v>
      </c>
      <c r="AE109" s="19">
        <f t="shared" si="92"/>
        <v>1.5648323100305323E-8</v>
      </c>
      <c r="AF109">
        <f t="shared" si="93"/>
        <v>1.5811956839188519E-2</v>
      </c>
      <c r="AG109" s="137"/>
      <c r="AH109">
        <f t="shared" si="94"/>
        <v>1.5686863581575228E-2</v>
      </c>
      <c r="AI109">
        <f t="shared" si="95"/>
        <v>0.2454639657463028</v>
      </c>
      <c r="AJ109">
        <f t="shared" si="96"/>
        <v>0.79467338810009769</v>
      </c>
      <c r="AK109">
        <f t="shared" si="97"/>
        <v>-0.37838615787862817</v>
      </c>
      <c r="AL109">
        <f t="shared" si="98"/>
        <v>-2.6767602340189391</v>
      </c>
      <c r="AM109">
        <f t="shared" si="99"/>
        <v>-4.2248733818811317</v>
      </c>
      <c r="AN109" s="19">
        <f t="shared" si="106"/>
        <v>-498.14673128583939</v>
      </c>
      <c r="AO109" s="19">
        <f t="shared" si="106"/>
        <v>-498.14674776016824</v>
      </c>
      <c r="AP109" s="19">
        <f t="shared" si="106"/>
        <v>-498.14665154414445</v>
      </c>
      <c r="AQ109" s="19">
        <f t="shared" si="106"/>
        <v>-498.1472128503479</v>
      </c>
      <c r="AR109" s="19">
        <f t="shared" si="106"/>
        <v>-498.14391655631778</v>
      </c>
      <c r="AS109" s="19">
        <f t="shared" si="106"/>
        <v>-498.16257887478298</v>
      </c>
      <c r="AT109" s="19">
        <f t="shared" si="106"/>
        <v>-498.00608017899287</v>
      </c>
      <c r="AU109" s="19">
        <f t="shared" si="100"/>
        <v>-497.32019029037815</v>
      </c>
      <c r="AV109"/>
      <c r="AW109">
        <v>1700</v>
      </c>
      <c r="AX109">
        <f t="shared" si="68"/>
        <v>3.3061766062546641E-2</v>
      </c>
      <c r="AY109">
        <f t="shared" si="69"/>
        <v>1.5138740754756158E-2</v>
      </c>
      <c r="AZ109" s="19">
        <f t="shared" si="70"/>
        <v>1.7923025307790483E-2</v>
      </c>
      <c r="BA109">
        <f t="shared" si="71"/>
        <v>0.19878109880758688</v>
      </c>
      <c r="BB109">
        <f t="shared" si="65"/>
        <v>0.698818145508601</v>
      </c>
      <c r="BC109">
        <f t="shared" si="66"/>
        <v>-2.8214856726123827</v>
      </c>
      <c r="BD109">
        <f t="shared" si="67"/>
        <v>-6.1944687261921656</v>
      </c>
      <c r="BE109">
        <f t="shared" si="72"/>
        <v>-492.21636965629091</v>
      </c>
      <c r="BF109">
        <f t="shared" si="73"/>
        <v>-492.2132511971493</v>
      </c>
      <c r="BG109">
        <f t="shared" si="74"/>
        <v>-492.22023421875213</v>
      </c>
      <c r="BH109">
        <f t="shared" si="75"/>
        <v>-492.20448648831075</v>
      </c>
      <c r="BI109">
        <f t="shared" si="76"/>
        <v>-492.23945850322826</v>
      </c>
      <c r="BJ109">
        <f t="shared" si="77"/>
        <v>-492.15883878701226</v>
      </c>
      <c r="BK109">
        <f t="shared" si="78"/>
        <v>-492.33174536043964</v>
      </c>
      <c r="BL109">
        <f t="shared" si="79"/>
        <v>-491.49852672948811</v>
      </c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</row>
    <row r="110" spans="1:79" s="19" customFormat="1" ht="12.95" customHeight="1">
      <c r="A110" s="83" t="s">
        <v>101</v>
      </c>
      <c r="B110" s="84" t="s">
        <v>92</v>
      </c>
      <c r="C110" s="83">
        <v>54433.410100000001</v>
      </c>
      <c r="D110" s="83">
        <v>5.9999999999999995E-4</v>
      </c>
      <c r="E110" s="19">
        <f t="shared" si="83"/>
        <v>-579.98776337456104</v>
      </c>
      <c r="F110" s="19">
        <f t="shared" si="84"/>
        <v>-580</v>
      </c>
      <c r="G110" s="19">
        <f t="shared" si="85"/>
        <v>2.9940000000351574E-2</v>
      </c>
      <c r="J110" s="92">
        <f>G110</f>
        <v>2.9940000000351574E-2</v>
      </c>
      <c r="O110" s="19">
        <f t="shared" ca="1" si="105"/>
        <v>-1.7281661852552303E-2</v>
      </c>
      <c r="P110" s="21">
        <f t="shared" si="102"/>
        <v>1.3863474887897699E-2</v>
      </c>
      <c r="Q110" s="22">
        <f t="shared" si="86"/>
        <v>39414.910100000001</v>
      </c>
      <c r="R110" s="19">
        <f t="shared" si="104"/>
        <v>2.5845465969136005E-4</v>
      </c>
      <c r="S110" s="137">
        <v>1</v>
      </c>
      <c r="Z110">
        <f t="shared" si="87"/>
        <v>-580</v>
      </c>
      <c r="AA110" s="19">
        <f t="shared" si="88"/>
        <v>2.9343889101252307E-2</v>
      </c>
      <c r="AB110" s="19">
        <f t="shared" si="89"/>
        <v>1.4459585786996966E-2</v>
      </c>
      <c r="AC110" s="19">
        <f t="shared" si="90"/>
        <v>1.6076525112453874E-2</v>
      </c>
      <c r="AD110" s="19">
        <f t="shared" si="91"/>
        <v>5.9611089909926765E-4</v>
      </c>
      <c r="AE110" s="19">
        <f t="shared" si="92"/>
        <v>3.5534820402493724E-7</v>
      </c>
      <c r="AF110">
        <f t="shared" si="93"/>
        <v>1.6076525112453874E-2</v>
      </c>
      <c r="AG110" s="137"/>
      <c r="AH110">
        <f t="shared" si="94"/>
        <v>1.5480414213354608E-2</v>
      </c>
      <c r="AI110">
        <f t="shared" si="95"/>
        <v>0.24932080379611865</v>
      </c>
      <c r="AJ110">
        <f t="shared" si="96"/>
        <v>0.80075873493089622</v>
      </c>
      <c r="AK110">
        <f t="shared" si="97"/>
        <v>-0.38598115996527793</v>
      </c>
      <c r="AL110">
        <f t="shared" si="98"/>
        <v>-2.6666687368327904</v>
      </c>
      <c r="AM110">
        <f t="shared" si="99"/>
        <v>-4.1317476961500805</v>
      </c>
      <c r="AN110" s="19">
        <f t="shared" si="106"/>
        <v>-498.12485832009435</v>
      </c>
      <c r="AO110" s="19">
        <f t="shared" si="106"/>
        <v>-498.1248673042208</v>
      </c>
      <c r="AP110" s="19">
        <f t="shared" si="106"/>
        <v>-498.12480862780075</v>
      </c>
      <c r="AQ110" s="19">
        <f t="shared" si="106"/>
        <v>-498.12519151412954</v>
      </c>
      <c r="AR110" s="19">
        <f t="shared" si="106"/>
        <v>-498.12267853370258</v>
      </c>
      <c r="AS110" s="19">
        <f t="shared" si="106"/>
        <v>-498.13859144213319</v>
      </c>
      <c r="AT110" s="19">
        <f t="shared" si="106"/>
        <v>-497.96793032040244</v>
      </c>
      <c r="AU110" s="19">
        <f t="shared" si="100"/>
        <v>-497.29476817875855</v>
      </c>
      <c r="AV110"/>
      <c r="AW110">
        <v>1800</v>
      </c>
      <c r="AX110">
        <f t="shared" si="68"/>
        <v>3.2207126782116027E-2</v>
      </c>
      <c r="AY110">
        <f t="shared" si="69"/>
        <v>1.5196352436554462E-2</v>
      </c>
      <c r="AZ110" s="19">
        <f t="shared" si="70"/>
        <v>1.7010774345561568E-2</v>
      </c>
      <c r="BA110">
        <f t="shared" si="71"/>
        <v>0.22006094073934845</v>
      </c>
      <c r="BB110">
        <f t="shared" si="65"/>
        <v>0.74866303077908047</v>
      </c>
      <c r="BC110">
        <f t="shared" si="66"/>
        <v>-2.7491865000485189</v>
      </c>
      <c r="BD110">
        <f t="shared" si="67"/>
        <v>-5.0311905458355266</v>
      </c>
      <c r="BE110">
        <f t="shared" si="72"/>
        <v>-492.03079380662956</v>
      </c>
      <c r="BF110">
        <f t="shared" si="73"/>
        <v>-492.03084267351278</v>
      </c>
      <c r="BG110">
        <f t="shared" si="74"/>
        <v>-492.03068320127352</v>
      </c>
      <c r="BH110">
        <f t="shared" si="75"/>
        <v>-492.03120338236391</v>
      </c>
      <c r="BI110">
        <f t="shared" si="76"/>
        <v>-492.02950403755398</v>
      </c>
      <c r="BJ110">
        <f t="shared" si="77"/>
        <v>-492.03502837910975</v>
      </c>
      <c r="BK110">
        <f t="shared" si="78"/>
        <v>-492.01677190591147</v>
      </c>
      <c r="BL110">
        <f t="shared" si="79"/>
        <v>-491.24430561329206</v>
      </c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</row>
    <row r="111" spans="1:79" s="19" customFormat="1" ht="12.95" customHeight="1">
      <c r="A111" s="83" t="s">
        <v>100</v>
      </c>
      <c r="B111" s="84" t="s">
        <v>89</v>
      </c>
      <c r="C111" s="83">
        <v>54515.373599999999</v>
      </c>
      <c r="D111" s="83">
        <v>5.9999999999999995E-4</v>
      </c>
      <c r="E111" s="19">
        <f t="shared" si="83"/>
        <v>-546.48887729983346</v>
      </c>
      <c r="F111" s="19">
        <f t="shared" si="84"/>
        <v>-546.5</v>
      </c>
      <c r="G111" s="19">
        <f t="shared" si="85"/>
        <v>2.721449999808101E-2</v>
      </c>
      <c r="J111" s="92">
        <f>G111</f>
        <v>2.721449999808101E-2</v>
      </c>
      <c r="O111" s="19">
        <f t="shared" ca="1" si="105"/>
        <v>-1.6360541705779365E-2</v>
      </c>
      <c r="P111" s="21">
        <f t="shared" si="102"/>
        <v>1.3881681441950232E-2</v>
      </c>
      <c r="Q111" s="22">
        <f t="shared" si="86"/>
        <v>39496.873599999999</v>
      </c>
      <c r="R111" s="19">
        <f t="shared" si="104"/>
        <v>1.7776405065070522E-4</v>
      </c>
      <c r="S111" s="137">
        <v>1</v>
      </c>
      <c r="Z111">
        <f t="shared" si="87"/>
        <v>-546.5</v>
      </c>
      <c r="AA111" s="19">
        <f t="shared" si="88"/>
        <v>2.858852660639373E-2</v>
      </c>
      <c r="AB111" s="19">
        <f t="shared" si="89"/>
        <v>1.250765483363751E-2</v>
      </c>
      <c r="AC111" s="19">
        <f t="shared" si="90"/>
        <v>1.3332818556130778E-2</v>
      </c>
      <c r="AD111" s="19">
        <f t="shared" si="91"/>
        <v>-1.3740266083127201E-3</v>
      </c>
      <c r="AE111" s="19">
        <f t="shared" si="92"/>
        <v>1.8879491203513569E-6</v>
      </c>
      <c r="AF111">
        <f t="shared" si="93"/>
        <v>1.3332818556130778E-2</v>
      </c>
      <c r="AG111" s="137"/>
      <c r="AH111">
        <f t="shared" si="94"/>
        <v>1.47068451644435E-2</v>
      </c>
      <c r="AI111">
        <f t="shared" si="95"/>
        <v>0.26383005585174535</v>
      </c>
      <c r="AJ111">
        <f t="shared" si="96"/>
        <v>0.8219788912200201</v>
      </c>
      <c r="AK111">
        <f t="shared" si="97"/>
        <v>-0.41298247516595943</v>
      </c>
      <c r="AL111">
        <f t="shared" si="98"/>
        <v>-2.6303525473680436</v>
      </c>
      <c r="AM111">
        <f t="shared" si="99"/>
        <v>-3.8264759679044631</v>
      </c>
      <c r="AN111" s="19">
        <f t="shared" ref="AN111:AT120" si="107">$AU111+$AB$7*SIN(AO111)</f>
        <v>-498.04892056492719</v>
      </c>
      <c r="AO111" s="19">
        <f t="shared" si="107"/>
        <v>-498.04892057159088</v>
      </c>
      <c r="AP111" s="19">
        <f t="shared" si="107"/>
        <v>-498.04892049731365</v>
      </c>
      <c r="AQ111" s="19">
        <f t="shared" si="107"/>
        <v>-498.0489213252452</v>
      </c>
      <c r="AR111" s="19">
        <f t="shared" si="107"/>
        <v>-498.04891209634002</v>
      </c>
      <c r="AS111" s="19">
        <f t="shared" si="107"/>
        <v>-498.04901492538886</v>
      </c>
      <c r="AT111" s="19">
        <f t="shared" si="107"/>
        <v>-497.8370076355792</v>
      </c>
      <c r="AU111" s="19">
        <f t="shared" si="100"/>
        <v>-497.20960410483286</v>
      </c>
      <c r="AV111"/>
      <c r="AW111">
        <v>1900</v>
      </c>
      <c r="AX111">
        <f t="shared" si="68"/>
        <v>3.0551451088724473E-2</v>
      </c>
      <c r="AY111">
        <f t="shared" si="69"/>
        <v>1.5254105208129205E-2</v>
      </c>
      <c r="AZ111" s="19">
        <f t="shared" si="70"/>
        <v>1.5297345880595267E-2</v>
      </c>
      <c r="BA111">
        <f t="shared" si="71"/>
        <v>0.25274146400489605</v>
      </c>
      <c r="BB111">
        <f t="shared" si="65"/>
        <v>0.80599121398878648</v>
      </c>
      <c r="BC111">
        <f t="shared" si="66"/>
        <v>-2.6578814640011288</v>
      </c>
      <c r="BD111">
        <f t="shared" si="67"/>
        <v>-4.0537639706666679</v>
      </c>
      <c r="BE111">
        <f t="shared" si="72"/>
        <v>-491.82290319894463</v>
      </c>
      <c r="BF111">
        <f t="shared" si="73"/>
        <v>-491.82290791499844</v>
      </c>
      <c r="BG111">
        <f t="shared" si="74"/>
        <v>-491.82287361963915</v>
      </c>
      <c r="BH111">
        <f t="shared" si="75"/>
        <v>-491.82312285484528</v>
      </c>
      <c r="BI111">
        <f t="shared" si="76"/>
        <v>-491.82130293280375</v>
      </c>
      <c r="BJ111">
        <f t="shared" si="77"/>
        <v>-491.83416075326727</v>
      </c>
      <c r="BK111">
        <f t="shared" si="78"/>
        <v>-491.65214350238602</v>
      </c>
      <c r="BL111">
        <f t="shared" si="79"/>
        <v>-490.99008449709595</v>
      </c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</row>
    <row r="112" spans="1:79" s="19" customFormat="1" ht="12.95" customHeight="1">
      <c r="A112" t="s">
        <v>215</v>
      </c>
      <c r="B112" s="3" t="s">
        <v>89</v>
      </c>
      <c r="C112" s="18">
        <v>54764.939200000001</v>
      </c>
      <c r="D112" t="s">
        <v>204</v>
      </c>
      <c r="E112" s="92">
        <f t="shared" si="83"/>
        <v>-444.49018760782053</v>
      </c>
      <c r="F112" s="19">
        <f t="shared" si="84"/>
        <v>-444.5</v>
      </c>
      <c r="G112" s="19">
        <f t="shared" si="85"/>
        <v>2.4008500004129019E-2</v>
      </c>
      <c r="J112" s="20"/>
      <c r="K112" s="19">
        <f t="shared" ref="K112:K143" si="108">G112</f>
        <v>2.4008500004129019E-2</v>
      </c>
      <c r="O112" s="19">
        <f t="shared" ca="1" si="105"/>
        <v>-1.3555937079784145E-2</v>
      </c>
      <c r="P112" s="21">
        <f t="shared" si="102"/>
        <v>1.393721382303601E-2</v>
      </c>
      <c r="Q112" s="22">
        <f t="shared" si="86"/>
        <v>39746.439200000001</v>
      </c>
      <c r="R112" s="19">
        <f t="shared" si="104"/>
        <v>1.0143080534147501E-4</v>
      </c>
      <c r="S112" s="137">
        <v>1</v>
      </c>
      <c r="Z112">
        <f t="shared" si="87"/>
        <v>-444.5</v>
      </c>
      <c r="AA112" s="19">
        <f t="shared" si="88"/>
        <v>2.5311905767166028E-2</v>
      </c>
      <c r="AB112" s="19">
        <f t="shared" si="89"/>
        <v>1.2633808059998999E-2</v>
      </c>
      <c r="AC112" s="19">
        <f t="shared" si="90"/>
        <v>1.0071286181093009E-2</v>
      </c>
      <c r="AD112" s="19">
        <f t="shared" si="91"/>
        <v>-1.3034057630370091E-3</v>
      </c>
      <c r="AE112" s="19">
        <f t="shared" si="92"/>
        <v>1.698866583118088E-6</v>
      </c>
      <c r="AF112">
        <f t="shared" si="93"/>
        <v>1.0071286181093009E-2</v>
      </c>
      <c r="AG112" s="137"/>
      <c r="AH112">
        <f t="shared" si="94"/>
        <v>1.137469194413002E-2</v>
      </c>
      <c r="AI112">
        <f t="shared" si="95"/>
        <v>0.33173660730734023</v>
      </c>
      <c r="AJ112">
        <f t="shared" si="96"/>
        <v>0.89608222983468522</v>
      </c>
      <c r="AK112">
        <f t="shared" si="97"/>
        <v>-0.51567892088812661</v>
      </c>
      <c r="AL112">
        <f t="shared" si="98"/>
        <v>-2.4843662774539728</v>
      </c>
      <c r="AM112">
        <f t="shared" si="99"/>
        <v>-2.9327569998944125</v>
      </c>
      <c r="AN112" s="19">
        <f t="shared" si="107"/>
        <v>-497.78379073179929</v>
      </c>
      <c r="AO112" s="19">
        <f t="shared" si="107"/>
        <v>-497.78374978084383</v>
      </c>
      <c r="AP112" s="19">
        <f t="shared" si="107"/>
        <v>-497.783443061257</v>
      </c>
      <c r="AQ112" s="19">
        <f t="shared" si="107"/>
        <v>-497.78116414436931</v>
      </c>
      <c r="AR112" s="19">
        <f t="shared" si="107"/>
        <v>-497.76513904169116</v>
      </c>
      <c r="AS112" s="19">
        <f t="shared" si="107"/>
        <v>-497.67837916156833</v>
      </c>
      <c r="AT112" s="19">
        <f t="shared" si="107"/>
        <v>-497.41193721540782</v>
      </c>
      <c r="AU112" s="19">
        <f t="shared" si="100"/>
        <v>-496.95029856631282</v>
      </c>
      <c r="AV112"/>
      <c r="AW112">
        <v>2000</v>
      </c>
      <c r="AX112">
        <f t="shared" si="68"/>
        <v>2.7741335060802425E-2</v>
      </c>
      <c r="AY112">
        <f t="shared" si="69"/>
        <v>1.5311999069480386E-2</v>
      </c>
      <c r="AZ112" s="19">
        <f t="shared" si="70"/>
        <v>1.2429335991322038E-2</v>
      </c>
      <c r="BA112">
        <f t="shared" si="71"/>
        <v>0.3088906158388709</v>
      </c>
      <c r="BB112">
        <f t="shared" si="65"/>
        <v>0.87488265333857473</v>
      </c>
      <c r="BC112">
        <f t="shared" si="66"/>
        <v>-2.530036101905377</v>
      </c>
      <c r="BD112">
        <f t="shared" si="67"/>
        <v>-3.1677763656781996</v>
      </c>
      <c r="BE112">
        <f t="shared" si="72"/>
        <v>-491.57711518849959</v>
      </c>
      <c r="BF112">
        <f t="shared" si="73"/>
        <v>-491.57711301926878</v>
      </c>
      <c r="BG112">
        <f t="shared" si="74"/>
        <v>-491.57708170237299</v>
      </c>
      <c r="BH112">
        <f t="shared" si="75"/>
        <v>-491.57663090429287</v>
      </c>
      <c r="BI112">
        <f t="shared" si="76"/>
        <v>-491.57039426702016</v>
      </c>
      <c r="BJ112">
        <f t="shared" si="77"/>
        <v>-491.50855125317855</v>
      </c>
      <c r="BK112">
        <f t="shared" si="78"/>
        <v>-491.24495724688057</v>
      </c>
      <c r="BL112">
        <f t="shared" si="79"/>
        <v>-490.7358633808999</v>
      </c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</row>
    <row r="113" spans="1:79" s="19" customFormat="1" ht="12.95" customHeight="1">
      <c r="A113" t="s">
        <v>215</v>
      </c>
      <c r="B113" s="3" t="s">
        <v>89</v>
      </c>
      <c r="C113" s="18">
        <v>54764.939200000001</v>
      </c>
      <c r="D113" t="s">
        <v>204</v>
      </c>
      <c r="E113" s="92">
        <f t="shared" si="83"/>
        <v>-444.49018760782053</v>
      </c>
      <c r="F113" s="19">
        <f t="shared" si="84"/>
        <v>-444.5</v>
      </c>
      <c r="G113" s="19">
        <f t="shared" si="85"/>
        <v>2.4008500004129019E-2</v>
      </c>
      <c r="J113" s="20"/>
      <c r="K113" s="19">
        <f t="shared" si="108"/>
        <v>2.4008500004129019E-2</v>
      </c>
      <c r="O113" s="19">
        <f t="shared" ca="1" si="105"/>
        <v>-1.3555937079784145E-2</v>
      </c>
      <c r="P113" s="21">
        <f t="shared" si="102"/>
        <v>1.393721382303601E-2</v>
      </c>
      <c r="Q113" s="22">
        <f t="shared" si="86"/>
        <v>39746.439200000001</v>
      </c>
      <c r="R113" s="19">
        <f t="shared" si="104"/>
        <v>1.0143080534147501E-4</v>
      </c>
      <c r="S113" s="137">
        <v>1</v>
      </c>
      <c r="Z113">
        <f t="shared" si="87"/>
        <v>-444.5</v>
      </c>
      <c r="AA113" s="19">
        <f t="shared" si="88"/>
        <v>2.5311905767166028E-2</v>
      </c>
      <c r="AB113" s="19">
        <f t="shared" si="89"/>
        <v>1.2633808059998999E-2</v>
      </c>
      <c r="AC113" s="19">
        <f t="shared" si="90"/>
        <v>1.0071286181093009E-2</v>
      </c>
      <c r="AD113" s="19">
        <f t="shared" si="91"/>
        <v>-1.3034057630370091E-3</v>
      </c>
      <c r="AE113" s="19">
        <f t="shared" si="92"/>
        <v>1.698866583118088E-6</v>
      </c>
      <c r="AF113">
        <f t="shared" si="93"/>
        <v>1.0071286181093009E-2</v>
      </c>
      <c r="AG113" s="137"/>
      <c r="AH113">
        <f t="shared" si="94"/>
        <v>1.137469194413002E-2</v>
      </c>
      <c r="AI113">
        <f t="shared" si="95"/>
        <v>0.33173660730734023</v>
      </c>
      <c r="AJ113">
        <f t="shared" si="96"/>
        <v>0.89608222983468522</v>
      </c>
      <c r="AK113">
        <f t="shared" si="97"/>
        <v>-0.51567892088812661</v>
      </c>
      <c r="AL113">
        <f t="shared" si="98"/>
        <v>-2.4843662774539728</v>
      </c>
      <c r="AM113">
        <f t="shared" si="99"/>
        <v>-2.9327569998944125</v>
      </c>
      <c r="AN113" s="19">
        <f t="shared" si="107"/>
        <v>-497.78379073179929</v>
      </c>
      <c r="AO113" s="19">
        <f t="shared" si="107"/>
        <v>-497.78374978084383</v>
      </c>
      <c r="AP113" s="19">
        <f t="shared" si="107"/>
        <v>-497.783443061257</v>
      </c>
      <c r="AQ113" s="19">
        <f t="shared" si="107"/>
        <v>-497.78116414436931</v>
      </c>
      <c r="AR113" s="19">
        <f t="shared" si="107"/>
        <v>-497.76513904169116</v>
      </c>
      <c r="AS113" s="19">
        <f t="shared" si="107"/>
        <v>-497.67837916156833</v>
      </c>
      <c r="AT113" s="19">
        <f t="shared" si="107"/>
        <v>-497.41193721540782</v>
      </c>
      <c r="AU113" s="19">
        <f t="shared" si="100"/>
        <v>-496.95029856631282</v>
      </c>
      <c r="AV113"/>
      <c r="AW113">
        <v>2100</v>
      </c>
      <c r="AX113">
        <f t="shared" si="68"/>
        <v>2.2988646223428753E-2</v>
      </c>
      <c r="AY113">
        <f t="shared" si="69"/>
        <v>1.5370034020608004E-2</v>
      </c>
      <c r="AZ113" s="19">
        <f t="shared" si="70"/>
        <v>7.6186122028207492E-3</v>
      </c>
      <c r="BA113">
        <f t="shared" si="71"/>
        <v>0.42900863956665247</v>
      </c>
      <c r="BB113">
        <f t="shared" si="65"/>
        <v>0.95844457572138408</v>
      </c>
      <c r="BC113">
        <f t="shared" si="66"/>
        <v>-2.3137305608452845</v>
      </c>
      <c r="BD113">
        <f t="shared" si="67"/>
        <v>-2.2762820727808548</v>
      </c>
      <c r="BE113">
        <f t="shared" si="72"/>
        <v>-491.25777721280491</v>
      </c>
      <c r="BF113">
        <f t="shared" si="73"/>
        <v>-491.25522209032175</v>
      </c>
      <c r="BG113">
        <f t="shared" si="74"/>
        <v>-491.2475901806763</v>
      </c>
      <c r="BH113">
        <f t="shared" si="75"/>
        <v>-491.22554841756818</v>
      </c>
      <c r="BI113">
        <f t="shared" si="76"/>
        <v>-491.16706755950537</v>
      </c>
      <c r="BJ113">
        <f t="shared" si="77"/>
        <v>-491.03606129140604</v>
      </c>
      <c r="BK113">
        <f t="shared" si="78"/>
        <v>-490.80504590007786</v>
      </c>
      <c r="BL113">
        <f t="shared" si="79"/>
        <v>-490.48164226470385</v>
      </c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</row>
    <row r="114" spans="1:79" s="19" customFormat="1" ht="12.95" customHeight="1">
      <c r="A114" t="s">
        <v>215</v>
      </c>
      <c r="B114" s="3" t="s">
        <v>89</v>
      </c>
      <c r="C114" s="18">
        <v>54764.939899999998</v>
      </c>
      <c r="D114" t="s">
        <v>204</v>
      </c>
      <c r="E114" s="92">
        <f t="shared" si="83"/>
        <v>-444.48990151437471</v>
      </c>
      <c r="F114" s="19">
        <f t="shared" si="84"/>
        <v>-444.5</v>
      </c>
      <c r="G114" s="19">
        <f t="shared" si="85"/>
        <v>2.4708500000997446E-2</v>
      </c>
      <c r="J114" s="20"/>
      <c r="K114" s="19">
        <f t="shared" si="108"/>
        <v>2.4708500000997446E-2</v>
      </c>
      <c r="O114" s="19">
        <f t="shared" ca="1" si="105"/>
        <v>-1.3555937079784145E-2</v>
      </c>
      <c r="P114" s="21">
        <f t="shared" si="102"/>
        <v>1.393721382303601E-2</v>
      </c>
      <c r="Q114" s="22">
        <f t="shared" si="86"/>
        <v>39746.439899999998</v>
      </c>
      <c r="R114" s="19">
        <f t="shared" si="104"/>
        <v>1.160206059275431E-4</v>
      </c>
      <c r="S114" s="137">
        <v>1</v>
      </c>
      <c r="Z114">
        <f t="shared" si="87"/>
        <v>-444.5</v>
      </c>
      <c r="AA114" s="19">
        <f t="shared" si="88"/>
        <v>2.5311905767166028E-2</v>
      </c>
      <c r="AB114" s="19">
        <f t="shared" si="89"/>
        <v>1.3333808056867427E-2</v>
      </c>
      <c r="AC114" s="19">
        <f t="shared" si="90"/>
        <v>1.0771286177961437E-2</v>
      </c>
      <c r="AD114" s="19">
        <f t="shared" si="91"/>
        <v>-6.0340576616858127E-4</v>
      </c>
      <c r="AE114" s="19">
        <f t="shared" si="92"/>
        <v>3.6409851864549258E-7</v>
      </c>
      <c r="AF114">
        <f t="shared" si="93"/>
        <v>1.0771286177961437E-2</v>
      </c>
      <c r="AG114" s="137"/>
      <c r="AH114">
        <f t="shared" si="94"/>
        <v>1.137469194413002E-2</v>
      </c>
      <c r="AI114">
        <f t="shared" si="95"/>
        <v>0.33173660730734023</v>
      </c>
      <c r="AJ114">
        <f t="shared" si="96"/>
        <v>0.89608222983468522</v>
      </c>
      <c r="AK114">
        <f t="shared" si="97"/>
        <v>-0.51567892088812661</v>
      </c>
      <c r="AL114">
        <f t="shared" si="98"/>
        <v>-2.4843662774539728</v>
      </c>
      <c r="AM114">
        <f t="shared" si="99"/>
        <v>-2.9327569998944125</v>
      </c>
      <c r="AN114" s="19">
        <f t="shared" si="107"/>
        <v>-497.78379073179929</v>
      </c>
      <c r="AO114" s="19">
        <f t="shared" si="107"/>
        <v>-497.78374978084383</v>
      </c>
      <c r="AP114" s="19">
        <f t="shared" si="107"/>
        <v>-497.783443061257</v>
      </c>
      <c r="AQ114" s="19">
        <f t="shared" si="107"/>
        <v>-497.78116414436931</v>
      </c>
      <c r="AR114" s="19">
        <f t="shared" si="107"/>
        <v>-497.76513904169116</v>
      </c>
      <c r="AS114" s="19">
        <f t="shared" si="107"/>
        <v>-497.67837916156833</v>
      </c>
      <c r="AT114" s="19">
        <f t="shared" si="107"/>
        <v>-497.41193721540782</v>
      </c>
      <c r="AU114" s="19">
        <f t="shared" si="100"/>
        <v>-496.95029856631282</v>
      </c>
      <c r="AV114"/>
      <c r="AW114">
        <v>2200</v>
      </c>
      <c r="AX114">
        <f t="shared" si="68"/>
        <v>1.2834564129386127E-2</v>
      </c>
      <c r="AY114">
        <f t="shared" si="69"/>
        <v>1.5428210061512061E-2</v>
      </c>
      <c r="AZ114" s="19">
        <f t="shared" si="70"/>
        <v>-2.5936459321259349E-3</v>
      </c>
      <c r="BA114">
        <f t="shared" si="71"/>
        <v>0.95514202475124232</v>
      </c>
      <c r="BB114">
        <f t="shared" si="65"/>
        <v>0.92087834697280802</v>
      </c>
      <c r="BC114">
        <f t="shared" si="66"/>
        <v>-1.623964489083449</v>
      </c>
      <c r="BD114">
        <f t="shared" si="67"/>
        <v>-1.054633412007187</v>
      </c>
      <c r="BE114">
        <f t="shared" si="72"/>
        <v>-490.68353796805366</v>
      </c>
      <c r="BF114">
        <f t="shared" si="73"/>
        <v>-490.65931921134097</v>
      </c>
      <c r="BG114">
        <f t="shared" si="74"/>
        <v>-490.62557948658338</v>
      </c>
      <c r="BH114">
        <f t="shared" si="75"/>
        <v>-490.57966836914272</v>
      </c>
      <c r="BI114">
        <f t="shared" si="76"/>
        <v>-490.51893310761648</v>
      </c>
      <c r="BJ114">
        <f t="shared" si="77"/>
        <v>-490.4410692789765</v>
      </c>
      <c r="BK114">
        <f t="shared" si="78"/>
        <v>-490.34434582608594</v>
      </c>
      <c r="BL114">
        <f t="shared" si="79"/>
        <v>-490.22742114850774</v>
      </c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</row>
    <row r="115" spans="1:79" s="19" customFormat="1" ht="12.95" customHeight="1">
      <c r="A115" t="s">
        <v>215</v>
      </c>
      <c r="B115" s="3" t="s">
        <v>89</v>
      </c>
      <c r="C115" s="18">
        <v>54764.939899999998</v>
      </c>
      <c r="D115" t="s">
        <v>204</v>
      </c>
      <c r="E115" s="92">
        <f t="shared" si="83"/>
        <v>-444.48990151437471</v>
      </c>
      <c r="F115" s="19">
        <f t="shared" si="84"/>
        <v>-444.5</v>
      </c>
      <c r="G115" s="19">
        <f t="shared" si="85"/>
        <v>2.4708500000997446E-2</v>
      </c>
      <c r="J115" s="20"/>
      <c r="K115" s="19">
        <f t="shared" si="108"/>
        <v>2.4708500000997446E-2</v>
      </c>
      <c r="O115" s="19">
        <f t="shared" ca="1" si="105"/>
        <v>-1.3555937079784145E-2</v>
      </c>
      <c r="P115" s="21">
        <f t="shared" si="102"/>
        <v>1.393721382303601E-2</v>
      </c>
      <c r="Q115" s="22">
        <f t="shared" si="86"/>
        <v>39746.439899999998</v>
      </c>
      <c r="R115" s="19">
        <f t="shared" si="104"/>
        <v>1.160206059275431E-4</v>
      </c>
      <c r="S115" s="137">
        <v>1</v>
      </c>
      <c r="Z115">
        <f t="shared" si="87"/>
        <v>-444.5</v>
      </c>
      <c r="AA115" s="19">
        <f t="shared" si="88"/>
        <v>2.5311905767166028E-2</v>
      </c>
      <c r="AB115" s="19">
        <f t="shared" si="89"/>
        <v>1.3333808056867427E-2</v>
      </c>
      <c r="AC115" s="19">
        <f t="shared" si="90"/>
        <v>1.0771286177961437E-2</v>
      </c>
      <c r="AD115" s="19">
        <f t="shared" si="91"/>
        <v>-6.0340576616858127E-4</v>
      </c>
      <c r="AE115" s="19">
        <f t="shared" si="92"/>
        <v>3.6409851864549258E-7</v>
      </c>
      <c r="AF115">
        <f t="shared" si="93"/>
        <v>1.0771286177961437E-2</v>
      </c>
      <c r="AG115" s="137"/>
      <c r="AH115">
        <f t="shared" si="94"/>
        <v>1.137469194413002E-2</v>
      </c>
      <c r="AI115">
        <f t="shared" si="95"/>
        <v>0.33173660730734023</v>
      </c>
      <c r="AJ115">
        <f t="shared" si="96"/>
        <v>0.89608222983468522</v>
      </c>
      <c r="AK115">
        <f t="shared" si="97"/>
        <v>-0.51567892088812661</v>
      </c>
      <c r="AL115">
        <f t="shared" si="98"/>
        <v>-2.4843662774539728</v>
      </c>
      <c r="AM115">
        <f t="shared" si="99"/>
        <v>-2.9327569998944125</v>
      </c>
      <c r="AN115" s="19">
        <f t="shared" si="107"/>
        <v>-497.78379073179929</v>
      </c>
      <c r="AO115" s="19">
        <f t="shared" si="107"/>
        <v>-497.78374978084383</v>
      </c>
      <c r="AP115" s="19">
        <f t="shared" si="107"/>
        <v>-497.783443061257</v>
      </c>
      <c r="AQ115" s="19">
        <f t="shared" si="107"/>
        <v>-497.78116414436931</v>
      </c>
      <c r="AR115" s="19">
        <f t="shared" si="107"/>
        <v>-497.76513904169116</v>
      </c>
      <c r="AS115" s="19">
        <f t="shared" si="107"/>
        <v>-497.67837916156833</v>
      </c>
      <c r="AT115" s="19">
        <f t="shared" si="107"/>
        <v>-497.41193721540782</v>
      </c>
      <c r="AU115" s="19">
        <f t="shared" si="100"/>
        <v>-496.95029856631282</v>
      </c>
      <c r="AV115"/>
      <c r="AW115">
        <v>2300</v>
      </c>
      <c r="AX115">
        <f t="shared" si="68"/>
        <v>-1.7843013385072867E-3</v>
      </c>
      <c r="AY115">
        <f t="shared" si="69"/>
        <v>1.548652719219255E-2</v>
      </c>
      <c r="AZ115" s="19">
        <f t="shared" si="70"/>
        <v>-1.7270828530699837E-2</v>
      </c>
      <c r="BA115">
        <f t="shared" si="71"/>
        <v>1.0941043816246256</v>
      </c>
      <c r="BB115">
        <f t="shared" si="65"/>
        <v>-0.94211280344327042</v>
      </c>
      <c r="BC115">
        <f t="shared" si="66"/>
        <v>1.4590788908442027</v>
      </c>
      <c r="BD115">
        <f t="shared" si="67"/>
        <v>0.89408846856798541</v>
      </c>
      <c r="BE115">
        <f t="shared" si="72"/>
        <v>-489.5797832951576</v>
      </c>
      <c r="BF115">
        <f t="shared" si="73"/>
        <v>-489.60359939390889</v>
      </c>
      <c r="BG115">
        <f t="shared" si="74"/>
        <v>-489.63523160826202</v>
      </c>
      <c r="BH115">
        <f t="shared" si="75"/>
        <v>-489.67651129469954</v>
      </c>
      <c r="BI115">
        <f t="shared" si="76"/>
        <v>-489.72929572214878</v>
      </c>
      <c r="BJ115">
        <f t="shared" si="77"/>
        <v>-489.79532122146259</v>
      </c>
      <c r="BK115">
        <f t="shared" si="78"/>
        <v>-489.87612971034952</v>
      </c>
      <c r="BL115">
        <f t="shared" si="79"/>
        <v>-489.97320003231169</v>
      </c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</row>
    <row r="116" spans="1:79" s="19" customFormat="1" ht="12.95" customHeight="1">
      <c r="A116" t="s">
        <v>215</v>
      </c>
      <c r="B116" s="3" t="s">
        <v>89</v>
      </c>
      <c r="C116" s="18">
        <v>54774.726499999997</v>
      </c>
      <c r="D116" t="s">
        <v>204</v>
      </c>
      <c r="E116" s="92">
        <f t="shared" si="83"/>
        <v>-440.4900699008038</v>
      </c>
      <c r="F116" s="19">
        <f t="shared" si="84"/>
        <v>-440.5</v>
      </c>
      <c r="G116" s="19">
        <f t="shared" si="85"/>
        <v>2.429649999976391E-2</v>
      </c>
      <c r="J116" s="20"/>
      <c r="K116" s="19">
        <f t="shared" si="108"/>
        <v>2.429649999976391E-2</v>
      </c>
      <c r="O116" s="19">
        <f t="shared" ca="1" si="105"/>
        <v>-1.3445952584647078E-2</v>
      </c>
      <c r="P116" s="21">
        <f t="shared" si="102"/>
        <v>1.3939394554574007E-2</v>
      </c>
      <c r="Q116" s="22">
        <f t="shared" si="86"/>
        <v>39756.226499999997</v>
      </c>
      <c r="R116" s="19">
        <f t="shared" si="104"/>
        <v>1.0726963320278233E-4</v>
      </c>
      <c r="S116" s="137">
        <v>1</v>
      </c>
      <c r="Z116">
        <f t="shared" si="87"/>
        <v>-440.5</v>
      </c>
      <c r="AA116" s="19">
        <f t="shared" si="88"/>
        <v>2.5145295198100721E-2</v>
      </c>
      <c r="AB116" s="19">
        <f t="shared" si="89"/>
        <v>1.3090599356237194E-2</v>
      </c>
      <c r="AC116" s="19">
        <f t="shared" si="90"/>
        <v>1.0357105445189902E-2</v>
      </c>
      <c r="AD116" s="19">
        <f t="shared" si="91"/>
        <v>-8.4879519833681166E-4</v>
      </c>
      <c r="AE116" s="19">
        <f t="shared" si="92"/>
        <v>7.2045328871962742E-7</v>
      </c>
      <c r="AF116">
        <f t="shared" si="93"/>
        <v>1.0357105445189902E-2</v>
      </c>
      <c r="AG116" s="137"/>
      <c r="AH116">
        <f t="shared" si="94"/>
        <v>1.1205900643526716E-2</v>
      </c>
      <c r="AI116">
        <f t="shared" si="95"/>
        <v>0.33554200638172738</v>
      </c>
      <c r="AJ116">
        <f t="shared" si="96"/>
        <v>0.89931817345441967</v>
      </c>
      <c r="AK116">
        <f t="shared" si="97"/>
        <v>-0.52057303635342667</v>
      </c>
      <c r="AL116">
        <f t="shared" si="98"/>
        <v>-2.4770217664170078</v>
      </c>
      <c r="AM116">
        <f t="shared" si="99"/>
        <v>-2.897874957999317</v>
      </c>
      <c r="AN116" s="19">
        <f t="shared" si="107"/>
        <v>-497.7719871810379</v>
      </c>
      <c r="AO116" s="19">
        <f t="shared" si="107"/>
        <v>-497.77193041038009</v>
      </c>
      <c r="AP116" s="19">
        <f t="shared" si="107"/>
        <v>-497.77153449624177</v>
      </c>
      <c r="AQ116" s="19">
        <f t="shared" si="107"/>
        <v>-497.76879827608838</v>
      </c>
      <c r="AR116" s="19">
        <f t="shared" si="107"/>
        <v>-497.75094318205464</v>
      </c>
      <c r="AS116" s="19">
        <f t="shared" si="107"/>
        <v>-497.66067862566678</v>
      </c>
      <c r="AT116" s="19">
        <f t="shared" si="107"/>
        <v>-497.39455855198264</v>
      </c>
      <c r="AU116" s="19">
        <f t="shared" si="100"/>
        <v>-496.94012972166502</v>
      </c>
      <c r="AV116"/>
      <c r="AW116">
        <v>2400</v>
      </c>
      <c r="AX116">
        <f t="shared" si="68"/>
        <v>-1.863447372317523E-3</v>
      </c>
      <c r="AY116">
        <f t="shared" si="69"/>
        <v>1.554498541264948E-2</v>
      </c>
      <c r="AZ116" s="19">
        <f t="shared" si="70"/>
        <v>-1.7408432784967003E-2</v>
      </c>
      <c r="BA116">
        <f t="shared" si="71"/>
        <v>0.4479973751959313</v>
      </c>
      <c r="BB116">
        <f t="shared" si="65"/>
        <v>-0.39342830030472037</v>
      </c>
      <c r="BC116">
        <f t="shared" si="66"/>
        <v>2.2835980687293391</v>
      </c>
      <c r="BD116">
        <f t="shared" si="67"/>
        <v>2.1862321259117263</v>
      </c>
      <c r="BE116">
        <f t="shared" si="72"/>
        <v>-488.95598523349258</v>
      </c>
      <c r="BF116">
        <f t="shared" si="73"/>
        <v>-488.95961443613879</v>
      </c>
      <c r="BG116">
        <f t="shared" si="74"/>
        <v>-488.96956243568451</v>
      </c>
      <c r="BH116">
        <f t="shared" si="75"/>
        <v>-488.99584265819556</v>
      </c>
      <c r="BI116">
        <f t="shared" si="76"/>
        <v>-489.05962122752885</v>
      </c>
      <c r="BJ116">
        <f t="shared" si="77"/>
        <v>-489.19196564820862</v>
      </c>
      <c r="BK116">
        <f t="shared" si="78"/>
        <v>-489.41415337741279</v>
      </c>
      <c r="BL116">
        <f t="shared" si="79"/>
        <v>-489.71897891611559</v>
      </c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</row>
    <row r="117" spans="1:79" s="19" customFormat="1" ht="12.95" customHeight="1">
      <c r="A117" t="s">
        <v>215</v>
      </c>
      <c r="B117" s="3" t="s">
        <v>89</v>
      </c>
      <c r="C117" s="18">
        <v>54774.726499999997</v>
      </c>
      <c r="D117" t="s">
        <v>204</v>
      </c>
      <c r="E117" s="92">
        <f t="shared" ref="E117:E148" si="109">+(C117-C$7)/C$8</f>
        <v>-440.4900699008038</v>
      </c>
      <c r="F117" s="19">
        <f t="shared" ref="F117:F148" si="110">ROUND(2*E117,0)/2</f>
        <v>-440.5</v>
      </c>
      <c r="G117" s="19">
        <f t="shared" ref="G117:G148" si="111">+C117-(C$7+F117*C$8)</f>
        <v>2.429649999976391E-2</v>
      </c>
      <c r="J117" s="20"/>
      <c r="K117" s="19">
        <f t="shared" si="108"/>
        <v>2.429649999976391E-2</v>
      </c>
      <c r="O117" s="19">
        <f t="shared" ca="1" si="105"/>
        <v>-1.3445952584647078E-2</v>
      </c>
      <c r="P117" s="21">
        <f t="shared" si="102"/>
        <v>1.3939394554574007E-2</v>
      </c>
      <c r="Q117" s="22">
        <f t="shared" ref="Q117:Q148" si="112">+C117-15018.5</f>
        <v>39756.226499999997</v>
      </c>
      <c r="R117" s="19">
        <f t="shared" si="104"/>
        <v>1.0726963320278233E-4</v>
      </c>
      <c r="S117" s="137">
        <v>1</v>
      </c>
      <c r="Z117">
        <f t="shared" ref="Z117:Z148" si="113">F117</f>
        <v>-440.5</v>
      </c>
      <c r="AA117" s="19">
        <f t="shared" ref="AA117:AA148" si="114">AB$3+AB$4*Z117+AB$5*Z117^2+AH117</f>
        <v>2.5145295198100721E-2</v>
      </c>
      <c r="AB117" s="19">
        <f t="shared" ref="AB117:AB148" si="115">IF(S117&lt;&gt;0,G117-AH117, -9999)</f>
        <v>1.3090599356237194E-2</v>
      </c>
      <c r="AC117" s="19">
        <f t="shared" ref="AC117:AC148" si="116">+G117-P117</f>
        <v>1.0357105445189902E-2</v>
      </c>
      <c r="AD117" s="19">
        <f t="shared" ref="AD117:AD148" si="117">IF(S117&lt;&gt;0,G117-AA117, -9999)</f>
        <v>-8.4879519833681166E-4</v>
      </c>
      <c r="AE117" s="19">
        <f t="shared" ref="AE117:AE148" si="118">+(G117-AA117)^2*S117</f>
        <v>7.2045328871962742E-7</v>
      </c>
      <c r="AF117">
        <f t="shared" ref="AF117:AF148" si="119">IF(S117&lt;&gt;0,G117-P117, -9999)</f>
        <v>1.0357105445189902E-2</v>
      </c>
      <c r="AG117" s="137"/>
      <c r="AH117">
        <f t="shared" ref="AH117:AH148" si="120">$AB$6*($AB$11/AI117*AJ117+$AB$12)</f>
        <v>1.1205900643526716E-2</v>
      </c>
      <c r="AI117">
        <f t="shared" ref="AI117:AI148" si="121">1+$AB$7*COS(AL117)</f>
        <v>0.33554200638172738</v>
      </c>
      <c r="AJ117">
        <f t="shared" ref="AJ117:AJ148" si="122">SIN(AL117+RADIANS($AB$9))</f>
        <v>0.89931817345441967</v>
      </c>
      <c r="AK117">
        <f t="shared" ref="AK117:AK148" si="123">$AB$7*SIN(AL117)</f>
        <v>-0.52057303635342667</v>
      </c>
      <c r="AL117">
        <f t="shared" ref="AL117:AL148" si="124">2*ATAN(AM117)</f>
        <v>-2.4770217664170078</v>
      </c>
      <c r="AM117">
        <f t="shared" ref="AM117:AM148" si="125">SQRT((1+$AB$7)/(1-$AB$7))*TAN(AN117/2)</f>
        <v>-2.897874957999317</v>
      </c>
      <c r="AN117" s="19">
        <f t="shared" si="107"/>
        <v>-497.7719871810379</v>
      </c>
      <c r="AO117" s="19">
        <f t="shared" si="107"/>
        <v>-497.77193041038009</v>
      </c>
      <c r="AP117" s="19">
        <f t="shared" si="107"/>
        <v>-497.77153449624177</v>
      </c>
      <c r="AQ117" s="19">
        <f t="shared" si="107"/>
        <v>-497.76879827608838</v>
      </c>
      <c r="AR117" s="19">
        <f t="shared" si="107"/>
        <v>-497.75094318205464</v>
      </c>
      <c r="AS117" s="19">
        <f t="shared" si="107"/>
        <v>-497.66067862566678</v>
      </c>
      <c r="AT117" s="19">
        <f t="shared" si="107"/>
        <v>-497.39455855198264</v>
      </c>
      <c r="AU117" s="19">
        <f t="shared" ref="AU117:AU148" si="126">RADIANS($AB$9)+$AB$18*(F117-AB$15)</f>
        <v>-496.94012972166502</v>
      </c>
      <c r="AV117"/>
      <c r="AW117">
        <v>2500</v>
      </c>
      <c r="AX117">
        <f t="shared" si="68"/>
        <v>8.8139168376986585E-4</v>
      </c>
      <c r="AY117">
        <f t="shared" si="69"/>
        <v>1.5603584722882846E-2</v>
      </c>
      <c r="AZ117" s="19">
        <f t="shared" si="70"/>
        <v>-1.472219303911298E-2</v>
      </c>
      <c r="BA117">
        <f t="shared" si="71"/>
        <v>0.31625047942910167</v>
      </c>
      <c r="BB117">
        <f t="shared" si="65"/>
        <v>-0.17208483986405373</v>
      </c>
      <c r="BC117">
        <f t="shared" si="66"/>
        <v>2.515010034080114</v>
      </c>
      <c r="BD117">
        <f t="shared" si="67"/>
        <v>3.0867972339046061</v>
      </c>
      <c r="BE117">
        <f t="shared" si="72"/>
        <v>-488.62557099852103</v>
      </c>
      <c r="BF117">
        <f t="shared" si="73"/>
        <v>-488.62557821645765</v>
      </c>
      <c r="BG117">
        <f t="shared" si="74"/>
        <v>-488.62565757623781</v>
      </c>
      <c r="BH117">
        <f t="shared" si="75"/>
        <v>-488.62652632156545</v>
      </c>
      <c r="BI117">
        <f t="shared" si="76"/>
        <v>-488.63562041635493</v>
      </c>
      <c r="BJ117">
        <f t="shared" si="77"/>
        <v>-488.7062094534873</v>
      </c>
      <c r="BK117">
        <f t="shared" si="78"/>
        <v>-488.97177155199324</v>
      </c>
      <c r="BL117">
        <f t="shared" si="79"/>
        <v>-489.46475779991954</v>
      </c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</row>
    <row r="118" spans="1:79" s="19" customFormat="1" ht="12.95" customHeight="1">
      <c r="A118" t="s">
        <v>215</v>
      </c>
      <c r="B118" s="3" t="s">
        <v>89</v>
      </c>
      <c r="C118" s="18">
        <v>54786.962099999997</v>
      </c>
      <c r="D118" t="s">
        <v>204</v>
      </c>
      <c r="E118" s="92">
        <f t="shared" si="109"/>
        <v>-435.48931992726745</v>
      </c>
      <c r="F118" s="19">
        <f t="shared" si="110"/>
        <v>-435.5</v>
      </c>
      <c r="G118" s="19">
        <f t="shared" si="111"/>
        <v>2.6131499995244667E-2</v>
      </c>
      <c r="J118" s="20"/>
      <c r="K118" s="19">
        <f t="shared" si="108"/>
        <v>2.6131499995244667E-2</v>
      </c>
      <c r="O118" s="19">
        <f t="shared" ca="1" si="105"/>
        <v>-1.3308471965725745E-2</v>
      </c>
      <c r="P118" s="21">
        <f t="shared" ref="P118:P149" si="127">D$11+D$12*F118+D$13*F118^2</f>
        <v>1.3942120786448501E-2</v>
      </c>
      <c r="Q118" s="22">
        <f t="shared" si="112"/>
        <v>39768.462099999997</v>
      </c>
      <c r="R118" s="19">
        <f t="shared" si="104"/>
        <v>1.4858096549583225E-4</v>
      </c>
      <c r="S118" s="137">
        <v>1</v>
      </c>
      <c r="Z118">
        <f t="shared" si="113"/>
        <v>-435.5</v>
      </c>
      <c r="AA118" s="19">
        <f t="shared" si="114"/>
        <v>2.493200984455423E-2</v>
      </c>
      <c r="AB118" s="19">
        <f t="shared" si="115"/>
        <v>1.5141610937138936E-2</v>
      </c>
      <c r="AC118" s="19">
        <f t="shared" si="116"/>
        <v>1.2189379208796166E-2</v>
      </c>
      <c r="AD118" s="19">
        <f t="shared" si="117"/>
        <v>1.1994901506904368E-3</v>
      </c>
      <c r="AE118" s="19">
        <f t="shared" si="118"/>
        <v>1.4387766216033669E-6</v>
      </c>
      <c r="AF118">
        <f t="shared" si="119"/>
        <v>1.2189379208796166E-2</v>
      </c>
      <c r="AG118" s="137"/>
      <c r="AH118">
        <f t="shared" si="120"/>
        <v>1.0989889058105731E-2</v>
      </c>
      <c r="AI118">
        <f t="shared" si="121"/>
        <v>0.3404770733576612</v>
      </c>
      <c r="AJ118">
        <f t="shared" si="122"/>
        <v>0.90339904429159346</v>
      </c>
      <c r="AK118">
        <f t="shared" si="123"/>
        <v>-0.52681137107561649</v>
      </c>
      <c r="AL118">
        <f t="shared" si="124"/>
        <v>-2.4675982340058669</v>
      </c>
      <c r="AM118">
        <f t="shared" si="125"/>
        <v>-2.8541914268333168</v>
      </c>
      <c r="AN118" s="19">
        <f t="shared" si="107"/>
        <v>-497.75703800804433</v>
      </c>
      <c r="AO118" s="19">
        <f t="shared" si="107"/>
        <v>-497.75695472018413</v>
      </c>
      <c r="AP118" s="19">
        <f t="shared" si="107"/>
        <v>-497.75642044484914</v>
      </c>
      <c r="AQ118" s="19">
        <f t="shared" si="107"/>
        <v>-497.75302859811188</v>
      </c>
      <c r="AR118" s="19">
        <f t="shared" si="107"/>
        <v>-497.73275642765628</v>
      </c>
      <c r="AS118" s="19">
        <f t="shared" si="107"/>
        <v>-497.63821716779887</v>
      </c>
      <c r="AT118" s="19">
        <f t="shared" si="107"/>
        <v>-497.37276923085693</v>
      </c>
      <c r="AU118" s="19">
        <f t="shared" si="126"/>
        <v>-496.92741866585521</v>
      </c>
      <c r="AV118"/>
      <c r="AW118">
        <v>2600</v>
      </c>
      <c r="AX118">
        <f t="shared" si="68"/>
        <v>4.0613710166141886E-3</v>
      </c>
      <c r="AY118">
        <f t="shared" si="69"/>
        <v>1.5662325122892649E-2</v>
      </c>
      <c r="AZ118" s="19">
        <f t="shared" si="70"/>
        <v>-1.160095410627846E-2</v>
      </c>
      <c r="BA118">
        <f t="shared" si="71"/>
        <v>0.25669613417440973</v>
      </c>
      <c r="BB118">
        <f t="shared" si="65"/>
        <v>-4.0042921095910879E-2</v>
      </c>
      <c r="BC118">
        <f t="shared" si="66"/>
        <v>2.647902096050796</v>
      </c>
      <c r="BD118">
        <f t="shared" si="67"/>
        <v>3.9685026711207905</v>
      </c>
      <c r="BE118">
        <f t="shared" si="72"/>
        <v>-488.37501247851617</v>
      </c>
      <c r="BF118">
        <f t="shared" si="73"/>
        <v>-488.37501062896973</v>
      </c>
      <c r="BG118">
        <f t="shared" si="74"/>
        <v>-488.37502604267644</v>
      </c>
      <c r="BH118">
        <f t="shared" si="75"/>
        <v>-488.37489763880114</v>
      </c>
      <c r="BI118">
        <f t="shared" si="76"/>
        <v>-488.37597083607375</v>
      </c>
      <c r="BJ118">
        <f t="shared" si="77"/>
        <v>-488.36723473839089</v>
      </c>
      <c r="BK118">
        <f t="shared" si="78"/>
        <v>-488.5610794031731</v>
      </c>
      <c r="BL118">
        <f t="shared" si="79"/>
        <v>-489.21053668372349</v>
      </c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</row>
    <row r="119" spans="1:79" s="19" customFormat="1" ht="12.95" customHeight="1">
      <c r="A119" t="s">
        <v>215</v>
      </c>
      <c r="B119" s="3" t="s">
        <v>89</v>
      </c>
      <c r="C119" s="18">
        <v>54786.962099999997</v>
      </c>
      <c r="D119" t="s">
        <v>204</v>
      </c>
      <c r="E119" s="92">
        <f t="shared" si="109"/>
        <v>-435.48931992726745</v>
      </c>
      <c r="F119" s="19">
        <f t="shared" si="110"/>
        <v>-435.5</v>
      </c>
      <c r="G119" s="19">
        <f t="shared" si="111"/>
        <v>2.6131499995244667E-2</v>
      </c>
      <c r="J119" s="20"/>
      <c r="K119" s="19">
        <f t="shared" si="108"/>
        <v>2.6131499995244667E-2</v>
      </c>
      <c r="O119" s="19">
        <f t="shared" ca="1" si="105"/>
        <v>-1.3308471965725745E-2</v>
      </c>
      <c r="P119" s="21">
        <f t="shared" si="127"/>
        <v>1.3942120786448501E-2</v>
      </c>
      <c r="Q119" s="22">
        <f t="shared" si="112"/>
        <v>39768.462099999997</v>
      </c>
      <c r="R119" s="19">
        <f t="shared" si="104"/>
        <v>1.4858096549583225E-4</v>
      </c>
      <c r="S119" s="137">
        <v>1</v>
      </c>
      <c r="Z119">
        <f t="shared" si="113"/>
        <v>-435.5</v>
      </c>
      <c r="AA119" s="19">
        <f t="shared" si="114"/>
        <v>2.493200984455423E-2</v>
      </c>
      <c r="AB119" s="19">
        <f t="shared" si="115"/>
        <v>1.5141610937138936E-2</v>
      </c>
      <c r="AC119" s="19">
        <f t="shared" si="116"/>
        <v>1.2189379208796166E-2</v>
      </c>
      <c r="AD119" s="19">
        <f t="shared" si="117"/>
        <v>1.1994901506904368E-3</v>
      </c>
      <c r="AE119" s="19">
        <f t="shared" si="118"/>
        <v>1.4387766216033669E-6</v>
      </c>
      <c r="AF119">
        <f t="shared" si="119"/>
        <v>1.2189379208796166E-2</v>
      </c>
      <c r="AG119" s="137"/>
      <c r="AH119">
        <f t="shared" si="120"/>
        <v>1.0989889058105731E-2</v>
      </c>
      <c r="AI119">
        <f t="shared" si="121"/>
        <v>0.3404770733576612</v>
      </c>
      <c r="AJ119">
        <f t="shared" si="122"/>
        <v>0.90339904429159346</v>
      </c>
      <c r="AK119">
        <f t="shared" si="123"/>
        <v>-0.52681137107561649</v>
      </c>
      <c r="AL119">
        <f t="shared" si="124"/>
        <v>-2.4675982340058669</v>
      </c>
      <c r="AM119">
        <f t="shared" si="125"/>
        <v>-2.8541914268333168</v>
      </c>
      <c r="AN119" s="19">
        <f t="shared" si="107"/>
        <v>-497.75703800804433</v>
      </c>
      <c r="AO119" s="19">
        <f t="shared" si="107"/>
        <v>-497.75695472018413</v>
      </c>
      <c r="AP119" s="19">
        <f t="shared" si="107"/>
        <v>-497.75642044484914</v>
      </c>
      <c r="AQ119" s="19">
        <f t="shared" si="107"/>
        <v>-497.75302859811188</v>
      </c>
      <c r="AR119" s="19">
        <f t="shared" si="107"/>
        <v>-497.73275642765628</v>
      </c>
      <c r="AS119" s="19">
        <f t="shared" si="107"/>
        <v>-497.63821716779887</v>
      </c>
      <c r="AT119" s="19">
        <f t="shared" si="107"/>
        <v>-497.37276923085693</v>
      </c>
      <c r="AU119" s="19">
        <f t="shared" si="126"/>
        <v>-496.92741866585521</v>
      </c>
      <c r="AV119"/>
      <c r="AW119">
        <v>2700</v>
      </c>
      <c r="AX119">
        <f t="shared" si="68"/>
        <v>7.3142331045578657E-3</v>
      </c>
      <c r="AY119">
        <f t="shared" si="69"/>
        <v>1.5721206612678888E-2</v>
      </c>
      <c r="AZ119" s="19">
        <f t="shared" si="70"/>
        <v>-8.4069735081210226E-3</v>
      </c>
      <c r="BA119">
        <f t="shared" si="71"/>
        <v>0.22251509416576754</v>
      </c>
      <c r="BB119">
        <f t="shared" si="65"/>
        <v>5.3670628176665298E-2</v>
      </c>
      <c r="BC119">
        <f t="shared" si="66"/>
        <v>2.7416521542487269</v>
      </c>
      <c r="BD119">
        <f t="shared" si="67"/>
        <v>4.9339087410805789</v>
      </c>
      <c r="BE119">
        <f t="shared" si="72"/>
        <v>-488.16437062170246</v>
      </c>
      <c r="BF119">
        <f t="shared" si="73"/>
        <v>-488.1642966379107</v>
      </c>
      <c r="BG119">
        <f t="shared" si="74"/>
        <v>-488.16455000511235</v>
      </c>
      <c r="BH119">
        <f t="shared" si="75"/>
        <v>-488.16368303724227</v>
      </c>
      <c r="BI119">
        <f t="shared" si="76"/>
        <v>-488.16665811407609</v>
      </c>
      <c r="BJ119">
        <f t="shared" si="77"/>
        <v>-488.15654684881332</v>
      </c>
      <c r="BK119">
        <f t="shared" si="78"/>
        <v>-488.19213505415956</v>
      </c>
      <c r="BL119">
        <f t="shared" si="79"/>
        <v>-488.95631556752738</v>
      </c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</row>
    <row r="120" spans="1:79" s="19" customFormat="1" ht="12.95" customHeight="1">
      <c r="A120" t="s">
        <v>215</v>
      </c>
      <c r="B120" s="3" t="s">
        <v>89</v>
      </c>
      <c r="C120" s="18">
        <v>54801.6414</v>
      </c>
      <c r="D120" t="s">
        <v>204</v>
      </c>
      <c r="E120" s="92">
        <f t="shared" si="109"/>
        <v>-429.489817729864</v>
      </c>
      <c r="F120" s="19">
        <f t="shared" si="110"/>
        <v>-429.5</v>
      </c>
      <c r="G120" s="19">
        <f t="shared" si="111"/>
        <v>2.4913500004913658E-2</v>
      </c>
      <c r="J120" s="20"/>
      <c r="K120" s="19">
        <f t="shared" si="108"/>
        <v>2.4913500004913658E-2</v>
      </c>
      <c r="O120" s="19">
        <f t="shared" ca="1" si="105"/>
        <v>-1.3143495223020142E-2</v>
      </c>
      <c r="P120" s="21">
        <f t="shared" si="127"/>
        <v>1.3945392730294154E-2</v>
      </c>
      <c r="Q120" s="22">
        <f t="shared" si="112"/>
        <v>39783.1414</v>
      </c>
      <c r="R120" s="19">
        <f t="shared" si="104"/>
        <v>1.2029937718756128E-4</v>
      </c>
      <c r="S120" s="137">
        <v>1</v>
      </c>
      <c r="Z120">
        <f t="shared" si="113"/>
        <v>-429.5</v>
      </c>
      <c r="AA120" s="19">
        <f t="shared" si="114"/>
        <v>2.4668430966452874E-2</v>
      </c>
      <c r="AB120" s="19">
        <f t="shared" si="115"/>
        <v>1.4190461768754938E-2</v>
      </c>
      <c r="AC120" s="19">
        <f t="shared" si="116"/>
        <v>1.0968107274619504E-2</v>
      </c>
      <c r="AD120" s="19">
        <f t="shared" si="117"/>
        <v>2.4506903846078371E-4</v>
      </c>
      <c r="AE120" s="19">
        <f t="shared" si="118"/>
        <v>6.0058833612093085E-8</v>
      </c>
      <c r="AF120">
        <f t="shared" si="119"/>
        <v>1.0968107274619504E-2</v>
      </c>
      <c r="AG120" s="137"/>
      <c r="AH120">
        <f t="shared" si="120"/>
        <v>1.072303823615872E-2</v>
      </c>
      <c r="AI120">
        <f t="shared" si="121"/>
        <v>0.34667813037989803</v>
      </c>
      <c r="AJ120">
        <f t="shared" si="122"/>
        <v>0.90834809258325244</v>
      </c>
      <c r="AK120">
        <f t="shared" si="123"/>
        <v>-0.53448222247100152</v>
      </c>
      <c r="AL120">
        <f t="shared" si="124"/>
        <v>-2.4559125204693455</v>
      </c>
      <c r="AM120">
        <f t="shared" si="125"/>
        <v>-2.8016262822311839</v>
      </c>
      <c r="AN120" s="19">
        <f t="shared" si="107"/>
        <v>-497.73880031040716</v>
      </c>
      <c r="AO120" s="19">
        <f t="shared" si="107"/>
        <v>-497.73867253174132</v>
      </c>
      <c r="AP120" s="19">
        <f t="shared" si="107"/>
        <v>-497.73792579814238</v>
      </c>
      <c r="AQ120" s="19">
        <f t="shared" si="107"/>
        <v>-497.73361456521008</v>
      </c>
      <c r="AR120" s="19">
        <f t="shared" si="107"/>
        <v>-497.71026170868396</v>
      </c>
      <c r="AS120" s="19">
        <f t="shared" si="107"/>
        <v>-497.61077346248499</v>
      </c>
      <c r="AT120" s="19">
        <f t="shared" si="107"/>
        <v>-497.34652719514497</v>
      </c>
      <c r="AU120" s="19">
        <f t="shared" si="126"/>
        <v>-496.91216539888342</v>
      </c>
      <c r="AV120"/>
      <c r="AW120">
        <v>2800</v>
      </c>
      <c r="AX120">
        <f t="shared" si="68"/>
        <v>1.0527471979312747E-2</v>
      </c>
      <c r="AY120">
        <f t="shared" si="69"/>
        <v>1.5780229192241566E-2</v>
      </c>
      <c r="AZ120" s="19">
        <f t="shared" si="70"/>
        <v>-5.2527572129288189E-3</v>
      </c>
      <c r="BA120">
        <f t="shared" si="71"/>
        <v>0.20044692288990595</v>
      </c>
      <c r="BB120">
        <f t="shared" si="65"/>
        <v>0.12697278154217082</v>
      </c>
      <c r="BC120">
        <f t="shared" si="66"/>
        <v>2.8152721844091597</v>
      </c>
      <c r="BD120">
        <f t="shared" si="67"/>
        <v>6.0744608494876715</v>
      </c>
      <c r="BE120">
        <f t="shared" si="72"/>
        <v>-487.9772288259926</v>
      </c>
      <c r="BF120">
        <f t="shared" si="73"/>
        <v>-487.9796791265332</v>
      </c>
      <c r="BG120">
        <f t="shared" si="74"/>
        <v>-487.97404052024194</v>
      </c>
      <c r="BH120">
        <f t="shared" si="75"/>
        <v>-487.9870968246517</v>
      </c>
      <c r="BI120">
        <f t="shared" si="76"/>
        <v>-487.95728226444152</v>
      </c>
      <c r="BJ120">
        <f t="shared" si="77"/>
        <v>-488.02775119117115</v>
      </c>
      <c r="BK120">
        <f t="shared" si="78"/>
        <v>-487.8723130355034</v>
      </c>
      <c r="BL120">
        <f t="shared" si="79"/>
        <v>-488.70209445133133</v>
      </c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</row>
    <row r="121" spans="1:79" s="19" customFormat="1" ht="12.95" customHeight="1">
      <c r="A121" t="s">
        <v>215</v>
      </c>
      <c r="B121" s="3" t="s">
        <v>89</v>
      </c>
      <c r="C121" s="18">
        <v>54801.6414</v>
      </c>
      <c r="D121" t="s">
        <v>204</v>
      </c>
      <c r="E121" s="92">
        <f t="shared" si="109"/>
        <v>-429.489817729864</v>
      </c>
      <c r="F121" s="19">
        <f t="shared" si="110"/>
        <v>-429.5</v>
      </c>
      <c r="G121" s="19">
        <f t="shared" si="111"/>
        <v>2.4913500004913658E-2</v>
      </c>
      <c r="J121" s="20"/>
      <c r="K121" s="19">
        <f t="shared" si="108"/>
        <v>2.4913500004913658E-2</v>
      </c>
      <c r="O121" s="19">
        <f t="shared" ca="1" si="105"/>
        <v>-1.3143495223020142E-2</v>
      </c>
      <c r="P121" s="21">
        <f t="shared" si="127"/>
        <v>1.3945392730294154E-2</v>
      </c>
      <c r="Q121" s="22">
        <f t="shared" si="112"/>
        <v>39783.1414</v>
      </c>
      <c r="R121" s="19">
        <f t="shared" si="104"/>
        <v>1.2029937718756128E-4</v>
      </c>
      <c r="S121" s="137">
        <v>1</v>
      </c>
      <c r="Z121">
        <f t="shared" si="113"/>
        <v>-429.5</v>
      </c>
      <c r="AA121" s="19">
        <f t="shared" si="114"/>
        <v>2.4668430966452874E-2</v>
      </c>
      <c r="AB121" s="19">
        <f t="shared" si="115"/>
        <v>1.4190461768754938E-2</v>
      </c>
      <c r="AC121" s="19">
        <f t="shared" si="116"/>
        <v>1.0968107274619504E-2</v>
      </c>
      <c r="AD121" s="19">
        <f t="shared" si="117"/>
        <v>2.4506903846078371E-4</v>
      </c>
      <c r="AE121" s="19">
        <f t="shared" si="118"/>
        <v>6.0058833612093085E-8</v>
      </c>
      <c r="AF121">
        <f t="shared" si="119"/>
        <v>1.0968107274619504E-2</v>
      </c>
      <c r="AG121" s="137"/>
      <c r="AH121">
        <f t="shared" si="120"/>
        <v>1.072303823615872E-2</v>
      </c>
      <c r="AI121">
        <f t="shared" si="121"/>
        <v>0.34667813037989803</v>
      </c>
      <c r="AJ121">
        <f t="shared" si="122"/>
        <v>0.90834809258325244</v>
      </c>
      <c r="AK121">
        <f t="shared" si="123"/>
        <v>-0.53448222247100152</v>
      </c>
      <c r="AL121">
        <f t="shared" si="124"/>
        <v>-2.4559125204693455</v>
      </c>
      <c r="AM121">
        <f t="shared" si="125"/>
        <v>-2.8016262822311839</v>
      </c>
      <c r="AN121" s="19">
        <f t="shared" ref="AN121:AT130" si="128">$AU121+$AB$7*SIN(AO121)</f>
        <v>-497.73880031040716</v>
      </c>
      <c r="AO121" s="19">
        <f t="shared" si="128"/>
        <v>-497.73867253174132</v>
      </c>
      <c r="AP121" s="19">
        <f t="shared" si="128"/>
        <v>-497.73792579814238</v>
      </c>
      <c r="AQ121" s="19">
        <f t="shared" si="128"/>
        <v>-497.73361456521008</v>
      </c>
      <c r="AR121" s="19">
        <f t="shared" si="128"/>
        <v>-497.71026170868396</v>
      </c>
      <c r="AS121" s="19">
        <f t="shared" si="128"/>
        <v>-497.61077346248499</v>
      </c>
      <c r="AT121" s="19">
        <f t="shared" si="128"/>
        <v>-497.34652719514497</v>
      </c>
      <c r="AU121" s="19">
        <f t="shared" si="126"/>
        <v>-496.91216539888342</v>
      </c>
      <c r="AV121"/>
      <c r="AW121">
        <v>2900</v>
      </c>
      <c r="AX121">
        <f t="shared" si="68"/>
        <v>1.3711325262890978E-2</v>
      </c>
      <c r="AY121">
        <f t="shared" si="69"/>
        <v>1.5839392861580683E-2</v>
      </c>
      <c r="AZ121" s="19">
        <f t="shared" si="70"/>
        <v>-2.1280675986897041E-3</v>
      </c>
      <c r="BA121">
        <f t="shared" si="71"/>
        <v>0.18501535844129835</v>
      </c>
      <c r="BB121">
        <f t="shared" si="65"/>
        <v>0.189090321785051</v>
      </c>
      <c r="BC121">
        <f t="shared" si="66"/>
        <v>2.8781913990902939</v>
      </c>
      <c r="BD121">
        <f t="shared" si="67"/>
        <v>7.5490272070030242</v>
      </c>
      <c r="BE121">
        <f t="shared" si="72"/>
        <v>-487.80184756385023</v>
      </c>
      <c r="BF121">
        <f t="shared" si="73"/>
        <v>-487.81843833979235</v>
      </c>
      <c r="BG121">
        <f t="shared" si="74"/>
        <v>-487.78843090942189</v>
      </c>
      <c r="BH121">
        <f t="shared" si="75"/>
        <v>-487.8435104203615</v>
      </c>
      <c r="BI121">
        <f t="shared" si="76"/>
        <v>-487.74489824452303</v>
      </c>
      <c r="BJ121">
        <f t="shared" si="77"/>
        <v>-487.93103070875617</v>
      </c>
      <c r="BK121">
        <f t="shared" si="78"/>
        <v>-487.60583024248785</v>
      </c>
      <c r="BL121">
        <f t="shared" si="79"/>
        <v>-488.44787333513528</v>
      </c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</row>
    <row r="122" spans="1:79" s="19" customFormat="1" ht="12.95" customHeight="1">
      <c r="A122" t="s">
        <v>215</v>
      </c>
      <c r="B122" s="3" t="s">
        <v>92</v>
      </c>
      <c r="C122" s="18">
        <v>54812.652300000002</v>
      </c>
      <c r="D122" t="s">
        <v>204</v>
      </c>
      <c r="E122" s="92">
        <f t="shared" si="109"/>
        <v>-424.98960867729471</v>
      </c>
      <c r="F122" s="19">
        <f t="shared" si="110"/>
        <v>-425</v>
      </c>
      <c r="G122" s="19">
        <f t="shared" si="111"/>
        <v>2.5424999999813735E-2</v>
      </c>
      <c r="J122" s="20"/>
      <c r="K122" s="19">
        <f t="shared" si="108"/>
        <v>2.5424999999813735E-2</v>
      </c>
      <c r="O122" s="19">
        <f t="shared" ca="1" si="105"/>
        <v>-1.3019762665990942E-2</v>
      </c>
      <c r="P122" s="21">
        <f t="shared" si="127"/>
        <v>1.3947847021502991E-2</v>
      </c>
      <c r="Q122" s="22">
        <f t="shared" si="112"/>
        <v>39794.152300000002</v>
      </c>
      <c r="R122" s="19">
        <f t="shared" si="104"/>
        <v>1.3172504048754717E-4</v>
      </c>
      <c r="S122" s="137">
        <v>1</v>
      </c>
      <c r="Z122">
        <f t="shared" si="113"/>
        <v>-425</v>
      </c>
      <c r="AA122" s="19">
        <f t="shared" si="114"/>
        <v>2.4465064100999183E-2</v>
      </c>
      <c r="AB122" s="19">
        <f t="shared" si="115"/>
        <v>1.4907782920317542E-2</v>
      </c>
      <c r="AC122" s="19">
        <f t="shared" si="116"/>
        <v>1.1477152978310744E-2</v>
      </c>
      <c r="AD122" s="19">
        <f t="shared" si="117"/>
        <v>9.599358988145526E-4</v>
      </c>
      <c r="AE122" s="19">
        <f t="shared" si="118"/>
        <v>9.21476929832903E-7</v>
      </c>
      <c r="AF122">
        <f t="shared" si="119"/>
        <v>1.1477152978310744E-2</v>
      </c>
      <c r="AG122" s="137"/>
      <c r="AH122">
        <f t="shared" si="120"/>
        <v>1.0517217079496193E-2</v>
      </c>
      <c r="AI122">
        <f t="shared" si="121"/>
        <v>0.35154278397785266</v>
      </c>
      <c r="AJ122">
        <f t="shared" si="122"/>
        <v>0.91209637230659646</v>
      </c>
      <c r="AK122">
        <f t="shared" si="123"/>
        <v>-0.54037389874997921</v>
      </c>
      <c r="AL122">
        <f t="shared" si="124"/>
        <v>-2.4468608524602935</v>
      </c>
      <c r="AM122">
        <f t="shared" si="125"/>
        <v>-2.7620778718490895</v>
      </c>
      <c r="AN122" s="19">
        <f t="shared" si="128"/>
        <v>-497.72489768881258</v>
      </c>
      <c r="AO122" s="19">
        <f t="shared" si="128"/>
        <v>-497.72472503707064</v>
      </c>
      <c r="AP122" s="19">
        <f t="shared" si="128"/>
        <v>-497.7237800877387</v>
      </c>
      <c r="AQ122" s="19">
        <f t="shared" si="128"/>
        <v>-497.71867779006055</v>
      </c>
      <c r="AR122" s="19">
        <f t="shared" si="128"/>
        <v>-497.69289435556118</v>
      </c>
      <c r="AS122" s="19">
        <f t="shared" si="128"/>
        <v>-497.58984211798577</v>
      </c>
      <c r="AT122" s="19">
        <f t="shared" si="128"/>
        <v>-497.32677920861181</v>
      </c>
      <c r="AU122" s="19">
        <f t="shared" si="126"/>
        <v>-496.90072544865461</v>
      </c>
      <c r="AV122"/>
      <c r="AW122">
        <v>3000</v>
      </c>
      <c r="AX122">
        <f t="shared" si="68"/>
        <v>1.6897324782983697E-2</v>
      </c>
      <c r="AY122">
        <f t="shared" si="69"/>
        <v>1.5898697620696234E-2</v>
      </c>
      <c r="AZ122" s="19">
        <f t="shared" si="70"/>
        <v>9.9862716228746296E-4</v>
      </c>
      <c r="BA122">
        <f t="shared" si="71"/>
        <v>0.17374630795361823</v>
      </c>
      <c r="BB122">
        <f t="shared" si="65"/>
        <v>0.24513014533613803</v>
      </c>
      <c r="BC122">
        <f t="shared" si="66"/>
        <v>2.9356096571767081</v>
      </c>
      <c r="BD122">
        <f t="shared" si="67"/>
        <v>9.6751845050406615</v>
      </c>
      <c r="BE122">
        <f t="shared" si="72"/>
        <v>-487.62994517120546</v>
      </c>
      <c r="BF122">
        <f t="shared" si="73"/>
        <v>-487.67814027073103</v>
      </c>
      <c r="BG122">
        <f t="shared" si="74"/>
        <v>-487.60383784605267</v>
      </c>
      <c r="BH122">
        <f t="shared" si="75"/>
        <v>-487.7205119288098</v>
      </c>
      <c r="BI122">
        <f t="shared" si="76"/>
        <v>-487.54188449737717</v>
      </c>
      <c r="BJ122">
        <f t="shared" si="77"/>
        <v>-487.82907488146219</v>
      </c>
      <c r="BK122">
        <f t="shared" si="78"/>
        <v>-487.39347486864693</v>
      </c>
      <c r="BL122">
        <f t="shared" si="79"/>
        <v>-488.19365221893918</v>
      </c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</row>
    <row r="123" spans="1:79" s="19" customFormat="1" ht="12.95" customHeight="1">
      <c r="A123" t="s">
        <v>215</v>
      </c>
      <c r="B123" s="3" t="s">
        <v>92</v>
      </c>
      <c r="C123" s="18">
        <v>54812.652300000002</v>
      </c>
      <c r="D123" t="s">
        <v>204</v>
      </c>
      <c r="E123" s="92">
        <f t="shared" si="109"/>
        <v>-424.98960867729471</v>
      </c>
      <c r="F123" s="19">
        <f t="shared" si="110"/>
        <v>-425</v>
      </c>
      <c r="G123" s="19">
        <f t="shared" si="111"/>
        <v>2.5424999999813735E-2</v>
      </c>
      <c r="J123" s="20"/>
      <c r="K123" s="19">
        <f t="shared" si="108"/>
        <v>2.5424999999813735E-2</v>
      </c>
      <c r="O123" s="19">
        <f t="shared" ca="1" si="105"/>
        <v>-1.3019762665990942E-2</v>
      </c>
      <c r="P123" s="21">
        <f t="shared" si="127"/>
        <v>1.3947847021502991E-2</v>
      </c>
      <c r="Q123" s="22">
        <f t="shared" si="112"/>
        <v>39794.152300000002</v>
      </c>
      <c r="R123" s="19">
        <f t="shared" si="104"/>
        <v>1.3172504048754717E-4</v>
      </c>
      <c r="S123" s="137">
        <v>1</v>
      </c>
      <c r="U123"/>
      <c r="V123"/>
      <c r="Z123">
        <f t="shared" si="113"/>
        <v>-425</v>
      </c>
      <c r="AA123" s="19">
        <f t="shared" si="114"/>
        <v>2.4465064100999183E-2</v>
      </c>
      <c r="AB123" s="19">
        <f t="shared" si="115"/>
        <v>1.4907782920317542E-2</v>
      </c>
      <c r="AC123" s="19">
        <f t="shared" si="116"/>
        <v>1.1477152978310744E-2</v>
      </c>
      <c r="AD123" s="19">
        <f t="shared" si="117"/>
        <v>9.599358988145526E-4</v>
      </c>
      <c r="AE123" s="19">
        <f t="shared" si="118"/>
        <v>9.21476929832903E-7</v>
      </c>
      <c r="AF123">
        <f t="shared" si="119"/>
        <v>1.1477152978310744E-2</v>
      </c>
      <c r="AG123" s="137"/>
      <c r="AH123">
        <f t="shared" si="120"/>
        <v>1.0517217079496193E-2</v>
      </c>
      <c r="AI123">
        <f t="shared" si="121"/>
        <v>0.35154278397785266</v>
      </c>
      <c r="AJ123">
        <f t="shared" si="122"/>
        <v>0.91209637230659646</v>
      </c>
      <c r="AK123">
        <f t="shared" si="123"/>
        <v>-0.54037389874997921</v>
      </c>
      <c r="AL123">
        <f t="shared" si="124"/>
        <v>-2.4468608524602935</v>
      </c>
      <c r="AM123">
        <f t="shared" si="125"/>
        <v>-2.7620778718490895</v>
      </c>
      <c r="AN123" s="19">
        <f t="shared" si="128"/>
        <v>-497.72489768881258</v>
      </c>
      <c r="AO123" s="19">
        <f t="shared" si="128"/>
        <v>-497.72472503707064</v>
      </c>
      <c r="AP123" s="19">
        <f t="shared" si="128"/>
        <v>-497.7237800877387</v>
      </c>
      <c r="AQ123" s="19">
        <f t="shared" si="128"/>
        <v>-497.71867779006055</v>
      </c>
      <c r="AR123" s="19">
        <f t="shared" si="128"/>
        <v>-497.69289435556118</v>
      </c>
      <c r="AS123" s="19">
        <f t="shared" si="128"/>
        <v>-497.58984211798577</v>
      </c>
      <c r="AT123" s="19">
        <f t="shared" si="128"/>
        <v>-497.32677920861181</v>
      </c>
      <c r="AU123" s="19">
        <f t="shared" si="126"/>
        <v>-496.90072544865461</v>
      </c>
      <c r="AV123"/>
      <c r="AW123">
        <v>3100</v>
      </c>
      <c r="AX123">
        <f t="shared" si="68"/>
        <v>2.0004780600500677E-2</v>
      </c>
      <c r="AY123">
        <f t="shared" si="69"/>
        <v>1.5958143469588223E-2</v>
      </c>
      <c r="AZ123" s="19">
        <f t="shared" si="70"/>
        <v>4.0466371309124533E-3</v>
      </c>
      <c r="BA123">
        <f t="shared" si="71"/>
        <v>0.165701226964587</v>
      </c>
      <c r="BB123">
        <f t="shared" si="65"/>
        <v>0.29658728811471702</v>
      </c>
      <c r="BC123">
        <f t="shared" si="66"/>
        <v>2.9890728884022977</v>
      </c>
      <c r="BD123">
        <f t="shared" si="67"/>
        <v>13.087624722618971</v>
      </c>
      <c r="BE123">
        <f t="shared" si="72"/>
        <v>-487.46081583084697</v>
      </c>
      <c r="BF123">
        <f t="shared" si="73"/>
        <v>-487.54973773753005</v>
      </c>
      <c r="BG123">
        <f t="shared" si="74"/>
        <v>-487.42673667510155</v>
      </c>
      <c r="BH123">
        <f t="shared" si="75"/>
        <v>-487.59962929380532</v>
      </c>
      <c r="BI123">
        <f t="shared" si="76"/>
        <v>-487.36117549607724</v>
      </c>
      <c r="BJ123">
        <f t="shared" si="77"/>
        <v>-487.70154431349175</v>
      </c>
      <c r="BK123">
        <f t="shared" si="78"/>
        <v>-487.23255573985278</v>
      </c>
      <c r="BL123">
        <f t="shared" si="79"/>
        <v>-487.93943110274313</v>
      </c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</row>
    <row r="124" spans="1:79" s="19" customFormat="1" ht="12.95" customHeight="1">
      <c r="A124" t="s">
        <v>235</v>
      </c>
      <c r="B124" s="3" t="s">
        <v>89</v>
      </c>
      <c r="C124" s="18">
        <v>54816.322200000002</v>
      </c>
      <c r="D124" t="s">
        <v>204</v>
      </c>
      <c r="E124" s="92">
        <f t="shared" si="109"/>
        <v>-423.48970247507452</v>
      </c>
      <c r="F124" s="19">
        <f t="shared" si="110"/>
        <v>-423.5</v>
      </c>
      <c r="G124" s="19">
        <f t="shared" si="111"/>
        <v>2.5195500005793292E-2</v>
      </c>
      <c r="J124" s="20"/>
      <c r="K124" s="19">
        <f t="shared" si="108"/>
        <v>2.5195500005793292E-2</v>
      </c>
      <c r="O124" s="19">
        <f t="shared" ca="1" si="105"/>
        <v>-1.2978518480314541E-2</v>
      </c>
      <c r="P124" s="21">
        <f t="shared" si="127"/>
        <v>1.3948665182063003E-2</v>
      </c>
      <c r="Q124" s="22">
        <f t="shared" si="112"/>
        <v>39797.822200000002</v>
      </c>
      <c r="R124" s="19">
        <f t="shared" si="104"/>
        <v>1.2649129355227234E-4</v>
      </c>
      <c r="S124" s="137">
        <v>1</v>
      </c>
      <c r="U124"/>
      <c r="V124"/>
      <c r="Z124">
        <f t="shared" si="113"/>
        <v>-423.5</v>
      </c>
      <c r="AA124" s="19">
        <f t="shared" si="114"/>
        <v>2.4396158699072711E-2</v>
      </c>
      <c r="AB124" s="19">
        <f t="shared" si="115"/>
        <v>1.4748006488783586E-2</v>
      </c>
      <c r="AC124" s="19">
        <f t="shared" si="116"/>
        <v>1.124683482373029E-2</v>
      </c>
      <c r="AD124" s="19">
        <f t="shared" si="117"/>
        <v>7.9934130672058151E-4</v>
      </c>
      <c r="AE124" s="19">
        <f t="shared" si="118"/>
        <v>6.389465246297668E-7</v>
      </c>
      <c r="AF124">
        <f t="shared" si="119"/>
        <v>1.124683482373029E-2</v>
      </c>
      <c r="AG124" s="137"/>
      <c r="AH124">
        <f t="shared" si="120"/>
        <v>1.0447493517009706E-2</v>
      </c>
      <c r="AI124">
        <f t="shared" si="121"/>
        <v>0.35320733231441703</v>
      </c>
      <c r="AJ124">
        <f t="shared" si="122"/>
        <v>0.91335261033518056</v>
      </c>
      <c r="AK124">
        <f t="shared" si="123"/>
        <v>-0.54236515051173206</v>
      </c>
      <c r="AL124">
        <f t="shared" si="124"/>
        <v>-2.4437861558815639</v>
      </c>
      <c r="AM124">
        <f t="shared" si="125"/>
        <v>-2.7488680615244001</v>
      </c>
      <c r="AN124" s="19">
        <f t="shared" si="128"/>
        <v>-497.72021907791981</v>
      </c>
      <c r="AO124" s="19">
        <f t="shared" si="128"/>
        <v>-497.72002886568612</v>
      </c>
      <c r="AP124" s="19">
        <f t="shared" si="128"/>
        <v>-497.71900955493004</v>
      </c>
      <c r="AQ124" s="19">
        <f t="shared" si="128"/>
        <v>-497.71362333147636</v>
      </c>
      <c r="AR124" s="19">
        <f t="shared" si="128"/>
        <v>-497.68700836946039</v>
      </c>
      <c r="AS124" s="19">
        <f t="shared" si="128"/>
        <v>-497.58279897580502</v>
      </c>
      <c r="AT124" s="19">
        <f t="shared" si="128"/>
        <v>-497.32018410184162</v>
      </c>
      <c r="AU124" s="19">
        <f t="shared" si="126"/>
        <v>-496.89691213191168</v>
      </c>
      <c r="AV124"/>
      <c r="AW124">
        <v>3200</v>
      </c>
      <c r="AX124">
        <f t="shared" si="68"/>
        <v>2.2833810455878616E-2</v>
      </c>
      <c r="AY124">
        <f t="shared" si="69"/>
        <v>1.6017730408256648E-2</v>
      </c>
      <c r="AZ124" s="19">
        <f t="shared" si="70"/>
        <v>6.8160800476219658E-3</v>
      </c>
      <c r="BA124">
        <f t="shared" si="71"/>
        <v>0.16046953940338926</v>
      </c>
      <c r="BB124">
        <f t="shared" si="65"/>
        <v>0.34248872019121956</v>
      </c>
      <c r="BC124">
        <f t="shared" si="66"/>
        <v>3.0375202706793121</v>
      </c>
      <c r="BD124">
        <f t="shared" si="67"/>
        <v>19.200045596671497</v>
      </c>
      <c r="BE124">
        <f t="shared" si="72"/>
        <v>-487.30135747639542</v>
      </c>
      <c r="BF124">
        <f t="shared" si="73"/>
        <v>-487.41895165175583</v>
      </c>
      <c r="BG124">
        <f t="shared" si="74"/>
        <v>-487.26777684902601</v>
      </c>
      <c r="BH124">
        <f t="shared" si="75"/>
        <v>-487.46415743648663</v>
      </c>
      <c r="BI124">
        <f t="shared" si="76"/>
        <v>-487.21183132082285</v>
      </c>
      <c r="BJ124">
        <f t="shared" si="77"/>
        <v>-487.54222554723623</v>
      </c>
      <c r="BK124">
        <f t="shared" si="78"/>
        <v>-487.11707530583027</v>
      </c>
      <c r="BL124">
        <f t="shared" si="79"/>
        <v>-487.68520998654702</v>
      </c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</row>
    <row r="125" spans="1:79" s="19" customFormat="1" ht="12.95" customHeight="1">
      <c r="A125" t="s">
        <v>235</v>
      </c>
      <c r="B125" s="3" t="s">
        <v>89</v>
      </c>
      <c r="C125" s="18">
        <v>54816.322200000002</v>
      </c>
      <c r="D125" t="s">
        <v>204</v>
      </c>
      <c r="E125" s="92">
        <f t="shared" si="109"/>
        <v>-423.48970247507452</v>
      </c>
      <c r="F125" s="19">
        <f t="shared" si="110"/>
        <v>-423.5</v>
      </c>
      <c r="G125" s="19">
        <f t="shared" si="111"/>
        <v>2.5195500005793292E-2</v>
      </c>
      <c r="J125" s="20"/>
      <c r="K125" s="19">
        <f t="shared" si="108"/>
        <v>2.5195500005793292E-2</v>
      </c>
      <c r="O125" s="19">
        <f t="shared" ca="1" si="105"/>
        <v>-1.2978518480314541E-2</v>
      </c>
      <c r="P125" s="21">
        <f t="shared" si="127"/>
        <v>1.3948665182063003E-2</v>
      </c>
      <c r="Q125" s="22">
        <f t="shared" si="112"/>
        <v>39797.822200000002</v>
      </c>
      <c r="R125" s="19">
        <f t="shared" si="104"/>
        <v>1.2649129355227234E-4</v>
      </c>
      <c r="S125" s="137">
        <v>1</v>
      </c>
      <c r="U125"/>
      <c r="V125"/>
      <c r="Z125">
        <f t="shared" si="113"/>
        <v>-423.5</v>
      </c>
      <c r="AA125" s="19">
        <f t="shared" si="114"/>
        <v>2.4396158699072711E-2</v>
      </c>
      <c r="AB125" s="19">
        <f t="shared" si="115"/>
        <v>1.4748006488783586E-2</v>
      </c>
      <c r="AC125" s="19">
        <f t="shared" si="116"/>
        <v>1.124683482373029E-2</v>
      </c>
      <c r="AD125" s="19">
        <f t="shared" si="117"/>
        <v>7.9934130672058151E-4</v>
      </c>
      <c r="AE125" s="19">
        <f t="shared" si="118"/>
        <v>6.389465246297668E-7</v>
      </c>
      <c r="AF125">
        <f t="shared" si="119"/>
        <v>1.124683482373029E-2</v>
      </c>
      <c r="AG125" s="137"/>
      <c r="AH125">
        <f t="shared" si="120"/>
        <v>1.0447493517009706E-2</v>
      </c>
      <c r="AI125">
        <f t="shared" si="121"/>
        <v>0.35320733231441703</v>
      </c>
      <c r="AJ125">
        <f t="shared" si="122"/>
        <v>0.91335261033518056</v>
      </c>
      <c r="AK125">
        <f t="shared" si="123"/>
        <v>-0.54236515051173206</v>
      </c>
      <c r="AL125">
        <f t="shared" si="124"/>
        <v>-2.4437861558815639</v>
      </c>
      <c r="AM125">
        <f t="shared" si="125"/>
        <v>-2.7488680615244001</v>
      </c>
      <c r="AN125" s="19">
        <f t="shared" si="128"/>
        <v>-497.72021907791981</v>
      </c>
      <c r="AO125" s="19">
        <f t="shared" si="128"/>
        <v>-497.72002886568612</v>
      </c>
      <c r="AP125" s="19">
        <f t="shared" si="128"/>
        <v>-497.71900955493004</v>
      </c>
      <c r="AQ125" s="19">
        <f t="shared" si="128"/>
        <v>-497.71362333147636</v>
      </c>
      <c r="AR125" s="19">
        <f t="shared" si="128"/>
        <v>-497.68700836946039</v>
      </c>
      <c r="AS125" s="19">
        <f t="shared" si="128"/>
        <v>-497.58279897580502</v>
      </c>
      <c r="AT125" s="19">
        <f t="shared" si="128"/>
        <v>-497.32018410184162</v>
      </c>
      <c r="AU125" s="19">
        <f t="shared" si="126"/>
        <v>-496.89691213191168</v>
      </c>
      <c r="AV125"/>
      <c r="AW125">
        <v>3300</v>
      </c>
      <c r="AX125">
        <f t="shared" si="68"/>
        <v>2.5197761733152392E-2</v>
      </c>
      <c r="AY125">
        <f t="shared" si="69"/>
        <v>1.6077458436701515E-2</v>
      </c>
      <c r="AZ125" s="19">
        <f t="shared" si="70"/>
        <v>9.1203032964508775E-3</v>
      </c>
      <c r="BA125">
        <f t="shared" si="71"/>
        <v>0.15754228858838504</v>
      </c>
      <c r="BB125">
        <f t="shared" si="65"/>
        <v>0.38138422416084422</v>
      </c>
      <c r="BC125">
        <f t="shared" si="66"/>
        <v>3.0792489636497931</v>
      </c>
      <c r="BD125">
        <f t="shared" si="67"/>
        <v>32.069840118189759</v>
      </c>
      <c r="BE125">
        <f t="shared" si="72"/>
        <v>-487.16053054493636</v>
      </c>
      <c r="BF125">
        <f t="shared" si="73"/>
        <v>-487.2730248592099</v>
      </c>
      <c r="BG125">
        <f t="shared" si="74"/>
        <v>-487.13511071269488</v>
      </c>
      <c r="BH125">
        <f t="shared" si="75"/>
        <v>-487.30499400030948</v>
      </c>
      <c r="BI125">
        <f t="shared" si="76"/>
        <v>-487.0966869839819</v>
      </c>
      <c r="BJ125">
        <f t="shared" si="77"/>
        <v>-487.35406856626594</v>
      </c>
      <c r="BK125">
        <f t="shared" si="78"/>
        <v>-487.03811516902221</v>
      </c>
      <c r="BL125">
        <f t="shared" si="79"/>
        <v>-487.43098887035097</v>
      </c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</row>
    <row r="126" spans="1:79" s="19" customFormat="1" ht="12.95" customHeight="1">
      <c r="A126" t="s">
        <v>215</v>
      </c>
      <c r="B126" s="3" t="s">
        <v>89</v>
      </c>
      <c r="C126" s="18">
        <v>54840.787400000001</v>
      </c>
      <c r="D126" t="s">
        <v>204</v>
      </c>
      <c r="E126" s="92">
        <f t="shared" si="109"/>
        <v>-413.49065475754901</v>
      </c>
      <c r="F126" s="19">
        <f t="shared" si="110"/>
        <v>-413.5</v>
      </c>
      <c r="G126" s="19">
        <f t="shared" si="111"/>
        <v>2.2865500002808403E-2</v>
      </c>
      <c r="J126" s="20"/>
      <c r="K126" s="19">
        <f t="shared" si="108"/>
        <v>2.2865500002808403E-2</v>
      </c>
      <c r="O126" s="19">
        <f t="shared" ca="1" si="105"/>
        <v>-1.2703557242471873E-2</v>
      </c>
      <c r="P126" s="21">
        <f t="shared" si="127"/>
        <v>1.3954120397062628E-2</v>
      </c>
      <c r="Q126" s="22">
        <f t="shared" si="112"/>
        <v>39822.287400000001</v>
      </c>
      <c r="R126" s="19">
        <f t="shared" si="104"/>
        <v>7.9412686477701728E-5</v>
      </c>
      <c r="S126" s="137">
        <v>1</v>
      </c>
      <c r="U126"/>
      <c r="V126"/>
      <c r="Z126">
        <f t="shared" si="113"/>
        <v>-413.5</v>
      </c>
      <c r="AA126" s="19">
        <f t="shared" si="114"/>
        <v>2.3921887500515597E-2</v>
      </c>
      <c r="AB126" s="19">
        <f t="shared" si="115"/>
        <v>1.2897732899355432E-2</v>
      </c>
      <c r="AC126" s="19">
        <f t="shared" si="116"/>
        <v>8.9113796057457752E-3</v>
      </c>
      <c r="AD126" s="19">
        <f t="shared" si="117"/>
        <v>-1.0563874977071938E-3</v>
      </c>
      <c r="AE126" s="19">
        <f t="shared" si="118"/>
        <v>1.1159545453120664E-6</v>
      </c>
      <c r="AF126">
        <f t="shared" si="119"/>
        <v>8.9113796057457752E-3</v>
      </c>
      <c r="AG126" s="137"/>
      <c r="AH126">
        <f t="shared" si="120"/>
        <v>9.9677671034529708E-3</v>
      </c>
      <c r="AI126">
        <f t="shared" si="121"/>
        <v>0.36489676218842482</v>
      </c>
      <c r="AJ126">
        <f t="shared" si="122"/>
        <v>0.92181135508937473</v>
      </c>
      <c r="AK126">
        <f t="shared" si="123"/>
        <v>-0.5560077236718034</v>
      </c>
      <c r="AL126">
        <f t="shared" si="124"/>
        <v>-2.4225019656887419</v>
      </c>
      <c r="AM126">
        <f t="shared" si="125"/>
        <v>-2.6603961547208632</v>
      </c>
      <c r="AN126" s="19">
        <f t="shared" si="128"/>
        <v>-497.68842942783192</v>
      </c>
      <c r="AO126" s="19">
        <f t="shared" si="128"/>
        <v>-497.68808062029007</v>
      </c>
      <c r="AP126" s="19">
        <f t="shared" si="128"/>
        <v>-497.68644349852917</v>
      </c>
      <c r="AQ126" s="19">
        <f t="shared" si="128"/>
        <v>-497.67889257981375</v>
      </c>
      <c r="AR126" s="19">
        <f t="shared" si="128"/>
        <v>-497.64649250220236</v>
      </c>
      <c r="AS126" s="19">
        <f t="shared" si="128"/>
        <v>-497.5350081769991</v>
      </c>
      <c r="AT126" s="19">
        <f t="shared" si="128"/>
        <v>-497.27606139206847</v>
      </c>
      <c r="AU126" s="19">
        <f t="shared" si="126"/>
        <v>-496.87149002029207</v>
      </c>
      <c r="AV126"/>
      <c r="AW126">
        <v>3400</v>
      </c>
      <c r="AX126">
        <f t="shared" si="68"/>
        <v>2.7064448998792845E-2</v>
      </c>
      <c r="AY126">
        <f t="shared" si="69"/>
        <v>1.6137327554922812E-2</v>
      </c>
      <c r="AZ126" s="19">
        <f t="shared" si="70"/>
        <v>1.0927121443870031E-2</v>
      </c>
      <c r="BA126">
        <f t="shared" si="71"/>
        <v>0.15622320357476926</v>
      </c>
      <c r="BB126">
        <f t="shared" si="65"/>
        <v>0.41329276343482063</v>
      </c>
      <c r="BC126">
        <f t="shared" si="66"/>
        <v>3.1140228777490377</v>
      </c>
      <c r="BD126">
        <f t="shared" si="67"/>
        <v>72.538613583822254</v>
      </c>
      <c r="BE126">
        <f t="shared" si="72"/>
        <v>-487.04161608954519</v>
      </c>
      <c r="BF126">
        <f t="shared" si="73"/>
        <v>-487.10766723936126</v>
      </c>
      <c r="BG126">
        <f t="shared" si="74"/>
        <v>-487.02881620263321</v>
      </c>
      <c r="BH126">
        <f t="shared" si="75"/>
        <v>-487.12304921898306</v>
      </c>
      <c r="BI126">
        <f t="shared" si="76"/>
        <v>-487.01054453909717</v>
      </c>
      <c r="BJ126">
        <f t="shared" si="77"/>
        <v>-487.14508097288649</v>
      </c>
      <c r="BK126">
        <f t="shared" si="78"/>
        <v>-486.98440936860163</v>
      </c>
      <c r="BL126">
        <f t="shared" si="79"/>
        <v>-487.17676775415492</v>
      </c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</row>
    <row r="127" spans="1:79" s="19" customFormat="1" ht="12.95" customHeight="1">
      <c r="A127" t="s">
        <v>215</v>
      </c>
      <c r="B127" s="3" t="s">
        <v>89</v>
      </c>
      <c r="C127" s="18">
        <v>54840.787400000001</v>
      </c>
      <c r="D127" t="s">
        <v>204</v>
      </c>
      <c r="E127" s="92">
        <f t="shared" si="109"/>
        <v>-413.49065475754901</v>
      </c>
      <c r="F127" s="19">
        <f t="shared" si="110"/>
        <v>-413.5</v>
      </c>
      <c r="G127" s="19">
        <f t="shared" si="111"/>
        <v>2.2865500002808403E-2</v>
      </c>
      <c r="J127" s="20"/>
      <c r="K127" s="19">
        <f t="shared" si="108"/>
        <v>2.2865500002808403E-2</v>
      </c>
      <c r="O127" s="19">
        <f t="shared" ca="1" si="105"/>
        <v>-1.2703557242471873E-2</v>
      </c>
      <c r="P127" s="21">
        <f t="shared" si="127"/>
        <v>1.3954120397062628E-2</v>
      </c>
      <c r="Q127" s="22">
        <f t="shared" si="112"/>
        <v>39822.287400000001</v>
      </c>
      <c r="R127" s="19">
        <f t="shared" si="104"/>
        <v>7.9412686477701728E-5</v>
      </c>
      <c r="S127" s="137">
        <v>1</v>
      </c>
      <c r="U127"/>
      <c r="V127"/>
      <c r="Z127">
        <f t="shared" si="113"/>
        <v>-413.5</v>
      </c>
      <c r="AA127" s="19">
        <f t="shared" si="114"/>
        <v>2.3921887500515597E-2</v>
      </c>
      <c r="AB127" s="19">
        <f t="shared" si="115"/>
        <v>1.2897732899355432E-2</v>
      </c>
      <c r="AC127" s="19">
        <f t="shared" si="116"/>
        <v>8.9113796057457752E-3</v>
      </c>
      <c r="AD127" s="19">
        <f t="shared" si="117"/>
        <v>-1.0563874977071938E-3</v>
      </c>
      <c r="AE127" s="19">
        <f t="shared" si="118"/>
        <v>1.1159545453120664E-6</v>
      </c>
      <c r="AF127">
        <f t="shared" si="119"/>
        <v>8.9113796057457752E-3</v>
      </c>
      <c r="AG127" s="137"/>
      <c r="AH127">
        <f t="shared" si="120"/>
        <v>9.9677671034529708E-3</v>
      </c>
      <c r="AI127">
        <f t="shared" si="121"/>
        <v>0.36489676218842482</v>
      </c>
      <c r="AJ127">
        <f t="shared" si="122"/>
        <v>0.92181135508937473</v>
      </c>
      <c r="AK127">
        <f t="shared" si="123"/>
        <v>-0.5560077236718034</v>
      </c>
      <c r="AL127">
        <f t="shared" si="124"/>
        <v>-2.4225019656887419</v>
      </c>
      <c r="AM127">
        <f t="shared" si="125"/>
        <v>-2.6603961547208632</v>
      </c>
      <c r="AN127" s="19">
        <f t="shared" si="128"/>
        <v>-497.68842942783192</v>
      </c>
      <c r="AO127" s="19">
        <f t="shared" si="128"/>
        <v>-497.68808062029007</v>
      </c>
      <c r="AP127" s="19">
        <f t="shared" si="128"/>
        <v>-497.68644349852917</v>
      </c>
      <c r="AQ127" s="19">
        <f t="shared" si="128"/>
        <v>-497.67889257981375</v>
      </c>
      <c r="AR127" s="19">
        <f t="shared" si="128"/>
        <v>-497.64649250220236</v>
      </c>
      <c r="AS127" s="19">
        <f t="shared" si="128"/>
        <v>-497.5350081769991</v>
      </c>
      <c r="AT127" s="19">
        <f t="shared" si="128"/>
        <v>-497.27606139206847</v>
      </c>
      <c r="AU127" s="19">
        <f t="shared" si="126"/>
        <v>-496.87149002029207</v>
      </c>
      <c r="AV127"/>
      <c r="AW127">
        <v>3500</v>
      </c>
      <c r="AX127">
        <f t="shared" si="68"/>
        <v>2.8586250217844944E-2</v>
      </c>
      <c r="AY127">
        <f t="shared" si="69"/>
        <v>1.6197337762920552E-2</v>
      </c>
      <c r="AZ127" s="19">
        <f t="shared" si="70"/>
        <v>1.2388912454924393E-2</v>
      </c>
      <c r="BA127">
        <f t="shared" si="71"/>
        <v>0.15590584744314029</v>
      </c>
      <c r="BB127">
        <f t="shared" si="65"/>
        <v>0.44079433837055276</v>
      </c>
      <c r="BC127">
        <f t="shared" si="66"/>
        <v>-3.1387461498947378</v>
      </c>
      <c r="BD127">
        <f t="shared" si="67"/>
        <v>-702.61586276644732</v>
      </c>
      <c r="BE127">
        <f t="shared" si="72"/>
        <v>-486.93707150042206</v>
      </c>
      <c r="BF127">
        <f t="shared" si="73"/>
        <v>-486.92965289374268</v>
      </c>
      <c r="BG127">
        <f t="shared" si="74"/>
        <v>-486.93844244589337</v>
      </c>
      <c r="BH127">
        <f t="shared" si="75"/>
        <v>-486.92802847460013</v>
      </c>
      <c r="BI127">
        <f t="shared" si="76"/>
        <v>-486.94036694444355</v>
      </c>
      <c r="BJ127">
        <f t="shared" si="77"/>
        <v>-486.925748071295</v>
      </c>
      <c r="BK127">
        <f t="shared" si="78"/>
        <v>-486.94306856833072</v>
      </c>
      <c r="BL127">
        <f t="shared" si="79"/>
        <v>-486.92254663795882</v>
      </c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</row>
    <row r="128" spans="1:79" s="19" customFormat="1" ht="12.95" customHeight="1">
      <c r="A128" t="s">
        <v>215</v>
      </c>
      <c r="B128" s="3" t="s">
        <v>89</v>
      </c>
      <c r="C128" s="18">
        <v>54840.788399999998</v>
      </c>
      <c r="D128" t="s">
        <v>204</v>
      </c>
      <c r="E128" s="92">
        <f t="shared" si="109"/>
        <v>-413.49024605262599</v>
      </c>
      <c r="F128" s="19">
        <f t="shared" si="110"/>
        <v>-413.5</v>
      </c>
      <c r="G128" s="19">
        <f t="shared" si="111"/>
        <v>2.3865499999374151E-2</v>
      </c>
      <c r="J128" s="20"/>
      <c r="K128" s="19">
        <f t="shared" si="108"/>
        <v>2.3865499999374151E-2</v>
      </c>
      <c r="O128" s="19">
        <f t="shared" ca="1" si="105"/>
        <v>-1.2703557242471873E-2</v>
      </c>
      <c r="P128" s="21">
        <f t="shared" si="127"/>
        <v>1.3954120397062628E-2</v>
      </c>
      <c r="Q128" s="22">
        <f t="shared" si="112"/>
        <v>39822.288399999998</v>
      </c>
      <c r="R128" s="19">
        <f t="shared" ref="R128:R159" si="129">+(P128-G128)^2</f>
        <v>9.8235445621116935E-5</v>
      </c>
      <c r="S128" s="137">
        <v>1</v>
      </c>
      <c r="U128"/>
      <c r="V128"/>
      <c r="Z128">
        <f t="shared" si="113"/>
        <v>-413.5</v>
      </c>
      <c r="AA128" s="19">
        <f t="shared" si="114"/>
        <v>2.3921887500515597E-2</v>
      </c>
      <c r="AB128" s="19">
        <f t="shared" si="115"/>
        <v>1.389773289592118E-2</v>
      </c>
      <c r="AC128" s="19">
        <f t="shared" si="116"/>
        <v>9.9113796023115232E-3</v>
      </c>
      <c r="AD128" s="19">
        <f t="shared" si="117"/>
        <v>-5.6387501141445806E-5</v>
      </c>
      <c r="AE128" s="19">
        <f t="shared" si="118"/>
        <v>3.1795502849765521E-9</v>
      </c>
      <c r="AF128">
        <f t="shared" si="119"/>
        <v>9.9113796023115232E-3</v>
      </c>
      <c r="AG128" s="137"/>
      <c r="AH128">
        <f t="shared" si="120"/>
        <v>9.9677671034529708E-3</v>
      </c>
      <c r="AI128">
        <f t="shared" si="121"/>
        <v>0.36489676218842482</v>
      </c>
      <c r="AJ128">
        <f t="shared" si="122"/>
        <v>0.92181135508937473</v>
      </c>
      <c r="AK128">
        <f t="shared" si="123"/>
        <v>-0.5560077236718034</v>
      </c>
      <c r="AL128">
        <f t="shared" si="124"/>
        <v>-2.4225019656887419</v>
      </c>
      <c r="AM128">
        <f t="shared" si="125"/>
        <v>-2.6603961547208632</v>
      </c>
      <c r="AN128" s="19">
        <f t="shared" si="128"/>
        <v>-497.68842942783192</v>
      </c>
      <c r="AO128" s="19">
        <f t="shared" si="128"/>
        <v>-497.68808062029007</v>
      </c>
      <c r="AP128" s="19">
        <f t="shared" si="128"/>
        <v>-497.68644349852917</v>
      </c>
      <c r="AQ128" s="19">
        <f t="shared" si="128"/>
        <v>-497.67889257981375</v>
      </c>
      <c r="AR128" s="19">
        <f t="shared" si="128"/>
        <v>-497.64649250220236</v>
      </c>
      <c r="AS128" s="19">
        <f t="shared" si="128"/>
        <v>-497.5350081769991</v>
      </c>
      <c r="AT128" s="19">
        <f t="shared" si="128"/>
        <v>-497.27606139206847</v>
      </c>
      <c r="AU128" s="19">
        <f t="shared" si="126"/>
        <v>-496.87149002029207</v>
      </c>
      <c r="AV128"/>
      <c r="AW128">
        <v>3600</v>
      </c>
      <c r="AX128">
        <f t="shared" si="68"/>
        <v>2.9992866127430323E-2</v>
      </c>
      <c r="AY128">
        <f t="shared" si="69"/>
        <v>1.6257489060694724E-2</v>
      </c>
      <c r="AZ128" s="19">
        <f t="shared" si="70"/>
        <v>1.3735377066735598E-2</v>
      </c>
      <c r="BA128">
        <f t="shared" si="71"/>
        <v>0.15638348535158597</v>
      </c>
      <c r="BB128">
        <f t="shared" si="65"/>
        <v>0.46832995142238326</v>
      </c>
      <c r="BC128">
        <f t="shared" si="66"/>
        <v>-3.107829901772305</v>
      </c>
      <c r="BD128">
        <f t="shared" si="67"/>
        <v>-59.231250461032651</v>
      </c>
      <c r="BE128">
        <f t="shared" si="72"/>
        <v>-486.83086150828319</v>
      </c>
      <c r="BF128">
        <f t="shared" si="73"/>
        <v>-486.75309515623934</v>
      </c>
      <c r="BG128">
        <f t="shared" si="74"/>
        <v>-486.84626538260562</v>
      </c>
      <c r="BH128">
        <f t="shared" si="75"/>
        <v>-486.73446306894022</v>
      </c>
      <c r="BI128">
        <f t="shared" si="76"/>
        <v>-486.8684279489616</v>
      </c>
      <c r="BJ128">
        <f t="shared" si="77"/>
        <v>-486.70752204097676</v>
      </c>
      <c r="BK128">
        <f t="shared" si="78"/>
        <v>-486.90040859670478</v>
      </c>
      <c r="BL128">
        <f t="shared" si="79"/>
        <v>-486.66832552176277</v>
      </c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</row>
    <row r="129" spans="1:79" s="19" customFormat="1" ht="12.95" customHeight="1">
      <c r="A129" t="s">
        <v>215</v>
      </c>
      <c r="B129" s="3" t="s">
        <v>89</v>
      </c>
      <c r="C129" s="18">
        <v>54840.788399999998</v>
      </c>
      <c r="D129" t="s">
        <v>204</v>
      </c>
      <c r="E129" s="92">
        <f t="shared" si="109"/>
        <v>-413.49024605262599</v>
      </c>
      <c r="F129" s="19">
        <f t="shared" si="110"/>
        <v>-413.5</v>
      </c>
      <c r="G129" s="19">
        <f t="shared" si="111"/>
        <v>2.3865499999374151E-2</v>
      </c>
      <c r="J129" s="20"/>
      <c r="K129" s="19">
        <f t="shared" si="108"/>
        <v>2.3865499999374151E-2</v>
      </c>
      <c r="O129" s="19">
        <f t="shared" ca="1" si="105"/>
        <v>-1.2703557242471873E-2</v>
      </c>
      <c r="P129" s="21">
        <f t="shared" si="127"/>
        <v>1.3954120397062628E-2</v>
      </c>
      <c r="Q129" s="22">
        <f t="shared" si="112"/>
        <v>39822.288399999998</v>
      </c>
      <c r="R129" s="19">
        <f t="shared" si="129"/>
        <v>9.8235445621116935E-5</v>
      </c>
      <c r="S129" s="137">
        <v>1</v>
      </c>
      <c r="U129"/>
      <c r="V129"/>
      <c r="Z129">
        <f t="shared" si="113"/>
        <v>-413.5</v>
      </c>
      <c r="AA129" s="19">
        <f t="shared" si="114"/>
        <v>2.3921887500515597E-2</v>
      </c>
      <c r="AB129" s="19">
        <f t="shared" si="115"/>
        <v>1.389773289592118E-2</v>
      </c>
      <c r="AC129" s="19">
        <f t="shared" si="116"/>
        <v>9.9113796023115232E-3</v>
      </c>
      <c r="AD129" s="19">
        <f t="shared" si="117"/>
        <v>-5.6387501141445806E-5</v>
      </c>
      <c r="AE129" s="19">
        <f t="shared" si="118"/>
        <v>3.1795502849765521E-9</v>
      </c>
      <c r="AF129">
        <f t="shared" si="119"/>
        <v>9.9113796023115232E-3</v>
      </c>
      <c r="AG129" s="137"/>
      <c r="AH129">
        <f t="shared" si="120"/>
        <v>9.9677671034529708E-3</v>
      </c>
      <c r="AI129">
        <f t="shared" si="121"/>
        <v>0.36489676218842482</v>
      </c>
      <c r="AJ129">
        <f t="shared" si="122"/>
        <v>0.92181135508937473</v>
      </c>
      <c r="AK129">
        <f t="shared" si="123"/>
        <v>-0.5560077236718034</v>
      </c>
      <c r="AL129">
        <f t="shared" si="124"/>
        <v>-2.4225019656887419</v>
      </c>
      <c r="AM129">
        <f t="shared" si="125"/>
        <v>-2.6603961547208632</v>
      </c>
      <c r="AN129" s="19">
        <f t="shared" si="128"/>
        <v>-497.68842942783192</v>
      </c>
      <c r="AO129" s="19">
        <f t="shared" si="128"/>
        <v>-497.68808062029007</v>
      </c>
      <c r="AP129" s="19">
        <f t="shared" si="128"/>
        <v>-497.68644349852917</v>
      </c>
      <c r="AQ129" s="19">
        <f t="shared" si="128"/>
        <v>-497.67889257981375</v>
      </c>
      <c r="AR129" s="19">
        <f t="shared" si="128"/>
        <v>-497.64649250220236</v>
      </c>
      <c r="AS129" s="19">
        <f t="shared" si="128"/>
        <v>-497.5350081769991</v>
      </c>
      <c r="AT129" s="19">
        <f t="shared" si="128"/>
        <v>-497.27606139206847</v>
      </c>
      <c r="AU129" s="19">
        <f t="shared" si="126"/>
        <v>-496.87149002029207</v>
      </c>
      <c r="AV129"/>
      <c r="AW129">
        <v>3700</v>
      </c>
      <c r="AX129">
        <f t="shared" si="68"/>
        <v>3.1416893278739547E-2</v>
      </c>
      <c r="AY129">
        <f t="shared" si="69"/>
        <v>1.6317781448245337E-2</v>
      </c>
      <c r="AZ129" s="19">
        <f t="shared" si="70"/>
        <v>1.5099111830494207E-2</v>
      </c>
      <c r="BA129">
        <f t="shared" si="71"/>
        <v>0.15795548876925836</v>
      </c>
      <c r="BB129">
        <f t="shared" si="65"/>
        <v>0.49982535042292153</v>
      </c>
      <c r="BC129">
        <f t="shared" si="66"/>
        <v>-3.0718324618885151</v>
      </c>
      <c r="BD129">
        <f t="shared" si="67"/>
        <v>-28.65801834438173</v>
      </c>
      <c r="BE129">
        <f t="shared" si="72"/>
        <v>-486.70798269397261</v>
      </c>
      <c r="BF129">
        <f t="shared" si="73"/>
        <v>-486.59125716286894</v>
      </c>
      <c r="BG129">
        <f t="shared" si="74"/>
        <v>-486.73541688655308</v>
      </c>
      <c r="BH129">
        <f t="shared" si="75"/>
        <v>-486.5563535603942</v>
      </c>
      <c r="BI129">
        <f t="shared" si="76"/>
        <v>-486.77753110254145</v>
      </c>
      <c r="BJ129">
        <f t="shared" si="77"/>
        <v>-486.50175860520596</v>
      </c>
      <c r="BK129">
        <f t="shared" si="78"/>
        <v>-486.84283007994685</v>
      </c>
      <c r="BL129">
        <f t="shared" si="79"/>
        <v>-486.41410440556672</v>
      </c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</row>
    <row r="130" spans="1:79" s="19" customFormat="1" ht="12.95" customHeight="1">
      <c r="A130" t="s">
        <v>215</v>
      </c>
      <c r="B130" s="3" t="s">
        <v>89</v>
      </c>
      <c r="C130" s="18">
        <v>54845.680200000003</v>
      </c>
      <c r="D130" t="s">
        <v>204</v>
      </c>
      <c r="E130" s="92">
        <f t="shared" si="109"/>
        <v>-411.49094330322509</v>
      </c>
      <c r="F130" s="19">
        <f t="shared" si="110"/>
        <v>-411.5</v>
      </c>
      <c r="G130" s="19">
        <f t="shared" si="111"/>
        <v>2.2159500003908761E-2</v>
      </c>
      <c r="J130" s="20"/>
      <c r="K130" s="19">
        <f t="shared" si="108"/>
        <v>2.2159500003908761E-2</v>
      </c>
      <c r="O130" s="19">
        <f t="shared" ca="1" si="105"/>
        <v>-1.264856499490334E-2</v>
      </c>
      <c r="P130" s="21">
        <f t="shared" si="127"/>
        <v>1.3955211609370285E-2</v>
      </c>
      <c r="Q130" s="22">
        <f t="shared" si="112"/>
        <v>39827.180200000003</v>
      </c>
      <c r="R130" s="19">
        <f t="shared" si="129"/>
        <v>6.7310348060758713E-5</v>
      </c>
      <c r="S130" s="137">
        <v>1</v>
      </c>
      <c r="U130"/>
      <c r="V130"/>
      <c r="Z130">
        <f t="shared" si="113"/>
        <v>-411.5</v>
      </c>
      <c r="AA130" s="19">
        <f t="shared" si="114"/>
        <v>2.3823802052019186E-2</v>
      </c>
      <c r="AB130" s="19">
        <f t="shared" si="115"/>
        <v>1.2290909561259862E-2</v>
      </c>
      <c r="AC130" s="19">
        <f t="shared" si="116"/>
        <v>8.2042883945384754E-3</v>
      </c>
      <c r="AD130" s="19">
        <f t="shared" si="117"/>
        <v>-1.6643020481104248E-3</v>
      </c>
      <c r="AE130" s="19">
        <f t="shared" si="118"/>
        <v>2.7699013073445549E-6</v>
      </c>
      <c r="AF130">
        <f t="shared" si="119"/>
        <v>8.2042883945384754E-3</v>
      </c>
      <c r="AG130" s="137"/>
      <c r="AH130">
        <f t="shared" si="120"/>
        <v>9.8685904426488984E-3</v>
      </c>
      <c r="AI130">
        <f t="shared" si="121"/>
        <v>0.36736660423131018</v>
      </c>
      <c r="AJ130">
        <f t="shared" si="122"/>
        <v>0.92351988997558054</v>
      </c>
      <c r="AK130">
        <f t="shared" si="123"/>
        <v>-0.55881633657188567</v>
      </c>
      <c r="AL130">
        <f t="shared" si="124"/>
        <v>-2.4180710638269733</v>
      </c>
      <c r="AM130">
        <f t="shared" si="125"/>
        <v>-2.642605219932963</v>
      </c>
      <c r="AN130" s="19">
        <f t="shared" si="128"/>
        <v>-497.68194045309832</v>
      </c>
      <c r="AO130" s="19">
        <f t="shared" si="128"/>
        <v>-497.68154961163646</v>
      </c>
      <c r="AP130" s="19">
        <f t="shared" si="128"/>
        <v>-497.67976047980898</v>
      </c>
      <c r="AQ130" s="19">
        <f t="shared" si="128"/>
        <v>-497.67171791961619</v>
      </c>
      <c r="AR130" s="19">
        <f t="shared" si="128"/>
        <v>-497.63811656925833</v>
      </c>
      <c r="AS130" s="19">
        <f t="shared" si="128"/>
        <v>-497.52527683545418</v>
      </c>
      <c r="AT130" s="19">
        <f t="shared" si="128"/>
        <v>-497.26720508590336</v>
      </c>
      <c r="AU130" s="19">
        <f t="shared" si="126"/>
        <v>-496.86640559796814</v>
      </c>
      <c r="AV130"/>
      <c r="AW130">
        <v>3800</v>
      </c>
      <c r="AX130">
        <f t="shared" si="68"/>
        <v>3.279169524193519E-2</v>
      </c>
      <c r="AY130">
        <f t="shared" si="69"/>
        <v>1.6378214925572385E-2</v>
      </c>
      <c r="AZ130" s="19">
        <f t="shared" si="70"/>
        <v>1.6413480316362802E-2</v>
      </c>
      <c r="BA130">
        <f t="shared" si="71"/>
        <v>0.16127291324938098</v>
      </c>
      <c r="BB130">
        <f t="shared" ref="BB130:BB166" si="130">SIN(BC130+RADIANS($AB$9))</f>
        <v>0.53668299725432</v>
      </c>
      <c r="BC130">
        <f t="shared" ref="BC130:BC166" si="131">2*ATAN(BD130)</f>
        <v>-3.0287285132653561</v>
      </c>
      <c r="BD130">
        <f t="shared" ref="BD130:BD166" si="132">SQRT((1+$AB$7)/(1-$AB$7))*TAN(BE130/2)</f>
        <v>-17.701605585469377</v>
      </c>
      <c r="BE130">
        <f t="shared" si="72"/>
        <v>-486.56306084629165</v>
      </c>
      <c r="BF130">
        <f t="shared" si="73"/>
        <v>-486.44889102312163</v>
      </c>
      <c r="BG130">
        <f t="shared" si="74"/>
        <v>-486.59740540798526</v>
      </c>
      <c r="BH130">
        <f t="shared" si="75"/>
        <v>-486.40196289913484</v>
      </c>
      <c r="BI130">
        <f t="shared" si="76"/>
        <v>-486.65598583852835</v>
      </c>
      <c r="BJ130">
        <f t="shared" si="77"/>
        <v>-486.31860948372747</v>
      </c>
      <c r="BK130">
        <f t="shared" si="78"/>
        <v>-486.75769262411478</v>
      </c>
      <c r="BL130">
        <f t="shared" si="79"/>
        <v>-486.15988328937061</v>
      </c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</row>
    <row r="131" spans="1:79" s="19" customFormat="1" ht="12.95" customHeight="1">
      <c r="A131" t="s">
        <v>215</v>
      </c>
      <c r="B131" s="3" t="s">
        <v>89</v>
      </c>
      <c r="C131" s="18">
        <v>54845.680200000003</v>
      </c>
      <c r="D131" t="s">
        <v>204</v>
      </c>
      <c r="E131" s="92">
        <f t="shared" si="109"/>
        <v>-411.49094330322509</v>
      </c>
      <c r="F131" s="19">
        <f t="shared" si="110"/>
        <v>-411.5</v>
      </c>
      <c r="G131" s="19">
        <f t="shared" si="111"/>
        <v>2.2159500003908761E-2</v>
      </c>
      <c r="J131" s="20"/>
      <c r="K131" s="19">
        <f t="shared" si="108"/>
        <v>2.2159500003908761E-2</v>
      </c>
      <c r="O131" s="19">
        <f t="shared" ca="1" si="105"/>
        <v>-1.264856499490334E-2</v>
      </c>
      <c r="P131" s="21">
        <f t="shared" si="127"/>
        <v>1.3955211609370285E-2</v>
      </c>
      <c r="Q131" s="22">
        <f t="shared" si="112"/>
        <v>39827.180200000003</v>
      </c>
      <c r="R131" s="19">
        <f t="shared" si="129"/>
        <v>6.7310348060758713E-5</v>
      </c>
      <c r="S131" s="137">
        <v>1</v>
      </c>
      <c r="U131"/>
      <c r="V131"/>
      <c r="Z131">
        <f t="shared" si="113"/>
        <v>-411.5</v>
      </c>
      <c r="AA131" s="19">
        <f t="shared" si="114"/>
        <v>2.3823802052019186E-2</v>
      </c>
      <c r="AB131" s="19">
        <f t="shared" si="115"/>
        <v>1.2290909561259862E-2</v>
      </c>
      <c r="AC131" s="19">
        <f t="shared" si="116"/>
        <v>8.2042883945384754E-3</v>
      </c>
      <c r="AD131" s="19">
        <f t="shared" si="117"/>
        <v>-1.6643020481104248E-3</v>
      </c>
      <c r="AE131" s="19">
        <f t="shared" si="118"/>
        <v>2.7699013073445549E-6</v>
      </c>
      <c r="AF131">
        <f t="shared" si="119"/>
        <v>8.2042883945384754E-3</v>
      </c>
      <c r="AG131" s="137"/>
      <c r="AH131">
        <f t="shared" si="120"/>
        <v>9.8685904426488984E-3</v>
      </c>
      <c r="AI131">
        <f t="shared" si="121"/>
        <v>0.36736660423131018</v>
      </c>
      <c r="AJ131">
        <f t="shared" si="122"/>
        <v>0.92351988997558054</v>
      </c>
      <c r="AK131">
        <f t="shared" si="123"/>
        <v>-0.55881633657188567</v>
      </c>
      <c r="AL131">
        <f t="shared" si="124"/>
        <v>-2.4180710638269733</v>
      </c>
      <c r="AM131">
        <f t="shared" si="125"/>
        <v>-2.642605219932963</v>
      </c>
      <c r="AN131" s="19">
        <f t="shared" ref="AN131:AT140" si="133">$AU131+$AB$7*SIN(AO131)</f>
        <v>-497.68194045309832</v>
      </c>
      <c r="AO131" s="19">
        <f t="shared" si="133"/>
        <v>-497.68154961163646</v>
      </c>
      <c r="AP131" s="19">
        <f t="shared" si="133"/>
        <v>-497.67976047980898</v>
      </c>
      <c r="AQ131" s="19">
        <f t="shared" si="133"/>
        <v>-497.67171791961619</v>
      </c>
      <c r="AR131" s="19">
        <f t="shared" si="133"/>
        <v>-497.63811656925833</v>
      </c>
      <c r="AS131" s="19">
        <f t="shared" si="133"/>
        <v>-497.52527683545418</v>
      </c>
      <c r="AT131" s="19">
        <f t="shared" si="133"/>
        <v>-497.26720508590336</v>
      </c>
      <c r="AU131" s="19">
        <f t="shared" si="126"/>
        <v>-496.86640559796814</v>
      </c>
      <c r="AV131"/>
      <c r="AW131">
        <v>3900</v>
      </c>
      <c r="AX131">
        <f t="shared" si="68"/>
        <v>3.3913398322608021E-2</v>
      </c>
      <c r="AY131">
        <f t="shared" si="69"/>
        <v>1.6438789492675871E-2</v>
      </c>
      <c r="AZ131" s="19">
        <f t="shared" si="70"/>
        <v>1.7474608829932153E-2</v>
      </c>
      <c r="BA131">
        <f t="shared" si="71"/>
        <v>0.16701083842738429</v>
      </c>
      <c r="BB131">
        <f t="shared" si="130"/>
        <v>0.57781614800270809</v>
      </c>
      <c r="BC131">
        <f t="shared" si="131"/>
        <v>-2.9791791747244871</v>
      </c>
      <c r="BD131">
        <f t="shared" si="132"/>
        <v>-12.287168057600311</v>
      </c>
      <c r="BE131">
        <f t="shared" si="72"/>
        <v>-486.40101644072888</v>
      </c>
      <c r="BF131">
        <f t="shared" si="73"/>
        <v>-486.3197047534282</v>
      </c>
      <c r="BG131">
        <f t="shared" si="74"/>
        <v>-486.43418058990494</v>
      </c>
      <c r="BH131">
        <f t="shared" si="75"/>
        <v>-486.27027589902082</v>
      </c>
      <c r="BI131">
        <f t="shared" si="76"/>
        <v>-486.50019994623119</v>
      </c>
      <c r="BJ131">
        <f t="shared" si="77"/>
        <v>-486.16535818503814</v>
      </c>
      <c r="BK131">
        <f t="shared" si="78"/>
        <v>-486.63412735297163</v>
      </c>
      <c r="BL131">
        <f t="shared" si="79"/>
        <v>-485.90566217317456</v>
      </c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</row>
    <row r="132" spans="1:79" s="19" customFormat="1" ht="12.95" customHeight="1">
      <c r="A132" s="83" t="s">
        <v>102</v>
      </c>
      <c r="B132" s="84" t="s">
        <v>89</v>
      </c>
      <c r="C132" s="83">
        <v>54845.6826</v>
      </c>
      <c r="D132" s="83">
        <v>2.9999999999999997E-4</v>
      </c>
      <c r="E132" s="19">
        <f t="shared" si="109"/>
        <v>-411.48996241140742</v>
      </c>
      <c r="F132" s="19">
        <f t="shared" si="110"/>
        <v>-411.5</v>
      </c>
      <c r="G132" s="19">
        <f t="shared" si="111"/>
        <v>2.4559500001487322E-2</v>
      </c>
      <c r="J132" s="20"/>
      <c r="K132" s="19">
        <f t="shared" si="108"/>
        <v>2.4559500001487322E-2</v>
      </c>
      <c r="O132" s="19">
        <f t="shared" ca="1" si="105"/>
        <v>-1.264856499490334E-2</v>
      </c>
      <c r="P132" s="21">
        <f t="shared" si="127"/>
        <v>1.3955211609370285E-2</v>
      </c>
      <c r="Q132" s="22">
        <f t="shared" si="112"/>
        <v>39827.1826</v>
      </c>
      <c r="R132" s="19">
        <f t="shared" si="129"/>
        <v>1.1245093230318812E-4</v>
      </c>
      <c r="S132" s="137">
        <v>1</v>
      </c>
      <c r="U132"/>
      <c r="V132"/>
      <c r="Z132">
        <f t="shared" si="113"/>
        <v>-411.5</v>
      </c>
      <c r="AA132" s="19">
        <f t="shared" si="114"/>
        <v>2.3823802052019186E-2</v>
      </c>
      <c r="AB132" s="19">
        <f t="shared" si="115"/>
        <v>1.4690909558838424E-2</v>
      </c>
      <c r="AC132" s="19">
        <f t="shared" si="116"/>
        <v>1.0604288392117037E-2</v>
      </c>
      <c r="AD132" s="19">
        <f t="shared" si="117"/>
        <v>7.3569794946813649E-4</v>
      </c>
      <c r="AE132" s="19">
        <f t="shared" si="118"/>
        <v>5.4125147285162074E-7</v>
      </c>
      <c r="AF132">
        <f t="shared" si="119"/>
        <v>1.0604288392117037E-2</v>
      </c>
      <c r="AG132" s="137"/>
      <c r="AH132">
        <f t="shared" si="120"/>
        <v>9.8685904426488984E-3</v>
      </c>
      <c r="AI132">
        <f t="shared" si="121"/>
        <v>0.36736660423131018</v>
      </c>
      <c r="AJ132">
        <f t="shared" si="122"/>
        <v>0.92351988997558054</v>
      </c>
      <c r="AK132">
        <f t="shared" si="123"/>
        <v>-0.55881633657188567</v>
      </c>
      <c r="AL132">
        <f t="shared" si="124"/>
        <v>-2.4180710638269733</v>
      </c>
      <c r="AM132">
        <f t="shared" si="125"/>
        <v>-2.642605219932963</v>
      </c>
      <c r="AN132" s="19">
        <f t="shared" si="133"/>
        <v>-497.68194045309832</v>
      </c>
      <c r="AO132" s="19">
        <f t="shared" si="133"/>
        <v>-497.68154961163646</v>
      </c>
      <c r="AP132" s="19">
        <f t="shared" si="133"/>
        <v>-497.67976047980898</v>
      </c>
      <c r="AQ132" s="19">
        <f t="shared" si="133"/>
        <v>-497.67171791961619</v>
      </c>
      <c r="AR132" s="19">
        <f t="shared" si="133"/>
        <v>-497.63811656925833</v>
      </c>
      <c r="AS132" s="19">
        <f t="shared" si="133"/>
        <v>-497.52527683545418</v>
      </c>
      <c r="AT132" s="19">
        <f t="shared" si="133"/>
        <v>-497.26720508590336</v>
      </c>
      <c r="AU132" s="19">
        <f t="shared" si="126"/>
        <v>-496.86640559796814</v>
      </c>
      <c r="AV132"/>
      <c r="AW132">
        <v>4000</v>
      </c>
      <c r="AX132">
        <f t="shared" ref="AX132:AX166" si="134">AB$3+AB$4*AW132+AB$5*AW132^2+AZ132</f>
        <v>3.4594908822750181E-2</v>
      </c>
      <c r="AY132">
        <f t="shared" ref="AY132:AY166" si="135">AB$3+AB$4*AW132+AB$5*AW132^2</f>
        <v>1.6499505149555796E-2</v>
      </c>
      <c r="AZ132" s="19">
        <f t="shared" ref="AZ132:AZ166" si="136">$AB$6*($AB$11/BA132*BB132+$AB$12)</f>
        <v>1.8095403673194382E-2</v>
      </c>
      <c r="BA132">
        <f t="shared" ref="BA132:BA166" si="137">1+$AB$7*COS(BC132)</f>
        <v>0.17563652651214234</v>
      </c>
      <c r="BB132">
        <f t="shared" si="130"/>
        <v>0.6212180505396846</v>
      </c>
      <c r="BC132">
        <f t="shared" si="131"/>
        <v>-2.9249334798169828</v>
      </c>
      <c r="BD132">
        <f t="shared" si="132"/>
        <v>-9.194950321112934</v>
      </c>
      <c r="BE132">
        <f t="shared" ref="BE132:BE166" si="138">$BL132+$AB$7*SIN(BF132)</f>
        <v>-486.2310066957873</v>
      </c>
      <c r="BF132">
        <f t="shared" ref="BF132:BF166" si="139">$BL132+$AB$7*SIN(BG132)</f>
        <v>-486.19004573335417</v>
      </c>
      <c r="BG132">
        <f t="shared" ref="BG132:BG166" si="140">$BL132+$AB$7*SIN(BH132)</f>
        <v>-486.25485477045936</v>
      </c>
      <c r="BH132">
        <f t="shared" ref="BH132:BH166" si="141">$BL132+$AB$7*SIN(BI132)</f>
        <v>-486.15043383310262</v>
      </c>
      <c r="BI132">
        <f t="shared" ref="BI132:BI166" si="142">$BL132+$AB$7*SIN(BJ132)</f>
        <v>-486.31437079961529</v>
      </c>
      <c r="BJ132">
        <f t="shared" ref="BJ132:BJ166" si="143">$BL132+$AB$7*SIN(BK132)</f>
        <v>-486.04356610031272</v>
      </c>
      <c r="BK132">
        <f t="shared" ref="BK132:BK166" si="144">$BL132+$AB$7*SIN(BL132)</f>
        <v>-486.46373557082768</v>
      </c>
      <c r="BL132">
        <f t="shared" ref="BL132:BL166" si="145">RADIANS($AB$9)+$AB$18*(AW132-AB$15)</f>
        <v>-485.65144105697851</v>
      </c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</row>
    <row r="133" spans="1:79" s="19" customFormat="1" ht="12.95" customHeight="1">
      <c r="A133" t="s">
        <v>215</v>
      </c>
      <c r="B133" s="3" t="s">
        <v>89</v>
      </c>
      <c r="C133" s="18">
        <v>54867.701800000003</v>
      </c>
      <c r="D133" t="s">
        <v>204</v>
      </c>
      <c r="E133" s="92">
        <f t="shared" si="109"/>
        <v>-402.49060693907222</v>
      </c>
      <c r="F133" s="19">
        <f t="shared" si="110"/>
        <v>-402.5</v>
      </c>
      <c r="G133" s="19">
        <f t="shared" si="111"/>
        <v>2.2982500006037299E-2</v>
      </c>
      <c r="J133" s="20"/>
      <c r="K133" s="19">
        <f t="shared" si="108"/>
        <v>2.2982500006037299E-2</v>
      </c>
      <c r="O133" s="19">
        <f t="shared" ref="O133:O164" ca="1" si="146">+C$11+C$12*F133</f>
        <v>-1.2401099880844939E-2</v>
      </c>
      <c r="P133" s="21">
        <f t="shared" si="127"/>
        <v>1.3960122763149136E-2</v>
      </c>
      <c r="Q133" s="22">
        <f t="shared" si="112"/>
        <v>39849.201800000003</v>
      </c>
      <c r="R133" s="19">
        <f t="shared" si="129"/>
        <v>8.1403291112986195E-5</v>
      </c>
      <c r="S133" s="137">
        <v>1</v>
      </c>
      <c r="U133"/>
      <c r="V133"/>
      <c r="Z133">
        <f t="shared" si="113"/>
        <v>-402.5</v>
      </c>
      <c r="AA133" s="19">
        <f t="shared" si="114"/>
        <v>2.3368224908233627E-2</v>
      </c>
      <c r="AB133" s="19">
        <f t="shared" si="115"/>
        <v>1.3574397860952809E-2</v>
      </c>
      <c r="AC133" s="19">
        <f t="shared" si="116"/>
        <v>9.0223772428881625E-3</v>
      </c>
      <c r="AD133" s="19">
        <f t="shared" si="117"/>
        <v>-3.8572490219632855E-4</v>
      </c>
      <c r="AE133" s="19">
        <f t="shared" si="118"/>
        <v>1.4878370017436723E-7</v>
      </c>
      <c r="AF133">
        <f t="shared" si="119"/>
        <v>9.0223772428881625E-3</v>
      </c>
      <c r="AG133" s="137"/>
      <c r="AH133">
        <f t="shared" si="120"/>
        <v>9.4081021450844893E-3</v>
      </c>
      <c r="AI133">
        <f t="shared" si="121"/>
        <v>0.37908547879367571</v>
      </c>
      <c r="AJ133">
        <f t="shared" si="122"/>
        <v>0.93127158760166528</v>
      </c>
      <c r="AK133">
        <f t="shared" si="123"/>
        <v>-0.57180929409775061</v>
      </c>
      <c r="AL133">
        <f t="shared" si="124"/>
        <v>-2.3973419124432698</v>
      </c>
      <c r="AM133">
        <f t="shared" si="125"/>
        <v>-2.5620641507024393</v>
      </c>
      <c r="AN133" s="19">
        <f t="shared" si="133"/>
        <v>-497.6521559899623</v>
      </c>
      <c r="AO133" s="19">
        <f t="shared" si="133"/>
        <v>-497.65152124276199</v>
      </c>
      <c r="AP133" s="19">
        <f t="shared" si="133"/>
        <v>-497.6489108994748</v>
      </c>
      <c r="AQ133" s="19">
        <f t="shared" si="133"/>
        <v>-497.63840484759913</v>
      </c>
      <c r="AR133" s="19">
        <f t="shared" si="133"/>
        <v>-497.59926053704999</v>
      </c>
      <c r="AS133" s="19">
        <f t="shared" si="133"/>
        <v>-497.48078145736002</v>
      </c>
      <c r="AT133" s="19">
        <f t="shared" si="133"/>
        <v>-497.22722490251516</v>
      </c>
      <c r="AU133" s="19">
        <f t="shared" si="126"/>
        <v>-496.84352569751047</v>
      </c>
      <c r="AV133"/>
      <c r="AW133">
        <v>4100</v>
      </c>
      <c r="AX133">
        <f t="shared" si="134"/>
        <v>3.47526038029672E-2</v>
      </c>
      <c r="AY133">
        <f t="shared" si="135"/>
        <v>1.6560361896212156E-2</v>
      </c>
      <c r="AZ133" s="19">
        <f t="shared" si="136"/>
        <v>1.819224190675504E-2</v>
      </c>
      <c r="BA133">
        <f t="shared" si="137"/>
        <v>0.18759737764058171</v>
      </c>
      <c r="BB133">
        <f t="shared" si="130"/>
        <v>0.6657821540374097</v>
      </c>
      <c r="BC133">
        <f t="shared" si="131"/>
        <v>-2.8666879944121377</v>
      </c>
      <c r="BD133">
        <f t="shared" si="132"/>
        <v>-7.2293743011007994</v>
      </c>
      <c r="BE133">
        <f t="shared" si="138"/>
        <v>-486.05876613352348</v>
      </c>
      <c r="BF133">
        <f t="shared" si="139"/>
        <v>-486.04620952278128</v>
      </c>
      <c r="BG133">
        <f t="shared" si="140"/>
        <v>-486.06981101677127</v>
      </c>
      <c r="BH133">
        <f t="shared" si="141"/>
        <v>-486.02485291228686</v>
      </c>
      <c r="BI133">
        <f t="shared" si="142"/>
        <v>-486.10849005832409</v>
      </c>
      <c r="BJ133">
        <f t="shared" si="143"/>
        <v>-485.94469458897152</v>
      </c>
      <c r="BK133">
        <f t="shared" si="144"/>
        <v>-486.24112863956805</v>
      </c>
      <c r="BL133">
        <f t="shared" si="145"/>
        <v>-485.39721994078241</v>
      </c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</row>
    <row r="134" spans="1:79" s="19" customFormat="1" ht="12.95" customHeight="1">
      <c r="A134" t="s">
        <v>215</v>
      </c>
      <c r="B134" s="3" t="s">
        <v>89</v>
      </c>
      <c r="C134" s="18">
        <v>54867.701800000003</v>
      </c>
      <c r="D134" t="s">
        <v>204</v>
      </c>
      <c r="E134" s="92">
        <f t="shared" si="109"/>
        <v>-402.49060693907222</v>
      </c>
      <c r="F134" s="19">
        <f t="shared" si="110"/>
        <v>-402.5</v>
      </c>
      <c r="G134" s="19">
        <f t="shared" si="111"/>
        <v>2.2982500006037299E-2</v>
      </c>
      <c r="J134" s="20"/>
      <c r="K134" s="19">
        <f t="shared" si="108"/>
        <v>2.2982500006037299E-2</v>
      </c>
      <c r="O134" s="19">
        <f t="shared" ca="1" si="146"/>
        <v>-1.2401099880844939E-2</v>
      </c>
      <c r="P134" s="21">
        <f t="shared" si="127"/>
        <v>1.3960122763149136E-2</v>
      </c>
      <c r="Q134" s="22">
        <f t="shared" si="112"/>
        <v>39849.201800000003</v>
      </c>
      <c r="R134" s="19">
        <f t="shared" si="129"/>
        <v>8.1403291112986195E-5</v>
      </c>
      <c r="S134" s="137">
        <v>1</v>
      </c>
      <c r="U134"/>
      <c r="V134"/>
      <c r="Z134">
        <f t="shared" si="113"/>
        <v>-402.5</v>
      </c>
      <c r="AA134" s="19">
        <f t="shared" si="114"/>
        <v>2.3368224908233627E-2</v>
      </c>
      <c r="AB134" s="19">
        <f t="shared" si="115"/>
        <v>1.3574397860952809E-2</v>
      </c>
      <c r="AC134" s="19">
        <f t="shared" si="116"/>
        <v>9.0223772428881625E-3</v>
      </c>
      <c r="AD134" s="19">
        <f t="shared" si="117"/>
        <v>-3.8572490219632855E-4</v>
      </c>
      <c r="AE134" s="19">
        <f t="shared" si="118"/>
        <v>1.4878370017436723E-7</v>
      </c>
      <c r="AF134">
        <f t="shared" si="119"/>
        <v>9.0223772428881625E-3</v>
      </c>
      <c r="AG134" s="137"/>
      <c r="AH134">
        <f t="shared" si="120"/>
        <v>9.4081021450844893E-3</v>
      </c>
      <c r="AI134">
        <f t="shared" si="121"/>
        <v>0.37908547879367571</v>
      </c>
      <c r="AJ134">
        <f t="shared" si="122"/>
        <v>0.93127158760166528</v>
      </c>
      <c r="AK134">
        <f t="shared" si="123"/>
        <v>-0.57180929409775061</v>
      </c>
      <c r="AL134">
        <f t="shared" si="124"/>
        <v>-2.3973419124432698</v>
      </c>
      <c r="AM134">
        <f t="shared" si="125"/>
        <v>-2.5620641507024393</v>
      </c>
      <c r="AN134" s="19">
        <f t="shared" si="133"/>
        <v>-497.6521559899623</v>
      </c>
      <c r="AO134" s="19">
        <f t="shared" si="133"/>
        <v>-497.65152124276199</v>
      </c>
      <c r="AP134" s="19">
        <f t="shared" si="133"/>
        <v>-497.6489108994748</v>
      </c>
      <c r="AQ134" s="19">
        <f t="shared" si="133"/>
        <v>-497.63840484759913</v>
      </c>
      <c r="AR134" s="19">
        <f t="shared" si="133"/>
        <v>-497.59926053704999</v>
      </c>
      <c r="AS134" s="19">
        <f t="shared" si="133"/>
        <v>-497.48078145736002</v>
      </c>
      <c r="AT134" s="19">
        <f t="shared" si="133"/>
        <v>-497.22722490251516</v>
      </c>
      <c r="AU134" s="19">
        <f t="shared" si="126"/>
        <v>-496.84352569751047</v>
      </c>
      <c r="AV134"/>
      <c r="AW134">
        <v>4200</v>
      </c>
      <c r="AX134">
        <f t="shared" si="134"/>
        <v>3.4353048763384242E-2</v>
      </c>
      <c r="AY134">
        <f t="shared" si="135"/>
        <v>1.6621359732644954E-2</v>
      </c>
      <c r="AZ134" s="19">
        <f t="shared" si="136"/>
        <v>1.7731689030739291E-2</v>
      </c>
      <c r="BA134">
        <f t="shared" si="137"/>
        <v>0.20404078832864392</v>
      </c>
      <c r="BB134">
        <f t="shared" si="130"/>
        <v>0.71245372613279057</v>
      </c>
      <c r="BC134">
        <f t="shared" si="131"/>
        <v>-2.8022408144227047</v>
      </c>
      <c r="BD134">
        <f t="shared" si="132"/>
        <v>-5.8369207219032173</v>
      </c>
      <c r="BE134">
        <f t="shared" si="138"/>
        <v>-485.88194213623058</v>
      </c>
      <c r="BF134">
        <f t="shared" si="139"/>
        <v>-485.88054889036778</v>
      </c>
      <c r="BG134">
        <f t="shared" si="140"/>
        <v>-485.8839532253478</v>
      </c>
      <c r="BH134">
        <f t="shared" si="141"/>
        <v>-485.87559752171143</v>
      </c>
      <c r="BI134">
        <f t="shared" si="142"/>
        <v>-485.89588700324828</v>
      </c>
      <c r="BJ134">
        <f t="shared" si="143"/>
        <v>-485.84523362292151</v>
      </c>
      <c r="BK134">
        <f t="shared" si="144"/>
        <v>-485.96427436600123</v>
      </c>
      <c r="BL134">
        <f t="shared" si="145"/>
        <v>-485.14299882458636</v>
      </c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</row>
    <row r="135" spans="1:79" s="19" customFormat="1" ht="12.95" customHeight="1">
      <c r="A135" t="s">
        <v>215</v>
      </c>
      <c r="B135" s="3" t="s">
        <v>89</v>
      </c>
      <c r="C135" s="18">
        <v>54867.702400000002</v>
      </c>
      <c r="D135" t="s">
        <v>204</v>
      </c>
      <c r="E135" s="92">
        <f t="shared" si="109"/>
        <v>-402.49036171611783</v>
      </c>
      <c r="F135" s="19">
        <f t="shared" si="110"/>
        <v>-402.5</v>
      </c>
      <c r="G135" s="19">
        <f t="shared" si="111"/>
        <v>2.3582500005431939E-2</v>
      </c>
      <c r="J135" s="20"/>
      <c r="K135" s="19">
        <f t="shared" si="108"/>
        <v>2.3582500005431939E-2</v>
      </c>
      <c r="O135" s="19">
        <f t="shared" ca="1" si="146"/>
        <v>-1.2401099880844939E-2</v>
      </c>
      <c r="P135" s="21">
        <f t="shared" si="127"/>
        <v>1.3960122763149136E-2</v>
      </c>
      <c r="Q135" s="22">
        <f t="shared" si="112"/>
        <v>39849.202400000002</v>
      </c>
      <c r="R135" s="19">
        <f t="shared" si="129"/>
        <v>9.2590143792801999E-5</v>
      </c>
      <c r="S135" s="137">
        <v>1</v>
      </c>
      <c r="U135"/>
      <c r="V135"/>
      <c r="Z135">
        <f t="shared" si="113"/>
        <v>-402.5</v>
      </c>
      <c r="AA135" s="19">
        <f t="shared" si="114"/>
        <v>2.3368224908233627E-2</v>
      </c>
      <c r="AB135" s="19">
        <f t="shared" si="115"/>
        <v>1.417439786034745E-2</v>
      </c>
      <c r="AC135" s="19">
        <f t="shared" si="116"/>
        <v>9.6223772422828029E-3</v>
      </c>
      <c r="AD135" s="19">
        <f t="shared" si="117"/>
        <v>2.1427509719831178E-4</v>
      </c>
      <c r="AE135" s="19">
        <f t="shared" si="118"/>
        <v>4.5913817279345962E-8</v>
      </c>
      <c r="AF135">
        <f t="shared" si="119"/>
        <v>9.6223772422828029E-3</v>
      </c>
      <c r="AG135" s="137"/>
      <c r="AH135">
        <f t="shared" si="120"/>
        <v>9.4081021450844893E-3</v>
      </c>
      <c r="AI135">
        <f t="shared" si="121"/>
        <v>0.37908547879367571</v>
      </c>
      <c r="AJ135">
        <f t="shared" si="122"/>
        <v>0.93127158760166528</v>
      </c>
      <c r="AK135">
        <f t="shared" si="123"/>
        <v>-0.57180929409775061</v>
      </c>
      <c r="AL135">
        <f t="shared" si="124"/>
        <v>-2.3973419124432698</v>
      </c>
      <c r="AM135">
        <f t="shared" si="125"/>
        <v>-2.5620641507024393</v>
      </c>
      <c r="AN135" s="19">
        <f t="shared" si="133"/>
        <v>-497.6521559899623</v>
      </c>
      <c r="AO135" s="19">
        <f t="shared" si="133"/>
        <v>-497.65152124276199</v>
      </c>
      <c r="AP135" s="19">
        <f t="shared" si="133"/>
        <v>-497.6489108994748</v>
      </c>
      <c r="AQ135" s="19">
        <f t="shared" si="133"/>
        <v>-497.63840484759913</v>
      </c>
      <c r="AR135" s="19">
        <f t="shared" si="133"/>
        <v>-497.59926053704999</v>
      </c>
      <c r="AS135" s="19">
        <f t="shared" si="133"/>
        <v>-497.48078145736002</v>
      </c>
      <c r="AT135" s="19">
        <f t="shared" si="133"/>
        <v>-497.22722490251516</v>
      </c>
      <c r="AU135" s="19">
        <f t="shared" si="126"/>
        <v>-496.84352569751047</v>
      </c>
      <c r="AV135"/>
      <c r="AW135">
        <v>4300</v>
      </c>
      <c r="AX135">
        <f t="shared" si="134"/>
        <v>3.3298740257499938E-2</v>
      </c>
      <c r="AY135">
        <f t="shared" si="135"/>
        <v>1.6682498658854187E-2</v>
      </c>
      <c r="AZ135" s="19">
        <f t="shared" si="136"/>
        <v>1.6616241598645751E-2</v>
      </c>
      <c r="BA135">
        <f t="shared" si="137"/>
        <v>0.22787049990377461</v>
      </c>
      <c r="BB135">
        <f t="shared" si="130"/>
        <v>0.76405173113745573</v>
      </c>
      <c r="BC135">
        <f t="shared" si="131"/>
        <v>-2.7256593639812734</v>
      </c>
      <c r="BD135">
        <f t="shared" si="132"/>
        <v>-4.7389404787226068</v>
      </c>
      <c r="BE135">
        <f t="shared" si="138"/>
        <v>-485.69126817535266</v>
      </c>
      <c r="BF135">
        <f t="shared" si="139"/>
        <v>-485.69134953533745</v>
      </c>
      <c r="BG135">
        <f t="shared" si="140"/>
        <v>-485.69103854870002</v>
      </c>
      <c r="BH135">
        <f t="shared" si="141"/>
        <v>-485.69222565459665</v>
      </c>
      <c r="BI135">
        <f t="shared" si="142"/>
        <v>-485.68767070061926</v>
      </c>
      <c r="BJ135">
        <f t="shared" si="143"/>
        <v>-485.7048162057032</v>
      </c>
      <c r="BK135">
        <f t="shared" si="144"/>
        <v>-485.63462763338299</v>
      </c>
      <c r="BL135">
        <f t="shared" si="145"/>
        <v>-484.88877770839025</v>
      </c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</row>
    <row r="136" spans="1:79" s="19" customFormat="1" ht="12.95" customHeight="1">
      <c r="A136" t="s">
        <v>215</v>
      </c>
      <c r="B136" s="3" t="s">
        <v>89</v>
      </c>
      <c r="C136" s="18">
        <v>54867.702400000002</v>
      </c>
      <c r="D136" t="s">
        <v>204</v>
      </c>
      <c r="E136" s="92">
        <f t="shared" si="109"/>
        <v>-402.49036171611783</v>
      </c>
      <c r="F136" s="19">
        <f t="shared" si="110"/>
        <v>-402.5</v>
      </c>
      <c r="G136" s="19">
        <f t="shared" si="111"/>
        <v>2.3582500005431939E-2</v>
      </c>
      <c r="J136" s="20"/>
      <c r="K136" s="19">
        <f t="shared" si="108"/>
        <v>2.3582500005431939E-2</v>
      </c>
      <c r="O136" s="19">
        <f t="shared" ca="1" si="146"/>
        <v>-1.2401099880844939E-2</v>
      </c>
      <c r="P136" s="21">
        <f t="shared" si="127"/>
        <v>1.3960122763149136E-2</v>
      </c>
      <c r="Q136" s="22">
        <f t="shared" si="112"/>
        <v>39849.202400000002</v>
      </c>
      <c r="R136" s="19">
        <f t="shared" si="129"/>
        <v>9.2590143792801999E-5</v>
      </c>
      <c r="S136" s="137">
        <v>1</v>
      </c>
      <c r="U136"/>
      <c r="V136"/>
      <c r="Z136">
        <f t="shared" si="113"/>
        <v>-402.5</v>
      </c>
      <c r="AA136" s="19">
        <f t="shared" si="114"/>
        <v>2.3368224908233627E-2</v>
      </c>
      <c r="AB136" s="19">
        <f t="shared" si="115"/>
        <v>1.417439786034745E-2</v>
      </c>
      <c r="AC136" s="19">
        <f t="shared" si="116"/>
        <v>9.6223772422828029E-3</v>
      </c>
      <c r="AD136" s="19">
        <f t="shared" si="117"/>
        <v>2.1427509719831178E-4</v>
      </c>
      <c r="AE136" s="19">
        <f t="shared" si="118"/>
        <v>4.5913817279345962E-8</v>
      </c>
      <c r="AF136">
        <f t="shared" si="119"/>
        <v>9.6223772422828029E-3</v>
      </c>
      <c r="AG136" s="137"/>
      <c r="AH136">
        <f t="shared" si="120"/>
        <v>9.4081021450844893E-3</v>
      </c>
      <c r="AI136">
        <f t="shared" si="121"/>
        <v>0.37908547879367571</v>
      </c>
      <c r="AJ136">
        <f t="shared" si="122"/>
        <v>0.93127158760166528</v>
      </c>
      <c r="AK136">
        <f t="shared" si="123"/>
        <v>-0.57180929409775061</v>
      </c>
      <c r="AL136">
        <f t="shared" si="124"/>
        <v>-2.3973419124432698</v>
      </c>
      <c r="AM136">
        <f t="shared" si="125"/>
        <v>-2.5620641507024393</v>
      </c>
      <c r="AN136" s="19">
        <f t="shared" si="133"/>
        <v>-497.6521559899623</v>
      </c>
      <c r="AO136" s="19">
        <f t="shared" si="133"/>
        <v>-497.65152124276199</v>
      </c>
      <c r="AP136" s="19">
        <f t="shared" si="133"/>
        <v>-497.6489108994748</v>
      </c>
      <c r="AQ136" s="19">
        <f t="shared" si="133"/>
        <v>-497.63840484759913</v>
      </c>
      <c r="AR136" s="19">
        <f t="shared" si="133"/>
        <v>-497.59926053704999</v>
      </c>
      <c r="AS136" s="19">
        <f t="shared" si="133"/>
        <v>-497.48078145736002</v>
      </c>
      <c r="AT136" s="19">
        <f t="shared" si="133"/>
        <v>-497.22722490251516</v>
      </c>
      <c r="AU136" s="19">
        <f t="shared" si="126"/>
        <v>-496.84352569751047</v>
      </c>
      <c r="AV136"/>
      <c r="AW136">
        <v>4400</v>
      </c>
      <c r="AX136">
        <f t="shared" si="134"/>
        <v>3.1364251439723823E-2</v>
      </c>
      <c r="AY136">
        <f t="shared" si="135"/>
        <v>1.6743778674839858E-2</v>
      </c>
      <c r="AZ136" s="19">
        <f t="shared" si="136"/>
        <v>1.4620472764883961E-2</v>
      </c>
      <c r="BA136">
        <f t="shared" si="137"/>
        <v>0.26546381924010232</v>
      </c>
      <c r="BB136">
        <f t="shared" si="130"/>
        <v>0.82421763520593372</v>
      </c>
      <c r="BC136">
        <f t="shared" si="131"/>
        <v>-2.6264103769141678</v>
      </c>
      <c r="BD136">
        <f t="shared" si="132"/>
        <v>-3.7958751748030881</v>
      </c>
      <c r="BE136">
        <f t="shared" si="138"/>
        <v>-485.47456283708419</v>
      </c>
      <c r="BF136">
        <f t="shared" si="139"/>
        <v>-485.47456274121856</v>
      </c>
      <c r="BG136">
        <f t="shared" si="140"/>
        <v>-485.47456389611762</v>
      </c>
      <c r="BH136">
        <f t="shared" si="141"/>
        <v>-485.4745499820857</v>
      </c>
      <c r="BI136">
        <f t="shared" si="142"/>
        <v>-485.47471748584479</v>
      </c>
      <c r="BJ136">
        <f t="shared" si="143"/>
        <v>-485.47268176495493</v>
      </c>
      <c r="BK136">
        <f t="shared" si="144"/>
        <v>-485.25703687998492</v>
      </c>
      <c r="BL136">
        <f t="shared" si="145"/>
        <v>-484.6345565921942</v>
      </c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</row>
    <row r="137" spans="1:79" s="19" customFormat="1" ht="12.95" customHeight="1">
      <c r="A137" s="88" t="s">
        <v>191</v>
      </c>
      <c r="B137" s="89" t="s">
        <v>89</v>
      </c>
      <c r="C137" s="90">
        <v>55158.854299999999</v>
      </c>
      <c r="D137" s="90">
        <v>1.1000000000000001E-3</v>
      </c>
      <c r="E137" s="19">
        <f t="shared" si="109"/>
        <v>-283.49514642466949</v>
      </c>
      <c r="F137" s="19">
        <f t="shared" si="110"/>
        <v>-283.5</v>
      </c>
      <c r="G137" s="19">
        <f t="shared" si="111"/>
        <v>1.1875500000314787E-2</v>
      </c>
      <c r="J137" s="20"/>
      <c r="K137" s="19">
        <f t="shared" si="108"/>
        <v>1.1875500000314787E-2</v>
      </c>
      <c r="O137" s="19">
        <f t="shared" ca="1" si="146"/>
        <v>-9.1290611505171846E-3</v>
      </c>
      <c r="P137" s="21">
        <f t="shared" si="127"/>
        <v>1.4025166583754333E-2</v>
      </c>
      <c r="Q137" s="22">
        <f t="shared" si="112"/>
        <v>40140.354299999999</v>
      </c>
      <c r="R137" s="19">
        <f t="shared" si="129"/>
        <v>4.6210664199566525E-6</v>
      </c>
      <c r="S137" s="137">
        <v>1</v>
      </c>
      <c r="U137"/>
      <c r="V137"/>
      <c r="Z137">
        <f t="shared" si="113"/>
        <v>-283.5</v>
      </c>
      <c r="AA137" s="19">
        <f t="shared" si="114"/>
        <v>1.3242416089399422E-2</v>
      </c>
      <c r="AB137" s="19">
        <f t="shared" si="115"/>
        <v>1.2658250494669699E-2</v>
      </c>
      <c r="AC137" s="19">
        <f t="shared" si="116"/>
        <v>-2.1496665834395464E-3</v>
      </c>
      <c r="AD137" s="19">
        <f t="shared" si="117"/>
        <v>-1.3669160890846348E-3</v>
      </c>
      <c r="AE137" s="19">
        <f t="shared" si="118"/>
        <v>1.8684595945984332E-6</v>
      </c>
      <c r="AF137">
        <f t="shared" si="119"/>
        <v>-2.1496665834395464E-3</v>
      </c>
      <c r="AG137" s="137"/>
      <c r="AH137">
        <f t="shared" si="120"/>
        <v>-7.8275049435491163E-4</v>
      </c>
      <c r="AI137">
        <f t="shared" si="121"/>
        <v>0.81755184164593009</v>
      </c>
      <c r="AJ137">
        <f t="shared" si="122"/>
        <v>0.97233436857762168</v>
      </c>
      <c r="AK137">
        <f t="shared" si="123"/>
        <v>-0.82414402926591357</v>
      </c>
      <c r="AL137">
        <f t="shared" si="124"/>
        <v>-1.7886615618978585</v>
      </c>
      <c r="AM137">
        <f t="shared" si="125"/>
        <v>-1.2455902052805403</v>
      </c>
      <c r="AN137" s="19">
        <f t="shared" si="133"/>
        <v>-497.06658571153156</v>
      </c>
      <c r="AO137" s="19">
        <f t="shared" si="133"/>
        <v>-497.04377276994279</v>
      </c>
      <c r="AP137" s="19">
        <f t="shared" si="133"/>
        <v>-497.00968952952883</v>
      </c>
      <c r="AQ137" s="19">
        <f t="shared" si="133"/>
        <v>-496.96030533853548</v>
      </c>
      <c r="AR137" s="19">
        <f t="shared" si="133"/>
        <v>-496.89148562882116</v>
      </c>
      <c r="AS137" s="19">
        <f t="shared" si="133"/>
        <v>-496.79981980743315</v>
      </c>
      <c r="AT137" s="19">
        <f t="shared" si="133"/>
        <v>-496.68327926250009</v>
      </c>
      <c r="AU137" s="19">
        <f t="shared" si="126"/>
        <v>-496.54100256923715</v>
      </c>
      <c r="AV137"/>
      <c r="AW137">
        <v>4500</v>
      </c>
      <c r="AX137">
        <f t="shared" si="134"/>
        <v>2.8120661484561472E-2</v>
      </c>
      <c r="AY137">
        <f t="shared" si="135"/>
        <v>1.6805199780601965E-2</v>
      </c>
      <c r="AZ137" s="19">
        <f t="shared" si="136"/>
        <v>1.1315461703959509E-2</v>
      </c>
      <c r="BA137">
        <f t="shared" si="137"/>
        <v>0.33306696186338713</v>
      </c>
      <c r="BB137">
        <f t="shared" si="130"/>
        <v>0.89722249774627938</v>
      </c>
      <c r="BC137">
        <f t="shared" si="131"/>
        <v>-2.4817907608277774</v>
      </c>
      <c r="BD137">
        <f t="shared" si="132"/>
        <v>-2.9204396622637887</v>
      </c>
      <c r="BE137">
        <f t="shared" si="138"/>
        <v>-485.2132656012086</v>
      </c>
      <c r="BF137">
        <f t="shared" si="139"/>
        <v>-485.21321954048312</v>
      </c>
      <c r="BG137">
        <f t="shared" si="140"/>
        <v>-485.21288330808352</v>
      </c>
      <c r="BH137">
        <f t="shared" si="141"/>
        <v>-485.2104493849846</v>
      </c>
      <c r="BI137">
        <f t="shared" si="142"/>
        <v>-485.19378853945068</v>
      </c>
      <c r="BJ137">
        <f t="shared" si="143"/>
        <v>-485.10578259598014</v>
      </c>
      <c r="BK137">
        <f t="shared" si="144"/>
        <v>-484.83943243636196</v>
      </c>
      <c r="BL137">
        <f t="shared" si="145"/>
        <v>-484.38033547599815</v>
      </c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</row>
    <row r="138" spans="1:79" s="19" customFormat="1" ht="12.95" customHeight="1">
      <c r="A138" s="88" t="s">
        <v>191</v>
      </c>
      <c r="B138" s="89" t="s">
        <v>92</v>
      </c>
      <c r="C138" s="90">
        <v>55169.863499999999</v>
      </c>
      <c r="D138" s="90">
        <v>5.9999999999999995E-4</v>
      </c>
      <c r="E138" s="19">
        <f t="shared" si="109"/>
        <v>-278.99563217047199</v>
      </c>
      <c r="F138" s="19">
        <f t="shared" si="110"/>
        <v>-279</v>
      </c>
      <c r="G138" s="19">
        <f t="shared" si="111"/>
        <v>1.0687000001780689E-2</v>
      </c>
      <c r="J138" s="20"/>
      <c r="K138" s="19">
        <f t="shared" si="108"/>
        <v>1.0687000001780689E-2</v>
      </c>
      <c r="O138" s="19">
        <f t="shared" ca="1" si="146"/>
        <v>-9.0053285934879844E-3</v>
      </c>
      <c r="P138" s="21">
        <f t="shared" si="127"/>
        <v>1.4027630144561484E-2</v>
      </c>
      <c r="Q138" s="22">
        <f t="shared" si="112"/>
        <v>40151.363499999999</v>
      </c>
      <c r="R138" s="19">
        <f t="shared" si="129"/>
        <v>1.1159809750855633E-5</v>
      </c>
      <c r="S138" s="137">
        <v>1</v>
      </c>
      <c r="U138"/>
      <c r="V138"/>
      <c r="Z138">
        <f t="shared" si="113"/>
        <v>-279</v>
      </c>
      <c r="AA138" s="19">
        <f t="shared" si="114"/>
        <v>1.2586975850986133E-2</v>
      </c>
      <c r="AB138" s="19">
        <f t="shared" si="115"/>
        <v>1.212765429535604E-2</v>
      </c>
      <c r="AC138" s="19">
        <f t="shared" si="116"/>
        <v>-3.3406301427807948E-3</v>
      </c>
      <c r="AD138" s="19">
        <f t="shared" si="117"/>
        <v>-1.8999758492054437E-3</v>
      </c>
      <c r="AE138" s="19">
        <f t="shared" si="118"/>
        <v>3.6099082275639472E-6</v>
      </c>
      <c r="AF138">
        <f t="shared" si="119"/>
        <v>-3.3406301427807948E-3</v>
      </c>
      <c r="AG138" s="137"/>
      <c r="AH138">
        <f t="shared" si="120"/>
        <v>-1.4406542935753502E-3</v>
      </c>
      <c r="AI138">
        <f t="shared" si="121"/>
        <v>0.86457505068909191</v>
      </c>
      <c r="AJ138">
        <f t="shared" si="122"/>
        <v>0.95752513762924207</v>
      </c>
      <c r="AK138">
        <f t="shared" si="123"/>
        <v>-0.83316312602370057</v>
      </c>
      <c r="AL138">
        <f t="shared" si="124"/>
        <v>-1.7319302596373436</v>
      </c>
      <c r="AM138">
        <f t="shared" si="125"/>
        <v>-1.1756671544331345</v>
      </c>
      <c r="AN138" s="19">
        <f t="shared" si="133"/>
        <v>-497.03040745917474</v>
      </c>
      <c r="AO138" s="19">
        <f t="shared" si="133"/>
        <v>-497.00685286424147</v>
      </c>
      <c r="AP138" s="19">
        <f t="shared" si="133"/>
        <v>-496.97261122741281</v>
      </c>
      <c r="AQ138" s="19">
        <f t="shared" si="133"/>
        <v>-496.92421154815924</v>
      </c>
      <c r="AR138" s="19">
        <f t="shared" si="133"/>
        <v>-496.85814449388681</v>
      </c>
      <c r="AS138" s="19">
        <f t="shared" si="133"/>
        <v>-496.77147823340147</v>
      </c>
      <c r="AT138" s="19">
        <f t="shared" si="133"/>
        <v>-496.66231193722643</v>
      </c>
      <c r="AU138" s="19">
        <f t="shared" si="126"/>
        <v>-496.52956261900835</v>
      </c>
      <c r="AV138"/>
      <c r="AW138">
        <v>4600</v>
      </c>
      <c r="AX138">
        <f t="shared" si="134"/>
        <v>2.2465398221681716E-2</v>
      </c>
      <c r="AY138">
        <f t="shared" si="135"/>
        <v>1.6866761976140513E-2</v>
      </c>
      <c r="AZ138" s="19">
        <f t="shared" si="136"/>
        <v>5.5986362455412034E-3</v>
      </c>
      <c r="BA138">
        <f t="shared" si="137"/>
        <v>0.49552851900817263</v>
      </c>
      <c r="BB138">
        <f t="shared" si="130"/>
        <v>0.98258036363303181</v>
      </c>
      <c r="BC138">
        <f t="shared" si="131"/>
        <v>-2.2113580873496157</v>
      </c>
      <c r="BD138">
        <f t="shared" si="132"/>
        <v>-1.992673160261881</v>
      </c>
      <c r="BE138">
        <f t="shared" si="138"/>
        <v>-484.85552223311925</v>
      </c>
      <c r="BF138">
        <f t="shared" si="139"/>
        <v>-484.84868266261321</v>
      </c>
      <c r="BG138">
        <f t="shared" si="140"/>
        <v>-484.832798355639</v>
      </c>
      <c r="BH138">
        <f t="shared" si="141"/>
        <v>-484.79742376740916</v>
      </c>
      <c r="BI138">
        <f t="shared" si="142"/>
        <v>-484.72476822535896</v>
      </c>
      <c r="BJ138">
        <f t="shared" si="143"/>
        <v>-484.59366485928865</v>
      </c>
      <c r="BK138">
        <f t="shared" si="144"/>
        <v>-484.39231675533028</v>
      </c>
      <c r="BL138">
        <f t="shared" si="145"/>
        <v>-484.12611435980205</v>
      </c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</row>
    <row r="139" spans="1:79" s="19" customFormat="1" ht="12.95" customHeight="1">
      <c r="A139" s="88" t="s">
        <v>191</v>
      </c>
      <c r="B139" s="89" t="s">
        <v>89</v>
      </c>
      <c r="C139" s="90">
        <v>55185.768199999999</v>
      </c>
      <c r="D139" s="90">
        <v>4.0000000000000002E-4</v>
      </c>
      <c r="E139" s="19">
        <f t="shared" si="109"/>
        <v>-272.49530295865571</v>
      </c>
      <c r="F139" s="19">
        <f t="shared" si="110"/>
        <v>-272.5</v>
      </c>
      <c r="G139" s="19">
        <f t="shared" si="111"/>
        <v>1.149250000162283E-2</v>
      </c>
      <c r="J139" s="20"/>
      <c r="K139" s="19">
        <f t="shared" si="108"/>
        <v>1.149250000162283E-2</v>
      </c>
      <c r="O139" s="19">
        <f t="shared" ca="1" si="146"/>
        <v>-8.8266037888902506E-3</v>
      </c>
      <c r="P139" s="21">
        <f t="shared" si="127"/>
        <v>1.4031189125678873E-2</v>
      </c>
      <c r="Q139" s="22">
        <f t="shared" si="112"/>
        <v>40167.268199999999</v>
      </c>
      <c r="R139" s="19">
        <f t="shared" si="129"/>
        <v>6.4449424686004407E-6</v>
      </c>
      <c r="S139" s="137">
        <v>1</v>
      </c>
      <c r="U139"/>
      <c r="V139"/>
      <c r="Z139">
        <f t="shared" si="113"/>
        <v>-272.5</v>
      </c>
      <c r="AA139" s="19">
        <f t="shared" si="114"/>
        <v>1.158976301820641E-2</v>
      </c>
      <c r="AB139" s="19">
        <f t="shared" si="115"/>
        <v>1.3933926109095293E-2</v>
      </c>
      <c r="AC139" s="19">
        <f t="shared" si="116"/>
        <v>-2.5386891240560434E-3</v>
      </c>
      <c r="AD139" s="19">
        <f t="shared" si="117"/>
        <v>-9.7263016583580206E-5</v>
      </c>
      <c r="AE139" s="19">
        <f t="shared" si="118"/>
        <v>9.4600943949377989E-9</v>
      </c>
      <c r="AF139">
        <f t="shared" si="119"/>
        <v>-2.5386891240560434E-3</v>
      </c>
      <c r="AG139" s="137"/>
      <c r="AH139">
        <f t="shared" si="120"/>
        <v>-2.4414261074724637E-3</v>
      </c>
      <c r="AI139">
        <f t="shared" si="121"/>
        <v>0.94256512357681677</v>
      </c>
      <c r="AJ139">
        <f t="shared" si="122"/>
        <v>0.92659497737174279</v>
      </c>
      <c r="AK139">
        <f t="shared" si="123"/>
        <v>-0.84214128650227116</v>
      </c>
      <c r="AL139">
        <f t="shared" si="124"/>
        <v>-1.6388918763644014</v>
      </c>
      <c r="AM139">
        <f t="shared" si="125"/>
        <v>-1.0705239882105493</v>
      </c>
      <c r="AN139" s="19">
        <f t="shared" si="133"/>
        <v>-496.97515875490325</v>
      </c>
      <c r="AO139" s="19">
        <f t="shared" si="133"/>
        <v>-496.95098058607442</v>
      </c>
      <c r="AP139" s="19">
        <f t="shared" si="133"/>
        <v>-496.91711991744359</v>
      </c>
      <c r="AQ139" s="19">
        <f t="shared" si="133"/>
        <v>-496.87082911926211</v>
      </c>
      <c r="AR139" s="19">
        <f t="shared" si="133"/>
        <v>-496.80935739726362</v>
      </c>
      <c r="AS139" s="19">
        <f t="shared" si="133"/>
        <v>-496.7303298557373</v>
      </c>
      <c r="AT139" s="19">
        <f t="shared" si="133"/>
        <v>-496.63199545642266</v>
      </c>
      <c r="AU139" s="19">
        <f t="shared" si="126"/>
        <v>-496.51303824645561</v>
      </c>
      <c r="AV139"/>
      <c r="AW139">
        <v>4700</v>
      </c>
      <c r="AX139">
        <f t="shared" si="134"/>
        <v>9.3474170065944856E-3</v>
      </c>
      <c r="AY139">
        <f t="shared" si="135"/>
        <v>1.6928465261455496E-2</v>
      </c>
      <c r="AZ139" s="19">
        <f t="shared" si="136"/>
        <v>-7.5810482548610116E-3</v>
      </c>
      <c r="BA139">
        <f t="shared" si="137"/>
        <v>1.468138806660708</v>
      </c>
      <c r="BB139">
        <f t="shared" si="130"/>
        <v>0.50490676426315984</v>
      </c>
      <c r="BC139">
        <f t="shared" si="131"/>
        <v>-0.98291087457199067</v>
      </c>
      <c r="BD139">
        <f t="shared" si="132"/>
        <v>-0.53525911385087732</v>
      </c>
      <c r="BE139">
        <f t="shared" si="138"/>
        <v>-484.11405524408525</v>
      </c>
      <c r="BF139">
        <f t="shared" si="139"/>
        <v>-484.09624601031231</v>
      </c>
      <c r="BG139">
        <f t="shared" si="140"/>
        <v>-484.07429204813553</v>
      </c>
      <c r="BH139">
        <f t="shared" si="141"/>
        <v>-484.04740921514707</v>
      </c>
      <c r="BI139">
        <f t="shared" si="142"/>
        <v>-484.01473022820375</v>
      </c>
      <c r="BJ139">
        <f t="shared" si="143"/>
        <v>-483.97530540422741</v>
      </c>
      <c r="BK139">
        <f t="shared" si="144"/>
        <v>-483.92808930321024</v>
      </c>
      <c r="BL139">
        <f t="shared" si="145"/>
        <v>-483.871893243606</v>
      </c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</row>
    <row r="140" spans="1:79" s="19" customFormat="1" ht="12.95" customHeight="1">
      <c r="A140" s="88" t="s">
        <v>191</v>
      </c>
      <c r="B140" s="89" t="s">
        <v>92</v>
      </c>
      <c r="C140" s="90">
        <v>55201.675499999998</v>
      </c>
      <c r="D140" s="90">
        <v>5.0000000000000001E-4</v>
      </c>
      <c r="E140" s="19">
        <f t="shared" si="109"/>
        <v>-265.99391111403594</v>
      </c>
      <c r="F140" s="19">
        <f t="shared" si="110"/>
        <v>-266</v>
      </c>
      <c r="G140" s="19">
        <f t="shared" si="111"/>
        <v>1.4898000001267064E-2</v>
      </c>
      <c r="J140" s="20"/>
      <c r="K140" s="19">
        <f t="shared" si="108"/>
        <v>1.4898000001267064E-2</v>
      </c>
      <c r="O140" s="19">
        <f t="shared" ca="1" si="146"/>
        <v>-8.647878984292515E-3</v>
      </c>
      <c r="P140" s="21">
        <f t="shared" si="127"/>
        <v>1.4034748702900566E-2</v>
      </c>
      <c r="Q140" s="22">
        <f t="shared" si="112"/>
        <v>40183.175499999998</v>
      </c>
      <c r="R140" s="19">
        <f t="shared" si="129"/>
        <v>7.4520280413144594E-7</v>
      </c>
      <c r="S140" s="137">
        <v>1</v>
      </c>
      <c r="U140"/>
      <c r="V140"/>
      <c r="Z140">
        <f t="shared" si="113"/>
        <v>-266</v>
      </c>
      <c r="AA140" s="19">
        <f t="shared" si="114"/>
        <v>1.0535038153240514E-2</v>
      </c>
      <c r="AB140" s="19">
        <f t="shared" si="115"/>
        <v>1.8397710550927118E-2</v>
      </c>
      <c r="AC140" s="19">
        <f t="shared" si="116"/>
        <v>8.6325129836649882E-4</v>
      </c>
      <c r="AD140" s="19">
        <f t="shared" si="117"/>
        <v>4.3629618480265503E-3</v>
      </c>
      <c r="AE140" s="19">
        <f t="shared" si="118"/>
        <v>1.9035436087335252E-5</v>
      </c>
      <c r="AF140">
        <f t="shared" si="119"/>
        <v>8.6325129836649882E-4</v>
      </c>
      <c r="AG140" s="137"/>
      <c r="AH140">
        <f t="shared" si="120"/>
        <v>-3.4997105496600523E-3</v>
      </c>
      <c r="AI140">
        <f t="shared" si="121"/>
        <v>1.0340541294967927</v>
      </c>
      <c r="AJ140">
        <f t="shared" si="122"/>
        <v>0.88044723190134611</v>
      </c>
      <c r="AK140">
        <f t="shared" si="123"/>
        <v>-0.84341035547689491</v>
      </c>
      <c r="AL140">
        <f t="shared" si="124"/>
        <v>-1.5304415440305104</v>
      </c>
      <c r="AM140">
        <f t="shared" si="125"/>
        <v>-0.96043810404150198</v>
      </c>
      <c r="AN140" s="19">
        <f t="shared" si="133"/>
        <v>-496.91627820727336</v>
      </c>
      <c r="AO140" s="19">
        <f t="shared" si="133"/>
        <v>-496.89211578798995</v>
      </c>
      <c r="AP140" s="19">
        <f t="shared" si="133"/>
        <v>-496.85942211375584</v>
      </c>
      <c r="AQ140" s="19">
        <f t="shared" si="133"/>
        <v>-496.81606155859185</v>
      </c>
      <c r="AR140" s="19">
        <f t="shared" si="133"/>
        <v>-496.75988709868631</v>
      </c>
      <c r="AS140" s="19">
        <f t="shared" si="133"/>
        <v>-496.68895508795509</v>
      </c>
      <c r="AT140" s="19">
        <f t="shared" si="133"/>
        <v>-496.60164649451036</v>
      </c>
      <c r="AU140" s="19">
        <f t="shared" si="126"/>
        <v>-496.49651387390287</v>
      </c>
      <c r="AV140"/>
      <c r="AW140">
        <v>4800</v>
      </c>
      <c r="AX140">
        <f t="shared" si="134"/>
        <v>-1.166053597939979E-3</v>
      </c>
      <c r="AY140">
        <f t="shared" si="135"/>
        <v>1.6990309636546914E-2</v>
      </c>
      <c r="AZ140" s="19">
        <f t="shared" si="136"/>
        <v>-1.8156363234486893E-2</v>
      </c>
      <c r="BA140">
        <f t="shared" si="137"/>
        <v>0.75269476254961631</v>
      </c>
      <c r="BB140">
        <f t="shared" si="130"/>
        <v>-0.73101986444924494</v>
      </c>
      <c r="BC140">
        <f t="shared" si="131"/>
        <v>1.8681403475845413</v>
      </c>
      <c r="BD140">
        <f t="shared" si="132"/>
        <v>1.3523244979407611</v>
      </c>
      <c r="BE140">
        <f t="shared" si="138"/>
        <v>-483.05600448126188</v>
      </c>
      <c r="BF140">
        <f t="shared" si="139"/>
        <v>-483.07723099135666</v>
      </c>
      <c r="BG140">
        <f t="shared" si="140"/>
        <v>-483.11043315910825</v>
      </c>
      <c r="BH140">
        <f t="shared" si="141"/>
        <v>-483.16061133342606</v>
      </c>
      <c r="BI140">
        <f t="shared" si="142"/>
        <v>-483.23307376402789</v>
      </c>
      <c r="BJ140">
        <f t="shared" si="143"/>
        <v>-483.33218592620523</v>
      </c>
      <c r="BK140">
        <f t="shared" si="144"/>
        <v>-483.46024950903694</v>
      </c>
      <c r="BL140">
        <f t="shared" si="145"/>
        <v>-483.61767212740995</v>
      </c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</row>
    <row r="141" spans="1:79" s="19" customFormat="1" ht="12.95" customHeight="1">
      <c r="A141" s="88" t="s">
        <v>191</v>
      </c>
      <c r="B141" s="89" t="s">
        <v>92</v>
      </c>
      <c r="C141" s="90">
        <v>55245.709699999999</v>
      </c>
      <c r="D141" s="90">
        <v>4.0000000000000002E-4</v>
      </c>
      <c r="E141" s="19">
        <f t="shared" si="109"/>
        <v>-247.99691673004955</v>
      </c>
      <c r="F141" s="19">
        <f t="shared" si="110"/>
        <v>-248</v>
      </c>
      <c r="G141" s="19">
        <f t="shared" si="111"/>
        <v>7.5440000000526197E-3</v>
      </c>
      <c r="J141" s="20"/>
      <c r="K141" s="19">
        <f t="shared" si="108"/>
        <v>7.5440000000526197E-3</v>
      </c>
      <c r="O141" s="19">
        <f t="shared" ca="1" si="146"/>
        <v>-8.1529487561757125E-3</v>
      </c>
      <c r="P141" s="21">
        <f t="shared" si="127"/>
        <v>1.4044609104697904E-2</v>
      </c>
      <c r="Q141" s="22">
        <f t="shared" si="112"/>
        <v>40227.209699999999</v>
      </c>
      <c r="R141" s="19">
        <f t="shared" si="129"/>
        <v>4.2257918731397171E-5</v>
      </c>
      <c r="S141" s="137">
        <v>1</v>
      </c>
      <c r="U141"/>
      <c r="V141"/>
      <c r="Z141">
        <f t="shared" si="113"/>
        <v>-248</v>
      </c>
      <c r="AA141" s="19">
        <f t="shared" si="114"/>
        <v>7.3694820850285121E-3</v>
      </c>
      <c r="AB141" s="19">
        <f t="shared" si="115"/>
        <v>1.4219127019722012E-2</v>
      </c>
      <c r="AC141" s="19">
        <f t="shared" si="116"/>
        <v>-6.5006091046452847E-3</v>
      </c>
      <c r="AD141" s="19">
        <f t="shared" si="117"/>
        <v>1.745179150241076E-4</v>
      </c>
      <c r="AE141" s="19">
        <f t="shared" si="118"/>
        <v>3.0456502664361643E-8</v>
      </c>
      <c r="AF141">
        <f t="shared" si="119"/>
        <v>-6.5006091046452847E-3</v>
      </c>
      <c r="AG141" s="137"/>
      <c r="AH141">
        <f t="shared" si="120"/>
        <v>-6.6751270196693923E-3</v>
      </c>
      <c r="AI141">
        <f t="shared" si="121"/>
        <v>1.3634948985188626</v>
      </c>
      <c r="AJ141">
        <f t="shared" si="122"/>
        <v>0.62252669929934945</v>
      </c>
      <c r="AK141">
        <f t="shared" si="123"/>
        <v>-0.76182161311701346</v>
      </c>
      <c r="AL141">
        <f t="shared" si="124"/>
        <v>-1.1256041031980319</v>
      </c>
      <c r="AM141">
        <f t="shared" si="125"/>
        <v>-0.63085985675141143</v>
      </c>
      <c r="AN141" s="19">
        <f t="shared" ref="AN141:AT150" si="147">$AU141+$AB$7*SIN(AO141)</f>
        <v>-496.7344634223038</v>
      </c>
      <c r="AO141" s="19">
        <f t="shared" si="147"/>
        <v>-496.71442245618164</v>
      </c>
      <c r="AP141" s="19">
        <f t="shared" si="147"/>
        <v>-496.68932315782132</v>
      </c>
      <c r="AQ141" s="19">
        <f t="shared" si="147"/>
        <v>-496.65817626682514</v>
      </c>
      <c r="AR141" s="19">
        <f t="shared" si="147"/>
        <v>-496.61991454235613</v>
      </c>
      <c r="AS141" s="19">
        <f t="shared" si="147"/>
        <v>-496.57340946295972</v>
      </c>
      <c r="AT141" s="19">
        <f t="shared" si="147"/>
        <v>-496.51746504528143</v>
      </c>
      <c r="AU141" s="19">
        <f t="shared" si="126"/>
        <v>-496.45075407298759</v>
      </c>
      <c r="AV141"/>
      <c r="AW141">
        <v>4900</v>
      </c>
      <c r="AX141">
        <f t="shared" si="134"/>
        <v>3.1994400458282973E-4</v>
      </c>
      <c r="AY141">
        <f t="shared" si="135"/>
        <v>1.7052295101414774E-2</v>
      </c>
      <c r="AZ141" s="19">
        <f t="shared" si="136"/>
        <v>-1.6732351096831945E-2</v>
      </c>
      <c r="BA141">
        <f t="shared" si="137"/>
        <v>0.39618726836680174</v>
      </c>
      <c r="BB141">
        <f t="shared" si="130"/>
        <v>-0.31461940795837734</v>
      </c>
      <c r="BC141">
        <f t="shared" si="131"/>
        <v>2.367900051813447</v>
      </c>
      <c r="BD141">
        <f t="shared" si="132"/>
        <v>2.4547521167107473</v>
      </c>
      <c r="BE141">
        <f t="shared" si="138"/>
        <v>-482.5654880021566</v>
      </c>
      <c r="BF141">
        <f t="shared" si="139"/>
        <v>-482.56661910953471</v>
      </c>
      <c r="BG141">
        <f t="shared" si="140"/>
        <v>-482.57070449353159</v>
      </c>
      <c r="BH141">
        <f t="shared" si="141"/>
        <v>-482.58507888797237</v>
      </c>
      <c r="BI141">
        <f t="shared" si="142"/>
        <v>-482.63170465464691</v>
      </c>
      <c r="BJ141">
        <f t="shared" si="143"/>
        <v>-482.75632359683379</v>
      </c>
      <c r="BK141">
        <f t="shared" si="144"/>
        <v>-483.00252900700747</v>
      </c>
      <c r="BL141">
        <f t="shared" si="145"/>
        <v>-483.36345101121384</v>
      </c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</row>
    <row r="142" spans="1:79" s="19" customFormat="1" ht="12.95" customHeight="1">
      <c r="A142" s="88" t="s">
        <v>191</v>
      </c>
      <c r="B142" s="89" t="s">
        <v>89</v>
      </c>
      <c r="C142" s="90">
        <v>55432.875099999997</v>
      </c>
      <c r="D142" s="90">
        <v>5.0000000000000001E-4</v>
      </c>
      <c r="E142" s="19">
        <f t="shared" si="109"/>
        <v>-171.50149606437628</v>
      </c>
      <c r="F142" s="19">
        <f t="shared" si="110"/>
        <v>-171.5</v>
      </c>
      <c r="G142" s="19">
        <f t="shared" si="111"/>
        <v>-3.6604999986593612E-3</v>
      </c>
      <c r="J142" s="20"/>
      <c r="K142" s="19">
        <f t="shared" si="108"/>
        <v>-3.6604999986593612E-3</v>
      </c>
      <c r="O142" s="19">
        <f t="shared" ca="1" si="146"/>
        <v>-6.0494952866793003E-3</v>
      </c>
      <c r="P142" s="21">
        <f t="shared" si="127"/>
        <v>1.4086566810999908E-2</v>
      </c>
      <c r="Q142" s="22">
        <f t="shared" si="112"/>
        <v>40414.375099999997</v>
      </c>
      <c r="R142" s="19">
        <f t="shared" si="129"/>
        <v>3.1495838034650961E-4</v>
      </c>
      <c r="S142" s="137">
        <v>1</v>
      </c>
      <c r="U142"/>
      <c r="V142"/>
      <c r="Z142">
        <f t="shared" si="113"/>
        <v>-171.5</v>
      </c>
      <c r="AA142" s="19">
        <f t="shared" si="114"/>
        <v>-3.1866969714604322E-3</v>
      </c>
      <c r="AB142" s="19">
        <f t="shared" si="115"/>
        <v>1.3612763783800979E-2</v>
      </c>
      <c r="AC142" s="19">
        <f t="shared" si="116"/>
        <v>-1.7747066809659269E-2</v>
      </c>
      <c r="AD142" s="19">
        <f t="shared" si="117"/>
        <v>-4.7380302719892894E-4</v>
      </c>
      <c r="AE142" s="19">
        <f t="shared" si="118"/>
        <v>2.2448930858286899E-7</v>
      </c>
      <c r="AF142">
        <f t="shared" si="119"/>
        <v>-1.7747066809659269E-2</v>
      </c>
      <c r="AG142" s="137"/>
      <c r="AH142">
        <f t="shared" si="120"/>
        <v>-1.727326378246034E-2</v>
      </c>
      <c r="AI142">
        <f t="shared" si="121"/>
        <v>1.0933859637136005</v>
      </c>
      <c r="AJ142">
        <f t="shared" si="122"/>
        <v>-0.94182530853375512</v>
      </c>
      <c r="AK142">
        <f t="shared" si="123"/>
        <v>0.83891583203723652</v>
      </c>
      <c r="AL142">
        <f t="shared" si="124"/>
        <v>1.4599352964780825</v>
      </c>
      <c r="AM142">
        <f t="shared" si="125"/>
        <v>0.89485926937789495</v>
      </c>
      <c r="AN142" s="19">
        <f t="shared" si="147"/>
        <v>-495.86254876431553</v>
      </c>
      <c r="AO142" s="19">
        <f t="shared" si="147"/>
        <v>-495.88637033633381</v>
      </c>
      <c r="AP142" s="19">
        <f t="shared" si="147"/>
        <v>-495.91801635836816</v>
      </c>
      <c r="AQ142" s="19">
        <f t="shared" si="147"/>
        <v>-495.95932146764005</v>
      </c>
      <c r="AR142" s="19">
        <f t="shared" si="147"/>
        <v>-496.01214602846545</v>
      </c>
      <c r="AS142" s="19">
        <f t="shared" si="147"/>
        <v>-496.07822860222728</v>
      </c>
      <c r="AT142" s="19">
        <f t="shared" si="147"/>
        <v>-496.15911201050278</v>
      </c>
      <c r="AU142" s="19">
        <f t="shared" si="126"/>
        <v>-496.25627491909756</v>
      </c>
      <c r="AV142"/>
      <c r="AW142">
        <v>5000</v>
      </c>
      <c r="AX142">
        <f t="shared" si="134"/>
        <v>3.2597562706682126E-3</v>
      </c>
      <c r="AY142">
        <f t="shared" si="135"/>
        <v>1.7114421656059069E-2</v>
      </c>
      <c r="AZ142" s="19">
        <f t="shared" si="136"/>
        <v>-1.3854665385390857E-2</v>
      </c>
      <c r="BA142">
        <f t="shared" si="137"/>
        <v>0.29524038176772915</v>
      </c>
      <c r="BB142">
        <f t="shared" si="130"/>
        <v>-0.12880096122735232</v>
      </c>
      <c r="BC142">
        <f t="shared" si="131"/>
        <v>2.5587959515599419</v>
      </c>
      <c r="BD142">
        <f t="shared" si="132"/>
        <v>3.334041286524994</v>
      </c>
      <c r="BE142">
        <f t="shared" si="138"/>
        <v>-482.26553964330634</v>
      </c>
      <c r="BF142">
        <f t="shared" si="139"/>
        <v>-482.26553968154809</v>
      </c>
      <c r="BG142">
        <f t="shared" si="140"/>
        <v>-482.26554114002676</v>
      </c>
      <c r="BH142">
        <f t="shared" si="141"/>
        <v>-482.26559671311253</v>
      </c>
      <c r="BI142">
        <f t="shared" si="142"/>
        <v>-482.26764497640386</v>
      </c>
      <c r="BJ142">
        <f t="shared" si="143"/>
        <v>-482.31165019361509</v>
      </c>
      <c r="BK142">
        <f t="shared" si="144"/>
        <v>-482.56800895253429</v>
      </c>
      <c r="BL142">
        <f t="shared" si="145"/>
        <v>-483.10922989501779</v>
      </c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</row>
    <row r="143" spans="1:79" s="19" customFormat="1" ht="12.95" customHeight="1">
      <c r="A143" s="88" t="s">
        <v>191</v>
      </c>
      <c r="B143" s="89" t="s">
        <v>92</v>
      </c>
      <c r="C143" s="90">
        <v>55443.885900000001</v>
      </c>
      <c r="D143" s="90">
        <v>4.0000000000000002E-4</v>
      </c>
      <c r="E143" s="19">
        <f t="shared" si="109"/>
        <v>-167.00132788229837</v>
      </c>
      <c r="F143" s="19">
        <f t="shared" si="110"/>
        <v>-167</v>
      </c>
      <c r="G143" s="19">
        <f t="shared" si="111"/>
        <v>-3.2489999939571135E-3</v>
      </c>
      <c r="J143" s="20"/>
      <c r="K143" s="19">
        <f t="shared" si="108"/>
        <v>-3.2489999939571135E-3</v>
      </c>
      <c r="O143" s="19">
        <f t="shared" ca="1" si="146"/>
        <v>-5.9257627296500984E-3</v>
      </c>
      <c r="P143" s="21">
        <f t="shared" si="127"/>
        <v>1.4089037482731791E-2</v>
      </c>
      <c r="Q143" s="22">
        <f t="shared" si="112"/>
        <v>40425.385900000001</v>
      </c>
      <c r="R143" s="19">
        <f t="shared" si="129"/>
        <v>3.0060754354306894E-4</v>
      </c>
      <c r="S143" s="137">
        <v>1</v>
      </c>
      <c r="U143"/>
      <c r="V143"/>
      <c r="Z143">
        <f t="shared" si="113"/>
        <v>-167</v>
      </c>
      <c r="AA143" s="19">
        <f t="shared" si="114"/>
        <v>-3.4154935730636958E-3</v>
      </c>
      <c r="AB143" s="19">
        <f t="shared" si="115"/>
        <v>1.4255531061838373E-2</v>
      </c>
      <c r="AC143" s="19">
        <f t="shared" si="116"/>
        <v>-1.7338037476688904E-2</v>
      </c>
      <c r="AD143" s="19">
        <f t="shared" si="117"/>
        <v>1.6649357910658233E-4</v>
      </c>
      <c r="AE143" s="19">
        <f t="shared" si="118"/>
        <v>2.7720111883719789E-8</v>
      </c>
      <c r="AF143">
        <f t="shared" si="119"/>
        <v>-1.7338037476688904E-2</v>
      </c>
      <c r="AG143" s="137"/>
      <c r="AH143">
        <f t="shared" si="120"/>
        <v>-1.7504531055795487E-2</v>
      </c>
      <c r="AI143">
        <f t="shared" si="121"/>
        <v>1.0226234616968359</v>
      </c>
      <c r="AJ143">
        <f t="shared" si="122"/>
        <v>-0.91028192938722396</v>
      </c>
      <c r="AK143">
        <f t="shared" si="123"/>
        <v>0.84379434131919751</v>
      </c>
      <c r="AL143">
        <f t="shared" si="124"/>
        <v>1.5439911660049952</v>
      </c>
      <c r="AM143">
        <f t="shared" si="125"/>
        <v>0.97354778328905711</v>
      </c>
      <c r="AN143" s="19">
        <f t="shared" si="147"/>
        <v>-495.81993530322035</v>
      </c>
      <c r="AO143" s="19">
        <f t="shared" si="147"/>
        <v>-495.84413616221235</v>
      </c>
      <c r="AP143" s="19">
        <f t="shared" si="147"/>
        <v>-495.87700846102683</v>
      </c>
      <c r="AQ143" s="19">
        <f t="shared" si="147"/>
        <v>-495.92075342131005</v>
      </c>
      <c r="AR143" s="19">
        <f t="shared" si="147"/>
        <v>-495.97758133772595</v>
      </c>
      <c r="AS143" s="19">
        <f t="shared" si="147"/>
        <v>-496.04948090632627</v>
      </c>
      <c r="AT143" s="19">
        <f t="shared" si="147"/>
        <v>-496.13808638037102</v>
      </c>
      <c r="AU143" s="19">
        <f t="shared" si="126"/>
        <v>-496.24483496886876</v>
      </c>
      <c r="AV143"/>
      <c r="AW143">
        <v>5100</v>
      </c>
      <c r="AX143">
        <f t="shared" si="134"/>
        <v>6.4848822644606192E-3</v>
      </c>
      <c r="AY143">
        <f t="shared" si="135"/>
        <v>1.7176689300479799E-2</v>
      </c>
      <c r="AZ143" s="19">
        <f t="shared" si="136"/>
        <v>-1.069180703601918E-2</v>
      </c>
      <c r="BA143">
        <f t="shared" si="137"/>
        <v>0.24521168013864703</v>
      </c>
      <c r="BB143">
        <f t="shared" si="130"/>
        <v>-1.0528112413930328E-2</v>
      </c>
      <c r="BC143">
        <f t="shared" si="131"/>
        <v>2.6774274190007969</v>
      </c>
      <c r="BD143">
        <f t="shared" si="132"/>
        <v>4.2311703269775514</v>
      </c>
      <c r="BE143">
        <f t="shared" si="138"/>
        <v>-482.02871849079867</v>
      </c>
      <c r="BF143">
        <f t="shared" si="139"/>
        <v>-482.02870141232478</v>
      </c>
      <c r="BG143">
        <f t="shared" si="140"/>
        <v>-482.02880046007346</v>
      </c>
      <c r="BH143">
        <f t="shared" si="141"/>
        <v>-482.02822667870038</v>
      </c>
      <c r="BI143">
        <f t="shared" si="142"/>
        <v>-482.03157278692578</v>
      </c>
      <c r="BJ143">
        <f t="shared" si="143"/>
        <v>-482.01275975356276</v>
      </c>
      <c r="BK143">
        <f t="shared" si="144"/>
        <v>-482.16827915176145</v>
      </c>
      <c r="BL143">
        <f t="shared" si="145"/>
        <v>-482.85500877882168</v>
      </c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</row>
    <row r="144" spans="1:79" s="19" customFormat="1" ht="12.95" customHeight="1">
      <c r="A144" s="88" t="s">
        <v>191</v>
      </c>
      <c r="B144" s="89" t="s">
        <v>89</v>
      </c>
      <c r="C144" s="90">
        <v>55459.789299999997</v>
      </c>
      <c r="D144" s="90">
        <v>8.9999999999999998E-4</v>
      </c>
      <c r="E144" s="19">
        <f t="shared" si="109"/>
        <v>-160.50152998688532</v>
      </c>
      <c r="F144" s="19">
        <f t="shared" si="110"/>
        <v>-160.5</v>
      </c>
      <c r="G144" s="19">
        <f t="shared" si="111"/>
        <v>-3.743500004929956E-3</v>
      </c>
      <c r="J144" s="20"/>
      <c r="K144" s="19">
        <f t="shared" ref="K144:K164" si="148">G144</f>
        <v>-3.743500004929956E-3</v>
      </c>
      <c r="O144" s="19">
        <f t="shared" ca="1" si="146"/>
        <v>-5.7470379250523645E-3</v>
      </c>
      <c r="P144" s="21">
        <f t="shared" si="127"/>
        <v>1.4092606735184901E-2</v>
      </c>
      <c r="Q144" s="22">
        <f t="shared" si="112"/>
        <v>40441.289299999997</v>
      </c>
      <c r="R144" s="19">
        <f t="shared" si="129"/>
        <v>3.1812670364477061E-4</v>
      </c>
      <c r="S144" s="137">
        <v>1</v>
      </c>
      <c r="U144"/>
      <c r="V144"/>
      <c r="Z144">
        <f t="shared" si="113"/>
        <v>-160.5</v>
      </c>
      <c r="AA144" s="19">
        <f t="shared" si="114"/>
        <v>-3.6773828844481795E-3</v>
      </c>
      <c r="AB144" s="19">
        <f t="shared" si="115"/>
        <v>1.4026489614703125E-2</v>
      </c>
      <c r="AC144" s="19">
        <f t="shared" si="116"/>
        <v>-1.7836106740114856E-2</v>
      </c>
      <c r="AD144" s="19">
        <f t="shared" si="117"/>
        <v>-6.6117120481776551E-5</v>
      </c>
      <c r="AE144" s="19">
        <f t="shared" si="118"/>
        <v>4.3714736208017564E-9</v>
      </c>
      <c r="AF144">
        <f t="shared" si="119"/>
        <v>-1.7836106740114856E-2</v>
      </c>
      <c r="AG144" s="137"/>
      <c r="AH144">
        <f t="shared" si="120"/>
        <v>-1.7769989619633081E-2</v>
      </c>
      <c r="AI144">
        <f t="shared" si="121"/>
        <v>0.93279383583003739</v>
      </c>
      <c r="AJ144">
        <f t="shared" si="122"/>
        <v>-0.86111365749993096</v>
      </c>
      <c r="AK144">
        <f t="shared" si="123"/>
        <v>0.84141787653876632</v>
      </c>
      <c r="AL144">
        <f t="shared" si="124"/>
        <v>1.6504996395432991</v>
      </c>
      <c r="AM144">
        <f t="shared" si="125"/>
        <v>1.0830572558770295</v>
      </c>
      <c r="AN144" s="19">
        <f t="shared" si="147"/>
        <v>-495.76148209248572</v>
      </c>
      <c r="AO144" s="19">
        <f t="shared" si="147"/>
        <v>-495.7856181589554</v>
      </c>
      <c r="AP144" s="19">
        <f t="shared" si="147"/>
        <v>-495.81956264136926</v>
      </c>
      <c r="AQ144" s="19">
        <f t="shared" si="147"/>
        <v>-495.86614203772729</v>
      </c>
      <c r="AR144" s="19">
        <f t="shared" si="147"/>
        <v>-495.9281873330952</v>
      </c>
      <c r="AS144" s="19">
        <f t="shared" si="147"/>
        <v>-496.00813127387249</v>
      </c>
      <c r="AT144" s="19">
        <f t="shared" si="147"/>
        <v>-496.10774101704698</v>
      </c>
      <c r="AU144" s="19">
        <f t="shared" si="126"/>
        <v>-496.22831059631602</v>
      </c>
      <c r="AV144"/>
      <c r="AW144">
        <v>5200</v>
      </c>
      <c r="AX144">
        <f t="shared" si="134"/>
        <v>9.7351535318434476E-3</v>
      </c>
      <c r="AY144">
        <f t="shared" si="135"/>
        <v>1.7239098034676967E-2</v>
      </c>
      <c r="AZ144" s="19">
        <f t="shared" si="136"/>
        <v>-7.5039445028335207E-3</v>
      </c>
      <c r="BA144">
        <f t="shared" si="137"/>
        <v>0.21532000422467723</v>
      </c>
      <c r="BB144">
        <f t="shared" si="130"/>
        <v>7.6115147806951403E-2</v>
      </c>
      <c r="BC144">
        <f t="shared" si="131"/>
        <v>2.7641445617131137</v>
      </c>
      <c r="BD144">
        <f t="shared" si="132"/>
        <v>5.2356839525252621</v>
      </c>
      <c r="BE144">
        <f t="shared" si="138"/>
        <v>-481.82608194031133</v>
      </c>
      <c r="BF144">
        <f t="shared" si="139"/>
        <v>-481.82615857249971</v>
      </c>
      <c r="BG144">
        <f t="shared" si="140"/>
        <v>-481.82592998880818</v>
      </c>
      <c r="BH144">
        <f t="shared" si="141"/>
        <v>-481.82661218130954</v>
      </c>
      <c r="BI144">
        <f t="shared" si="142"/>
        <v>-481.82457939733524</v>
      </c>
      <c r="BJ144">
        <f t="shared" si="143"/>
        <v>-481.83066513059737</v>
      </c>
      <c r="BK144">
        <f t="shared" si="144"/>
        <v>-481.81269305658776</v>
      </c>
      <c r="BL144">
        <f t="shared" si="145"/>
        <v>-482.60078766262563</v>
      </c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</row>
    <row r="145" spans="1:79" s="19" customFormat="1" ht="12.95" customHeight="1">
      <c r="A145" s="88" t="s">
        <v>191</v>
      </c>
      <c r="B145" s="89" t="s">
        <v>92</v>
      </c>
      <c r="C145" s="90">
        <v>55465.905200000001</v>
      </c>
      <c r="D145" s="90">
        <v>5.0000000000000001E-4</v>
      </c>
      <c r="E145" s="19">
        <f t="shared" si="109"/>
        <v>-158.0019315394718</v>
      </c>
      <c r="F145" s="19">
        <f t="shared" si="110"/>
        <v>-158</v>
      </c>
      <c r="G145" s="19">
        <f t="shared" si="111"/>
        <v>-4.7259999992093071E-3</v>
      </c>
      <c r="J145" s="20"/>
      <c r="K145" s="19">
        <f t="shared" si="148"/>
        <v>-4.7259999992093071E-3</v>
      </c>
      <c r="O145" s="19">
        <f t="shared" ca="1" si="146"/>
        <v>-5.678297615591698E-3</v>
      </c>
      <c r="P145" s="21">
        <f t="shared" si="127"/>
        <v>1.4093979683315943E-2</v>
      </c>
      <c r="Q145" s="22">
        <f t="shared" si="112"/>
        <v>40447.405200000001</v>
      </c>
      <c r="R145" s="19">
        <f t="shared" si="129"/>
        <v>3.5419163525066328E-4</v>
      </c>
      <c r="S145" s="137">
        <v>1</v>
      </c>
      <c r="Z145">
        <f t="shared" si="113"/>
        <v>-158</v>
      </c>
      <c r="AA145" s="19">
        <f t="shared" si="114"/>
        <v>-3.7584673822423694E-3</v>
      </c>
      <c r="AB145" s="19">
        <f t="shared" si="115"/>
        <v>1.3126447066349006E-2</v>
      </c>
      <c r="AC145" s="19">
        <f t="shared" si="116"/>
        <v>-1.8819979682525252E-2</v>
      </c>
      <c r="AD145" s="19">
        <f t="shared" si="117"/>
        <v>-9.6753261696693772E-4</v>
      </c>
      <c r="AE145" s="19">
        <f t="shared" si="118"/>
        <v>9.3611936489489101E-7</v>
      </c>
      <c r="AF145">
        <f t="shared" si="119"/>
        <v>-1.8819979682525252E-2</v>
      </c>
      <c r="AG145" s="137"/>
      <c r="AH145">
        <f t="shared" si="120"/>
        <v>-1.7852447065558313E-2</v>
      </c>
      <c r="AI145">
        <f t="shared" si="121"/>
        <v>0.90188176172835821</v>
      </c>
      <c r="AJ145">
        <f t="shared" si="122"/>
        <v>-0.8418250400867161</v>
      </c>
      <c r="AK145">
        <f t="shared" si="123"/>
        <v>0.83837552610981914</v>
      </c>
      <c r="AL145">
        <f t="shared" si="124"/>
        <v>1.6873001000716987</v>
      </c>
      <c r="AM145">
        <f t="shared" si="125"/>
        <v>1.1238589166404309</v>
      </c>
      <c r="AN145" s="19">
        <f t="shared" si="147"/>
        <v>-495.73996974163157</v>
      </c>
      <c r="AO145" s="19">
        <f t="shared" si="147"/>
        <v>-495.76390772627315</v>
      </c>
      <c r="AP145" s="19">
        <f t="shared" si="147"/>
        <v>-495.7980535556166</v>
      </c>
      <c r="AQ145" s="19">
        <f t="shared" si="147"/>
        <v>-495.8455041564763</v>
      </c>
      <c r="AR145" s="19">
        <f t="shared" si="147"/>
        <v>-495.90937001889631</v>
      </c>
      <c r="AS145" s="19">
        <f t="shared" si="147"/>
        <v>-495.99228726203762</v>
      </c>
      <c r="AT145" s="19">
        <f t="shared" si="147"/>
        <v>-496.09607828366137</v>
      </c>
      <c r="AU145" s="19">
        <f t="shared" si="126"/>
        <v>-496.22195506841109</v>
      </c>
      <c r="AV145"/>
      <c r="AW145">
        <v>5300</v>
      </c>
      <c r="AX145">
        <f t="shared" si="134"/>
        <v>1.2938764263889539E-2</v>
      </c>
      <c r="AY145">
        <f t="shared" si="135"/>
        <v>1.7301647858650574E-2</v>
      </c>
      <c r="AZ145" s="19">
        <f t="shared" si="136"/>
        <v>-4.3628835947610353E-3</v>
      </c>
      <c r="BA145">
        <f t="shared" si="137"/>
        <v>0.19552805321737932</v>
      </c>
      <c r="BB145">
        <f t="shared" si="130"/>
        <v>0.14549443608744941</v>
      </c>
      <c r="BC145">
        <f t="shared" si="131"/>
        <v>2.8339684340121734</v>
      </c>
      <c r="BD145">
        <f t="shared" si="132"/>
        <v>6.4500869291693927</v>
      </c>
      <c r="BE145">
        <f t="shared" si="138"/>
        <v>-481.64340176553628</v>
      </c>
      <c r="BF145">
        <f t="shared" si="139"/>
        <v>-481.64825149347138</v>
      </c>
      <c r="BG145">
        <f t="shared" si="140"/>
        <v>-481.63794572841306</v>
      </c>
      <c r="BH145">
        <f t="shared" si="141"/>
        <v>-481.66004034128224</v>
      </c>
      <c r="BI145">
        <f t="shared" si="142"/>
        <v>-481.61352153916266</v>
      </c>
      <c r="BJ145">
        <f t="shared" si="143"/>
        <v>-481.71571574979077</v>
      </c>
      <c r="BK145">
        <f t="shared" si="144"/>
        <v>-481.50776651490099</v>
      </c>
      <c r="BL145">
        <f t="shared" si="145"/>
        <v>-482.34656654642959</v>
      </c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</row>
    <row r="146" spans="1:79" s="19" customFormat="1" ht="12.95" customHeight="1">
      <c r="A146" s="88" t="s">
        <v>191</v>
      </c>
      <c r="B146" s="89" t="s">
        <v>89</v>
      </c>
      <c r="C146" s="90">
        <v>55476.9162</v>
      </c>
      <c r="D146" s="90">
        <v>4.0000000000000002E-4</v>
      </c>
      <c r="E146" s="19">
        <f t="shared" si="109"/>
        <v>-153.50168161641108</v>
      </c>
      <c r="F146" s="19">
        <f t="shared" si="110"/>
        <v>-153.5</v>
      </c>
      <c r="G146" s="19">
        <f t="shared" si="111"/>
        <v>-4.1144999995594844E-3</v>
      </c>
      <c r="J146" s="20"/>
      <c r="K146" s="19">
        <f t="shared" si="148"/>
        <v>-4.1144999995594844E-3</v>
      </c>
      <c r="O146" s="19">
        <f t="shared" ca="1" si="146"/>
        <v>-5.554565058562496E-3</v>
      </c>
      <c r="P146" s="21">
        <f t="shared" si="127"/>
        <v>1.4096451212168218E-2</v>
      </c>
      <c r="Q146" s="22">
        <f t="shared" si="112"/>
        <v>40458.4162</v>
      </c>
      <c r="R146" s="19">
        <f t="shared" si="129"/>
        <v>3.316387440359266E-4</v>
      </c>
      <c r="S146" s="137">
        <v>1</v>
      </c>
      <c r="Z146">
        <f t="shared" si="113"/>
        <v>-153.5</v>
      </c>
      <c r="AA146" s="19">
        <f t="shared" si="114"/>
        <v>-3.8796312063526881E-3</v>
      </c>
      <c r="AB146" s="19">
        <f t="shared" si="115"/>
        <v>1.3861582418961422E-2</v>
      </c>
      <c r="AC146" s="19">
        <f t="shared" si="116"/>
        <v>-1.8210951211727701E-2</v>
      </c>
      <c r="AD146" s="19">
        <f t="shared" si="117"/>
        <v>-2.3486879320679631E-4</v>
      </c>
      <c r="AE146" s="19">
        <f t="shared" si="118"/>
        <v>5.5163350022416847E-8</v>
      </c>
      <c r="AF146">
        <f t="shared" si="119"/>
        <v>-1.8210951211727701E-2</v>
      </c>
      <c r="AG146" s="137"/>
      <c r="AH146">
        <f t="shared" si="120"/>
        <v>-1.7976082418520906E-2</v>
      </c>
      <c r="AI146">
        <f t="shared" si="121"/>
        <v>0.85087969236784966</v>
      </c>
      <c r="AJ146">
        <f t="shared" si="122"/>
        <v>-0.8073014163872323</v>
      </c>
      <c r="AK146">
        <f t="shared" si="123"/>
        <v>0.83082118732801913</v>
      </c>
      <c r="AL146">
        <f t="shared" si="124"/>
        <v>1.7483908103534622</v>
      </c>
      <c r="AM146">
        <f t="shared" si="125"/>
        <v>1.1954652758271627</v>
      </c>
      <c r="AN146" s="19">
        <f t="shared" si="147"/>
        <v>-495.70258086295132</v>
      </c>
      <c r="AO146" s="19">
        <f t="shared" si="147"/>
        <v>-495.72595102320668</v>
      </c>
      <c r="AP146" s="19">
        <f t="shared" si="147"/>
        <v>-495.76018149738275</v>
      </c>
      <c r="AQ146" s="19">
        <f t="shared" si="147"/>
        <v>-495.80889538519051</v>
      </c>
      <c r="AR146" s="19">
        <f t="shared" si="147"/>
        <v>-495.87576845482317</v>
      </c>
      <c r="AS146" s="19">
        <f t="shared" si="147"/>
        <v>-495.963858086828</v>
      </c>
      <c r="AT146" s="19">
        <f t="shared" si="147"/>
        <v>-496.0750983204104</v>
      </c>
      <c r="AU146" s="19">
        <f t="shared" si="126"/>
        <v>-496.21051511818229</v>
      </c>
      <c r="AV146"/>
      <c r="AW146">
        <v>5400</v>
      </c>
      <c r="AX146">
        <f t="shared" si="134"/>
        <v>1.6126480597840751E-2</v>
      </c>
      <c r="AY146">
        <f t="shared" si="135"/>
        <v>1.7364338772400619E-2</v>
      </c>
      <c r="AZ146" s="19">
        <f t="shared" si="136"/>
        <v>-1.2378581745598677E-3</v>
      </c>
      <c r="BA146">
        <f t="shared" si="137"/>
        <v>0.18144502809014684</v>
      </c>
      <c r="BB146">
        <f t="shared" si="130"/>
        <v>0.20552798242399314</v>
      </c>
      <c r="BC146">
        <f t="shared" si="131"/>
        <v>2.8949589027254645</v>
      </c>
      <c r="BD146">
        <f t="shared" si="132"/>
        <v>8.0680428596374902</v>
      </c>
      <c r="BE146">
        <f t="shared" si="138"/>
        <v>-481.46958855017505</v>
      </c>
      <c r="BF146">
        <f t="shared" si="139"/>
        <v>-481.49344922794387</v>
      </c>
      <c r="BG146">
        <f t="shared" si="140"/>
        <v>-481.45247952645519</v>
      </c>
      <c r="BH146">
        <f t="shared" si="141"/>
        <v>-481.52398989293783</v>
      </c>
      <c r="BI146">
        <f t="shared" si="142"/>
        <v>-481.40237851525058</v>
      </c>
      <c r="BJ146">
        <f t="shared" si="143"/>
        <v>-481.62056232793515</v>
      </c>
      <c r="BK146">
        <f t="shared" si="144"/>
        <v>-481.25675892499549</v>
      </c>
      <c r="BL146">
        <f t="shared" si="145"/>
        <v>-482.09234543023348</v>
      </c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</row>
    <row r="147" spans="1:79" s="19" customFormat="1" ht="12.95" customHeight="1">
      <c r="A147" s="91" t="s">
        <v>192</v>
      </c>
      <c r="B147" s="84" t="s">
        <v>89</v>
      </c>
      <c r="C147" s="83">
        <v>55476.916799999999</v>
      </c>
      <c r="D147" s="83">
        <v>1.1999999999999999E-3</v>
      </c>
      <c r="E147" s="19">
        <f t="shared" si="109"/>
        <v>-153.50143639345666</v>
      </c>
      <c r="F147" s="19">
        <f t="shared" si="110"/>
        <v>-153.5</v>
      </c>
      <c r="G147" s="19">
        <f t="shared" si="111"/>
        <v>-3.5145000001648441E-3</v>
      </c>
      <c r="J147" s="20"/>
      <c r="K147" s="19">
        <f t="shared" si="148"/>
        <v>-3.5145000001648441E-3</v>
      </c>
      <c r="O147" s="19">
        <f t="shared" ca="1" si="146"/>
        <v>-5.554565058562496E-3</v>
      </c>
      <c r="P147" s="21">
        <f t="shared" si="127"/>
        <v>1.4096451212168218E-2</v>
      </c>
      <c r="Q147" s="22">
        <f t="shared" si="112"/>
        <v>40458.416799999999</v>
      </c>
      <c r="R147" s="19">
        <f t="shared" si="129"/>
        <v>3.1014560260317532E-4</v>
      </c>
      <c r="S147" s="137">
        <v>1</v>
      </c>
      <c r="Z147">
        <f t="shared" si="113"/>
        <v>-153.5</v>
      </c>
      <c r="AA147" s="19">
        <f t="shared" si="114"/>
        <v>-3.8796312063526881E-3</v>
      </c>
      <c r="AB147" s="19">
        <f t="shared" si="115"/>
        <v>1.4461582418356062E-2</v>
      </c>
      <c r="AC147" s="19">
        <f t="shared" si="116"/>
        <v>-1.7610951212333061E-2</v>
      </c>
      <c r="AD147" s="19">
        <f t="shared" si="117"/>
        <v>3.6513120618784402E-4</v>
      </c>
      <c r="AE147" s="19">
        <f t="shared" si="118"/>
        <v>1.3332079773218985E-7</v>
      </c>
      <c r="AF147">
        <f t="shared" si="119"/>
        <v>-1.7610951212333061E-2</v>
      </c>
      <c r="AG147" s="137"/>
      <c r="AH147">
        <f t="shared" si="120"/>
        <v>-1.7976082418520906E-2</v>
      </c>
      <c r="AI147">
        <f t="shared" si="121"/>
        <v>0.85087969236784966</v>
      </c>
      <c r="AJ147">
        <f t="shared" si="122"/>
        <v>-0.8073014163872323</v>
      </c>
      <c r="AK147">
        <f t="shared" si="123"/>
        <v>0.83082118732801913</v>
      </c>
      <c r="AL147">
        <f t="shared" si="124"/>
        <v>1.7483908103534622</v>
      </c>
      <c r="AM147">
        <f t="shared" si="125"/>
        <v>1.1954652758271627</v>
      </c>
      <c r="AN147" s="19">
        <f t="shared" si="147"/>
        <v>-495.70258086295132</v>
      </c>
      <c r="AO147" s="19">
        <f t="shared" si="147"/>
        <v>-495.72595102320668</v>
      </c>
      <c r="AP147" s="19">
        <f t="shared" si="147"/>
        <v>-495.76018149738275</v>
      </c>
      <c r="AQ147" s="19">
        <f t="shared" si="147"/>
        <v>-495.80889538519051</v>
      </c>
      <c r="AR147" s="19">
        <f t="shared" si="147"/>
        <v>-495.87576845482317</v>
      </c>
      <c r="AS147" s="19">
        <f t="shared" si="147"/>
        <v>-495.963858086828</v>
      </c>
      <c r="AT147" s="19">
        <f t="shared" si="147"/>
        <v>-496.0750983204104</v>
      </c>
      <c r="AU147" s="19">
        <f t="shared" si="126"/>
        <v>-496.21051511818229</v>
      </c>
      <c r="AV147"/>
      <c r="AW147">
        <v>5500</v>
      </c>
      <c r="AX147">
        <f t="shared" si="134"/>
        <v>1.9308421242106692E-2</v>
      </c>
      <c r="AY147">
        <f t="shared" si="135"/>
        <v>1.7427170775927099E-2</v>
      </c>
      <c r="AZ147" s="19">
        <f t="shared" si="136"/>
        <v>1.8812504661795924E-3</v>
      </c>
      <c r="BA147">
        <f t="shared" si="137"/>
        <v>0.17114916225507759</v>
      </c>
      <c r="BB147">
        <f t="shared" si="130"/>
        <v>0.26025133764200697</v>
      </c>
      <c r="BC147">
        <f t="shared" si="131"/>
        <v>2.9512382273020918</v>
      </c>
      <c r="BD147">
        <f t="shared" si="132"/>
        <v>10.474971630662793</v>
      </c>
      <c r="BE147">
        <f t="shared" si="138"/>
        <v>-481.29816047912414</v>
      </c>
      <c r="BF147">
        <f t="shared" si="139"/>
        <v>-481.35777559848043</v>
      </c>
      <c r="BG147">
        <f t="shared" si="140"/>
        <v>-481.26904769933094</v>
      </c>
      <c r="BH147">
        <f t="shared" si="141"/>
        <v>-481.40353455337498</v>
      </c>
      <c r="BI147">
        <f t="shared" si="142"/>
        <v>-481.20451713248002</v>
      </c>
      <c r="BJ147">
        <f t="shared" si="143"/>
        <v>-481.51269504589288</v>
      </c>
      <c r="BK147">
        <f t="shared" si="144"/>
        <v>-481.05946371800803</v>
      </c>
      <c r="BL147">
        <f t="shared" si="145"/>
        <v>-481.83812431403743</v>
      </c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</row>
    <row r="148" spans="1:79" s="19" customFormat="1" ht="12.95" customHeight="1">
      <c r="A148" s="88" t="s">
        <v>191</v>
      </c>
      <c r="B148" s="89" t="s">
        <v>89</v>
      </c>
      <c r="C148" s="90">
        <v>55481.809300000001</v>
      </c>
      <c r="D148" s="90">
        <v>4.0000000000000002E-4</v>
      </c>
      <c r="E148" s="19">
        <f t="shared" si="109"/>
        <v>-151.50184755060994</v>
      </c>
      <c r="F148" s="19">
        <f t="shared" si="110"/>
        <v>-151.5</v>
      </c>
      <c r="G148" s="19">
        <f t="shared" si="111"/>
        <v>-4.5204999987618066E-3</v>
      </c>
      <c r="J148" s="20"/>
      <c r="K148" s="19">
        <f t="shared" si="148"/>
        <v>-4.5204999987618066E-3</v>
      </c>
      <c r="O148" s="19">
        <f t="shared" ca="1" si="146"/>
        <v>-5.4995728109939624E-3</v>
      </c>
      <c r="P148" s="21">
        <f t="shared" si="127"/>
        <v>1.4097549761144251E-2</v>
      </c>
      <c r="Q148" s="22">
        <f t="shared" si="112"/>
        <v>40463.309300000001</v>
      </c>
      <c r="R148" s="19">
        <f t="shared" si="129"/>
        <v>3.466317768623381E-4</v>
      </c>
      <c r="S148" s="137">
        <v>1</v>
      </c>
      <c r="Z148">
        <f t="shared" si="113"/>
        <v>-151.5</v>
      </c>
      <c r="AA148" s="19">
        <f t="shared" si="114"/>
        <v>-3.9239787281835168E-3</v>
      </c>
      <c r="AB148" s="19">
        <f t="shared" si="115"/>
        <v>1.3501028490565961E-2</v>
      </c>
      <c r="AC148" s="19">
        <f t="shared" si="116"/>
        <v>-1.8618049759906059E-2</v>
      </c>
      <c r="AD148" s="19">
        <f t="shared" si="117"/>
        <v>-5.9652127057828984E-4</v>
      </c>
      <c r="AE148" s="19">
        <f t="shared" si="118"/>
        <v>3.5583762625233726E-7</v>
      </c>
      <c r="AF148">
        <f t="shared" si="119"/>
        <v>-1.8618049759906059E-2</v>
      </c>
      <c r="AG148" s="137"/>
      <c r="AH148">
        <f t="shared" si="120"/>
        <v>-1.8021528489327768E-2</v>
      </c>
      <c r="AI148">
        <f t="shared" si="121"/>
        <v>0.82999440695130411</v>
      </c>
      <c r="AJ148">
        <f t="shared" si="122"/>
        <v>-0.79217652150638829</v>
      </c>
      <c r="AK148">
        <f t="shared" si="123"/>
        <v>0.82680034457758178</v>
      </c>
      <c r="AL148">
        <f t="shared" si="124"/>
        <v>1.7735885770926862</v>
      </c>
      <c r="AM148">
        <f t="shared" si="125"/>
        <v>1.2265393597613936</v>
      </c>
      <c r="AN148" s="19">
        <f t="shared" si="147"/>
        <v>-495.68650397578085</v>
      </c>
      <c r="AO148" s="19">
        <f t="shared" si="147"/>
        <v>-495.7095436654152</v>
      </c>
      <c r="AP148" s="19">
        <f t="shared" si="147"/>
        <v>-495.74370299136893</v>
      </c>
      <c r="AQ148" s="19">
        <f t="shared" si="147"/>
        <v>-495.79285394269073</v>
      </c>
      <c r="AR148" s="19">
        <f t="shared" si="147"/>
        <v>-495.8609502012817</v>
      </c>
      <c r="AS148" s="19">
        <f t="shared" si="147"/>
        <v>-495.95126182204604</v>
      </c>
      <c r="AT148" s="19">
        <f t="shared" si="147"/>
        <v>-496.06577950675398</v>
      </c>
      <c r="AU148" s="19">
        <f t="shared" si="126"/>
        <v>-496.20543069585835</v>
      </c>
      <c r="AV148"/>
      <c r="AW148">
        <v>5600</v>
      </c>
      <c r="AX148">
        <f t="shared" si="134"/>
        <v>2.2363064376752267E-2</v>
      </c>
      <c r="AY148">
        <f t="shared" si="135"/>
        <v>1.7490143869230014E-2</v>
      </c>
      <c r="AZ148" s="19">
        <f t="shared" si="136"/>
        <v>4.8729205075222527E-3</v>
      </c>
      <c r="BA148">
        <f t="shared" si="137"/>
        <v>0.16394364254842553</v>
      </c>
      <c r="BB148">
        <f t="shared" si="130"/>
        <v>0.31028726874615215</v>
      </c>
      <c r="BC148">
        <f t="shared" si="131"/>
        <v>3.0034509271339247</v>
      </c>
      <c r="BD148">
        <f t="shared" si="132"/>
        <v>14.454853840565471</v>
      </c>
      <c r="BE148">
        <f t="shared" si="138"/>
        <v>-481.13085229841437</v>
      </c>
      <c r="BF148">
        <f t="shared" si="139"/>
        <v>-481.23023053972423</v>
      </c>
      <c r="BG148">
        <f t="shared" si="140"/>
        <v>-481.09601418867891</v>
      </c>
      <c r="BH148">
        <f t="shared" si="141"/>
        <v>-481.27995257555068</v>
      </c>
      <c r="BI148">
        <f t="shared" si="142"/>
        <v>-481.03203976240826</v>
      </c>
      <c r="BJ148">
        <f t="shared" si="143"/>
        <v>-481.37625979720571</v>
      </c>
      <c r="BK148">
        <f t="shared" si="144"/>
        <v>-480.91222163638201</v>
      </c>
      <c r="BL148">
        <f t="shared" si="145"/>
        <v>-481.58390319784138</v>
      </c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</row>
    <row r="149" spans="1:79" s="19" customFormat="1" ht="12.95" customHeight="1">
      <c r="A149" s="88" t="s">
        <v>191</v>
      </c>
      <c r="B149" s="89" t="s">
        <v>92</v>
      </c>
      <c r="C149" s="90">
        <v>55497.714599999999</v>
      </c>
      <c r="D149" s="90">
        <v>5.9999999999999995E-4</v>
      </c>
      <c r="E149" s="19">
        <f t="shared" ref="E149:E182" si="149">+(C149-C$7)/C$8</f>
        <v>-145.00127311583924</v>
      </c>
      <c r="F149" s="19">
        <f t="shared" ref="F149:F180" si="150">ROUND(2*E149,0)/2</f>
        <v>-145</v>
      </c>
      <c r="G149" s="19">
        <f t="shared" ref="G149:G180" si="151">+C149-(C$7+F149*C$8)</f>
        <v>-3.1149999995250255E-3</v>
      </c>
      <c r="J149" s="20"/>
      <c r="K149" s="19">
        <f t="shared" si="148"/>
        <v>-3.1149999995250255E-3</v>
      </c>
      <c r="O149" s="19">
        <f t="shared" ca="1" si="146"/>
        <v>-5.3208480063962286E-3</v>
      </c>
      <c r="P149" s="21">
        <f t="shared" si="127"/>
        <v>1.410112043507686E-2</v>
      </c>
      <c r="Q149" s="22">
        <f t="shared" ref="Q149:Q182" si="152">+C149-15018.5</f>
        <v>40479.214599999999</v>
      </c>
      <c r="R149" s="19">
        <f t="shared" si="129"/>
        <v>2.9639480281871657E-4</v>
      </c>
      <c r="S149" s="137">
        <v>1</v>
      </c>
      <c r="Z149">
        <f t="shared" ref="Z149:Z182" si="153">F149</f>
        <v>-145</v>
      </c>
      <c r="AA149" s="19">
        <f t="shared" ref="AA149:AA180" si="154">AB$3+AB$4*Z149+AB$5*Z149^2+AH149</f>
        <v>-4.0319853119873909E-3</v>
      </c>
      <c r="AB149" s="19">
        <f t="shared" ref="AB149:AB182" si="155">IF(S149&lt;&gt;0,G149-AH149, -9999)</f>
        <v>1.5018105747539225E-2</v>
      </c>
      <c r="AC149" s="19">
        <f t="shared" ref="AC149:AC182" si="156">+G149-P149</f>
        <v>-1.7216120434601884E-2</v>
      </c>
      <c r="AD149" s="19">
        <f t="shared" ref="AD149:AD182" si="157">IF(S149&lt;&gt;0,G149-AA149, -9999)</f>
        <v>9.1698531246236538E-4</v>
      </c>
      <c r="AE149" s="19">
        <f t="shared" ref="AE149:AE182" si="158">+(G149-AA149)^2*S149</f>
        <v>8.408620632717019E-7</v>
      </c>
      <c r="AF149">
        <f t="shared" ref="AF149:AF182" si="159">IF(S149&lt;&gt;0,G149-P149, -9999)</f>
        <v>-1.7216120434601884E-2</v>
      </c>
      <c r="AG149" s="137"/>
      <c r="AH149">
        <f t="shared" ref="AH149:AH180" si="160">$AB$6*($AB$11/AI149*AJ149+$AB$12)</f>
        <v>-1.8133105747064251E-2</v>
      </c>
      <c r="AI149">
        <f t="shared" ref="AI149:AI182" si="161">1+$AB$7*COS(AL149)</f>
        <v>0.76888758705757398</v>
      </c>
      <c r="AJ149">
        <f t="shared" ref="AJ149:AJ182" si="162">SIN(AL149+RADIANS($AB$9))</f>
        <v>-0.74452259554839106</v>
      </c>
      <c r="AK149">
        <f t="shared" ref="AK149:AK180" si="163">$AB$7*SIN(AL149)</f>
        <v>0.81184220390749351</v>
      </c>
      <c r="AL149">
        <f t="shared" ref="AL149:AL180" si="164">2*ATAN(AM149)</f>
        <v>1.8481362787211617</v>
      </c>
      <c r="AM149">
        <f t="shared" ref="AM149:AM180" si="165">SQRT((1+$AB$7)/(1-$AB$7))*TAN(AN149/2)</f>
        <v>1.3244076004022738</v>
      </c>
      <c r="AN149" s="19">
        <f t="shared" si="147"/>
        <v>-495.63647422228274</v>
      </c>
      <c r="AO149" s="19">
        <f t="shared" si="147"/>
        <v>-495.65816478853634</v>
      </c>
      <c r="AP149" s="19">
        <f t="shared" si="147"/>
        <v>-495.69167146046811</v>
      </c>
      <c r="AQ149" s="19">
        <f t="shared" si="147"/>
        <v>-495.74172840244472</v>
      </c>
      <c r="AR149" s="19">
        <f t="shared" si="147"/>
        <v>-495.81330941712537</v>
      </c>
      <c r="AS149" s="19">
        <f t="shared" si="147"/>
        <v>-495.91050008070516</v>
      </c>
      <c r="AT149" s="19">
        <f t="shared" si="147"/>
        <v>-496.03551886141878</v>
      </c>
      <c r="AU149" s="19">
        <f t="shared" ref="AU149:AU182" si="166">RADIANS($AB$9)+$AB$18*(F149-AB$15)</f>
        <v>-496.18890632330562</v>
      </c>
      <c r="AV149"/>
      <c r="AW149">
        <v>5700</v>
      </c>
      <c r="AX149">
        <f t="shared" si="134"/>
        <v>2.507750832284128E-2</v>
      </c>
      <c r="AY149">
        <f t="shared" si="135"/>
        <v>1.7553258052309367E-2</v>
      </c>
      <c r="AZ149" s="19">
        <f t="shared" si="136"/>
        <v>7.5242502705319108E-3</v>
      </c>
      <c r="BA149">
        <f t="shared" si="137"/>
        <v>0.15943034632026176</v>
      </c>
      <c r="BB149">
        <f t="shared" si="130"/>
        <v>0.35431114520075196</v>
      </c>
      <c r="BC149">
        <f t="shared" si="131"/>
        <v>3.0501330477127921</v>
      </c>
      <c r="BD149">
        <f t="shared" si="132"/>
        <v>21.852331892118116</v>
      </c>
      <c r="BE149">
        <f t="shared" si="138"/>
        <v>-480.97588809918028</v>
      </c>
      <c r="BF149">
        <f t="shared" si="139"/>
        <v>-481.09617249228586</v>
      </c>
      <c r="BG149">
        <f t="shared" si="140"/>
        <v>-480.94396995904299</v>
      </c>
      <c r="BH149">
        <f t="shared" si="141"/>
        <v>-481.13824155707715</v>
      </c>
      <c r="BI149">
        <f t="shared" si="142"/>
        <v>-480.89246582052442</v>
      </c>
      <c r="BJ149">
        <f t="shared" si="143"/>
        <v>-481.20815075065985</v>
      </c>
      <c r="BK149">
        <f t="shared" si="144"/>
        <v>-480.80815595480777</v>
      </c>
      <c r="BL149">
        <f t="shared" si="145"/>
        <v>-481.32968208164527</v>
      </c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</row>
    <row r="150" spans="1:79" ht="12.95" customHeight="1">
      <c r="A150" s="88" t="s">
        <v>191</v>
      </c>
      <c r="B150" s="89" t="s">
        <v>89</v>
      </c>
      <c r="C150" s="90">
        <v>55498.934600000001</v>
      </c>
      <c r="D150" s="90">
        <v>4.0000000000000002E-4</v>
      </c>
      <c r="E150" s="19">
        <f t="shared" si="149"/>
        <v>-144.50265310801615</v>
      </c>
      <c r="F150" s="19">
        <f t="shared" si="150"/>
        <v>-144.5</v>
      </c>
      <c r="G150" s="19">
        <f t="shared" si="151"/>
        <v>-6.491499996627681E-3</v>
      </c>
      <c r="H150" s="19"/>
      <c r="I150" s="19"/>
      <c r="J150" s="20"/>
      <c r="K150" s="19">
        <f t="shared" si="148"/>
        <v>-6.491499996627681E-3</v>
      </c>
      <c r="L150" s="19"/>
      <c r="M150" s="19"/>
      <c r="N150" s="19"/>
      <c r="O150" s="19">
        <f t="shared" ca="1" si="146"/>
        <v>-5.3070999445040956E-3</v>
      </c>
      <c r="P150" s="21">
        <f t="shared" ref="P150:P182" si="167">D$11+D$12*F150+D$13*F150^2</f>
        <v>1.4101395126993157E-2</v>
      </c>
      <c r="Q150" s="22">
        <f t="shared" si="152"/>
        <v>40480.434600000001</v>
      </c>
      <c r="R150" s="19">
        <f t="shared" si="129"/>
        <v>4.2406732957244678E-4</v>
      </c>
      <c r="S150" s="137">
        <v>1</v>
      </c>
      <c r="T150" s="19"/>
      <c r="U150" s="19"/>
      <c r="V150" s="19"/>
      <c r="Z150">
        <f t="shared" si="153"/>
        <v>-144.5</v>
      </c>
      <c r="AA150" s="19">
        <f t="shared" si="154"/>
        <v>-4.0381830116565775E-3</v>
      </c>
      <c r="AB150" s="19">
        <f t="shared" si="155"/>
        <v>1.1648078142022053E-2</v>
      </c>
      <c r="AC150" s="19">
        <f t="shared" si="156"/>
        <v>-2.0592895123620836E-2</v>
      </c>
      <c r="AD150" s="19">
        <f t="shared" si="157"/>
        <v>-2.4533169849711035E-3</v>
      </c>
      <c r="AE150" s="19">
        <f t="shared" si="158"/>
        <v>6.0187642287477058E-6</v>
      </c>
      <c r="AF150">
        <f t="shared" si="159"/>
        <v>-2.0592895123620836E-2</v>
      </c>
      <c r="AG150" s="137"/>
      <c r="AH150">
        <f t="shared" si="160"/>
        <v>-1.8139578138649734E-2</v>
      </c>
      <c r="AI150">
        <f t="shared" si="161"/>
        <v>0.76458197746901968</v>
      </c>
      <c r="AJ150">
        <f t="shared" si="162"/>
        <v>-0.74096882639461137</v>
      </c>
      <c r="AK150">
        <f t="shared" si="163"/>
        <v>0.81060413651118846</v>
      </c>
      <c r="AL150">
        <f t="shared" si="164"/>
        <v>1.8534438187905937</v>
      </c>
      <c r="AM150">
        <f t="shared" si="165"/>
        <v>1.3317420256663977</v>
      </c>
      <c r="AN150" s="19">
        <f t="shared" si="147"/>
        <v>-495.63276256426167</v>
      </c>
      <c r="AO150" s="19">
        <f t="shared" si="147"/>
        <v>-495.65433440581188</v>
      </c>
      <c r="AP150" s="19">
        <f t="shared" si="147"/>
        <v>-495.6877661126295</v>
      </c>
      <c r="AQ150" s="19">
        <f t="shared" si="147"/>
        <v>-495.73786097294703</v>
      </c>
      <c r="AR150" s="19">
        <f t="shared" si="147"/>
        <v>-495.80967870507055</v>
      </c>
      <c r="AS150" s="19">
        <f t="shared" si="147"/>
        <v>-495.90737618281418</v>
      </c>
      <c r="AT150" s="19">
        <f t="shared" si="147"/>
        <v>-496.03319280650942</v>
      </c>
      <c r="AU150" s="19">
        <f t="shared" si="166"/>
        <v>-496.18763521772462</v>
      </c>
      <c r="AW150">
        <v>5800</v>
      </c>
      <c r="AX150">
        <f t="shared" si="134"/>
        <v>2.7297981409582339E-2</v>
      </c>
      <c r="AY150">
        <f t="shared" si="135"/>
        <v>1.7616513325165159E-2</v>
      </c>
      <c r="AZ150" s="19">
        <f t="shared" si="136"/>
        <v>9.6814680844171819E-3</v>
      </c>
      <c r="BA150">
        <f t="shared" si="137"/>
        <v>0.15703445104296299</v>
      </c>
      <c r="BB150">
        <f t="shared" si="130"/>
        <v>0.39111343327710624</v>
      </c>
      <c r="BC150">
        <f t="shared" si="131"/>
        <v>3.0897968112755829</v>
      </c>
      <c r="BD150">
        <f t="shared" si="132"/>
        <v>38.604504836424191</v>
      </c>
      <c r="BE150">
        <f t="shared" si="138"/>
        <v>-480.84138624033397</v>
      </c>
      <c r="BF150">
        <f t="shared" si="139"/>
        <v>-480.94466673317368</v>
      </c>
      <c r="BG150">
        <f t="shared" si="140"/>
        <v>-480.81925441618682</v>
      </c>
      <c r="BH150">
        <f t="shared" si="141"/>
        <v>-480.97206829518467</v>
      </c>
      <c r="BI150">
        <f t="shared" si="142"/>
        <v>-480.78647338422542</v>
      </c>
      <c r="BJ150">
        <f t="shared" si="143"/>
        <v>-481.01310648731618</v>
      </c>
      <c r="BK150">
        <f t="shared" si="144"/>
        <v>-480.73761452338698</v>
      </c>
      <c r="BL150">
        <f t="shared" si="145"/>
        <v>-481.07546096544922</v>
      </c>
    </row>
    <row r="151" spans="1:79" ht="12.95" customHeight="1">
      <c r="A151" s="88" t="s">
        <v>191</v>
      </c>
      <c r="B151" s="89" t="s">
        <v>89</v>
      </c>
      <c r="C151" s="90">
        <v>55498.936399999999</v>
      </c>
      <c r="D151" s="90">
        <v>6.9999999999999999E-4</v>
      </c>
      <c r="E151" s="19">
        <f t="shared" si="149"/>
        <v>-144.50191743915289</v>
      </c>
      <c r="F151" s="19">
        <f t="shared" si="150"/>
        <v>-144.5</v>
      </c>
      <c r="G151" s="19">
        <f t="shared" si="151"/>
        <v>-4.69149999844376E-3</v>
      </c>
      <c r="H151" s="19"/>
      <c r="I151" s="19"/>
      <c r="J151" s="20"/>
      <c r="K151" s="19">
        <f t="shared" si="148"/>
        <v>-4.69149999844376E-3</v>
      </c>
      <c r="L151" s="19"/>
      <c r="M151" s="19"/>
      <c r="N151" s="19"/>
      <c r="O151" s="19">
        <f t="shared" ca="1" si="146"/>
        <v>-5.3070999445040956E-3</v>
      </c>
      <c r="P151" s="21">
        <f t="shared" si="167"/>
        <v>1.4101395126993157E-2</v>
      </c>
      <c r="Q151" s="22">
        <f t="shared" si="152"/>
        <v>40480.436399999999</v>
      </c>
      <c r="R151" s="19">
        <f t="shared" si="129"/>
        <v>3.5317290719567054E-4</v>
      </c>
      <c r="S151" s="137">
        <v>1</v>
      </c>
      <c r="T151" s="19"/>
      <c r="U151" s="19"/>
      <c r="V151" s="19"/>
      <c r="Z151">
        <f t="shared" si="153"/>
        <v>-144.5</v>
      </c>
      <c r="AA151" s="19">
        <f t="shared" si="154"/>
        <v>-4.0381830116565775E-3</v>
      </c>
      <c r="AB151" s="19">
        <f t="shared" si="155"/>
        <v>1.3448078140205974E-2</v>
      </c>
      <c r="AC151" s="19">
        <f t="shared" si="156"/>
        <v>-1.8792895125436915E-2</v>
      </c>
      <c r="AD151" s="19">
        <f t="shared" si="157"/>
        <v>-6.5331698678718249E-4</v>
      </c>
      <c r="AE151" s="19">
        <f t="shared" si="158"/>
        <v>4.2682308522468356E-7</v>
      </c>
      <c r="AF151">
        <f t="shared" si="159"/>
        <v>-1.8792895125436915E-2</v>
      </c>
      <c r="AG151" s="137"/>
      <c r="AH151">
        <f t="shared" si="160"/>
        <v>-1.8139578138649734E-2</v>
      </c>
      <c r="AI151">
        <f t="shared" si="161"/>
        <v>0.76458197746901968</v>
      </c>
      <c r="AJ151">
        <f t="shared" si="162"/>
        <v>-0.74096882639461137</v>
      </c>
      <c r="AK151">
        <f t="shared" si="163"/>
        <v>0.81060413651118846</v>
      </c>
      <c r="AL151">
        <f t="shared" si="164"/>
        <v>1.8534438187905937</v>
      </c>
      <c r="AM151">
        <f t="shared" si="165"/>
        <v>1.3317420256663977</v>
      </c>
      <c r="AN151" s="19">
        <f t="shared" ref="AN151:AT160" si="168">$AU151+$AB$7*SIN(AO151)</f>
        <v>-495.63276256426167</v>
      </c>
      <c r="AO151" s="19">
        <f t="shared" si="168"/>
        <v>-495.65433440581188</v>
      </c>
      <c r="AP151" s="19">
        <f t="shared" si="168"/>
        <v>-495.6877661126295</v>
      </c>
      <c r="AQ151" s="19">
        <f t="shared" si="168"/>
        <v>-495.73786097294703</v>
      </c>
      <c r="AR151" s="19">
        <f t="shared" si="168"/>
        <v>-495.80967870507055</v>
      </c>
      <c r="AS151" s="19">
        <f t="shared" si="168"/>
        <v>-495.90737618281418</v>
      </c>
      <c r="AT151" s="19">
        <f t="shared" si="168"/>
        <v>-496.03319280650942</v>
      </c>
      <c r="AU151" s="19">
        <f t="shared" si="166"/>
        <v>-496.18763521772462</v>
      </c>
      <c r="AW151">
        <v>5900</v>
      </c>
      <c r="AX151">
        <f t="shared" si="134"/>
        <v>2.9048114526906074E-2</v>
      </c>
      <c r="AY151">
        <f t="shared" si="135"/>
        <v>1.7679909687797389E-2</v>
      </c>
      <c r="AZ151" s="19">
        <f t="shared" si="136"/>
        <v>1.1368204839108683E-2</v>
      </c>
      <c r="BA151">
        <f t="shared" si="137"/>
        <v>0.15604932910591174</v>
      </c>
      <c r="BB151">
        <f t="shared" si="130"/>
        <v>0.42139235230234984</v>
      </c>
      <c r="BC151">
        <f t="shared" si="131"/>
        <v>3.1229358234159763</v>
      </c>
      <c r="BD151">
        <f t="shared" si="132"/>
        <v>107.19623688191267</v>
      </c>
      <c r="BE151">
        <f t="shared" si="138"/>
        <v>-480.72782162033252</v>
      </c>
      <c r="BF151">
        <f t="shared" si="139"/>
        <v>-480.77457549023842</v>
      </c>
      <c r="BG151">
        <f t="shared" si="140"/>
        <v>-480.71898733143786</v>
      </c>
      <c r="BH151">
        <f t="shared" si="141"/>
        <v>-480.78511251433167</v>
      </c>
      <c r="BI151">
        <f t="shared" si="142"/>
        <v>-480.70648902832784</v>
      </c>
      <c r="BJ151">
        <f t="shared" si="143"/>
        <v>-480.80004322651746</v>
      </c>
      <c r="BK151">
        <f t="shared" si="144"/>
        <v>-480.68879021802047</v>
      </c>
      <c r="BL151">
        <f t="shared" si="145"/>
        <v>-480.82123984925312</v>
      </c>
    </row>
    <row r="152" spans="1:79" ht="12.95" customHeight="1">
      <c r="A152" s="88" t="s">
        <v>191</v>
      </c>
      <c r="B152" s="89" t="s">
        <v>89</v>
      </c>
      <c r="C152" s="90">
        <v>55503.830800000003</v>
      </c>
      <c r="D152" s="90">
        <v>2.9999999999999997E-4</v>
      </c>
      <c r="E152" s="19">
        <f t="shared" si="149"/>
        <v>-142.50155205694853</v>
      </c>
      <c r="F152" s="19">
        <f t="shared" si="150"/>
        <v>-142.5</v>
      </c>
      <c r="G152" s="19">
        <f t="shared" si="151"/>
        <v>-3.7974999941070564E-3</v>
      </c>
      <c r="H152" s="19"/>
      <c r="I152" s="19"/>
      <c r="J152" s="20"/>
      <c r="K152" s="19">
        <f t="shared" si="148"/>
        <v>-3.7974999941070564E-3</v>
      </c>
      <c r="L152" s="19"/>
      <c r="M152" s="19"/>
      <c r="N152" s="19"/>
      <c r="O152" s="19">
        <f t="shared" ca="1" si="146"/>
        <v>-5.252107696935562E-3</v>
      </c>
      <c r="P152" s="21">
        <f t="shared" si="167"/>
        <v>1.4102493929930786E-2</v>
      </c>
      <c r="Q152" s="22">
        <f t="shared" si="152"/>
        <v>40485.330800000003</v>
      </c>
      <c r="R152" s="19">
        <f t="shared" si="129"/>
        <v>3.2040978248059168E-4</v>
      </c>
      <c r="S152" s="137">
        <v>1</v>
      </c>
      <c r="T152" s="19"/>
      <c r="U152" s="19"/>
      <c r="V152" s="19"/>
      <c r="Z152">
        <f t="shared" si="153"/>
        <v>-142.5</v>
      </c>
      <c r="AA152" s="19">
        <f t="shared" si="154"/>
        <v>-4.0602007310958609E-3</v>
      </c>
      <c r="AB152" s="19">
        <f t="shared" si="155"/>
        <v>1.436519466691959E-2</v>
      </c>
      <c r="AC152" s="19">
        <f t="shared" si="156"/>
        <v>-1.7899993924037842E-2</v>
      </c>
      <c r="AD152" s="19">
        <f t="shared" si="157"/>
        <v>2.6270073698880445E-4</v>
      </c>
      <c r="AE152" s="19">
        <f t="shared" si="158"/>
        <v>6.9011677214461002E-8</v>
      </c>
      <c r="AF152">
        <f t="shared" si="159"/>
        <v>-1.7899993924037842E-2</v>
      </c>
      <c r="AG152" s="137"/>
      <c r="AH152">
        <f t="shared" si="160"/>
        <v>-1.8162694661026647E-2</v>
      </c>
      <c r="AI152">
        <f t="shared" si="161"/>
        <v>0.74787737703276536</v>
      </c>
      <c r="AJ152">
        <f t="shared" si="162"/>
        <v>-0.72693004829156849</v>
      </c>
      <c r="AK152">
        <f t="shared" si="163"/>
        <v>0.8055649535882059</v>
      </c>
      <c r="AL152">
        <f t="shared" si="164"/>
        <v>1.8741149301471249</v>
      </c>
      <c r="AM152">
        <f t="shared" si="165"/>
        <v>1.3608091940002629</v>
      </c>
      <c r="AN152" s="19">
        <f t="shared" si="168"/>
        <v>-495.61810535991833</v>
      </c>
      <c r="AO152" s="19">
        <f t="shared" si="168"/>
        <v>-495.63918442862882</v>
      </c>
      <c r="AP152" s="19">
        <f t="shared" si="168"/>
        <v>-495.67228379193568</v>
      </c>
      <c r="AQ152" s="19">
        <f t="shared" si="168"/>
        <v>-495.72248630968255</v>
      </c>
      <c r="AR152" s="19">
        <f t="shared" si="168"/>
        <v>-495.79520591289793</v>
      </c>
      <c r="AS152" s="19">
        <f t="shared" si="168"/>
        <v>-495.89489784862184</v>
      </c>
      <c r="AT152" s="19">
        <f t="shared" si="168"/>
        <v>-496.02389109925122</v>
      </c>
      <c r="AU152" s="19">
        <f t="shared" si="166"/>
        <v>-496.18255079540069</v>
      </c>
      <c r="AW152">
        <v>6000</v>
      </c>
      <c r="AX152">
        <f t="shared" si="134"/>
        <v>3.051823179150838E-2</v>
      </c>
      <c r="AY152">
        <f t="shared" si="135"/>
        <v>1.7743447140206054E-2</v>
      </c>
      <c r="AZ152" s="19">
        <f t="shared" si="136"/>
        <v>1.2774784651302324E-2</v>
      </c>
      <c r="BA152">
        <f t="shared" si="137"/>
        <v>0.1559569181749324</v>
      </c>
      <c r="BB152">
        <f t="shared" si="130"/>
        <v>0.44842245755672783</v>
      </c>
      <c r="BC152">
        <f t="shared" si="131"/>
        <v>-3.1302299660037685</v>
      </c>
      <c r="BD152">
        <f t="shared" si="132"/>
        <v>-176.01280210930364</v>
      </c>
      <c r="BE152">
        <f t="shared" si="138"/>
        <v>-480.62460126933024</v>
      </c>
      <c r="BF152">
        <f t="shared" si="139"/>
        <v>-480.59540511004832</v>
      </c>
      <c r="BG152">
        <f t="shared" si="140"/>
        <v>-480.63004039698438</v>
      </c>
      <c r="BH152">
        <f t="shared" si="141"/>
        <v>-480.58894487313194</v>
      </c>
      <c r="BI152">
        <f t="shared" si="142"/>
        <v>-480.63769724121266</v>
      </c>
      <c r="BJ152">
        <f t="shared" si="143"/>
        <v>-480.57984521736364</v>
      </c>
      <c r="BK152">
        <f t="shared" si="144"/>
        <v>-480.64847991481349</v>
      </c>
      <c r="BL152">
        <f t="shared" si="145"/>
        <v>-480.56701873305707</v>
      </c>
    </row>
    <row r="153" spans="1:79" ht="12.95" customHeight="1">
      <c r="A153" s="88" t="s">
        <v>191</v>
      </c>
      <c r="B153" s="89" t="s">
        <v>89</v>
      </c>
      <c r="C153" s="90">
        <v>55508.723599999998</v>
      </c>
      <c r="D153" s="90">
        <v>2.0000000000000001E-4</v>
      </c>
      <c r="E153" s="19">
        <f t="shared" si="149"/>
        <v>-140.50184060262757</v>
      </c>
      <c r="F153" s="19">
        <f t="shared" si="150"/>
        <v>-140.5</v>
      </c>
      <c r="G153" s="19">
        <f t="shared" si="151"/>
        <v>-4.5035000002826564E-3</v>
      </c>
      <c r="H153" s="19"/>
      <c r="I153" s="19"/>
      <c r="J153" s="20"/>
      <c r="K153" s="19">
        <f t="shared" si="148"/>
        <v>-4.5035000002826564E-3</v>
      </c>
      <c r="L153" s="19"/>
      <c r="M153" s="19"/>
      <c r="N153" s="19"/>
      <c r="O153" s="19">
        <f t="shared" ca="1" si="146"/>
        <v>-5.1971154493670284E-3</v>
      </c>
      <c r="P153" s="21">
        <f t="shared" si="167"/>
        <v>1.4103592789304327E-2</v>
      </c>
      <c r="Q153" s="22">
        <f t="shared" si="152"/>
        <v>40490.223599999998</v>
      </c>
      <c r="R153" s="19">
        <f t="shared" si="129"/>
        <v>3.4622390208029994E-4</v>
      </c>
      <c r="S153" s="137">
        <v>1</v>
      </c>
      <c r="T153" s="19"/>
      <c r="U153" s="19"/>
      <c r="V153" s="19"/>
      <c r="Z153">
        <f t="shared" si="153"/>
        <v>-140.5</v>
      </c>
      <c r="AA153" s="19">
        <f t="shared" si="154"/>
        <v>-4.0779647368819113E-3</v>
      </c>
      <c r="AB153" s="19">
        <f t="shared" si="155"/>
        <v>1.3678057525903582E-2</v>
      </c>
      <c r="AC153" s="19">
        <f t="shared" si="156"/>
        <v>-1.8607092789586985E-2</v>
      </c>
      <c r="AD153" s="19">
        <f t="shared" si="157"/>
        <v>-4.2553526340074511E-4</v>
      </c>
      <c r="AE153" s="19">
        <f t="shared" si="158"/>
        <v>1.8108026039754151E-7</v>
      </c>
      <c r="AF153">
        <f t="shared" si="159"/>
        <v>-1.8607092789586985E-2</v>
      </c>
      <c r="AG153" s="137"/>
      <c r="AH153">
        <f t="shared" si="160"/>
        <v>-1.8181557526186238E-2</v>
      </c>
      <c r="AI153">
        <f t="shared" si="161"/>
        <v>0.73196630097320448</v>
      </c>
      <c r="AJ153">
        <f t="shared" si="162"/>
        <v>-0.71318161918331568</v>
      </c>
      <c r="AK153">
        <f t="shared" si="163"/>
        <v>0.80041154892184052</v>
      </c>
      <c r="AL153">
        <f t="shared" si="164"/>
        <v>1.8939291123241475</v>
      </c>
      <c r="AM153">
        <f t="shared" si="165"/>
        <v>1.3894493061286215</v>
      </c>
      <c r="AN153" s="19">
        <f t="shared" si="168"/>
        <v>-495.60374615398763</v>
      </c>
      <c r="AO153" s="19">
        <f t="shared" si="168"/>
        <v>-495.62430654995461</v>
      </c>
      <c r="AP153" s="19">
        <f t="shared" si="168"/>
        <v>-495.65702398057289</v>
      </c>
      <c r="AQ153" s="19">
        <f t="shared" si="168"/>
        <v>-495.70726498204345</v>
      </c>
      <c r="AR153" s="19">
        <f t="shared" si="168"/>
        <v>-495.78081439371272</v>
      </c>
      <c r="AS153" s="19">
        <f t="shared" si="168"/>
        <v>-495.8824476462583</v>
      </c>
      <c r="AT153" s="19">
        <f t="shared" si="168"/>
        <v>-496.01459349355167</v>
      </c>
      <c r="AU153" s="19">
        <f t="shared" si="166"/>
        <v>-496.17746637307681</v>
      </c>
      <c r="AW153">
        <v>6100</v>
      </c>
      <c r="AX153">
        <f t="shared" si="134"/>
        <v>3.1927873122425149E-2</v>
      </c>
      <c r="AY153">
        <f t="shared" si="135"/>
        <v>1.7807125682391158E-2</v>
      </c>
      <c r="AZ153" s="19">
        <f t="shared" si="136"/>
        <v>1.412074744003399E-2</v>
      </c>
      <c r="BA153">
        <f t="shared" si="137"/>
        <v>0.15669515934665124</v>
      </c>
      <c r="BB153">
        <f t="shared" si="130"/>
        <v>0.47677271102139207</v>
      </c>
      <c r="BC153">
        <f t="shared" si="131"/>
        <v>-3.0982499748808903</v>
      </c>
      <c r="BD153">
        <f t="shared" si="132"/>
        <v>-46.136670639590719</v>
      </c>
      <c r="BE153">
        <f t="shared" si="138"/>
        <v>-480.51486099221211</v>
      </c>
      <c r="BF153">
        <f t="shared" si="139"/>
        <v>-480.42194473945227</v>
      </c>
      <c r="BG153">
        <f t="shared" si="140"/>
        <v>-480.53400663814813</v>
      </c>
      <c r="BH153">
        <f t="shared" si="141"/>
        <v>-480.39851390548137</v>
      </c>
      <c r="BI153">
        <f t="shared" si="142"/>
        <v>-480.56195281402717</v>
      </c>
      <c r="BJ153">
        <f t="shared" si="143"/>
        <v>-480.36403894121963</v>
      </c>
      <c r="BK153">
        <f t="shared" si="144"/>
        <v>-480.60293320082201</v>
      </c>
      <c r="BL153">
        <f t="shared" si="145"/>
        <v>-480.31279761686102</v>
      </c>
    </row>
    <row r="154" spans="1:79" ht="12.95" customHeight="1">
      <c r="A154" s="88" t="s">
        <v>191</v>
      </c>
      <c r="B154" s="89" t="s">
        <v>92</v>
      </c>
      <c r="C154" s="90">
        <v>55509.9476</v>
      </c>
      <c r="D154" s="90">
        <v>1E-3</v>
      </c>
      <c r="E154" s="19">
        <f t="shared" si="149"/>
        <v>-140.00158577510635</v>
      </c>
      <c r="F154" s="19">
        <f t="shared" si="150"/>
        <v>-140</v>
      </c>
      <c r="G154" s="19">
        <f t="shared" si="151"/>
        <v>-3.8799999965704046E-3</v>
      </c>
      <c r="H154" s="19"/>
      <c r="I154" s="19"/>
      <c r="J154" s="20"/>
      <c r="K154" s="19">
        <f t="shared" si="148"/>
        <v>-3.8799999965704046E-3</v>
      </c>
      <c r="L154" s="19"/>
      <c r="M154" s="19"/>
      <c r="N154" s="19"/>
      <c r="O154" s="19">
        <f t="shared" ca="1" si="146"/>
        <v>-5.1833673874748945E-3</v>
      </c>
      <c r="P154" s="21">
        <f t="shared" si="167"/>
        <v>1.4103867512965822E-2</v>
      </c>
      <c r="Q154" s="22">
        <f t="shared" si="152"/>
        <v>40491.4476</v>
      </c>
      <c r="R154" s="19">
        <f t="shared" si="129"/>
        <v>3.2341949060055272E-4</v>
      </c>
      <c r="S154" s="137">
        <v>1</v>
      </c>
      <c r="T154" s="19"/>
      <c r="U154" s="19"/>
      <c r="V154" s="19"/>
      <c r="Z154">
        <f t="shared" si="153"/>
        <v>-140</v>
      </c>
      <c r="AA154" s="19">
        <f t="shared" si="154"/>
        <v>-4.0817689628807434E-3</v>
      </c>
      <c r="AB154" s="19">
        <f t="shared" si="155"/>
        <v>1.430563647927616E-2</v>
      </c>
      <c r="AC154" s="19">
        <f t="shared" si="156"/>
        <v>-1.7983867509536226E-2</v>
      </c>
      <c r="AD154" s="19">
        <f t="shared" si="157"/>
        <v>2.0176896631033878E-4</v>
      </c>
      <c r="AE154" s="19">
        <f t="shared" si="158"/>
        <v>4.0710715765942623E-8</v>
      </c>
      <c r="AF154">
        <f t="shared" si="159"/>
        <v>-1.7983867509536226E-2</v>
      </c>
      <c r="AG154" s="137"/>
      <c r="AH154">
        <f t="shared" si="160"/>
        <v>-1.8185636475846565E-2</v>
      </c>
      <c r="AI154">
        <f t="shared" si="161"/>
        <v>0.72810720446692812</v>
      </c>
      <c r="AJ154">
        <f t="shared" si="162"/>
        <v>-0.70979088891207565</v>
      </c>
      <c r="AK154">
        <f t="shared" si="163"/>
        <v>0.7991088907017978</v>
      </c>
      <c r="AL154">
        <f t="shared" si="164"/>
        <v>1.8987544198636734</v>
      </c>
      <c r="AM154">
        <f t="shared" si="165"/>
        <v>1.3965435508957631</v>
      </c>
      <c r="AN154" s="19">
        <f t="shared" si="168"/>
        <v>-495.60020210281846</v>
      </c>
      <c r="AO154" s="19">
        <f t="shared" si="168"/>
        <v>-495.62062919781619</v>
      </c>
      <c r="AP154" s="19">
        <f t="shared" si="168"/>
        <v>-495.6532437728294</v>
      </c>
      <c r="AQ154" s="19">
        <f t="shared" si="168"/>
        <v>-495.70348379238919</v>
      </c>
      <c r="AR154" s="19">
        <f t="shared" si="168"/>
        <v>-495.77722939439809</v>
      </c>
      <c r="AS154" s="19">
        <f t="shared" si="168"/>
        <v>-495.87933957214904</v>
      </c>
      <c r="AT154" s="19">
        <f t="shared" si="168"/>
        <v>-496.01226974576122</v>
      </c>
      <c r="AU154" s="19">
        <f t="shared" si="166"/>
        <v>-496.17619526749581</v>
      </c>
      <c r="AW154">
        <v>6200</v>
      </c>
      <c r="AX154">
        <f t="shared" si="134"/>
        <v>3.3356676768766441E-2</v>
      </c>
      <c r="AY154">
        <f t="shared" si="135"/>
        <v>1.7870945314352699E-2</v>
      </c>
      <c r="AZ154" s="19">
        <f t="shared" si="136"/>
        <v>1.5485731454413738E-2</v>
      </c>
      <c r="BA154">
        <f t="shared" si="137"/>
        <v>0.15868986696933718</v>
      </c>
      <c r="BB154">
        <f t="shared" si="130"/>
        <v>0.50977879405640281</v>
      </c>
      <c r="BC154">
        <f t="shared" si="131"/>
        <v>-3.0603019354514278</v>
      </c>
      <c r="BD154">
        <f t="shared" si="132"/>
        <v>-24.589504939574002</v>
      </c>
      <c r="BE154">
        <f t="shared" si="138"/>
        <v>-480.38574471456161</v>
      </c>
      <c r="BF154">
        <f t="shared" si="139"/>
        <v>-480.26565450680403</v>
      </c>
      <c r="BG154">
        <f t="shared" si="140"/>
        <v>-480.41582135814764</v>
      </c>
      <c r="BH154">
        <f t="shared" si="141"/>
        <v>-480.22667194625365</v>
      </c>
      <c r="BI154">
        <f t="shared" si="142"/>
        <v>-480.46319349117579</v>
      </c>
      <c r="BJ154">
        <f t="shared" si="143"/>
        <v>-480.16376366686927</v>
      </c>
      <c r="BK154">
        <f t="shared" si="144"/>
        <v>-480.53873626511665</v>
      </c>
      <c r="BL154">
        <f t="shared" si="145"/>
        <v>-480.05857650066491</v>
      </c>
    </row>
    <row r="155" spans="1:79" ht="12.95" customHeight="1">
      <c r="A155" s="88" t="s">
        <v>191</v>
      </c>
      <c r="B155" s="89" t="s">
        <v>92</v>
      </c>
      <c r="C155" s="90">
        <v>55514.842100000002</v>
      </c>
      <c r="D155" s="90">
        <v>2.9999999999999997E-4</v>
      </c>
      <c r="E155" s="19">
        <f t="shared" si="149"/>
        <v>-138.00117952241058</v>
      </c>
      <c r="F155" s="19">
        <f t="shared" si="150"/>
        <v>-138</v>
      </c>
      <c r="G155" s="19">
        <f t="shared" si="151"/>
        <v>-2.8859999947599135E-3</v>
      </c>
      <c r="H155" s="19"/>
      <c r="I155" s="19"/>
      <c r="J155" s="20"/>
      <c r="K155" s="19">
        <f t="shared" si="148"/>
        <v>-2.8859999947599135E-3</v>
      </c>
      <c r="L155" s="19"/>
      <c r="M155" s="19"/>
      <c r="N155" s="19"/>
      <c r="O155" s="19">
        <f t="shared" ca="1" si="146"/>
        <v>-5.1283751399063609E-3</v>
      </c>
      <c r="P155" s="21">
        <f t="shared" si="167"/>
        <v>1.410496644288425E-2</v>
      </c>
      <c r="Q155" s="22">
        <f t="shared" si="152"/>
        <v>40496.342100000002</v>
      </c>
      <c r="R155" s="19">
        <f t="shared" si="129"/>
        <v>2.8869294048515038E-4</v>
      </c>
      <c r="S155" s="137">
        <v>1</v>
      </c>
      <c r="T155" s="19"/>
      <c r="U155" s="19"/>
      <c r="V155" s="19"/>
      <c r="Z155">
        <f t="shared" si="153"/>
        <v>-138</v>
      </c>
      <c r="AA155" s="19">
        <f t="shared" si="154"/>
        <v>-4.094546235506067E-3</v>
      </c>
      <c r="AB155" s="19">
        <f t="shared" si="155"/>
        <v>1.5313512683630404E-2</v>
      </c>
      <c r="AC155" s="19">
        <f t="shared" si="156"/>
        <v>-1.6990966437644164E-2</v>
      </c>
      <c r="AD155" s="19">
        <f t="shared" si="157"/>
        <v>1.2085462407461535E-3</v>
      </c>
      <c r="AE155" s="19">
        <f t="shared" si="158"/>
        <v>1.4605840160216596E-6</v>
      </c>
      <c r="AF155">
        <f t="shared" si="159"/>
        <v>-1.6990966437644164E-2</v>
      </c>
      <c r="AG155" s="137"/>
      <c r="AH155">
        <f t="shared" si="160"/>
        <v>-1.8199512678390317E-2</v>
      </c>
      <c r="AI155">
        <f t="shared" si="161"/>
        <v>0.71312507095354993</v>
      </c>
      <c r="AJ155">
        <f t="shared" si="162"/>
        <v>-0.69641621636517215</v>
      </c>
      <c r="AK155">
        <f t="shared" si="163"/>
        <v>0.79385356744555913</v>
      </c>
      <c r="AL155">
        <f t="shared" si="164"/>
        <v>1.9175642690197481</v>
      </c>
      <c r="AM155">
        <f t="shared" si="165"/>
        <v>1.4246613577937983</v>
      </c>
      <c r="AN155" s="19">
        <f t="shared" si="168"/>
        <v>-495.58620557454316</v>
      </c>
      <c r="AO155" s="19">
        <f t="shared" si="168"/>
        <v>-495.60608654701116</v>
      </c>
      <c r="AP155" s="19">
        <f t="shared" si="168"/>
        <v>-495.63826172608657</v>
      </c>
      <c r="AQ155" s="19">
        <f t="shared" si="168"/>
        <v>-495.6884562778414</v>
      </c>
      <c r="AR155" s="19">
        <f t="shared" si="168"/>
        <v>-495.76294162798399</v>
      </c>
      <c r="AS155" s="19">
        <f t="shared" si="168"/>
        <v>-495.86692550320902</v>
      </c>
      <c r="AT155" s="19">
        <f t="shared" si="168"/>
        <v>-496.00297742016056</v>
      </c>
      <c r="AU155" s="19">
        <f t="shared" si="166"/>
        <v>-496.17111084517188</v>
      </c>
      <c r="AW155">
        <v>6300</v>
      </c>
      <c r="AX155">
        <f t="shared" si="134"/>
        <v>3.4685859750187342E-2</v>
      </c>
      <c r="AY155">
        <f t="shared" si="135"/>
        <v>1.7934906036090676E-2</v>
      </c>
      <c r="AZ155" s="19">
        <f t="shared" si="136"/>
        <v>1.6750953714096666E-2</v>
      </c>
      <c r="BA155">
        <f t="shared" si="137"/>
        <v>0.16263458177292844</v>
      </c>
      <c r="BB155">
        <f t="shared" si="130"/>
        <v>0.54803965656163833</v>
      </c>
      <c r="BC155">
        <f t="shared" si="131"/>
        <v>-3.0152107879960579</v>
      </c>
      <c r="BD155">
        <f t="shared" si="132"/>
        <v>-15.803985951867068</v>
      </c>
      <c r="BE155">
        <f t="shared" si="138"/>
        <v>-480.23511783687019</v>
      </c>
      <c r="BF155">
        <f t="shared" si="139"/>
        <v>-480.12811559709201</v>
      </c>
      <c r="BG155">
        <f t="shared" si="140"/>
        <v>-480.27003031691868</v>
      </c>
      <c r="BH155">
        <f t="shared" si="141"/>
        <v>-480.07929432416989</v>
      </c>
      <c r="BI155">
        <f t="shared" si="142"/>
        <v>-480.33190349542292</v>
      </c>
      <c r="BJ155">
        <f t="shared" si="143"/>
        <v>-479.98856400058133</v>
      </c>
      <c r="BK155">
        <f t="shared" si="144"/>
        <v>-480.44367415271398</v>
      </c>
      <c r="BL155">
        <f t="shared" si="145"/>
        <v>-479.80435538446886</v>
      </c>
    </row>
    <row r="156" spans="1:79" ht="12.95" customHeight="1">
      <c r="A156" s="88" t="s">
        <v>191</v>
      </c>
      <c r="B156" s="89" t="s">
        <v>92</v>
      </c>
      <c r="C156" s="90">
        <v>55519.735500000003</v>
      </c>
      <c r="D156" s="90">
        <v>5.0000000000000001E-4</v>
      </c>
      <c r="E156" s="19">
        <f t="shared" si="149"/>
        <v>-136.00122284513222</v>
      </c>
      <c r="F156" s="19">
        <f t="shared" si="150"/>
        <v>-136</v>
      </c>
      <c r="G156" s="19">
        <f t="shared" si="151"/>
        <v>-2.9919999942649156E-3</v>
      </c>
      <c r="H156" s="19"/>
      <c r="I156" s="19"/>
      <c r="J156" s="20"/>
      <c r="K156" s="19">
        <f t="shared" si="148"/>
        <v>-2.9919999942649156E-3</v>
      </c>
      <c r="L156" s="19"/>
      <c r="M156" s="19"/>
      <c r="N156" s="19"/>
      <c r="O156" s="19">
        <f t="shared" ca="1" si="146"/>
        <v>-5.0733828923378264E-3</v>
      </c>
      <c r="P156" s="21">
        <f t="shared" si="167"/>
        <v>1.4106065429238588E-2</v>
      </c>
      <c r="Q156" s="22">
        <f t="shared" si="152"/>
        <v>40501.235500000003</v>
      </c>
      <c r="R156" s="19">
        <f t="shared" si="129"/>
        <v>2.9234384122640611E-4</v>
      </c>
      <c r="S156" s="137">
        <v>1</v>
      </c>
      <c r="T156" s="19"/>
      <c r="U156" s="19"/>
      <c r="V156" s="19"/>
      <c r="Z156">
        <f t="shared" si="153"/>
        <v>-136</v>
      </c>
      <c r="AA156" s="19">
        <f t="shared" si="154"/>
        <v>-4.103585599967206E-3</v>
      </c>
      <c r="AB156" s="19">
        <f t="shared" si="155"/>
        <v>1.5217651034940879E-2</v>
      </c>
      <c r="AC156" s="19">
        <f t="shared" si="156"/>
        <v>-1.7098065423503506E-2</v>
      </c>
      <c r="AD156" s="19">
        <f t="shared" si="157"/>
        <v>1.1115856057022904E-3</v>
      </c>
      <c r="AE156" s="19">
        <f t="shared" si="158"/>
        <v>1.2356225588045279E-6</v>
      </c>
      <c r="AF156">
        <f t="shared" si="159"/>
        <v>-1.7098065423503506E-2</v>
      </c>
      <c r="AG156" s="137"/>
      <c r="AH156">
        <f t="shared" si="160"/>
        <v>-1.8209651029205794E-2</v>
      </c>
      <c r="AI156">
        <f t="shared" si="161"/>
        <v>0.69883837601927545</v>
      </c>
      <c r="AJ156">
        <f t="shared" si="162"/>
        <v>-0.68334534231237809</v>
      </c>
      <c r="AK156">
        <f t="shared" si="163"/>
        <v>0.78854447414381101</v>
      </c>
      <c r="AL156">
        <f t="shared" si="164"/>
        <v>1.9356207963780365</v>
      </c>
      <c r="AM156">
        <f t="shared" si="165"/>
        <v>1.4523710884718577</v>
      </c>
      <c r="AN156" s="19">
        <f t="shared" si="168"/>
        <v>-495.57249110874784</v>
      </c>
      <c r="AO156" s="19">
        <f t="shared" si="168"/>
        <v>-495.59180779098102</v>
      </c>
      <c r="AP156" s="19">
        <f t="shared" si="168"/>
        <v>-495.6235012532623</v>
      </c>
      <c r="AQ156" s="19">
        <f t="shared" si="168"/>
        <v>-495.67358533983787</v>
      </c>
      <c r="AR156" s="19">
        <f t="shared" si="168"/>
        <v>-495.74873853707072</v>
      </c>
      <c r="AS156" s="19">
        <f t="shared" si="168"/>
        <v>-495.85454110957124</v>
      </c>
      <c r="AT156" s="19">
        <f t="shared" si="168"/>
        <v>-495.99368944102656</v>
      </c>
      <c r="AU156" s="19">
        <f t="shared" si="166"/>
        <v>-496.16602642284795</v>
      </c>
      <c r="AW156">
        <v>6400</v>
      </c>
      <c r="AX156">
        <f t="shared" si="134"/>
        <v>3.5700732617343411E-2</v>
      </c>
      <c r="AY156">
        <f t="shared" si="135"/>
        <v>1.7999007847605091E-2</v>
      </c>
      <c r="AZ156" s="19">
        <f t="shared" si="136"/>
        <v>1.7701724769738317E-2</v>
      </c>
      <c r="BA156">
        <f t="shared" si="137"/>
        <v>0.16915582271183394</v>
      </c>
      <c r="BB156">
        <f t="shared" si="130"/>
        <v>0.59001480253475092</v>
      </c>
      <c r="BC156">
        <f t="shared" si="131"/>
        <v>-2.9641524068538629</v>
      </c>
      <c r="BD156">
        <f t="shared" si="132"/>
        <v>-11.241811111825399</v>
      </c>
      <c r="BE156">
        <f t="shared" si="138"/>
        <v>-480.06989029070758</v>
      </c>
      <c r="BF156">
        <f t="shared" si="139"/>
        <v>-480.00033411522708</v>
      </c>
      <c r="BG156">
        <f t="shared" si="140"/>
        <v>-480.10111948207793</v>
      </c>
      <c r="BH156">
        <f t="shared" si="141"/>
        <v>-479.95246638372106</v>
      </c>
      <c r="BI156">
        <f t="shared" si="142"/>
        <v>-480.16684540945596</v>
      </c>
      <c r="BJ156">
        <f t="shared" si="143"/>
        <v>-479.84445238881233</v>
      </c>
      <c r="BK156">
        <f t="shared" si="144"/>
        <v>-480.30751595478176</v>
      </c>
      <c r="BL156">
        <f t="shared" si="145"/>
        <v>-479.55013426827281</v>
      </c>
    </row>
    <row r="157" spans="1:79" ht="12.95" customHeight="1">
      <c r="A157" s="88" t="s">
        <v>191</v>
      </c>
      <c r="B157" s="89" t="s">
        <v>92</v>
      </c>
      <c r="C157" s="90">
        <v>55536.865299999998</v>
      </c>
      <c r="D157" s="90">
        <v>5.9999999999999995E-4</v>
      </c>
      <c r="E157" s="19">
        <f t="shared" si="149"/>
        <v>-129.00018923038027</v>
      </c>
      <c r="F157" s="19">
        <f t="shared" si="150"/>
        <v>-129</v>
      </c>
      <c r="G157" s="19">
        <f t="shared" si="151"/>
        <v>-4.6300000394694507E-4</v>
      </c>
      <c r="H157" s="19"/>
      <c r="I157" s="19"/>
      <c r="J157" s="20"/>
      <c r="K157" s="19">
        <f t="shared" si="148"/>
        <v>-4.6300000394694507E-4</v>
      </c>
      <c r="L157" s="19"/>
      <c r="M157" s="19"/>
      <c r="N157" s="19"/>
      <c r="O157" s="19">
        <f t="shared" ca="1" si="146"/>
        <v>-4.8809100258479596E-3</v>
      </c>
      <c r="P157" s="21">
        <f t="shared" si="167"/>
        <v>1.4109912325911571E-2</v>
      </c>
      <c r="Q157" s="22">
        <f t="shared" si="152"/>
        <v>40518.365299999998</v>
      </c>
      <c r="R157" s="19">
        <f t="shared" si="129"/>
        <v>2.1236977377374236E-4</v>
      </c>
      <c r="S157" s="137">
        <v>1</v>
      </c>
      <c r="T157" s="19"/>
      <c r="U157" s="19"/>
      <c r="V157" s="19"/>
      <c r="Z157">
        <f t="shared" si="153"/>
        <v>-129</v>
      </c>
      <c r="AA157" s="19">
        <f t="shared" si="154"/>
        <v>-4.1087540297517385E-3</v>
      </c>
      <c r="AB157" s="19">
        <f t="shared" si="155"/>
        <v>1.7755666351716364E-2</v>
      </c>
      <c r="AC157" s="19">
        <f t="shared" si="156"/>
        <v>-1.4572912329858516E-2</v>
      </c>
      <c r="AD157" s="19">
        <f t="shared" si="157"/>
        <v>3.6457540258047934E-3</v>
      </c>
      <c r="AE157" s="19">
        <f t="shared" si="158"/>
        <v>1.3291522416671858E-5</v>
      </c>
      <c r="AF157">
        <f t="shared" si="159"/>
        <v>-1.4572912329858516E-2</v>
      </c>
      <c r="AG157" s="137"/>
      <c r="AH157">
        <f t="shared" si="160"/>
        <v>-1.8218666355663309E-2</v>
      </c>
      <c r="AI157">
        <f t="shared" si="161"/>
        <v>0.653752796894711</v>
      </c>
      <c r="AJ157">
        <f t="shared" si="162"/>
        <v>-0.63999223058664978</v>
      </c>
      <c r="AK157">
        <f t="shared" si="163"/>
        <v>0.76981399428901742</v>
      </c>
      <c r="AL157">
        <f t="shared" si="164"/>
        <v>1.9934675717342305</v>
      </c>
      <c r="AM157">
        <f t="shared" si="165"/>
        <v>1.546275833092194</v>
      </c>
      <c r="AN157" s="19">
        <f t="shared" si="168"/>
        <v>-495.52660513672646</v>
      </c>
      <c r="AO157" s="19">
        <f t="shared" si="168"/>
        <v>-495.5438489168821</v>
      </c>
      <c r="AP157" s="19">
        <f t="shared" si="168"/>
        <v>-495.57356989372602</v>
      </c>
      <c r="AQ157" s="19">
        <f t="shared" si="168"/>
        <v>-495.62278592219542</v>
      </c>
      <c r="AR157" s="19">
        <f t="shared" si="168"/>
        <v>-495.69971486032949</v>
      </c>
      <c r="AS157" s="19">
        <f t="shared" si="168"/>
        <v>-495.81143915519334</v>
      </c>
      <c r="AT157" s="19">
        <f t="shared" si="168"/>
        <v>-495.96121731032167</v>
      </c>
      <c r="AU157" s="19">
        <f t="shared" si="166"/>
        <v>-496.14823094471421</v>
      </c>
      <c r="AW157">
        <v>6500</v>
      </c>
      <c r="AX157">
        <f t="shared" si="134"/>
        <v>3.6240943178787115E-2</v>
      </c>
      <c r="AY157">
        <f t="shared" si="135"/>
        <v>1.8063250748895938E-2</v>
      </c>
      <c r="AZ157" s="19">
        <f t="shared" si="136"/>
        <v>1.8177692429891177E-2</v>
      </c>
      <c r="BA157">
        <f t="shared" si="137"/>
        <v>0.17867199263804501</v>
      </c>
      <c r="BB157">
        <f t="shared" si="130"/>
        <v>0.63378273122814399</v>
      </c>
      <c r="BC157">
        <f t="shared" si="131"/>
        <v>-2.9087957704282781</v>
      </c>
      <c r="BD157">
        <f t="shared" si="132"/>
        <v>-8.5523457439104291</v>
      </c>
      <c r="BE157">
        <f t="shared" si="138"/>
        <v>-479.89897155518241</v>
      </c>
      <c r="BF157">
        <f t="shared" si="139"/>
        <v>-479.86785030887944</v>
      </c>
      <c r="BG157">
        <f t="shared" si="140"/>
        <v>-479.91921931213989</v>
      </c>
      <c r="BH157">
        <f t="shared" si="141"/>
        <v>-479.83293827843283</v>
      </c>
      <c r="BI157">
        <f t="shared" si="142"/>
        <v>-479.97409737128652</v>
      </c>
      <c r="BJ157">
        <f t="shared" si="143"/>
        <v>-479.73062042633268</v>
      </c>
      <c r="BK157">
        <f t="shared" si="144"/>
        <v>-480.12267246226202</v>
      </c>
      <c r="BL157">
        <f t="shared" si="145"/>
        <v>-479.29591315207671</v>
      </c>
    </row>
    <row r="158" spans="1:79" ht="12.95" customHeight="1">
      <c r="A158" s="88" t="s">
        <v>191</v>
      </c>
      <c r="B158" s="89" t="s">
        <v>89</v>
      </c>
      <c r="C158" s="90">
        <v>55557.660900000003</v>
      </c>
      <c r="D158" s="90">
        <v>5.0000000000000001E-4</v>
      </c>
      <c r="E158" s="19">
        <f t="shared" si="149"/>
        <v>-120.50092510359474</v>
      </c>
      <c r="F158" s="19">
        <f t="shared" si="150"/>
        <v>-120.5</v>
      </c>
      <c r="G158" s="19">
        <f t="shared" si="151"/>
        <v>-2.2634999986621551E-3</v>
      </c>
      <c r="H158" s="19"/>
      <c r="I158" s="19"/>
      <c r="J158" s="20"/>
      <c r="K158" s="19">
        <f t="shared" si="148"/>
        <v>-2.2634999986621551E-3</v>
      </c>
      <c r="L158" s="19"/>
      <c r="M158" s="19"/>
      <c r="N158" s="19"/>
      <c r="O158" s="19">
        <f t="shared" ca="1" si="146"/>
        <v>-4.6471929736816913E-3</v>
      </c>
      <c r="P158" s="21">
        <f t="shared" si="167"/>
        <v>1.4114584487014806E-2</v>
      </c>
      <c r="Q158" s="22">
        <f t="shared" si="152"/>
        <v>40539.160900000003</v>
      </c>
      <c r="R158" s="19">
        <f t="shared" si="129"/>
        <v>2.6824165141997239E-4</v>
      </c>
      <c r="S158" s="137">
        <v>1</v>
      </c>
      <c r="T158" s="19"/>
      <c r="U158" s="19"/>
      <c r="V158" s="19"/>
      <c r="Z158">
        <f t="shared" si="153"/>
        <v>-120.5</v>
      </c>
      <c r="AA158" s="19">
        <f t="shared" si="154"/>
        <v>-4.0683433024185332E-3</v>
      </c>
      <c r="AB158" s="19">
        <f t="shared" si="155"/>
        <v>1.5919427790771185E-2</v>
      </c>
      <c r="AC158" s="19">
        <f t="shared" si="156"/>
        <v>-1.6378084485676962E-2</v>
      </c>
      <c r="AD158" s="19">
        <f t="shared" si="157"/>
        <v>1.8048433037563781E-3</v>
      </c>
      <c r="AE158" s="19">
        <f t="shared" si="158"/>
        <v>3.2574593511142378E-6</v>
      </c>
      <c r="AF158">
        <f t="shared" si="159"/>
        <v>-1.6378084485676962E-2</v>
      </c>
      <c r="AG158" s="137"/>
      <c r="AH158">
        <f t="shared" si="160"/>
        <v>-1.818292778943334E-2</v>
      </c>
      <c r="AI158">
        <f t="shared" si="161"/>
        <v>0.60767380896263512</v>
      </c>
      <c r="AJ158">
        <f t="shared" si="162"/>
        <v>-0.59218243316882646</v>
      </c>
      <c r="AK158">
        <f t="shared" si="163"/>
        <v>0.7473826806178745</v>
      </c>
      <c r="AL158">
        <f t="shared" si="164"/>
        <v>2.0541911795374439</v>
      </c>
      <c r="AM158">
        <f t="shared" si="165"/>
        <v>1.6543382598258529</v>
      </c>
      <c r="AN158" s="19">
        <f t="shared" si="168"/>
        <v>-495.47494976719184</v>
      </c>
      <c r="AO158" s="19">
        <f t="shared" si="168"/>
        <v>-495.48960341927398</v>
      </c>
      <c r="AP158" s="19">
        <f t="shared" si="168"/>
        <v>-495.51648173313106</v>
      </c>
      <c r="AQ158" s="19">
        <f t="shared" si="168"/>
        <v>-495.56374796495163</v>
      </c>
      <c r="AR158" s="19">
        <f t="shared" si="168"/>
        <v>-495.64168514069024</v>
      </c>
      <c r="AS158" s="19">
        <f t="shared" si="168"/>
        <v>-495.75964184487043</v>
      </c>
      <c r="AT158" s="19">
        <f t="shared" si="168"/>
        <v>-495.92186692774601</v>
      </c>
      <c r="AU158" s="19">
        <f t="shared" si="166"/>
        <v>-496.1266221498376</v>
      </c>
      <c r="AW158">
        <v>6600</v>
      </c>
      <c r="AX158">
        <f t="shared" si="134"/>
        <v>3.6247762916230455E-2</v>
      </c>
      <c r="AY158">
        <f t="shared" si="135"/>
        <v>1.812763473996323E-2</v>
      </c>
      <c r="AZ158" s="19">
        <f t="shared" si="136"/>
        <v>1.8120128176267229E-2</v>
      </c>
      <c r="BA158">
        <f t="shared" si="137"/>
        <v>0.19173649834424933</v>
      </c>
      <c r="BB158">
        <f t="shared" si="130"/>
        <v>0.67875241093749439</v>
      </c>
      <c r="BC158">
        <f t="shared" si="131"/>
        <v>-2.849167146060112</v>
      </c>
      <c r="BD158">
        <f t="shared" si="132"/>
        <v>-6.7905414618199664</v>
      </c>
      <c r="BE158">
        <f t="shared" si="138"/>
        <v>-479.72604189943814</v>
      </c>
      <c r="BF158">
        <f t="shared" si="139"/>
        <v>-479.71824836639888</v>
      </c>
      <c r="BG158">
        <f t="shared" si="140"/>
        <v>-479.73385257386803</v>
      </c>
      <c r="BH158">
        <f t="shared" si="141"/>
        <v>-479.70226388604772</v>
      </c>
      <c r="BI158">
        <f t="shared" si="142"/>
        <v>-479.76488052306848</v>
      </c>
      <c r="BJ158">
        <f t="shared" si="143"/>
        <v>-479.63472329830626</v>
      </c>
      <c r="BK158">
        <f t="shared" si="144"/>
        <v>-479.88468400824371</v>
      </c>
      <c r="BL158">
        <f t="shared" si="145"/>
        <v>-479.04169203588066</v>
      </c>
    </row>
    <row r="159" spans="1:79" ht="12.95" customHeight="1">
      <c r="A159" s="166" t="s">
        <v>562</v>
      </c>
      <c r="B159" s="168" t="s">
        <v>92</v>
      </c>
      <c r="C159" s="167">
        <v>55563.776100000003</v>
      </c>
      <c r="D159" s="18"/>
      <c r="E159" s="92">
        <f t="shared" si="149"/>
        <v>-118.00161274963004</v>
      </c>
      <c r="F159" s="19">
        <f t="shared" si="150"/>
        <v>-118</v>
      </c>
      <c r="G159" s="19">
        <f t="shared" si="151"/>
        <v>-3.9459999970858917E-3</v>
      </c>
      <c r="H159" s="19"/>
      <c r="I159" s="19"/>
      <c r="J159" s="20"/>
      <c r="K159" s="19">
        <f t="shared" si="148"/>
        <v>-3.9459999970858917E-3</v>
      </c>
      <c r="L159" s="19"/>
      <c r="M159" s="19"/>
      <c r="N159" s="19"/>
      <c r="O159" s="19">
        <f t="shared" ca="1" si="146"/>
        <v>-4.5784526642210239E-3</v>
      </c>
      <c r="P159" s="21">
        <f t="shared" si="167"/>
        <v>1.4115958846043613E-2</v>
      </c>
      <c r="Q159" s="22">
        <f t="shared" si="152"/>
        <v>40545.276100000003</v>
      </c>
      <c r="R159" s="19">
        <f t="shared" si="129"/>
        <v>3.2623435725090416E-4</v>
      </c>
      <c r="S159" s="3">
        <v>1</v>
      </c>
      <c r="Z159">
        <f t="shared" si="153"/>
        <v>-118</v>
      </c>
      <c r="AA159" s="19">
        <f t="shared" si="154"/>
        <v>-4.048323109377432E-3</v>
      </c>
      <c r="AB159" s="19">
        <f t="shared" si="155"/>
        <v>1.4218281958335154E-2</v>
      </c>
      <c r="AC159" s="19">
        <f t="shared" si="156"/>
        <v>-1.8061958843129507E-2</v>
      </c>
      <c r="AD159" s="19">
        <f t="shared" si="157"/>
        <v>1.023231122915403E-4</v>
      </c>
      <c r="AE159" s="19">
        <f t="shared" si="158"/>
        <v>1.0470019309027166E-8</v>
      </c>
      <c r="AF159">
        <f t="shared" si="159"/>
        <v>-1.8061958843129507E-2</v>
      </c>
      <c r="AG159" s="137"/>
      <c r="AH159">
        <f t="shared" si="160"/>
        <v>-1.8164281955421045E-2</v>
      </c>
      <c r="AI159">
        <f t="shared" si="161"/>
        <v>0.59563239638453491</v>
      </c>
      <c r="AJ159">
        <f t="shared" si="162"/>
        <v>-0.57906687612328922</v>
      </c>
      <c r="AK159">
        <f t="shared" si="163"/>
        <v>0.74093694239640451</v>
      </c>
      <c r="AL159">
        <f t="shared" si="164"/>
        <v>2.0703720450810996</v>
      </c>
      <c r="AM159">
        <f t="shared" si="165"/>
        <v>1.6849816825404313</v>
      </c>
      <c r="AN159" s="19">
        <f t="shared" si="168"/>
        <v>-495.46052878810684</v>
      </c>
      <c r="AO159" s="19">
        <f t="shared" si="168"/>
        <v>-495.47442931621259</v>
      </c>
      <c r="AP159" s="19">
        <f t="shared" si="168"/>
        <v>-495.5004090665131</v>
      </c>
      <c r="AQ159" s="19">
        <f t="shared" si="168"/>
        <v>-495.54694028975365</v>
      </c>
      <c r="AR159" s="19">
        <f t="shared" si="168"/>
        <v>-495.62494253698577</v>
      </c>
      <c r="AS159" s="19">
        <f t="shared" si="168"/>
        <v>-495.74452687462963</v>
      </c>
      <c r="AT159" s="19">
        <f t="shared" si="168"/>
        <v>-495.91031111064041</v>
      </c>
      <c r="AU159" s="19">
        <f t="shared" si="166"/>
        <v>-496.12026662193267</v>
      </c>
      <c r="AW159">
        <v>6700</v>
      </c>
      <c r="AX159">
        <f t="shared" si="134"/>
        <v>3.5680298535911543E-2</v>
      </c>
      <c r="AY159">
        <f t="shared" si="135"/>
        <v>1.8192159820806953E-2</v>
      </c>
      <c r="AZ159" s="19">
        <f t="shared" si="136"/>
        <v>1.748813871510459E-2</v>
      </c>
      <c r="BA159">
        <f t="shared" si="137"/>
        <v>0.20987952975355828</v>
      </c>
      <c r="BB159">
        <f t="shared" si="130"/>
        <v>0.72648433489553144</v>
      </c>
      <c r="BC159">
        <f t="shared" si="131"/>
        <v>-2.7820376175082435</v>
      </c>
      <c r="BD159">
        <f t="shared" si="132"/>
        <v>-5.5023754224334711</v>
      </c>
      <c r="BE159">
        <f t="shared" si="138"/>
        <v>-479.54640436136077</v>
      </c>
      <c r="BF159">
        <f t="shared" si="139"/>
        <v>-479.54595246163007</v>
      </c>
      <c r="BG159">
        <f t="shared" si="140"/>
        <v>-479.54717397545318</v>
      </c>
      <c r="BH159">
        <f t="shared" si="141"/>
        <v>-479.54386505990561</v>
      </c>
      <c r="BI159">
        <f t="shared" si="142"/>
        <v>-479.55277718300579</v>
      </c>
      <c r="BJ159">
        <f t="shared" si="143"/>
        <v>-479.5283869353359</v>
      </c>
      <c r="BK159">
        <f t="shared" si="144"/>
        <v>-479.5925071400606</v>
      </c>
      <c r="BL159">
        <f t="shared" si="145"/>
        <v>-478.78747091968455</v>
      </c>
    </row>
    <row r="160" spans="1:79" ht="12.95" customHeight="1">
      <c r="A160" s="166" t="s">
        <v>562</v>
      </c>
      <c r="B160" s="168" t="s">
        <v>92</v>
      </c>
      <c r="C160" s="167">
        <v>55563.7765</v>
      </c>
      <c r="D160" s="18"/>
      <c r="E160" s="92">
        <f t="shared" si="149"/>
        <v>-118.00144926766141</v>
      </c>
      <c r="F160" s="19">
        <f t="shared" si="150"/>
        <v>-118</v>
      </c>
      <c r="G160" s="19">
        <f t="shared" si="151"/>
        <v>-3.545999999914784E-3</v>
      </c>
      <c r="H160" s="19"/>
      <c r="I160" s="19"/>
      <c r="J160" s="20"/>
      <c r="K160" s="19">
        <f t="shared" si="148"/>
        <v>-3.545999999914784E-3</v>
      </c>
      <c r="L160" s="19"/>
      <c r="M160" s="19"/>
      <c r="N160" s="19"/>
      <c r="O160" s="19">
        <f t="shared" ca="1" si="146"/>
        <v>-4.5784526642210239E-3</v>
      </c>
      <c r="P160" s="21">
        <f t="shared" si="167"/>
        <v>1.4115958846043613E-2</v>
      </c>
      <c r="Q160" s="22">
        <f t="shared" si="152"/>
        <v>40545.2765</v>
      </c>
      <c r="R160" s="19">
        <f t="shared" ref="R160:R182" si="169">+(P160-G160)^2</f>
        <v>3.1194479027632814E-4</v>
      </c>
      <c r="S160" s="3">
        <v>1</v>
      </c>
      <c r="Z160">
        <f t="shared" si="153"/>
        <v>-118</v>
      </c>
      <c r="AA160" s="19">
        <f t="shared" si="154"/>
        <v>-4.048323109377432E-3</v>
      </c>
      <c r="AB160" s="19">
        <f t="shared" si="155"/>
        <v>1.4618281955506261E-2</v>
      </c>
      <c r="AC160" s="19">
        <f t="shared" si="156"/>
        <v>-1.7661958845958399E-2</v>
      </c>
      <c r="AD160" s="19">
        <f t="shared" si="157"/>
        <v>5.0232310946264798E-4</v>
      </c>
      <c r="AE160" s="19">
        <f t="shared" si="158"/>
        <v>2.5232850630022343E-7</v>
      </c>
      <c r="AF160">
        <f t="shared" si="159"/>
        <v>-1.7661958845958399E-2</v>
      </c>
      <c r="AG160" s="137"/>
      <c r="AH160">
        <f t="shared" si="160"/>
        <v>-1.8164281955421045E-2</v>
      </c>
      <c r="AI160">
        <f t="shared" si="161"/>
        <v>0.59563239638453491</v>
      </c>
      <c r="AJ160">
        <f t="shared" si="162"/>
        <v>-0.57906687612328922</v>
      </c>
      <c r="AK160">
        <f t="shared" si="163"/>
        <v>0.74093694239640451</v>
      </c>
      <c r="AL160">
        <f t="shared" si="164"/>
        <v>2.0703720450810996</v>
      </c>
      <c r="AM160">
        <f t="shared" si="165"/>
        <v>1.6849816825404313</v>
      </c>
      <c r="AN160" s="19">
        <f t="shared" si="168"/>
        <v>-495.46052878810684</v>
      </c>
      <c r="AO160" s="19">
        <f t="shared" si="168"/>
        <v>-495.47442931621259</v>
      </c>
      <c r="AP160" s="19">
        <f t="shared" si="168"/>
        <v>-495.5004090665131</v>
      </c>
      <c r="AQ160" s="19">
        <f t="shared" si="168"/>
        <v>-495.54694028975365</v>
      </c>
      <c r="AR160" s="19">
        <f t="shared" si="168"/>
        <v>-495.62494253698577</v>
      </c>
      <c r="AS160" s="19">
        <f t="shared" si="168"/>
        <v>-495.74452687462963</v>
      </c>
      <c r="AT160" s="19">
        <f t="shared" si="168"/>
        <v>-495.91031111064041</v>
      </c>
      <c r="AU160" s="19">
        <f t="shared" si="166"/>
        <v>-496.12026662193267</v>
      </c>
      <c r="AW160">
        <v>6800</v>
      </c>
      <c r="AX160">
        <f t="shared" si="134"/>
        <v>3.4408292532213808E-2</v>
      </c>
      <c r="AY160">
        <f t="shared" si="135"/>
        <v>1.8256825991427118E-2</v>
      </c>
      <c r="AZ160" s="19">
        <f t="shared" si="136"/>
        <v>1.6151466540786686E-2</v>
      </c>
      <c r="BA160">
        <f t="shared" si="137"/>
        <v>0.23674675186882888</v>
      </c>
      <c r="BB160">
        <f t="shared" si="130"/>
        <v>0.78013039824456964</v>
      </c>
      <c r="BC160">
        <f t="shared" si="131"/>
        <v>-2.7003553596615042</v>
      </c>
      <c r="BD160">
        <f t="shared" si="132"/>
        <v>-4.4589291413324643</v>
      </c>
      <c r="BE160">
        <f t="shared" si="138"/>
        <v>-479.34966149649796</v>
      </c>
      <c r="BF160">
        <f t="shared" si="139"/>
        <v>-479.34970750388152</v>
      </c>
      <c r="BG160">
        <f t="shared" si="140"/>
        <v>-479.34949284184177</v>
      </c>
      <c r="BH160">
        <f t="shared" si="141"/>
        <v>-479.35049291971472</v>
      </c>
      <c r="BI160">
        <f t="shared" si="142"/>
        <v>-479.34580075300943</v>
      </c>
      <c r="BJ160">
        <f t="shared" si="143"/>
        <v>-479.36713625078283</v>
      </c>
      <c r="BK160">
        <f t="shared" si="144"/>
        <v>-479.24858169353092</v>
      </c>
      <c r="BL160">
        <f t="shared" si="145"/>
        <v>-478.5332498034885</v>
      </c>
    </row>
    <row r="161" spans="1:64" ht="12.95" customHeight="1">
      <c r="A161" s="166" t="s">
        <v>562</v>
      </c>
      <c r="B161" s="168" t="s">
        <v>92</v>
      </c>
      <c r="C161" s="167">
        <v>55573.5628</v>
      </c>
      <c r="D161" s="18"/>
      <c r="E161" s="92">
        <f t="shared" si="149"/>
        <v>-114.00174026556772</v>
      </c>
      <c r="F161" s="19">
        <f t="shared" si="150"/>
        <v>-114</v>
      </c>
      <c r="G161" s="19">
        <f t="shared" si="151"/>
        <v>-4.2580000008456409E-3</v>
      </c>
      <c r="H161" s="19"/>
      <c r="I161" s="19"/>
      <c r="J161" s="20"/>
      <c r="K161" s="19">
        <f t="shared" si="148"/>
        <v>-4.2580000008456409E-3</v>
      </c>
      <c r="L161" s="19"/>
      <c r="M161" s="19"/>
      <c r="N161" s="19"/>
      <c r="O161" s="19">
        <f t="shared" ca="1" si="146"/>
        <v>-4.4684681690839567E-3</v>
      </c>
      <c r="P161" s="21">
        <f t="shared" si="167"/>
        <v>1.4118158003906414E-2</v>
      </c>
      <c r="Q161" s="22">
        <f t="shared" si="152"/>
        <v>40555.0628</v>
      </c>
      <c r="R161" s="19">
        <f t="shared" si="169"/>
        <v>3.3768318301561311E-4</v>
      </c>
      <c r="S161" s="3">
        <v>1</v>
      </c>
      <c r="Z161">
        <f t="shared" si="153"/>
        <v>-114</v>
      </c>
      <c r="AA161" s="19">
        <f t="shared" si="154"/>
        <v>-4.009668537278405E-3</v>
      </c>
      <c r="AB161" s="19">
        <f t="shared" si="155"/>
        <v>1.3869826540339178E-2</v>
      </c>
      <c r="AC161" s="19">
        <f t="shared" si="156"/>
        <v>-1.8376158004752056E-2</v>
      </c>
      <c r="AD161" s="19">
        <f t="shared" si="157"/>
        <v>-2.4833146356723589E-4</v>
      </c>
      <c r="AE161" s="19">
        <f t="shared" si="158"/>
        <v>6.1668515797445411E-8</v>
      </c>
      <c r="AF161">
        <f t="shared" si="159"/>
        <v>-1.8376158004752056E-2</v>
      </c>
      <c r="AG161" s="137"/>
      <c r="AH161">
        <f t="shared" si="160"/>
        <v>-1.8127826541184819E-2</v>
      </c>
      <c r="AI161">
        <f t="shared" si="161"/>
        <v>0.57759812080294348</v>
      </c>
      <c r="AJ161">
        <f t="shared" si="162"/>
        <v>-0.55891563338892059</v>
      </c>
      <c r="AK161">
        <f t="shared" si="163"/>
        <v>0.73080596871689674</v>
      </c>
      <c r="AL161">
        <f t="shared" si="164"/>
        <v>2.0948781906779619</v>
      </c>
      <c r="AM161">
        <f t="shared" si="165"/>
        <v>1.733017388542526</v>
      </c>
      <c r="AN161" s="19">
        <f t="shared" ref="AN161:AT170" si="170">$AU161+$AB$7*SIN(AO161)</f>
        <v>-495.43812664489059</v>
      </c>
      <c r="AO161" s="19">
        <f t="shared" si="170"/>
        <v>-495.45084542505998</v>
      </c>
      <c r="AP161" s="19">
        <f t="shared" si="170"/>
        <v>-495.47535080275941</v>
      </c>
      <c r="AQ161" s="19">
        <f t="shared" si="170"/>
        <v>-495.52057414642934</v>
      </c>
      <c r="AR161" s="19">
        <f t="shared" si="170"/>
        <v>-495.59847002216748</v>
      </c>
      <c r="AS161" s="19">
        <f t="shared" si="170"/>
        <v>-495.72046104314325</v>
      </c>
      <c r="AT161" s="19">
        <f t="shared" si="170"/>
        <v>-495.89183953027515</v>
      </c>
      <c r="AU161" s="19">
        <f t="shared" si="166"/>
        <v>-496.11009777728481</v>
      </c>
      <c r="AW161">
        <v>6900</v>
      </c>
      <c r="AX161">
        <f t="shared" si="134"/>
        <v>3.2162121643698506E-2</v>
      </c>
      <c r="AY161">
        <f t="shared" si="135"/>
        <v>1.8321633251823718E-2</v>
      </c>
      <c r="AZ161" s="19">
        <f t="shared" si="136"/>
        <v>1.3840488391874789E-2</v>
      </c>
      <c r="BA161">
        <f t="shared" si="137"/>
        <v>0.28042979595124273</v>
      </c>
      <c r="BB161">
        <f t="shared" si="130"/>
        <v>0.84348362974616353</v>
      </c>
      <c r="BC161">
        <f t="shared" si="131"/>
        <v>-2.591493669300672</v>
      </c>
      <c r="BD161">
        <f t="shared" si="132"/>
        <v>-3.5435603891534306</v>
      </c>
      <c r="BE161">
        <f t="shared" si="138"/>
        <v>-479.12274972723611</v>
      </c>
      <c r="BF161">
        <f t="shared" si="139"/>
        <v>-479.12274972137743</v>
      </c>
      <c r="BG161">
        <f t="shared" si="140"/>
        <v>-479.12274995377715</v>
      </c>
      <c r="BH161">
        <f t="shared" si="141"/>
        <v>-479.12274073368451</v>
      </c>
      <c r="BI161">
        <f t="shared" si="142"/>
        <v>-479.12310436930659</v>
      </c>
      <c r="BJ161">
        <f t="shared" si="143"/>
        <v>-479.10008153339356</v>
      </c>
      <c r="BK161">
        <f t="shared" si="144"/>
        <v>-478.85867395773437</v>
      </c>
      <c r="BL161">
        <f t="shared" si="145"/>
        <v>-478.27902868729245</v>
      </c>
    </row>
    <row r="162" spans="1:64" ht="12.95" customHeight="1">
      <c r="A162" s="37" t="s">
        <v>194</v>
      </c>
      <c r="B162" s="87" t="s">
        <v>89</v>
      </c>
      <c r="C162" s="37">
        <v>55579.680399999997</v>
      </c>
      <c r="D162" s="37">
        <v>4.0000000000000002E-4</v>
      </c>
      <c r="E162" s="19">
        <f t="shared" si="149"/>
        <v>-111.50144701978535</v>
      </c>
      <c r="F162" s="19">
        <f t="shared" si="150"/>
        <v>-111.5</v>
      </c>
      <c r="G162" s="19">
        <f t="shared" si="151"/>
        <v>-3.5405000016908161E-3</v>
      </c>
      <c r="H162" s="19"/>
      <c r="I162" s="19"/>
      <c r="J162" s="20"/>
      <c r="K162" s="19">
        <f t="shared" si="148"/>
        <v>-3.5405000016908161E-3</v>
      </c>
      <c r="L162" s="19"/>
      <c r="M162" s="19"/>
      <c r="N162" s="19"/>
      <c r="O162" s="19">
        <f t="shared" ca="1" si="146"/>
        <v>-4.3997278596232901E-3</v>
      </c>
      <c r="P162" s="21">
        <f t="shared" si="167"/>
        <v>1.4119532592206108E-2</v>
      </c>
      <c r="Q162" s="22">
        <f t="shared" si="152"/>
        <v>40561.180399999997</v>
      </c>
      <c r="R162" s="19">
        <f t="shared" si="169"/>
        <v>3.1187675121750172E-4</v>
      </c>
      <c r="S162" s="137">
        <v>1</v>
      </c>
      <c r="T162" s="19"/>
      <c r="U162" s="19"/>
      <c r="V162" s="19"/>
      <c r="Z162">
        <f t="shared" si="153"/>
        <v>-111.5</v>
      </c>
      <c r="AA162" s="19">
        <f t="shared" si="154"/>
        <v>-3.9817177160510232E-3</v>
      </c>
      <c r="AB162" s="19">
        <f t="shared" si="155"/>
        <v>1.4560750306566315E-2</v>
      </c>
      <c r="AC162" s="19">
        <f t="shared" si="156"/>
        <v>-1.7660032593896924E-2</v>
      </c>
      <c r="AD162" s="19">
        <f t="shared" si="157"/>
        <v>4.412177143602071E-4</v>
      </c>
      <c r="AE162" s="19">
        <f t="shared" si="158"/>
        <v>1.9467307146524529E-7</v>
      </c>
      <c r="AF162">
        <f t="shared" si="159"/>
        <v>-1.7660032593896924E-2</v>
      </c>
      <c r="AG162" s="137"/>
      <c r="AH162">
        <f t="shared" si="160"/>
        <v>-1.8101250308257131E-2</v>
      </c>
      <c r="AI162">
        <f t="shared" si="161"/>
        <v>0.56703275789612018</v>
      </c>
      <c r="AJ162">
        <f t="shared" si="162"/>
        <v>-0.54681800098611244</v>
      </c>
      <c r="AK162">
        <f t="shared" si="163"/>
        <v>0.72459649373041202</v>
      </c>
      <c r="AL162">
        <f t="shared" si="164"/>
        <v>2.1093967552544308</v>
      </c>
      <c r="AM162">
        <f t="shared" si="165"/>
        <v>1.762449619055162</v>
      </c>
      <c r="AN162" s="19">
        <f t="shared" si="170"/>
        <v>-495.42452395988488</v>
      </c>
      <c r="AO162" s="19">
        <f t="shared" si="170"/>
        <v>-495.43652322392097</v>
      </c>
      <c r="AP162" s="19">
        <f t="shared" si="170"/>
        <v>-495.46009189497619</v>
      </c>
      <c r="AQ162" s="19">
        <f t="shared" si="170"/>
        <v>-495.50442331467536</v>
      </c>
      <c r="AR162" s="19">
        <f t="shared" si="170"/>
        <v>-495.58212480910163</v>
      </c>
      <c r="AS162" s="19">
        <f t="shared" si="170"/>
        <v>-495.70549559705097</v>
      </c>
      <c r="AT162" s="19">
        <f t="shared" si="170"/>
        <v>-495.88030619890895</v>
      </c>
      <c r="AU162" s="19">
        <f t="shared" si="166"/>
        <v>-496.10374224937993</v>
      </c>
      <c r="AW162">
        <v>7000</v>
      </c>
      <c r="AX162">
        <f t="shared" si="134"/>
        <v>2.8409909922785886E-2</v>
      </c>
      <c r="AY162">
        <f t="shared" si="135"/>
        <v>1.8386581601996754E-2</v>
      </c>
      <c r="AZ162" s="19">
        <f t="shared" si="136"/>
        <v>1.0023328320789135E-2</v>
      </c>
      <c r="BA162">
        <f t="shared" si="137"/>
        <v>0.36352122941139153</v>
      </c>
      <c r="BB162">
        <f t="shared" si="130"/>
        <v>0.92084817010405706</v>
      </c>
      <c r="BC162">
        <f t="shared" si="131"/>
        <v>-2.4249794191251959</v>
      </c>
      <c r="BD162">
        <f t="shared" si="132"/>
        <v>-2.6704353163009071</v>
      </c>
      <c r="BE162">
        <f t="shared" si="138"/>
        <v>-478.84252082843716</v>
      </c>
      <c r="BF162">
        <f t="shared" si="139"/>
        <v>-478.84219408498797</v>
      </c>
      <c r="BG162">
        <f t="shared" si="140"/>
        <v>-478.8406383839594</v>
      </c>
      <c r="BH162">
        <f t="shared" si="141"/>
        <v>-478.83335649598587</v>
      </c>
      <c r="BI162">
        <f t="shared" si="142"/>
        <v>-478.80162943424818</v>
      </c>
      <c r="BJ162">
        <f t="shared" si="143"/>
        <v>-478.6909265557054</v>
      </c>
      <c r="BK162">
        <f t="shared" si="144"/>
        <v>-478.4315060118609</v>
      </c>
      <c r="BL162">
        <f t="shared" si="145"/>
        <v>-478.02480757109635</v>
      </c>
    </row>
    <row r="163" spans="1:64" ht="12.95" customHeight="1">
      <c r="A163" s="166" t="s">
        <v>562</v>
      </c>
      <c r="B163" s="168" t="s">
        <v>92</v>
      </c>
      <c r="C163" s="167">
        <v>55590.690600000002</v>
      </c>
      <c r="D163" s="18"/>
      <c r="E163" s="92">
        <f t="shared" si="149"/>
        <v>-107.00152406066186</v>
      </c>
      <c r="F163" s="19">
        <f t="shared" si="150"/>
        <v>-107</v>
      </c>
      <c r="G163" s="19">
        <f t="shared" si="151"/>
        <v>-3.7289999963832088E-3</v>
      </c>
      <c r="H163" s="19"/>
      <c r="I163" s="19"/>
      <c r="J163" s="20"/>
      <c r="K163" s="19">
        <f t="shared" si="148"/>
        <v>-3.7289999963832088E-3</v>
      </c>
      <c r="L163" s="19"/>
      <c r="M163" s="19"/>
      <c r="N163" s="19"/>
      <c r="O163" s="19">
        <f t="shared" ca="1" si="146"/>
        <v>-4.275995302594089E-3</v>
      </c>
      <c r="P163" s="21">
        <f t="shared" si="167"/>
        <v>1.4122007073361951E-2</v>
      </c>
      <c r="Q163" s="22">
        <f t="shared" si="152"/>
        <v>40572.190600000002</v>
      </c>
      <c r="R163" s="19">
        <f t="shared" si="169"/>
        <v>3.1865845340409165E-4</v>
      </c>
      <c r="S163" s="3">
        <v>1</v>
      </c>
      <c r="Z163">
        <f t="shared" si="153"/>
        <v>-107</v>
      </c>
      <c r="AA163" s="19">
        <f t="shared" si="154"/>
        <v>-3.9247913213894536E-3</v>
      </c>
      <c r="AB163" s="19">
        <f t="shared" si="155"/>
        <v>1.4317798398368196E-2</v>
      </c>
      <c r="AC163" s="19">
        <f t="shared" si="156"/>
        <v>-1.785100706974516E-2</v>
      </c>
      <c r="AD163" s="19">
        <f t="shared" si="157"/>
        <v>1.9579132500624485E-4</v>
      </c>
      <c r="AE163" s="19">
        <f t="shared" si="158"/>
        <v>3.8334242947701002E-8</v>
      </c>
      <c r="AF163">
        <f t="shared" si="159"/>
        <v>-1.785100706974516E-2</v>
      </c>
      <c r="AG163" s="137"/>
      <c r="AH163">
        <f t="shared" si="160"/>
        <v>-1.8046798394751404E-2</v>
      </c>
      <c r="AI163">
        <f t="shared" si="161"/>
        <v>0.54924808040677608</v>
      </c>
      <c r="AJ163">
        <f t="shared" si="162"/>
        <v>-0.52594813197395307</v>
      </c>
      <c r="AK163">
        <f t="shared" si="163"/>
        <v>0.71366898380444599</v>
      </c>
      <c r="AL163">
        <f t="shared" si="164"/>
        <v>2.134126224759473</v>
      </c>
      <c r="AM163">
        <f t="shared" si="165"/>
        <v>1.8143558445409753</v>
      </c>
      <c r="AN163" s="19">
        <f t="shared" si="170"/>
        <v>-495.40076409383391</v>
      </c>
      <c r="AO163" s="19">
        <f t="shared" si="170"/>
        <v>-495.41151409495546</v>
      </c>
      <c r="AP163" s="19">
        <f t="shared" si="170"/>
        <v>-495.43338399061065</v>
      </c>
      <c r="AQ163" s="19">
        <f t="shared" si="170"/>
        <v>-495.47598423061783</v>
      </c>
      <c r="AR163" s="19">
        <f t="shared" si="170"/>
        <v>-495.55309742305707</v>
      </c>
      <c r="AS163" s="19">
        <f t="shared" si="170"/>
        <v>-495.67870889021901</v>
      </c>
      <c r="AT163" s="19">
        <f t="shared" si="170"/>
        <v>-495.85956908617288</v>
      </c>
      <c r="AU163" s="19">
        <f t="shared" si="166"/>
        <v>-496.09230229915113</v>
      </c>
      <c r="AW163">
        <v>7100</v>
      </c>
      <c r="AX163">
        <f t="shared" si="134"/>
        <v>2.1475255526148901E-2</v>
      </c>
      <c r="AY163">
        <f t="shared" si="135"/>
        <v>1.8451671041946231E-2</v>
      </c>
      <c r="AZ163" s="19">
        <f t="shared" si="136"/>
        <v>3.0235844842026699E-3</v>
      </c>
      <c r="BA163">
        <f t="shared" si="137"/>
        <v>0.6009920917571161</v>
      </c>
      <c r="BB163">
        <f t="shared" si="130"/>
        <v>0.99925050240865398</v>
      </c>
      <c r="BC163">
        <f t="shared" si="131"/>
        <v>-2.0631525322127651</v>
      </c>
      <c r="BD163">
        <f t="shared" si="132"/>
        <v>-1.6712069613915839</v>
      </c>
      <c r="BE163">
        <f t="shared" si="138"/>
        <v>-478.42672385033063</v>
      </c>
      <c r="BF163">
        <f t="shared" si="139"/>
        <v>-478.41248439701826</v>
      </c>
      <c r="BG163">
        <f t="shared" si="140"/>
        <v>-478.38609632470963</v>
      </c>
      <c r="BH163">
        <f t="shared" si="141"/>
        <v>-478.33922496436452</v>
      </c>
      <c r="BI163">
        <f t="shared" si="142"/>
        <v>-478.26123938007646</v>
      </c>
      <c r="BJ163">
        <f t="shared" si="143"/>
        <v>-478.14237822224362</v>
      </c>
      <c r="BK163">
        <f t="shared" si="144"/>
        <v>-477.97819506075035</v>
      </c>
      <c r="BL163">
        <f t="shared" si="145"/>
        <v>-477.7705864549003</v>
      </c>
    </row>
    <row r="164" spans="1:64" ht="12.95" customHeight="1">
      <c r="A164" s="166" t="s">
        <v>668</v>
      </c>
      <c r="B164" s="168" t="s">
        <v>89</v>
      </c>
      <c r="C164" s="167">
        <v>55599.250999999997</v>
      </c>
      <c r="D164" s="18"/>
      <c r="E164" s="92">
        <f t="shared" si="149"/>
        <v>-103.502846425447</v>
      </c>
      <c r="F164" s="19">
        <f t="shared" si="150"/>
        <v>-103.5</v>
      </c>
      <c r="G164" s="19">
        <f t="shared" si="151"/>
        <v>-6.9645000039599836E-3</v>
      </c>
      <c r="H164" s="19"/>
      <c r="I164" s="19"/>
      <c r="J164" s="20"/>
      <c r="K164" s="19">
        <f t="shared" si="148"/>
        <v>-6.9645000039599836E-3</v>
      </c>
      <c r="L164" s="19"/>
      <c r="M164" s="19"/>
      <c r="N164" s="19"/>
      <c r="O164" s="19">
        <f t="shared" ca="1" si="146"/>
        <v>-4.1797588693491547E-3</v>
      </c>
      <c r="P164" s="21">
        <f t="shared" si="167"/>
        <v>1.4123931867342185E-2</v>
      </c>
      <c r="Q164" s="22">
        <f t="shared" si="152"/>
        <v>40580.750999999997</v>
      </c>
      <c r="R164" s="19">
        <f t="shared" si="169"/>
        <v>4.44721958790553E-4</v>
      </c>
      <c r="S164" s="3">
        <v>1</v>
      </c>
      <c r="Z164">
        <f t="shared" si="153"/>
        <v>-103.5</v>
      </c>
      <c r="AA164" s="19">
        <f t="shared" si="154"/>
        <v>-3.8751867287655107E-3</v>
      </c>
      <c r="AB164" s="19">
        <f t="shared" si="155"/>
        <v>1.1034618592147712E-2</v>
      </c>
      <c r="AC164" s="19">
        <f t="shared" si="156"/>
        <v>-2.1088431871302167E-2</v>
      </c>
      <c r="AD164" s="19">
        <f t="shared" si="157"/>
        <v>-3.0893132751944729E-3</v>
      </c>
      <c r="AE164" s="19">
        <f t="shared" si="158"/>
        <v>9.5438565122928007E-6</v>
      </c>
      <c r="AF164">
        <f t="shared" si="159"/>
        <v>-2.1088431871302167E-2</v>
      </c>
      <c r="AG164" s="137"/>
      <c r="AH164">
        <f t="shared" si="160"/>
        <v>-1.7999118596107696E-2</v>
      </c>
      <c r="AI164">
        <f t="shared" si="161"/>
        <v>0.53640929745575439</v>
      </c>
      <c r="AJ164">
        <f t="shared" si="162"/>
        <v>-0.51047345277213185</v>
      </c>
      <c r="AK164">
        <f t="shared" si="163"/>
        <v>0.70539660615569988</v>
      </c>
      <c r="AL164">
        <f t="shared" si="164"/>
        <v>2.1522204309115072</v>
      </c>
      <c r="AM164">
        <f t="shared" si="165"/>
        <v>1.8538340890395422</v>
      </c>
      <c r="AN164" s="19">
        <f t="shared" si="170"/>
        <v>-495.38288994558394</v>
      </c>
      <c r="AO164" s="19">
        <f t="shared" si="170"/>
        <v>-495.39271500983671</v>
      </c>
      <c r="AP164" s="19">
        <f t="shared" si="170"/>
        <v>-495.41326525133758</v>
      </c>
      <c r="AQ164" s="19">
        <f t="shared" si="170"/>
        <v>-495.45442293349532</v>
      </c>
      <c r="AR164" s="19">
        <f t="shared" si="170"/>
        <v>-495.53087540956193</v>
      </c>
      <c r="AS164" s="19">
        <f t="shared" si="170"/>
        <v>-495.65801271477306</v>
      </c>
      <c r="AT164" s="19">
        <f t="shared" si="170"/>
        <v>-495.84346121594876</v>
      </c>
      <c r="AU164" s="19">
        <f t="shared" si="166"/>
        <v>-496.08340456008426</v>
      </c>
      <c r="AW164">
        <v>7200</v>
      </c>
      <c r="AX164">
        <f t="shared" si="134"/>
        <v>5.8970316657359564E-3</v>
      </c>
      <c r="AY164">
        <f t="shared" si="135"/>
        <v>1.8516901571672142E-2</v>
      </c>
      <c r="AZ164" s="19">
        <f t="shared" si="136"/>
        <v>-1.2619869905936186E-2</v>
      </c>
      <c r="BA164">
        <f t="shared" si="137"/>
        <v>1.8404065825333729</v>
      </c>
      <c r="BB164">
        <f t="shared" si="130"/>
        <v>-0.52028781137911984</v>
      </c>
      <c r="BC164">
        <f t="shared" si="131"/>
        <v>9.3551007662086683E-2</v>
      </c>
      <c r="BD164">
        <f t="shared" si="132"/>
        <v>4.68096478330607E-2</v>
      </c>
      <c r="BE164">
        <f t="shared" si="138"/>
        <v>-477.49486429046334</v>
      </c>
      <c r="BF164">
        <f t="shared" si="139"/>
        <v>-477.49660835942535</v>
      </c>
      <c r="BG164">
        <f t="shared" si="140"/>
        <v>-477.49867517066264</v>
      </c>
      <c r="BH164">
        <f t="shared" si="141"/>
        <v>-477.5011243192892</v>
      </c>
      <c r="BI164">
        <f t="shared" si="142"/>
        <v>-477.50402637192758</v>
      </c>
      <c r="BJ164">
        <f t="shared" si="143"/>
        <v>-477.5074648860475</v>
      </c>
      <c r="BK164">
        <f t="shared" si="144"/>
        <v>-477.51153880922561</v>
      </c>
      <c r="BL164">
        <f t="shared" si="145"/>
        <v>-477.51636533870425</v>
      </c>
    </row>
    <row r="165" spans="1:64" ht="12.95" customHeight="1">
      <c r="A165" s="37" t="s">
        <v>196</v>
      </c>
      <c r="B165" s="87" t="s">
        <v>89</v>
      </c>
      <c r="C165" s="37">
        <v>55599.252</v>
      </c>
      <c r="D165" s="174">
        <v>2E-3</v>
      </c>
      <c r="E165" s="19">
        <f t="shared" si="149"/>
        <v>-103.50243772052099</v>
      </c>
      <c r="F165" s="19">
        <f t="shared" si="150"/>
        <v>-103.5</v>
      </c>
      <c r="G165" s="19">
        <f t="shared" si="151"/>
        <v>-5.964500000118278E-3</v>
      </c>
      <c r="H165" s="19"/>
      <c r="I165" s="19"/>
      <c r="J165" s="92">
        <f>G165</f>
        <v>-5.964500000118278E-3</v>
      </c>
      <c r="K165" s="19"/>
      <c r="L165" s="19"/>
      <c r="M165" s="19"/>
      <c r="N165" s="19"/>
      <c r="O165" s="19">
        <f t="shared" ref="O165:O182" ca="1" si="171">+C$11+C$12*F165</f>
        <v>-4.1797588693491547E-3</v>
      </c>
      <c r="P165" s="21">
        <f t="shared" si="167"/>
        <v>1.4123931867342185E-2</v>
      </c>
      <c r="Q165" s="22">
        <f t="shared" si="152"/>
        <v>40580.752</v>
      </c>
      <c r="R165" s="19">
        <f t="shared" si="169"/>
        <v>4.0354509489360101E-4</v>
      </c>
      <c r="S165" s="137">
        <v>1</v>
      </c>
      <c r="T165" s="19"/>
      <c r="U165" s="19"/>
      <c r="V165" s="19"/>
      <c r="Z165">
        <f t="shared" si="153"/>
        <v>-103.5</v>
      </c>
      <c r="AA165" s="19">
        <f t="shared" si="154"/>
        <v>-3.8751867287655107E-3</v>
      </c>
      <c r="AB165" s="19">
        <f t="shared" si="155"/>
        <v>1.2034618595989418E-2</v>
      </c>
      <c r="AC165" s="19">
        <f t="shared" si="156"/>
        <v>-2.0088431867460461E-2</v>
      </c>
      <c r="AD165" s="19">
        <f t="shared" si="157"/>
        <v>-2.0893132713527673E-3</v>
      </c>
      <c r="AE165" s="19">
        <f t="shared" si="158"/>
        <v>4.3652299458508021E-6</v>
      </c>
      <c r="AF165">
        <f t="shared" si="159"/>
        <v>-2.0088431867460461E-2</v>
      </c>
      <c r="AG165" s="137"/>
      <c r="AH165">
        <f t="shared" si="160"/>
        <v>-1.7999118596107696E-2</v>
      </c>
      <c r="AI165">
        <f t="shared" si="161"/>
        <v>0.53640929745575439</v>
      </c>
      <c r="AJ165">
        <f t="shared" si="162"/>
        <v>-0.51047345277213185</v>
      </c>
      <c r="AK165">
        <f t="shared" si="163"/>
        <v>0.70539660615569988</v>
      </c>
      <c r="AL165">
        <f t="shared" si="164"/>
        <v>2.1522204309115072</v>
      </c>
      <c r="AM165">
        <f t="shared" si="165"/>
        <v>1.8538340890395422</v>
      </c>
      <c r="AN165" s="19">
        <f t="shared" si="170"/>
        <v>-495.38288994558394</v>
      </c>
      <c r="AO165" s="19">
        <f t="shared" si="170"/>
        <v>-495.39271500983671</v>
      </c>
      <c r="AP165" s="19">
        <f t="shared" si="170"/>
        <v>-495.41326525133758</v>
      </c>
      <c r="AQ165" s="19">
        <f t="shared" si="170"/>
        <v>-495.45442293349532</v>
      </c>
      <c r="AR165" s="19">
        <f t="shared" si="170"/>
        <v>-495.53087540956193</v>
      </c>
      <c r="AS165" s="19">
        <f t="shared" si="170"/>
        <v>-495.65801271477306</v>
      </c>
      <c r="AT165" s="19">
        <f t="shared" si="170"/>
        <v>-495.84346121594876</v>
      </c>
      <c r="AU165" s="19">
        <f t="shared" si="166"/>
        <v>-496.08340456008426</v>
      </c>
      <c r="AW165">
        <v>7300</v>
      </c>
      <c r="AX165">
        <f t="shared" si="134"/>
        <v>4.481915486195566E-4</v>
      </c>
      <c r="AY165">
        <f t="shared" si="135"/>
        <v>1.8582273191174489E-2</v>
      </c>
      <c r="AZ165" s="19">
        <f t="shared" si="136"/>
        <v>-1.8134081642554933E-2</v>
      </c>
      <c r="BA165">
        <f t="shared" si="137"/>
        <v>0.58034483849252139</v>
      </c>
      <c r="BB165">
        <f t="shared" si="130"/>
        <v>-0.56202493795353892</v>
      </c>
      <c r="BC165">
        <f t="shared" si="131"/>
        <v>2.0911237780849943</v>
      </c>
      <c r="BD165">
        <f t="shared" si="132"/>
        <v>1.7255266364369697</v>
      </c>
      <c r="BE165">
        <f t="shared" si="138"/>
        <v>-476.59204772102328</v>
      </c>
      <c r="BF165">
        <f t="shared" si="139"/>
        <v>-476.60495041355261</v>
      </c>
      <c r="BG165">
        <f t="shared" si="140"/>
        <v>-476.62969044516137</v>
      </c>
      <c r="BH165">
        <f t="shared" si="141"/>
        <v>-476.67512997673845</v>
      </c>
      <c r="BI165">
        <f t="shared" si="142"/>
        <v>-476.75305950450667</v>
      </c>
      <c r="BJ165">
        <f t="shared" si="143"/>
        <v>-476.87468751159804</v>
      </c>
      <c r="BK165">
        <f t="shared" si="144"/>
        <v>-477.04519281211242</v>
      </c>
      <c r="BL165">
        <f t="shared" si="145"/>
        <v>-477.26214422250814</v>
      </c>
    </row>
    <row r="166" spans="1:64" ht="12.95" customHeight="1">
      <c r="A166" s="37" t="s">
        <v>195</v>
      </c>
      <c r="B166" s="87" t="s">
        <v>92</v>
      </c>
      <c r="C166" s="37">
        <v>55847.606699999997</v>
      </c>
      <c r="D166" s="37">
        <v>2.9999999999999997E-4</v>
      </c>
      <c r="E166" s="19">
        <f t="shared" si="149"/>
        <v>-1.9986488215204568</v>
      </c>
      <c r="F166" s="19">
        <f t="shared" si="150"/>
        <v>-2</v>
      </c>
      <c r="G166" s="19">
        <f t="shared" si="151"/>
        <v>3.3059999987017363E-3</v>
      </c>
      <c r="H166" s="19"/>
      <c r="I166" s="19"/>
      <c r="J166" s="20"/>
      <c r="K166" s="19">
        <f t="shared" ref="K166:K182" si="172">G166</f>
        <v>3.3059999987017363E-3</v>
      </c>
      <c r="L166" s="19"/>
      <c r="M166" s="19"/>
      <c r="N166" s="19"/>
      <c r="O166" s="19">
        <f t="shared" ca="1" si="171"/>
        <v>-1.3889023052460711E-3</v>
      </c>
      <c r="P166" s="21">
        <f t="shared" si="167"/>
        <v>1.4179826075983575E-2</v>
      </c>
      <c r="Q166" s="22">
        <f t="shared" si="152"/>
        <v>40829.106699999997</v>
      </c>
      <c r="R166" s="19">
        <f t="shared" si="169"/>
        <v>1.1824009355897454E-4</v>
      </c>
      <c r="S166" s="137">
        <v>1</v>
      </c>
      <c r="T166" s="19"/>
      <c r="U166" s="19"/>
      <c r="V166" s="19"/>
      <c r="Z166">
        <f t="shared" si="153"/>
        <v>-2</v>
      </c>
      <c r="AA166" s="19">
        <f t="shared" si="154"/>
        <v>-1.436466011632621E-3</v>
      </c>
      <c r="AB166" s="19">
        <f t="shared" si="155"/>
        <v>1.8922292086317932E-2</v>
      </c>
      <c r="AC166" s="19">
        <f t="shared" si="156"/>
        <v>-1.0873826077281839E-2</v>
      </c>
      <c r="AD166" s="19">
        <f t="shared" si="157"/>
        <v>4.7424660103343574E-3</v>
      </c>
      <c r="AE166" s="19">
        <f t="shared" si="158"/>
        <v>2.2490983859176678E-5</v>
      </c>
      <c r="AF166">
        <f t="shared" si="159"/>
        <v>-1.0873826077281839E-2</v>
      </c>
      <c r="AG166" s="137"/>
      <c r="AH166">
        <f t="shared" si="160"/>
        <v>-1.5616292087616196E-2</v>
      </c>
      <c r="AI166">
        <f t="shared" si="161"/>
        <v>0.34430626825908273</v>
      </c>
      <c r="AJ166">
        <f t="shared" si="162"/>
        <v>-0.22563364703882494</v>
      </c>
      <c r="AK166">
        <f t="shared" si="163"/>
        <v>0.53156978997786986</v>
      </c>
      <c r="AL166">
        <f t="shared" si="164"/>
        <v>2.4603623187519896</v>
      </c>
      <c r="AM166">
        <f t="shared" si="165"/>
        <v>2.821438186025107</v>
      </c>
      <c r="AN166" s="19">
        <f t="shared" si="170"/>
        <v>-494.99757227239763</v>
      </c>
      <c r="AO166" s="19">
        <f t="shared" si="170"/>
        <v>-494.99768144577729</v>
      </c>
      <c r="AP166" s="19">
        <f t="shared" si="170"/>
        <v>-494.99834168885263</v>
      </c>
      <c r="AQ166" s="19">
        <f t="shared" si="170"/>
        <v>-495.00228910057689</v>
      </c>
      <c r="AR166" s="19">
        <f t="shared" si="170"/>
        <v>-495.02445981812207</v>
      </c>
      <c r="AS166" s="19">
        <f t="shared" si="170"/>
        <v>-495.12210971463765</v>
      </c>
      <c r="AT166" s="19">
        <f t="shared" si="170"/>
        <v>-495.38685894913397</v>
      </c>
      <c r="AU166" s="19">
        <f t="shared" si="166"/>
        <v>-495.82537012714522</v>
      </c>
      <c r="AW166">
        <v>7400</v>
      </c>
      <c r="AX166">
        <f t="shared" si="134"/>
        <v>2.6751866694911912E-3</v>
      </c>
      <c r="AY166">
        <f t="shared" si="135"/>
        <v>1.8647785900453278E-2</v>
      </c>
      <c r="AZ166" s="19">
        <f t="shared" si="136"/>
        <v>-1.5972599230962087E-2</v>
      </c>
      <c r="BA166">
        <f t="shared" si="137"/>
        <v>0.35818675222332863</v>
      </c>
      <c r="BB166">
        <f t="shared" si="130"/>
        <v>-0.25060090379506073</v>
      </c>
      <c r="BC166">
        <f t="shared" si="131"/>
        <v>2.4346548102313097</v>
      </c>
      <c r="BD166">
        <f t="shared" si="132"/>
        <v>2.7102868492522845</v>
      </c>
      <c r="BE166">
        <f t="shared" si="138"/>
        <v>-476.18726882838496</v>
      </c>
      <c r="BF166">
        <f t="shared" si="139"/>
        <v>-476.18751878420392</v>
      </c>
      <c r="BG166">
        <f t="shared" si="140"/>
        <v>-476.18878073505408</v>
      </c>
      <c r="BH166">
        <f t="shared" si="141"/>
        <v>-476.19505408196312</v>
      </c>
      <c r="BI166">
        <f t="shared" si="142"/>
        <v>-476.22414878514201</v>
      </c>
      <c r="BJ166">
        <f t="shared" si="143"/>
        <v>-476.33163578247826</v>
      </c>
      <c r="BK166">
        <f t="shared" si="144"/>
        <v>-476.59279268075551</v>
      </c>
      <c r="BL166">
        <f t="shared" si="145"/>
        <v>-477.00792310631209</v>
      </c>
    </row>
    <row r="167" spans="1:64" ht="12.95" customHeight="1">
      <c r="A167" s="37" t="s">
        <v>198</v>
      </c>
      <c r="B167" s="87" t="s">
        <v>89</v>
      </c>
      <c r="C167" s="37">
        <v>55848.825799999999</v>
      </c>
      <c r="D167" s="37">
        <v>4.0000000000000002E-4</v>
      </c>
      <c r="E167" s="19">
        <f t="shared" si="149"/>
        <v>-1.5003966481289979</v>
      </c>
      <c r="F167" s="19">
        <f t="shared" si="150"/>
        <v>-1.5</v>
      </c>
      <c r="G167" s="19">
        <f t="shared" si="151"/>
        <v>-9.7049999749287963E-4</v>
      </c>
      <c r="H167" s="19"/>
      <c r="I167" s="19"/>
      <c r="J167" s="20"/>
      <c r="K167" s="19">
        <f t="shared" si="172"/>
        <v>-9.7049999749287963E-4</v>
      </c>
      <c r="L167" s="19"/>
      <c r="M167" s="19"/>
      <c r="N167" s="19"/>
      <c r="O167" s="19">
        <f t="shared" ca="1" si="171"/>
        <v>-1.3751542433539377E-3</v>
      </c>
      <c r="P167" s="21">
        <f t="shared" si="167"/>
        <v>1.4180101776691772E-2</v>
      </c>
      <c r="Q167" s="22">
        <f t="shared" si="152"/>
        <v>40830.325799999999</v>
      </c>
      <c r="R167" s="19">
        <f t="shared" si="169"/>
        <v>2.2954073411992712E-4</v>
      </c>
      <c r="S167" s="137">
        <v>1</v>
      </c>
      <c r="T167" s="19"/>
      <c r="U167" s="19"/>
      <c r="V167" s="19"/>
      <c r="Z167">
        <f t="shared" si="153"/>
        <v>-1.5</v>
      </c>
      <c r="AA167" s="19">
        <f t="shared" si="154"/>
        <v>-1.4218862320672168E-3</v>
      </c>
      <c r="AB167" s="19">
        <f t="shared" si="155"/>
        <v>1.4631488011266109E-2</v>
      </c>
      <c r="AC167" s="19">
        <f t="shared" si="156"/>
        <v>-1.5150601774184652E-2</v>
      </c>
      <c r="AD167" s="19">
        <f t="shared" si="157"/>
        <v>4.5138623457433719E-4</v>
      </c>
      <c r="AE167" s="19">
        <f t="shared" si="158"/>
        <v>2.0374953276319855E-7</v>
      </c>
      <c r="AF167">
        <f t="shared" si="159"/>
        <v>-1.5150601774184652E-2</v>
      </c>
      <c r="AG167" s="137"/>
      <c r="AH167">
        <f t="shared" si="160"/>
        <v>-1.5601988008758989E-2</v>
      </c>
      <c r="AI167">
        <f t="shared" si="161"/>
        <v>0.34378744497025071</v>
      </c>
      <c r="AJ167">
        <f t="shared" si="162"/>
        <v>-0.22468211476114219</v>
      </c>
      <c r="AK167">
        <f t="shared" si="163"/>
        <v>0.53092917991270261</v>
      </c>
      <c r="AL167">
        <f t="shared" si="164"/>
        <v>2.4613389281648894</v>
      </c>
      <c r="AM167">
        <f t="shared" si="165"/>
        <v>2.8258196837409226</v>
      </c>
      <c r="AN167" s="19">
        <f t="shared" si="170"/>
        <v>-494.99605024718437</v>
      </c>
      <c r="AO167" s="19">
        <f t="shared" si="170"/>
        <v>-494.9961556203076</v>
      </c>
      <c r="AP167" s="19">
        <f t="shared" si="170"/>
        <v>-494.9967978156804</v>
      </c>
      <c r="AQ167" s="19">
        <f t="shared" si="170"/>
        <v>-495.00066762580383</v>
      </c>
      <c r="AR167" s="19">
        <f t="shared" si="170"/>
        <v>-495.02258027282147</v>
      </c>
      <c r="AS167" s="19">
        <f t="shared" si="170"/>
        <v>-495.11981909331797</v>
      </c>
      <c r="AT167" s="19">
        <f t="shared" si="170"/>
        <v>-495.38467140690022</v>
      </c>
      <c r="AU167" s="19">
        <f t="shared" si="166"/>
        <v>-495.82409902156422</v>
      </c>
    </row>
    <row r="168" spans="1:64" ht="12.95" customHeight="1">
      <c r="A168" s="37" t="s">
        <v>198</v>
      </c>
      <c r="B168" s="87" t="s">
        <v>89</v>
      </c>
      <c r="C168" s="37">
        <v>55848.826500000003</v>
      </c>
      <c r="D168" s="37">
        <v>4.0000000000000002E-4</v>
      </c>
      <c r="E168" s="19">
        <f t="shared" si="149"/>
        <v>-1.5001105546801925</v>
      </c>
      <c r="F168" s="19">
        <f t="shared" si="150"/>
        <v>-1.5</v>
      </c>
      <c r="G168" s="19">
        <f t="shared" si="151"/>
        <v>-2.7049999334849417E-4</v>
      </c>
      <c r="H168" s="19"/>
      <c r="I168" s="19"/>
      <c r="J168" s="20"/>
      <c r="K168" s="19">
        <f t="shared" si="172"/>
        <v>-2.7049999334849417E-4</v>
      </c>
      <c r="L168" s="19"/>
      <c r="M168" s="19"/>
      <c r="N168" s="19"/>
      <c r="O168" s="19">
        <f t="shared" ca="1" si="171"/>
        <v>-1.3751542433539377E-3</v>
      </c>
      <c r="P168" s="21">
        <f t="shared" si="167"/>
        <v>1.4180101776691772E-2</v>
      </c>
      <c r="Q168" s="22">
        <f t="shared" si="152"/>
        <v>40830.326500000003</v>
      </c>
      <c r="R168" s="19">
        <f t="shared" si="169"/>
        <v>2.0881989151629087E-4</v>
      </c>
      <c r="S168" s="137">
        <v>1</v>
      </c>
      <c r="T168" s="19"/>
      <c r="U168" s="19"/>
      <c r="V168" s="19"/>
      <c r="Z168">
        <f t="shared" si="153"/>
        <v>-1.5</v>
      </c>
      <c r="AA168" s="19">
        <f t="shared" si="154"/>
        <v>-1.4218862320672168E-3</v>
      </c>
      <c r="AB168" s="19">
        <f t="shared" si="155"/>
        <v>1.5331488015410495E-2</v>
      </c>
      <c r="AC168" s="19">
        <f t="shared" si="156"/>
        <v>-1.4450601770040266E-2</v>
      </c>
      <c r="AD168" s="19">
        <f t="shared" si="157"/>
        <v>1.1513862387187226E-3</v>
      </c>
      <c r="AE168" s="19">
        <f t="shared" si="158"/>
        <v>1.3256902707108473E-6</v>
      </c>
      <c r="AF168">
        <f t="shared" si="159"/>
        <v>-1.4450601770040266E-2</v>
      </c>
      <c r="AG168" s="137"/>
      <c r="AH168">
        <f t="shared" si="160"/>
        <v>-1.5601988008758989E-2</v>
      </c>
      <c r="AI168">
        <f t="shared" si="161"/>
        <v>0.34378744497025071</v>
      </c>
      <c r="AJ168">
        <f t="shared" si="162"/>
        <v>-0.22468211476114219</v>
      </c>
      <c r="AK168">
        <f t="shared" si="163"/>
        <v>0.53092917991270261</v>
      </c>
      <c r="AL168">
        <f t="shared" si="164"/>
        <v>2.4613389281648894</v>
      </c>
      <c r="AM168">
        <f t="shared" si="165"/>
        <v>2.8258196837409226</v>
      </c>
      <c r="AN168" s="19">
        <f t="shared" si="170"/>
        <v>-494.99605024718437</v>
      </c>
      <c r="AO168" s="19">
        <f t="shared" si="170"/>
        <v>-494.9961556203076</v>
      </c>
      <c r="AP168" s="19">
        <f t="shared" si="170"/>
        <v>-494.9967978156804</v>
      </c>
      <c r="AQ168" s="19">
        <f t="shared" si="170"/>
        <v>-495.00066762580383</v>
      </c>
      <c r="AR168" s="19">
        <f t="shared" si="170"/>
        <v>-495.02258027282147</v>
      </c>
      <c r="AS168" s="19">
        <f t="shared" si="170"/>
        <v>-495.11981909331797</v>
      </c>
      <c r="AT168" s="19">
        <f t="shared" si="170"/>
        <v>-495.38467140690022</v>
      </c>
      <c r="AU168" s="19">
        <f t="shared" si="166"/>
        <v>-495.82409902156422</v>
      </c>
    </row>
    <row r="169" spans="1:64" ht="12.95" customHeight="1">
      <c r="A169" s="37" t="s">
        <v>195</v>
      </c>
      <c r="B169" s="87" t="s">
        <v>92</v>
      </c>
      <c r="C169" s="37">
        <v>55852.496899999998</v>
      </c>
      <c r="D169" s="37">
        <v>2.0000000000000001E-4</v>
      </c>
      <c r="E169" s="92">
        <f t="shared" si="149"/>
        <v>0</v>
      </c>
      <c r="F169" s="19">
        <f t="shared" si="150"/>
        <v>0</v>
      </c>
      <c r="G169" s="19">
        <f t="shared" si="151"/>
        <v>0</v>
      </c>
      <c r="H169" s="19"/>
      <c r="I169" s="19"/>
      <c r="J169" s="20"/>
      <c r="K169" s="19">
        <f t="shared" si="172"/>
        <v>0</v>
      </c>
      <c r="L169" s="19"/>
      <c r="M169" s="19"/>
      <c r="N169" s="19"/>
      <c r="O169" s="19">
        <f t="shared" ca="1" si="171"/>
        <v>-1.3339100576775374E-3</v>
      </c>
      <c r="P169" s="21">
        <f t="shared" si="167"/>
        <v>1.4180928899979833E-2</v>
      </c>
      <c r="Q169" s="22">
        <f t="shared" si="152"/>
        <v>40833.996899999998</v>
      </c>
      <c r="R169" s="19">
        <f t="shared" si="169"/>
        <v>2.0109874446628322E-4</v>
      </c>
      <c r="S169" s="137">
        <v>1</v>
      </c>
      <c r="T169" s="19"/>
      <c r="U169" s="19"/>
      <c r="V169" s="19"/>
      <c r="Z169">
        <f t="shared" si="153"/>
        <v>0</v>
      </c>
      <c r="AA169" s="19">
        <f t="shared" si="154"/>
        <v>-1.3780619015883264E-3</v>
      </c>
      <c r="AB169" s="19">
        <f t="shared" si="155"/>
        <v>1.5558990801568159E-2</v>
      </c>
      <c r="AC169" s="19">
        <f t="shared" si="156"/>
        <v>-1.4180928899979833E-2</v>
      </c>
      <c r="AD169" s="19">
        <f t="shared" si="157"/>
        <v>1.3780619015883264E-3</v>
      </c>
      <c r="AE169" s="19">
        <f t="shared" si="158"/>
        <v>1.8990546046092342E-6</v>
      </c>
      <c r="AF169">
        <f t="shared" si="159"/>
        <v>-1.4180928899979833E-2</v>
      </c>
      <c r="AG169" s="137"/>
      <c r="AH169">
        <f t="shared" si="160"/>
        <v>-1.5558990801568159E-2</v>
      </c>
      <c r="AI169">
        <f t="shared" si="161"/>
        <v>0.34224408443729859</v>
      </c>
      <c r="AJ169">
        <f t="shared" si="162"/>
        <v>-0.22184347384502007</v>
      </c>
      <c r="AK169">
        <f t="shared" si="163"/>
        <v>0.52901594210734249</v>
      </c>
      <c r="AL169">
        <f t="shared" si="164"/>
        <v>2.4642510778793763</v>
      </c>
      <c r="AM169">
        <f t="shared" si="165"/>
        <v>2.8389569543406155</v>
      </c>
      <c r="AN169" s="19">
        <f t="shared" si="170"/>
        <v>-494.99149806823851</v>
      </c>
      <c r="AO169" s="19">
        <f t="shared" si="170"/>
        <v>-494.99159268788242</v>
      </c>
      <c r="AP169" s="19">
        <f t="shared" si="170"/>
        <v>-494.99218302246891</v>
      </c>
      <c r="AQ169" s="19">
        <f t="shared" si="170"/>
        <v>-494.99582627137437</v>
      </c>
      <c r="AR169" s="19">
        <f t="shared" si="170"/>
        <v>-495.01697263845301</v>
      </c>
      <c r="AS169" s="19">
        <f t="shared" si="170"/>
        <v>-495.11296943518363</v>
      </c>
      <c r="AT169" s="19">
        <f t="shared" si="170"/>
        <v>-495.37811304603952</v>
      </c>
      <c r="AU169" s="19">
        <f t="shared" si="166"/>
        <v>-495.82028570482129</v>
      </c>
    </row>
    <row r="170" spans="1:64" ht="12.95" customHeight="1">
      <c r="A170" s="37" t="s">
        <v>198</v>
      </c>
      <c r="B170" s="87" t="s">
        <v>89</v>
      </c>
      <c r="C170" s="37">
        <v>55865.9522</v>
      </c>
      <c r="D170" s="37">
        <v>4.0000000000000002E-4</v>
      </c>
      <c r="E170" s="92">
        <f t="shared" si="149"/>
        <v>5.4992473698822257</v>
      </c>
      <c r="F170" s="19">
        <f t="shared" si="150"/>
        <v>5.5</v>
      </c>
      <c r="G170" s="19">
        <f t="shared" si="151"/>
        <v>-1.8415000013192184E-3</v>
      </c>
      <c r="H170" s="19"/>
      <c r="I170" s="19"/>
      <c r="J170" s="20"/>
      <c r="K170" s="19">
        <f t="shared" si="172"/>
        <v>-1.8415000013192184E-3</v>
      </c>
      <c r="L170" s="19"/>
      <c r="M170" s="19"/>
      <c r="N170" s="19"/>
      <c r="O170" s="19">
        <f t="shared" ca="1" si="171"/>
        <v>-1.1826813768640698E-3</v>
      </c>
      <c r="P170" s="21">
        <f t="shared" si="167"/>
        <v>1.4183961956967205E-2</v>
      </c>
      <c r="Q170" s="22">
        <f t="shared" si="152"/>
        <v>40847.4522</v>
      </c>
      <c r="R170" s="19">
        <f t="shared" si="169"/>
        <v>2.5681543097648532E-4</v>
      </c>
      <c r="S170" s="137">
        <v>1</v>
      </c>
      <c r="T170" s="19"/>
      <c r="U170" s="19"/>
      <c r="V170" s="19"/>
      <c r="Z170">
        <f t="shared" si="153"/>
        <v>5.5</v>
      </c>
      <c r="AA170" s="19">
        <f t="shared" si="154"/>
        <v>-1.2163182678533221E-3</v>
      </c>
      <c r="AB170" s="19">
        <f t="shared" si="155"/>
        <v>1.3558780223501309E-2</v>
      </c>
      <c r="AC170" s="19">
        <f t="shared" si="156"/>
        <v>-1.6025461958286424E-2</v>
      </c>
      <c r="AD170" s="19">
        <f t="shared" si="157"/>
        <v>-6.2518173346589635E-4</v>
      </c>
      <c r="AE170" s="19">
        <f t="shared" si="158"/>
        <v>3.9085219985942305E-7</v>
      </c>
      <c r="AF170">
        <f t="shared" si="159"/>
        <v>-1.6025461958286424E-2</v>
      </c>
      <c r="AG170" s="137"/>
      <c r="AH170">
        <f t="shared" si="160"/>
        <v>-1.5400280224820527E-2</v>
      </c>
      <c r="AI170">
        <f t="shared" si="161"/>
        <v>0.33674793415979343</v>
      </c>
      <c r="AJ170">
        <f t="shared" si="162"/>
        <v>-0.21163454572158028</v>
      </c>
      <c r="AK170">
        <f t="shared" si="163"/>
        <v>0.52210861764593108</v>
      </c>
      <c r="AL170">
        <f t="shared" si="164"/>
        <v>2.4747086399977558</v>
      </c>
      <c r="AM170">
        <f t="shared" si="165"/>
        <v>2.8870422497075308</v>
      </c>
      <c r="AN170" s="19">
        <f t="shared" si="170"/>
        <v>-494.97498106124425</v>
      </c>
      <c r="AO170" s="19">
        <f t="shared" si="170"/>
        <v>-494.97504365147074</v>
      </c>
      <c r="AP170" s="19">
        <f t="shared" si="170"/>
        <v>-494.975470954299</v>
      </c>
      <c r="AQ170" s="19">
        <f t="shared" si="170"/>
        <v>-494.97836094722322</v>
      </c>
      <c r="AR170" s="19">
        <f t="shared" si="170"/>
        <v>-494.99680271404725</v>
      </c>
      <c r="AS170" s="19">
        <f t="shared" si="170"/>
        <v>-495.08813982047542</v>
      </c>
      <c r="AT170" s="19">
        <f t="shared" si="170"/>
        <v>-495.35412103590556</v>
      </c>
      <c r="AU170" s="19">
        <f t="shared" si="166"/>
        <v>-495.80630354343054</v>
      </c>
    </row>
    <row r="171" spans="1:64" ht="12.95" customHeight="1">
      <c r="A171" s="37" t="s">
        <v>198</v>
      </c>
      <c r="B171" s="87" t="s">
        <v>89</v>
      </c>
      <c r="C171" s="37">
        <v>55865.952700000002</v>
      </c>
      <c r="D171" s="37">
        <v>4.0000000000000002E-4</v>
      </c>
      <c r="E171" s="92">
        <f t="shared" si="149"/>
        <v>5.4994517223452331</v>
      </c>
      <c r="F171" s="19">
        <f t="shared" si="150"/>
        <v>5.5</v>
      </c>
      <c r="G171" s="19">
        <f t="shared" si="151"/>
        <v>-1.3414999993983656E-3</v>
      </c>
      <c r="H171" s="19"/>
      <c r="I171" s="19"/>
      <c r="J171" s="20"/>
      <c r="K171" s="19">
        <f t="shared" si="172"/>
        <v>-1.3414999993983656E-3</v>
      </c>
      <c r="L171" s="19"/>
      <c r="M171" s="19"/>
      <c r="N171" s="19"/>
      <c r="O171" s="19">
        <f t="shared" ca="1" si="171"/>
        <v>-1.1826813768640698E-3</v>
      </c>
      <c r="P171" s="21">
        <f t="shared" si="167"/>
        <v>1.4183961956967205E-2</v>
      </c>
      <c r="Q171" s="22">
        <f t="shared" si="152"/>
        <v>40847.452700000002</v>
      </c>
      <c r="R171" s="19">
        <f t="shared" si="169"/>
        <v>2.4103996895855466E-4</v>
      </c>
      <c r="S171" s="137">
        <v>1</v>
      </c>
      <c r="T171" s="19"/>
      <c r="U171" s="19"/>
      <c r="V171" s="19"/>
      <c r="Z171">
        <f t="shared" si="153"/>
        <v>5.5</v>
      </c>
      <c r="AA171" s="19">
        <f t="shared" si="154"/>
        <v>-1.2163182678533221E-3</v>
      </c>
      <c r="AB171" s="19">
        <f t="shared" si="155"/>
        <v>1.4058780225422162E-2</v>
      </c>
      <c r="AC171" s="19">
        <f t="shared" si="156"/>
        <v>-1.5525461956365571E-2</v>
      </c>
      <c r="AD171" s="19">
        <f t="shared" si="157"/>
        <v>-1.2518173154504354E-4</v>
      </c>
      <c r="AE171" s="19">
        <f t="shared" si="158"/>
        <v>1.567046591261535E-8</v>
      </c>
      <c r="AF171">
        <f t="shared" si="159"/>
        <v>-1.5525461956365571E-2</v>
      </c>
      <c r="AG171" s="137"/>
      <c r="AH171">
        <f t="shared" si="160"/>
        <v>-1.5400280224820527E-2</v>
      </c>
      <c r="AI171">
        <f t="shared" si="161"/>
        <v>0.33674793415979343</v>
      </c>
      <c r="AJ171">
        <f t="shared" si="162"/>
        <v>-0.21163454572158028</v>
      </c>
      <c r="AK171">
        <f t="shared" si="163"/>
        <v>0.52210861764593108</v>
      </c>
      <c r="AL171">
        <f t="shared" si="164"/>
        <v>2.4747086399977558</v>
      </c>
      <c r="AM171">
        <f t="shared" si="165"/>
        <v>2.8870422497075308</v>
      </c>
      <c r="AN171" s="19">
        <f t="shared" ref="AN171:AT180" si="173">$AU171+$AB$7*SIN(AO171)</f>
        <v>-494.97498106124425</v>
      </c>
      <c r="AO171" s="19">
        <f t="shared" si="173"/>
        <v>-494.97504365147074</v>
      </c>
      <c r="AP171" s="19">
        <f t="shared" si="173"/>
        <v>-494.975470954299</v>
      </c>
      <c r="AQ171" s="19">
        <f t="shared" si="173"/>
        <v>-494.97836094722322</v>
      </c>
      <c r="AR171" s="19">
        <f t="shared" si="173"/>
        <v>-494.99680271404725</v>
      </c>
      <c r="AS171" s="19">
        <f t="shared" si="173"/>
        <v>-495.08813982047542</v>
      </c>
      <c r="AT171" s="19">
        <f t="shared" si="173"/>
        <v>-495.35412103590556</v>
      </c>
      <c r="AU171" s="19">
        <f t="shared" si="166"/>
        <v>-495.80630354343054</v>
      </c>
    </row>
    <row r="172" spans="1:64" ht="12.95" customHeight="1">
      <c r="A172" s="37" t="s">
        <v>195</v>
      </c>
      <c r="B172" s="87" t="s">
        <v>89</v>
      </c>
      <c r="C172" s="37">
        <v>55868.396999999997</v>
      </c>
      <c r="D172" s="37">
        <v>2.9999999999999997E-4</v>
      </c>
      <c r="E172" s="92">
        <f t="shared" si="149"/>
        <v>6.4984491691637576</v>
      </c>
      <c r="F172" s="19">
        <f t="shared" si="150"/>
        <v>6.5</v>
      </c>
      <c r="G172" s="19">
        <f t="shared" si="151"/>
        <v>-3.7945000003674068E-3</v>
      </c>
      <c r="H172" s="19"/>
      <c r="I172" s="19"/>
      <c r="J172" s="20"/>
      <c r="K172" s="19">
        <f t="shared" si="172"/>
        <v>-3.7945000003674068E-3</v>
      </c>
      <c r="L172" s="19"/>
      <c r="M172" s="19"/>
      <c r="N172" s="19"/>
      <c r="O172" s="19">
        <f t="shared" ca="1" si="171"/>
        <v>-1.155185253079803E-3</v>
      </c>
      <c r="P172" s="21">
        <f t="shared" si="167"/>
        <v>1.4184513467728178E-2</v>
      </c>
      <c r="Q172" s="22">
        <f t="shared" si="152"/>
        <v>40849.896999999997</v>
      </c>
      <c r="R172" s="19">
        <f t="shared" si="169"/>
        <v>3.2324492528596242E-4</v>
      </c>
      <c r="S172" s="137">
        <v>1</v>
      </c>
      <c r="T172" s="19"/>
      <c r="U172" s="19"/>
      <c r="V172" s="19"/>
      <c r="Z172">
        <f t="shared" si="153"/>
        <v>6.5</v>
      </c>
      <c r="AA172" s="19">
        <f t="shared" si="154"/>
        <v>-1.1867386826287726E-3</v>
      </c>
      <c r="AB172" s="19">
        <f t="shared" si="155"/>
        <v>1.1576752149989544E-2</v>
      </c>
      <c r="AC172" s="19">
        <f t="shared" si="156"/>
        <v>-1.7979013468095585E-2</v>
      </c>
      <c r="AD172" s="19">
        <f t="shared" si="157"/>
        <v>-2.6077613177386341E-3</v>
      </c>
      <c r="AE172" s="19">
        <f t="shared" si="158"/>
        <v>6.8004190902939371E-6</v>
      </c>
      <c r="AF172">
        <f t="shared" si="159"/>
        <v>-1.7979013468095585E-2</v>
      </c>
      <c r="AG172" s="137"/>
      <c r="AH172">
        <f t="shared" si="160"/>
        <v>-1.5371252150356951E-2</v>
      </c>
      <c r="AI172">
        <f t="shared" si="161"/>
        <v>0.33577519185010207</v>
      </c>
      <c r="AJ172">
        <f t="shared" si="162"/>
        <v>-0.20981111565327865</v>
      </c>
      <c r="AK172">
        <f t="shared" si="163"/>
        <v>0.52087053640965153</v>
      </c>
      <c r="AL172">
        <f t="shared" si="164"/>
        <v>2.476573954417248</v>
      </c>
      <c r="AM172">
        <f t="shared" si="165"/>
        <v>2.8957721256163187</v>
      </c>
      <c r="AN172" s="19">
        <f t="shared" si="173"/>
        <v>-494.97200669969118</v>
      </c>
      <c r="AO172" s="19">
        <f t="shared" si="173"/>
        <v>-494.97206456398743</v>
      </c>
      <c r="AP172" s="19">
        <f t="shared" si="173"/>
        <v>-494.97246642803725</v>
      </c>
      <c r="AQ172" s="19">
        <f t="shared" si="173"/>
        <v>-494.97523205360312</v>
      </c>
      <c r="AR172" s="19">
        <f t="shared" si="173"/>
        <v>-494.99320036212845</v>
      </c>
      <c r="AS172" s="19">
        <f t="shared" si="173"/>
        <v>-495.08367373506303</v>
      </c>
      <c r="AT172" s="19">
        <f t="shared" si="173"/>
        <v>-495.34976829276616</v>
      </c>
      <c r="AU172" s="19">
        <f t="shared" si="166"/>
        <v>-495.80376133226855</v>
      </c>
    </row>
    <row r="173" spans="1:64" ht="12.95" customHeight="1">
      <c r="A173" s="37" t="s">
        <v>198</v>
      </c>
      <c r="B173" s="87" t="s">
        <v>89</v>
      </c>
      <c r="C173" s="37">
        <v>55875.740400000002</v>
      </c>
      <c r="D173" s="37">
        <v>5.0000000000000001E-4</v>
      </c>
      <c r="E173" s="92">
        <f t="shared" si="149"/>
        <v>9.4997329113335649</v>
      </c>
      <c r="F173" s="19">
        <f t="shared" si="150"/>
        <v>9.5</v>
      </c>
      <c r="G173" s="19">
        <f t="shared" si="151"/>
        <v>-6.5349999931640923E-4</v>
      </c>
      <c r="H173" s="19"/>
      <c r="I173" s="19"/>
      <c r="J173" s="20"/>
      <c r="K173" s="19">
        <f t="shared" si="172"/>
        <v>-6.5349999931640923E-4</v>
      </c>
      <c r="L173" s="19"/>
      <c r="M173" s="19"/>
      <c r="N173" s="19"/>
      <c r="O173" s="19">
        <f t="shared" ca="1" si="171"/>
        <v>-1.0726968817270025E-3</v>
      </c>
      <c r="P173" s="21">
        <f t="shared" si="167"/>
        <v>1.4186168084664962E-2</v>
      </c>
      <c r="Q173" s="22">
        <f t="shared" si="152"/>
        <v>40857.240400000002</v>
      </c>
      <c r="R173" s="19">
        <f t="shared" si="169"/>
        <v>2.2021574884273533E-4</v>
      </c>
      <c r="S173" s="137">
        <v>1</v>
      </c>
      <c r="T173" s="19"/>
      <c r="U173" s="19"/>
      <c r="V173" s="19"/>
      <c r="Z173">
        <f t="shared" si="153"/>
        <v>9.5</v>
      </c>
      <c r="AA173" s="19">
        <f t="shared" si="154"/>
        <v>-1.0976965241869113E-3</v>
      </c>
      <c r="AB173" s="19">
        <f t="shared" si="155"/>
        <v>1.4630364609535464E-2</v>
      </c>
      <c r="AC173" s="19">
        <f t="shared" si="156"/>
        <v>-1.4839668083981371E-2</v>
      </c>
      <c r="AD173" s="19">
        <f t="shared" si="157"/>
        <v>4.441965248705021E-4</v>
      </c>
      <c r="AE173" s="19">
        <f t="shared" si="158"/>
        <v>1.9731055270703058E-7</v>
      </c>
      <c r="AF173">
        <f t="shared" si="159"/>
        <v>-1.4839668083981371E-2</v>
      </c>
      <c r="AG173" s="137"/>
      <c r="AH173">
        <f t="shared" si="160"/>
        <v>-1.5283864608851873E-2</v>
      </c>
      <c r="AI173">
        <f t="shared" si="161"/>
        <v>0.33290404692498976</v>
      </c>
      <c r="AJ173">
        <f t="shared" si="162"/>
        <v>-0.20439931533744363</v>
      </c>
      <c r="AK173">
        <f t="shared" si="163"/>
        <v>0.5171882644186645</v>
      </c>
      <c r="AL173">
        <f t="shared" si="164"/>
        <v>2.4821056980937199</v>
      </c>
      <c r="AM173">
        <f t="shared" si="165"/>
        <v>2.9219408661827013</v>
      </c>
      <c r="AN173" s="19">
        <f t="shared" si="173"/>
        <v>-494.9631351913464</v>
      </c>
      <c r="AO173" s="19">
        <f t="shared" si="173"/>
        <v>-494.96318060279594</v>
      </c>
      <c r="AP173" s="19">
        <f t="shared" si="173"/>
        <v>-494.96351312602502</v>
      </c>
      <c r="AQ173" s="19">
        <f t="shared" si="173"/>
        <v>-494.96592778446768</v>
      </c>
      <c r="AR173" s="19">
        <f t="shared" si="173"/>
        <v>-494.98251053087256</v>
      </c>
      <c r="AS173" s="19">
        <f t="shared" si="173"/>
        <v>-495.07036508901064</v>
      </c>
      <c r="AT173" s="19">
        <f t="shared" si="173"/>
        <v>-495.33672771454815</v>
      </c>
      <c r="AU173" s="19">
        <f t="shared" si="166"/>
        <v>-495.79613469878268</v>
      </c>
    </row>
    <row r="174" spans="1:64" ht="12.95" customHeight="1">
      <c r="A174" s="37" t="s">
        <v>198</v>
      </c>
      <c r="B174" s="87" t="s">
        <v>89</v>
      </c>
      <c r="C174" s="37">
        <v>55940.579599999997</v>
      </c>
      <c r="D174" s="37">
        <v>8.9999999999999998E-4</v>
      </c>
      <c r="E174" s="92">
        <f t="shared" si="149"/>
        <v>35.999833248390431</v>
      </c>
      <c r="F174" s="19">
        <f t="shared" si="150"/>
        <v>36</v>
      </c>
      <c r="G174" s="19">
        <f t="shared" si="151"/>
        <v>-4.0799999987939373E-4</v>
      </c>
      <c r="H174" s="19"/>
      <c r="I174" s="19"/>
      <c r="J174" s="20"/>
      <c r="K174" s="19">
        <f t="shared" si="172"/>
        <v>-4.0799999987939373E-4</v>
      </c>
      <c r="L174" s="19"/>
      <c r="M174" s="19"/>
      <c r="N174" s="19"/>
      <c r="O174" s="19">
        <f t="shared" ca="1" si="171"/>
        <v>-3.4404960144393147E-4</v>
      </c>
      <c r="P174" s="21">
        <f t="shared" si="167"/>
        <v>1.4200789382453182E-2</v>
      </c>
      <c r="Q174" s="22">
        <f t="shared" si="152"/>
        <v>40922.079599999997</v>
      </c>
      <c r="R174" s="19">
        <f t="shared" si="169"/>
        <v>2.13416727217353E-4</v>
      </c>
      <c r="S174" s="137">
        <v>1</v>
      </c>
      <c r="T174" s="19"/>
      <c r="U174" s="19"/>
      <c r="V174" s="19"/>
      <c r="Z174">
        <f t="shared" si="153"/>
        <v>36</v>
      </c>
      <c r="AA174" s="19">
        <f t="shared" si="154"/>
        <v>-2.9392723057602814E-4</v>
      </c>
      <c r="AB174" s="19">
        <f t="shared" si="155"/>
        <v>1.4086716613149817E-2</v>
      </c>
      <c r="AC174" s="19">
        <f t="shared" si="156"/>
        <v>-1.4608789382332576E-2</v>
      </c>
      <c r="AD174" s="19">
        <f t="shared" si="157"/>
        <v>-1.1407276930336559E-4</v>
      </c>
      <c r="AE174" s="19">
        <f t="shared" si="158"/>
        <v>1.3012596696538865E-8</v>
      </c>
      <c r="AF174">
        <f t="shared" si="159"/>
        <v>-1.4608789382332576E-2</v>
      </c>
      <c r="AG174" s="137"/>
      <c r="AH174">
        <f t="shared" si="160"/>
        <v>-1.449471661302921E-2</v>
      </c>
      <c r="AI174">
        <f t="shared" si="161"/>
        <v>0.3102601136100972</v>
      </c>
      <c r="AJ174">
        <f t="shared" si="162"/>
        <v>-0.16004851914932425</v>
      </c>
      <c r="AK174">
        <f t="shared" si="163"/>
        <v>0.48657949050930072</v>
      </c>
      <c r="AL174">
        <f t="shared" si="164"/>
        <v>2.5272159203893332</v>
      </c>
      <c r="AM174">
        <f t="shared" si="165"/>
        <v>3.1522854714333146</v>
      </c>
      <c r="AN174" s="19">
        <f t="shared" si="173"/>
        <v>-494.88786265445071</v>
      </c>
      <c r="AO174" s="19">
        <f t="shared" si="173"/>
        <v>-494.88786544587407</v>
      </c>
      <c r="AP174" s="19">
        <f t="shared" si="173"/>
        <v>-494.88790348715082</v>
      </c>
      <c r="AQ174" s="19">
        <f t="shared" si="173"/>
        <v>-494.88842026754031</v>
      </c>
      <c r="AR174" s="19">
        <f t="shared" si="173"/>
        <v>-494.89516121392359</v>
      </c>
      <c r="AS174" s="19">
        <f t="shared" si="173"/>
        <v>-494.9586814098958</v>
      </c>
      <c r="AT174" s="19">
        <f t="shared" si="173"/>
        <v>-495.22273169667847</v>
      </c>
      <c r="AU174" s="19">
        <f t="shared" si="166"/>
        <v>-495.72876610299073</v>
      </c>
    </row>
    <row r="175" spans="1:64" ht="12.95" customHeight="1">
      <c r="A175" s="37" t="s">
        <v>198</v>
      </c>
      <c r="B175" s="87" t="s">
        <v>89</v>
      </c>
      <c r="C175" s="37">
        <v>55946.696000000004</v>
      </c>
      <c r="D175" s="37">
        <v>4.0000000000000002E-4</v>
      </c>
      <c r="E175" s="92">
        <f t="shared" si="149"/>
        <v>38.499636048266943</v>
      </c>
      <c r="F175" s="19">
        <f t="shared" si="150"/>
        <v>38.5</v>
      </c>
      <c r="G175" s="19">
        <f t="shared" si="151"/>
        <v>-8.90499992237892E-4</v>
      </c>
      <c r="H175" s="19"/>
      <c r="I175" s="19"/>
      <c r="J175" s="20"/>
      <c r="K175" s="19">
        <f t="shared" si="172"/>
        <v>-8.90499992237892E-4</v>
      </c>
      <c r="L175" s="19"/>
      <c r="M175" s="19"/>
      <c r="N175" s="19"/>
      <c r="O175" s="19">
        <f t="shared" ca="1" si="171"/>
        <v>-2.7530929198326423E-4</v>
      </c>
      <c r="P175" s="21">
        <f t="shared" si="167"/>
        <v>1.4202169261619491E-2</v>
      </c>
      <c r="Q175" s="22">
        <f t="shared" si="152"/>
        <v>40928.196000000004</v>
      </c>
      <c r="R175" s="19">
        <f t="shared" si="169"/>
        <v>2.2778866520633195E-4</v>
      </c>
      <c r="S175" s="137">
        <v>1</v>
      </c>
      <c r="T175" s="19"/>
      <c r="U175" s="19"/>
      <c r="V175" s="19"/>
      <c r="Z175">
        <f t="shared" si="153"/>
        <v>38.5</v>
      </c>
      <c r="AA175" s="19">
        <f t="shared" si="154"/>
        <v>-2.1672556477792849E-4</v>
      </c>
      <c r="AB175" s="19">
        <f t="shared" si="155"/>
        <v>1.3528394834159527E-2</v>
      </c>
      <c r="AC175" s="19">
        <f t="shared" si="156"/>
        <v>-1.5092669253857383E-2</v>
      </c>
      <c r="AD175" s="19">
        <f t="shared" si="157"/>
        <v>-6.7377442745996351E-4</v>
      </c>
      <c r="AE175" s="19">
        <f t="shared" si="158"/>
        <v>4.5397197909900165E-7</v>
      </c>
      <c r="AF175">
        <f t="shared" si="159"/>
        <v>-1.5092669253857383E-2</v>
      </c>
      <c r="AG175" s="137"/>
      <c r="AH175">
        <f t="shared" si="160"/>
        <v>-1.4418894826397419E-2</v>
      </c>
      <c r="AI175">
        <f t="shared" si="161"/>
        <v>0.30834629624731169</v>
      </c>
      <c r="AJ175">
        <f t="shared" si="162"/>
        <v>-0.15615388647973408</v>
      </c>
      <c r="AK175">
        <f t="shared" si="163"/>
        <v>0.48385521134595122</v>
      </c>
      <c r="AL175">
        <f t="shared" si="164"/>
        <v>2.5311601628571956</v>
      </c>
      <c r="AM175">
        <f t="shared" si="165"/>
        <v>3.173989325692379</v>
      </c>
      <c r="AN175" s="19">
        <f t="shared" si="173"/>
        <v>-494.88102510917946</v>
      </c>
      <c r="AO175" s="19">
        <f t="shared" si="173"/>
        <v>-494.88102706283183</v>
      </c>
      <c r="AP175" s="19">
        <f t="shared" si="173"/>
        <v>-494.88105595324004</v>
      </c>
      <c r="AQ175" s="19">
        <f t="shared" si="173"/>
        <v>-494.88148197592568</v>
      </c>
      <c r="AR175" s="19">
        <f t="shared" si="173"/>
        <v>-494.88752194442503</v>
      </c>
      <c r="AS175" s="19">
        <f t="shared" si="173"/>
        <v>-494.94869220283817</v>
      </c>
      <c r="AT175" s="19">
        <f t="shared" si="173"/>
        <v>-495.21209264877325</v>
      </c>
      <c r="AU175" s="19">
        <f t="shared" si="166"/>
        <v>-495.7224105750858</v>
      </c>
    </row>
    <row r="176" spans="1:64" ht="12.95" customHeight="1">
      <c r="A176" s="88" t="s">
        <v>200</v>
      </c>
      <c r="B176" s="89" t="s">
        <v>92</v>
      </c>
      <c r="C176" s="90">
        <v>56221.960500000001</v>
      </c>
      <c r="D176" s="90">
        <v>5.9999999999999995E-4</v>
      </c>
      <c r="E176" s="92">
        <f t="shared" si="149"/>
        <v>151.0015927230917</v>
      </c>
      <c r="F176" s="19">
        <f t="shared" si="150"/>
        <v>151</v>
      </c>
      <c r="G176" s="19">
        <f t="shared" si="151"/>
        <v>3.8970000023255125E-3</v>
      </c>
      <c r="H176" s="19"/>
      <c r="I176" s="19"/>
      <c r="J176" s="20"/>
      <c r="K176" s="19">
        <f t="shared" si="172"/>
        <v>3.8970000023255125E-3</v>
      </c>
      <c r="L176" s="19"/>
      <c r="M176" s="19"/>
      <c r="N176" s="19"/>
      <c r="O176" s="19">
        <f t="shared" ca="1" si="171"/>
        <v>2.818004633746755E-3</v>
      </c>
      <c r="P176" s="21">
        <f t="shared" si="167"/>
        <v>1.4264355091552551E-2</v>
      </c>
      <c r="Q176" s="22">
        <f t="shared" si="152"/>
        <v>41203.460500000001</v>
      </c>
      <c r="R176" s="19">
        <f t="shared" si="169"/>
        <v>1.0748205154612178E-4</v>
      </c>
      <c r="S176" s="137">
        <v>1</v>
      </c>
      <c r="T176" s="19"/>
      <c r="U176" s="19"/>
      <c r="V176" s="19"/>
      <c r="Z176">
        <f t="shared" si="153"/>
        <v>151</v>
      </c>
      <c r="AA176" s="19">
        <f t="shared" si="154"/>
        <v>3.3834345692211644E-3</v>
      </c>
      <c r="AB176" s="19">
        <f t="shared" si="155"/>
        <v>1.4777920524656899E-2</v>
      </c>
      <c r="AC176" s="19">
        <f t="shared" si="156"/>
        <v>-1.0367355089227039E-2</v>
      </c>
      <c r="AD176" s="19">
        <f t="shared" si="157"/>
        <v>5.1356543310434807E-4</v>
      </c>
      <c r="AE176" s="19">
        <f t="shared" si="158"/>
        <v>2.6374945407965661E-7</v>
      </c>
      <c r="AF176">
        <f t="shared" si="159"/>
        <v>-1.0367355089227039E-2</v>
      </c>
      <c r="AG176" s="137"/>
      <c r="AH176">
        <f t="shared" si="160"/>
        <v>-1.0880920522331387E-2</v>
      </c>
      <c r="AI176">
        <f t="shared" si="161"/>
        <v>0.24746072820185172</v>
      </c>
      <c r="AJ176">
        <f t="shared" si="162"/>
        <v>-1.6444347434729962E-2</v>
      </c>
      <c r="AK176">
        <f t="shared" si="163"/>
        <v>0.38234193578910397</v>
      </c>
      <c r="AL176">
        <f t="shared" si="164"/>
        <v>2.6715106372535287</v>
      </c>
      <c r="AM176">
        <f t="shared" si="165"/>
        <v>4.1759396356637923</v>
      </c>
      <c r="AN176" s="19">
        <f t="shared" si="173"/>
        <v>-494.6079681182614</v>
      </c>
      <c r="AO176" s="19">
        <f t="shared" si="173"/>
        <v>-494.60795591639766</v>
      </c>
      <c r="AP176" s="19">
        <f t="shared" si="173"/>
        <v>-494.60803134060149</v>
      </c>
      <c r="AQ176" s="19">
        <f t="shared" si="173"/>
        <v>-494.60756558136649</v>
      </c>
      <c r="AR176" s="19">
        <f t="shared" si="173"/>
        <v>-494.61045971548162</v>
      </c>
      <c r="AS176" s="19">
        <f t="shared" si="173"/>
        <v>-494.59312029438047</v>
      </c>
      <c r="AT176" s="19">
        <f t="shared" si="173"/>
        <v>-494.75713770236894</v>
      </c>
      <c r="AU176" s="19">
        <f t="shared" si="166"/>
        <v>-495.43641181936522</v>
      </c>
    </row>
    <row r="177" spans="1:48" ht="12.95" customHeight="1">
      <c r="A177" s="91" t="s">
        <v>199</v>
      </c>
      <c r="B177" s="84" t="s">
        <v>89</v>
      </c>
      <c r="C177" s="83">
        <v>56232.967700000001</v>
      </c>
      <c r="D177" s="83">
        <v>6.0000000000000006E-4</v>
      </c>
      <c r="E177" s="92">
        <f t="shared" si="149"/>
        <v>155.50028956744012</v>
      </c>
      <c r="F177" s="19">
        <f t="shared" si="150"/>
        <v>155.5</v>
      </c>
      <c r="G177" s="19">
        <f t="shared" si="151"/>
        <v>7.0850000338396057E-4</v>
      </c>
      <c r="H177" s="19"/>
      <c r="I177" s="19"/>
      <c r="J177" s="20"/>
      <c r="K177" s="19">
        <f t="shared" si="172"/>
        <v>7.0850000338396057E-4</v>
      </c>
      <c r="L177" s="19"/>
      <c r="M177" s="19"/>
      <c r="N177" s="19"/>
      <c r="O177" s="19">
        <f t="shared" ca="1" si="171"/>
        <v>2.9417371907759552E-3</v>
      </c>
      <c r="P177" s="21">
        <f t="shared" si="167"/>
        <v>1.4266846238938239E-2</v>
      </c>
      <c r="Q177" s="22">
        <f t="shared" si="152"/>
        <v>41214.467700000001</v>
      </c>
      <c r="R177" s="19">
        <f t="shared" si="169"/>
        <v>1.8382875264316887E-4</v>
      </c>
      <c r="S177" s="137">
        <v>1</v>
      </c>
      <c r="Z177">
        <f t="shared" si="153"/>
        <v>155.5</v>
      </c>
      <c r="AA177" s="19">
        <f t="shared" si="154"/>
        <v>3.5298393729417312E-3</v>
      </c>
      <c r="AB177" s="19">
        <f t="shared" si="155"/>
        <v>1.1445506869380468E-2</v>
      </c>
      <c r="AC177" s="19">
        <f t="shared" si="156"/>
        <v>-1.3558346235554278E-2</v>
      </c>
      <c r="AD177" s="19">
        <f t="shared" si="157"/>
        <v>-2.8213393695577706E-3</v>
      </c>
      <c r="AE177" s="19">
        <f t="shared" si="158"/>
        <v>7.959955838216639E-6</v>
      </c>
      <c r="AF177">
        <f t="shared" si="159"/>
        <v>-1.3558346235554278E-2</v>
      </c>
      <c r="AG177" s="137"/>
      <c r="AH177">
        <f t="shared" si="160"/>
        <v>-1.0737006865996507E-2</v>
      </c>
      <c r="AI177">
        <f t="shared" si="161"/>
        <v>0.24574304775432065</v>
      </c>
      <c r="AJ177">
        <f t="shared" si="162"/>
        <v>-1.1932225922528806E-2</v>
      </c>
      <c r="AK177">
        <f t="shared" si="163"/>
        <v>0.37894216108860956</v>
      </c>
      <c r="AL177">
        <f t="shared" si="164"/>
        <v>2.6760232168273319</v>
      </c>
      <c r="AM177">
        <f t="shared" si="165"/>
        <v>4.2179379562674759</v>
      </c>
      <c r="AN177" s="19">
        <f t="shared" si="173"/>
        <v>-494.59815626893084</v>
      </c>
      <c r="AO177" s="19">
        <f t="shared" si="173"/>
        <v>-494.59814044572062</v>
      </c>
      <c r="AP177" s="19">
        <f t="shared" si="173"/>
        <v>-494.59823358211526</v>
      </c>
      <c r="AQ177" s="19">
        <f t="shared" si="173"/>
        <v>-494.59768598109179</v>
      </c>
      <c r="AR177" s="19">
        <f t="shared" si="173"/>
        <v>-494.60092685379965</v>
      </c>
      <c r="AS177" s="19">
        <f t="shared" si="173"/>
        <v>-494.58243567259171</v>
      </c>
      <c r="AT177" s="19">
        <f t="shared" si="173"/>
        <v>-494.74000992457553</v>
      </c>
      <c r="AU177" s="19">
        <f t="shared" si="166"/>
        <v>-495.42497186913641</v>
      </c>
    </row>
    <row r="178" spans="1:48" ht="12.95" customHeight="1">
      <c r="A178" s="88" t="s">
        <v>200</v>
      </c>
      <c r="B178" s="89" t="s">
        <v>92</v>
      </c>
      <c r="C178" s="90">
        <v>56324.723100000003</v>
      </c>
      <c r="D178" s="90">
        <v>5.9999999999999995E-4</v>
      </c>
      <c r="E178" s="92">
        <f t="shared" si="149"/>
        <v>193.00117339183998</v>
      </c>
      <c r="F178" s="19">
        <f t="shared" si="150"/>
        <v>193</v>
      </c>
      <c r="G178" s="19">
        <f t="shared" si="151"/>
        <v>2.8710000042337924E-3</v>
      </c>
      <c r="H178" s="19"/>
      <c r="I178" s="19"/>
      <c r="J178" s="20"/>
      <c r="K178" s="19">
        <f t="shared" si="172"/>
        <v>2.8710000042337924E-3</v>
      </c>
      <c r="L178" s="19"/>
      <c r="M178" s="19"/>
      <c r="N178" s="19"/>
      <c r="O178" s="19">
        <f t="shared" ca="1" si="171"/>
        <v>3.9728418326859614E-3</v>
      </c>
      <c r="P178" s="21">
        <f t="shared" si="167"/>
        <v>1.4287616911305525E-2</v>
      </c>
      <c r="Q178" s="22">
        <f t="shared" si="152"/>
        <v>41306.223100000003</v>
      </c>
      <c r="R178" s="19">
        <f t="shared" si="169"/>
        <v>1.3033914160283613E-4</v>
      </c>
      <c r="S178" s="137">
        <v>1</v>
      </c>
      <c r="Z178">
        <f t="shared" si="153"/>
        <v>193</v>
      </c>
      <c r="AA178" s="19">
        <f t="shared" si="154"/>
        <v>4.7499660008836556E-3</v>
      </c>
      <c r="AB178" s="19">
        <f t="shared" si="155"/>
        <v>1.2408650914655662E-2</v>
      </c>
      <c r="AC178" s="19">
        <f t="shared" si="156"/>
        <v>-1.1416616907071733E-2</v>
      </c>
      <c r="AD178" s="19">
        <f t="shared" si="157"/>
        <v>-1.8789659966498631E-3</v>
      </c>
      <c r="AE178" s="19">
        <f t="shared" si="158"/>
        <v>3.5305132165664135E-6</v>
      </c>
      <c r="AF178">
        <f t="shared" si="159"/>
        <v>-1.1416616907071733E-2</v>
      </c>
      <c r="AG178" s="137"/>
      <c r="AH178">
        <f t="shared" si="160"/>
        <v>-9.5376509104218698E-3</v>
      </c>
      <c r="AI178">
        <f t="shared" si="161"/>
        <v>0.23281984306916415</v>
      </c>
      <c r="AJ178">
        <f t="shared" si="162"/>
        <v>2.3419917535187417E-2</v>
      </c>
      <c r="AK178">
        <f t="shared" si="163"/>
        <v>0.35204448337252053</v>
      </c>
      <c r="AL178">
        <f t="shared" si="164"/>
        <v>2.7113777849212344</v>
      </c>
      <c r="AM178">
        <f t="shared" si="165"/>
        <v>4.5769151492876334</v>
      </c>
      <c r="AN178" s="19">
        <f t="shared" si="173"/>
        <v>-494.51888708268558</v>
      </c>
      <c r="AO178" s="19">
        <f t="shared" si="173"/>
        <v>-494.51882365572101</v>
      </c>
      <c r="AP178" s="19">
        <f t="shared" si="173"/>
        <v>-494.51909378847125</v>
      </c>
      <c r="AQ178" s="19">
        <f t="shared" si="173"/>
        <v>-494.51794504697557</v>
      </c>
      <c r="AR178" s="19">
        <f t="shared" si="173"/>
        <v>-494.52286202952945</v>
      </c>
      <c r="AS178" s="19">
        <f t="shared" si="173"/>
        <v>-494.50236890605993</v>
      </c>
      <c r="AT178" s="19">
        <f t="shared" si="173"/>
        <v>-494.60083235912072</v>
      </c>
      <c r="AU178" s="19">
        <f t="shared" si="166"/>
        <v>-495.32963895056287</v>
      </c>
    </row>
    <row r="179" spans="1:48" ht="12.95" customHeight="1">
      <c r="A179" s="93" t="s">
        <v>201</v>
      </c>
      <c r="B179" s="94" t="s">
        <v>92</v>
      </c>
      <c r="C179" s="95">
        <v>56588.9787</v>
      </c>
      <c r="D179" s="95">
        <v>5.0000000000000001E-4</v>
      </c>
      <c r="E179" s="92">
        <f t="shared" si="149"/>
        <v>301.00373842394447</v>
      </c>
      <c r="F179" s="19">
        <f t="shared" si="150"/>
        <v>301</v>
      </c>
      <c r="G179" s="19">
        <f t="shared" si="151"/>
        <v>9.1470000043045729E-3</v>
      </c>
      <c r="H179" s="19"/>
      <c r="I179" s="19"/>
      <c r="J179" s="20"/>
      <c r="K179" s="19">
        <f t="shared" si="172"/>
        <v>9.1470000043045729E-3</v>
      </c>
      <c r="L179" s="19"/>
      <c r="M179" s="19"/>
      <c r="N179" s="19"/>
      <c r="O179" s="19">
        <f t="shared" ca="1" si="171"/>
        <v>6.9424232013867802E-3</v>
      </c>
      <c r="P179" s="21">
        <f t="shared" si="167"/>
        <v>1.4347547301960658E-2</v>
      </c>
      <c r="Q179" s="22">
        <f t="shared" si="152"/>
        <v>41570.4787</v>
      </c>
      <c r="R179" s="19">
        <f t="shared" si="169"/>
        <v>2.7045692195158013E-5</v>
      </c>
      <c r="S179" s="137">
        <v>1</v>
      </c>
      <c r="Z179">
        <f t="shared" si="153"/>
        <v>301</v>
      </c>
      <c r="AA179" s="19">
        <f t="shared" si="154"/>
        <v>8.2337594037716032E-3</v>
      </c>
      <c r="AB179" s="19">
        <f t="shared" si="155"/>
        <v>1.526078790249363E-2</v>
      </c>
      <c r="AC179" s="19">
        <f t="shared" si="156"/>
        <v>-5.2005472976560854E-3</v>
      </c>
      <c r="AD179" s="19">
        <f t="shared" si="157"/>
        <v>9.1324060053296977E-4</v>
      </c>
      <c r="AE179" s="19">
        <f t="shared" si="158"/>
        <v>8.3400839446181924E-7</v>
      </c>
      <c r="AF179">
        <f t="shared" si="159"/>
        <v>-5.2005472976560854E-3</v>
      </c>
      <c r="AG179" s="137"/>
      <c r="AH179">
        <f t="shared" si="160"/>
        <v>-6.113787898189056E-3</v>
      </c>
      <c r="AI179">
        <f t="shared" si="161"/>
        <v>0.20568532965442077</v>
      </c>
      <c r="AJ179">
        <f t="shared" si="162"/>
        <v>0.10826726938964845</v>
      </c>
      <c r="AK179">
        <f t="shared" si="163"/>
        <v>0.28559572114308812</v>
      </c>
      <c r="AL179">
        <f t="shared" si="164"/>
        <v>2.7964356334275879</v>
      </c>
      <c r="AM179">
        <f t="shared" si="165"/>
        <v>5.7368234931107356</v>
      </c>
      <c r="AN179" s="19">
        <f t="shared" si="173"/>
        <v>-494.31015997420315</v>
      </c>
      <c r="AO179" s="19">
        <f t="shared" si="173"/>
        <v>-494.31120844129731</v>
      </c>
      <c r="AP179" s="19">
        <f t="shared" si="173"/>
        <v>-494.30857385525616</v>
      </c>
      <c r="AQ179" s="19">
        <f t="shared" si="173"/>
        <v>-494.31521898667148</v>
      </c>
      <c r="AR179" s="19">
        <f t="shared" si="173"/>
        <v>-494.29861326108056</v>
      </c>
      <c r="AS179" s="19">
        <f t="shared" si="173"/>
        <v>-494.34113962836096</v>
      </c>
      <c r="AT179" s="19">
        <f t="shared" si="173"/>
        <v>-494.23811572990212</v>
      </c>
      <c r="AU179" s="19">
        <f t="shared" si="166"/>
        <v>-495.05508014507114</v>
      </c>
    </row>
    <row r="180" spans="1:48" ht="12.95" customHeight="1">
      <c r="A180" s="93" t="s">
        <v>201</v>
      </c>
      <c r="B180" s="94" t="s">
        <v>92</v>
      </c>
      <c r="C180" s="95">
        <v>56610.996400000004</v>
      </c>
      <c r="D180" s="95">
        <v>8.0000000000000004E-4</v>
      </c>
      <c r="E180" s="92">
        <f t="shared" si="149"/>
        <v>310.00248083889358</v>
      </c>
      <c r="F180" s="19">
        <f t="shared" si="150"/>
        <v>310</v>
      </c>
      <c r="G180" s="19">
        <f t="shared" si="151"/>
        <v>6.0700000030919909E-3</v>
      </c>
      <c r="H180" s="19"/>
      <c r="I180" s="19"/>
      <c r="J180" s="20"/>
      <c r="K180" s="19">
        <f t="shared" si="172"/>
        <v>6.0700000030919909E-3</v>
      </c>
      <c r="L180" s="19"/>
      <c r="M180" s="19"/>
      <c r="N180" s="19"/>
      <c r="O180" s="19">
        <f t="shared" ca="1" si="171"/>
        <v>7.1898883154451823E-3</v>
      </c>
      <c r="P180" s="21">
        <f t="shared" si="167"/>
        <v>1.4352548929558647E-2</v>
      </c>
      <c r="Q180" s="22">
        <f t="shared" si="152"/>
        <v>41592.496400000004</v>
      </c>
      <c r="R180" s="19">
        <f t="shared" si="169"/>
        <v>6.8600616719313951E-5</v>
      </c>
      <c r="S180" s="137">
        <v>1</v>
      </c>
      <c r="Z180">
        <f t="shared" si="153"/>
        <v>310</v>
      </c>
      <c r="AA180" s="19">
        <f t="shared" si="154"/>
        <v>8.5213369449577067E-3</v>
      </c>
      <c r="AB180" s="19">
        <f t="shared" si="155"/>
        <v>1.1901211987692933E-2</v>
      </c>
      <c r="AC180" s="19">
        <f t="shared" si="156"/>
        <v>-8.2825489264666558E-3</v>
      </c>
      <c r="AD180" s="19">
        <f t="shared" si="157"/>
        <v>-2.4513369418657158E-3</v>
      </c>
      <c r="AE180" s="19">
        <f t="shared" si="158"/>
        <v>6.0090528025555599E-6</v>
      </c>
      <c r="AF180">
        <f t="shared" si="159"/>
        <v>-8.2825489264666558E-3</v>
      </c>
      <c r="AG180" s="137"/>
      <c r="AH180">
        <f t="shared" si="160"/>
        <v>-5.8312119846009409E-3</v>
      </c>
      <c r="AI180">
        <f t="shared" si="161"/>
        <v>0.20391023550593068</v>
      </c>
      <c r="AJ180">
        <f t="shared" si="162"/>
        <v>0.11449836483305778</v>
      </c>
      <c r="AK180">
        <f t="shared" si="163"/>
        <v>0.28060969036942368</v>
      </c>
      <c r="AL180">
        <f t="shared" si="164"/>
        <v>2.8027057548246188</v>
      </c>
      <c r="AM180">
        <f t="shared" si="165"/>
        <v>5.8450844465661413</v>
      </c>
      <c r="AN180" s="19">
        <f t="shared" si="173"/>
        <v>-494.29374359670754</v>
      </c>
      <c r="AO180" s="19">
        <f t="shared" si="173"/>
        <v>-494.29516750992531</v>
      </c>
      <c r="AP180" s="19">
        <f t="shared" si="173"/>
        <v>-494.29169591024709</v>
      </c>
      <c r="AQ180" s="19">
        <f t="shared" si="173"/>
        <v>-494.30019842995728</v>
      </c>
      <c r="AR180" s="19">
        <f t="shared" si="173"/>
        <v>-494.2795991099552</v>
      </c>
      <c r="AS180" s="19">
        <f t="shared" si="173"/>
        <v>-494.33092274965821</v>
      </c>
      <c r="AT180" s="19">
        <f t="shared" si="173"/>
        <v>-494.21059275460198</v>
      </c>
      <c r="AU180" s="19">
        <f t="shared" si="166"/>
        <v>-495.03220024461348</v>
      </c>
    </row>
    <row r="181" spans="1:48" ht="12.95" customHeight="1">
      <c r="A181" s="166" t="s">
        <v>727</v>
      </c>
      <c r="B181" s="168" t="s">
        <v>89</v>
      </c>
      <c r="C181" s="167">
        <v>56722.3246</v>
      </c>
      <c r="D181" s="18"/>
      <c r="E181" s="92">
        <f t="shared" si="149"/>
        <v>355.50286440846367</v>
      </c>
      <c r="F181" s="19">
        <f>ROUND(2*E181,0)/2</f>
        <v>355.5</v>
      </c>
      <c r="G181" s="19">
        <f>+C181-(C$7+F181*C$8)</f>
        <v>7.0085000043036416E-3</v>
      </c>
      <c r="H181" s="19"/>
      <c r="I181" s="19"/>
      <c r="J181" s="20"/>
      <c r="K181" s="19">
        <f t="shared" si="172"/>
        <v>7.0085000043036416E-3</v>
      </c>
      <c r="L181" s="19"/>
      <c r="M181" s="19"/>
      <c r="N181" s="19"/>
      <c r="O181" s="19">
        <f t="shared" ca="1" si="171"/>
        <v>8.4409619476293225E-3</v>
      </c>
      <c r="P181" s="21">
        <f t="shared" si="167"/>
        <v>1.4377852429117143E-2</v>
      </c>
      <c r="Q181" s="22">
        <f t="shared" si="152"/>
        <v>41703.8246</v>
      </c>
      <c r="R181" s="19">
        <f t="shared" si="169"/>
        <v>5.4307355161104628E-5</v>
      </c>
      <c r="S181" s="3">
        <v>1</v>
      </c>
      <c r="Z181">
        <f t="shared" si="153"/>
        <v>355.5</v>
      </c>
      <c r="AA181" s="19">
        <f>AB$3+AB$4*Z181+AB$5*Z181^2+AH181</f>
        <v>9.9708175404526634E-3</v>
      </c>
      <c r="AB181" s="19">
        <f t="shared" si="155"/>
        <v>1.1415534892968121E-2</v>
      </c>
      <c r="AC181" s="19">
        <f t="shared" si="156"/>
        <v>-7.3693524248135012E-3</v>
      </c>
      <c r="AD181" s="19">
        <f t="shared" si="157"/>
        <v>-2.9623175361490218E-3</v>
      </c>
      <c r="AE181" s="19">
        <f t="shared" si="158"/>
        <v>8.775325184976011E-6</v>
      </c>
      <c r="AF181">
        <f t="shared" si="159"/>
        <v>-7.3693524248135012E-3</v>
      </c>
      <c r="AG181" s="137"/>
      <c r="AH181">
        <f>$AB$6*($AB$11/AI181*AJ181+$AB$12)</f>
        <v>-4.4070348886644795E-3</v>
      </c>
      <c r="AI181">
        <f t="shared" si="161"/>
        <v>0.19576121874891395</v>
      </c>
      <c r="AJ181">
        <f t="shared" si="162"/>
        <v>0.1445931067546157</v>
      </c>
      <c r="AK181">
        <f>$AB$7*SIN(AL181)</f>
        <v>0.25632146650878534</v>
      </c>
      <c r="AL181">
        <f>2*ATAN(AM181)</f>
        <v>2.8330574714350005</v>
      </c>
      <c r="AM181">
        <f>SQRT((1+$AB$7)/(1-$AB$7))*TAN(AN181/2)</f>
        <v>6.4307386187437467</v>
      </c>
      <c r="AN181" s="19">
        <f t="shared" ref="AN181:AT183" si="174">$AU181+$AB$7*SIN(AO181)</f>
        <v>-494.21226899246693</v>
      </c>
      <c r="AO181" s="19">
        <f t="shared" si="174"/>
        <v>-494.21697302972046</v>
      </c>
      <c r="AP181" s="19">
        <f t="shared" si="174"/>
        <v>-494.20693967216948</v>
      </c>
      <c r="AQ181" s="19">
        <f t="shared" si="174"/>
        <v>-494.22852747239159</v>
      </c>
      <c r="AR181" s="19">
        <f t="shared" si="174"/>
        <v>-494.18290389247784</v>
      </c>
      <c r="AS181" s="19">
        <f t="shared" si="174"/>
        <v>-494.28347570440815</v>
      </c>
      <c r="AT181" s="19">
        <f t="shared" si="174"/>
        <v>-494.07807422035086</v>
      </c>
      <c r="AU181" s="19">
        <f t="shared" si="166"/>
        <v>-494.91652963674426</v>
      </c>
    </row>
    <row r="182" spans="1:48" ht="12.95" customHeight="1">
      <c r="A182" s="95" t="s">
        <v>275</v>
      </c>
      <c r="B182" s="94" t="str">
        <f>IF(K182="s","II","I")</f>
        <v>I</v>
      </c>
      <c r="C182" s="95">
        <v>56722.324699999997</v>
      </c>
      <c r="D182" s="95">
        <v>2.5999999999999999E-3</v>
      </c>
      <c r="E182" s="92">
        <f t="shared" si="149"/>
        <v>355.5029052789551</v>
      </c>
      <c r="F182" s="19">
        <f>ROUND(2*E182,0)/2</f>
        <v>355.5</v>
      </c>
      <c r="G182" s="19">
        <f>+C182-(C$7+F182*C$8)</f>
        <v>7.1085000017774291E-3</v>
      </c>
      <c r="H182" s="19"/>
      <c r="I182" s="19"/>
      <c r="J182" s="20"/>
      <c r="K182" s="19">
        <f t="shared" si="172"/>
        <v>7.1085000017774291E-3</v>
      </c>
      <c r="L182" s="19"/>
      <c r="M182" s="19"/>
      <c r="N182" s="19"/>
      <c r="O182" s="19">
        <f t="shared" ca="1" si="171"/>
        <v>8.4409619476293225E-3</v>
      </c>
      <c r="P182" s="21">
        <f t="shared" si="167"/>
        <v>1.4377852429117143E-2</v>
      </c>
      <c r="Q182" s="22">
        <f t="shared" si="152"/>
        <v>41703.824699999997</v>
      </c>
      <c r="R182" s="19">
        <f t="shared" si="169"/>
        <v>5.2843484712869785E-5</v>
      </c>
      <c r="S182" s="137">
        <v>0.6</v>
      </c>
      <c r="Z182">
        <f t="shared" si="153"/>
        <v>355.5</v>
      </c>
      <c r="AA182" s="19">
        <f>AB$3+AB$4*Z182+AB$5*Z182^2+AH182</f>
        <v>9.9708175404526634E-3</v>
      </c>
      <c r="AB182" s="19">
        <f t="shared" si="155"/>
        <v>1.1515534890441909E-2</v>
      </c>
      <c r="AC182" s="19">
        <f t="shared" si="156"/>
        <v>-7.2693524273397137E-3</v>
      </c>
      <c r="AD182" s="19">
        <f t="shared" si="157"/>
        <v>-2.8623175386752343E-3</v>
      </c>
      <c r="AE182" s="19">
        <f t="shared" si="158"/>
        <v>4.9157170153247107E-6</v>
      </c>
      <c r="AF182">
        <f t="shared" si="159"/>
        <v>-7.2693524273397137E-3</v>
      </c>
      <c r="AG182" s="137"/>
      <c r="AH182">
        <f>$AB$6*($AB$11/AI182*AJ182+$AB$12)</f>
        <v>-4.4070348886644795E-3</v>
      </c>
      <c r="AI182">
        <f t="shared" si="161"/>
        <v>0.19576121874891395</v>
      </c>
      <c r="AJ182">
        <f t="shared" si="162"/>
        <v>0.1445931067546157</v>
      </c>
      <c r="AK182">
        <f>$AB$7*SIN(AL182)</f>
        <v>0.25632146650878534</v>
      </c>
      <c r="AL182">
        <f>2*ATAN(AM182)</f>
        <v>2.8330574714350005</v>
      </c>
      <c r="AM182">
        <f>SQRT((1+$AB$7)/(1-$AB$7))*TAN(AN182/2)</f>
        <v>6.4307386187437467</v>
      </c>
      <c r="AN182" s="19">
        <f t="shared" si="174"/>
        <v>-494.21226899246693</v>
      </c>
      <c r="AO182" s="19">
        <f t="shared" si="174"/>
        <v>-494.21697302972046</v>
      </c>
      <c r="AP182" s="19">
        <f t="shared" si="174"/>
        <v>-494.20693967216948</v>
      </c>
      <c r="AQ182" s="19">
        <f t="shared" si="174"/>
        <v>-494.22852747239159</v>
      </c>
      <c r="AR182" s="19">
        <f t="shared" si="174"/>
        <v>-494.18290389247784</v>
      </c>
      <c r="AS182" s="19">
        <f t="shared" si="174"/>
        <v>-494.28347570440815</v>
      </c>
      <c r="AT182" s="19">
        <f t="shared" si="174"/>
        <v>-494.07807422035086</v>
      </c>
      <c r="AU182" s="19">
        <f t="shared" si="166"/>
        <v>-494.91652963674426</v>
      </c>
    </row>
    <row r="183" spans="1:48" ht="12.95" customHeight="1">
      <c r="A183" s="169" t="s">
        <v>728</v>
      </c>
      <c r="B183" s="170" t="s">
        <v>89</v>
      </c>
      <c r="C183" s="171">
        <v>57632.529779999997</v>
      </c>
      <c r="D183" s="171">
        <v>2.9999999999999997E-4</v>
      </c>
      <c r="E183" s="92">
        <f>+(C183-C$7)/C$8</f>
        <v>727.50820372959549</v>
      </c>
      <c r="F183" s="19">
        <f>ROUND(2*E183,0)/2</f>
        <v>727.5</v>
      </c>
      <c r="G183" s="19">
        <f>+C183-(C$7+F183*C$8)</f>
        <v>2.0072499995876569E-2</v>
      </c>
      <c r="H183" s="19"/>
      <c r="I183" s="19"/>
      <c r="J183" s="20"/>
      <c r="K183" s="19">
        <f>G183</f>
        <v>2.0072499995876569E-2</v>
      </c>
      <c r="L183" s="19"/>
      <c r="M183" s="19"/>
      <c r="N183" s="19"/>
      <c r="O183" s="19">
        <f ca="1">+C$11+C$12*F183</f>
        <v>1.8669519995376586E-2</v>
      </c>
      <c r="P183" s="21">
        <f>D$11+D$12*F183+D$13*F183^2</f>
        <v>1.4585825025199381E-2</v>
      </c>
      <c r="Q183" s="22">
        <f>+C183-15018.5</f>
        <v>42614.029779999997</v>
      </c>
      <c r="R183" s="19">
        <f>+(P183-G183)^2</f>
        <v>3.0103602233855527E-5</v>
      </c>
      <c r="S183" s="3">
        <v>1</v>
      </c>
      <c r="Z183">
        <f>F183</f>
        <v>727.5</v>
      </c>
      <c r="AA183" s="19">
        <f>AB$3+AB$4*Z183+AB$5*Z183^2+AH183</f>
        <v>2.1377409613360501E-2</v>
      </c>
      <c r="AB183" s="19">
        <f>IF(S183&lt;&gt;0,G183-AH183, -9999)</f>
        <v>1.3280915407715451E-2</v>
      </c>
      <c r="AC183" s="19">
        <f>+G183-P183</f>
        <v>5.4866749706771883E-3</v>
      </c>
      <c r="AD183" s="19">
        <f>IF(S183&lt;&gt;0,G183-AA183, -9999)</f>
        <v>-1.304909617483932E-3</v>
      </c>
      <c r="AE183" s="19">
        <f>+(G183-AA183)^2*S183</f>
        <v>1.7027891098020617E-6</v>
      </c>
      <c r="AF183">
        <f>IF(S183&lt;&gt;0,G183-P183, -9999)</f>
        <v>5.4866749706771883E-3</v>
      </c>
      <c r="AG183" s="137"/>
      <c r="AH183">
        <f>$AB$6*($AB$11/AI183*AJ183+$AB$12)</f>
        <v>6.7915845881611186E-3</v>
      </c>
      <c r="AI183">
        <f>1+$AB$7*COS(AL183)</f>
        <v>0.16050765640443254</v>
      </c>
      <c r="AJ183">
        <f>SIN(AL183+RADIANS($AB$9))</f>
        <v>0.34208113798910211</v>
      </c>
      <c r="AK183">
        <f>$AB$7*SIN(AL183)</f>
        <v>8.8052918781086176E-2</v>
      </c>
      <c r="AL183">
        <f>2*ATAN(AM183)</f>
        <v>3.0370864862465128</v>
      </c>
      <c r="AM183">
        <f>SQRT((1+$AB$7)/(1-$AB$7))*TAN(AN183/2)</f>
        <v>19.120205657477779</v>
      </c>
      <c r="AN183" s="19">
        <f t="shared" si="174"/>
        <v>-493.58599204991094</v>
      </c>
      <c r="AO183" s="19">
        <f t="shared" si="174"/>
        <v>-493.70344434405592</v>
      </c>
      <c r="AP183" s="19">
        <f t="shared" si="174"/>
        <v>-493.55236622989833</v>
      </c>
      <c r="AQ183" s="19">
        <f t="shared" si="174"/>
        <v>-493.74874411992789</v>
      </c>
      <c r="AR183" s="19">
        <f t="shared" si="174"/>
        <v>-493.4962817182369</v>
      </c>
      <c r="AS183" s="19">
        <f t="shared" si="174"/>
        <v>-493.82708122022234</v>
      </c>
      <c r="AT183" s="19">
        <f t="shared" si="174"/>
        <v>-493.40117597034458</v>
      </c>
      <c r="AU183" s="19">
        <f>RADIANS($AB$9)+$AB$18*(F183-AB$15)</f>
        <v>-493.97082708449489</v>
      </c>
      <c r="AV183" s="19"/>
    </row>
    <row r="184" spans="1:48" ht="12.95" customHeight="1">
      <c r="B184" s="3"/>
      <c r="C184" s="18"/>
      <c r="D184" s="18"/>
      <c r="P184" s="15"/>
      <c r="AA184" s="19"/>
      <c r="AB184" s="19"/>
      <c r="AC184" s="19"/>
      <c r="AD184" s="19"/>
      <c r="AE184" s="19"/>
      <c r="AG184" s="137"/>
      <c r="AN184" s="19"/>
      <c r="AO184" s="19"/>
      <c r="AP184" s="19"/>
      <c r="AQ184" s="19"/>
      <c r="AR184" s="19"/>
      <c r="AS184" s="19"/>
      <c r="AT184" s="19"/>
      <c r="AU184" s="19"/>
    </row>
    <row r="185" spans="1:48" ht="12.95" customHeight="1">
      <c r="B185" s="3"/>
      <c r="C185" s="18"/>
      <c r="D185" s="18"/>
      <c r="P185" s="15"/>
      <c r="AA185" s="19"/>
      <c r="AB185" s="19"/>
      <c r="AC185" s="19"/>
      <c r="AD185" s="19"/>
      <c r="AE185" s="19"/>
      <c r="AG185" s="137"/>
      <c r="AN185" s="19"/>
      <c r="AO185" s="19"/>
      <c r="AP185" s="19"/>
      <c r="AQ185" s="19"/>
      <c r="AR185" s="19"/>
      <c r="AS185" s="19"/>
      <c r="AT185" s="19"/>
      <c r="AU185" s="19"/>
    </row>
    <row r="186" spans="1:48" ht="12.95" customHeight="1">
      <c r="B186" s="3"/>
      <c r="C186" s="18"/>
      <c r="D186" s="18"/>
      <c r="P186" s="15"/>
      <c r="AA186" s="19"/>
      <c r="AB186" s="19"/>
      <c r="AC186" s="19"/>
      <c r="AD186" s="19"/>
      <c r="AE186" s="19"/>
      <c r="AG186" s="137"/>
      <c r="AN186" s="19"/>
      <c r="AO186" s="19"/>
      <c r="AP186" s="19"/>
      <c r="AQ186" s="19"/>
      <c r="AR186" s="19"/>
      <c r="AS186" s="19"/>
      <c r="AT186" s="19"/>
      <c r="AU186" s="19"/>
    </row>
    <row r="187" spans="1:48" ht="12.95" customHeight="1">
      <c r="B187" s="3"/>
      <c r="C187" s="18"/>
      <c r="D187" s="18"/>
      <c r="P187" s="15"/>
      <c r="AA187" s="19"/>
      <c r="AB187" s="19"/>
      <c r="AC187" s="19"/>
      <c r="AD187" s="19"/>
      <c r="AE187" s="19"/>
      <c r="AG187" s="137"/>
      <c r="AN187" s="19"/>
      <c r="AO187" s="19"/>
      <c r="AP187" s="19"/>
      <c r="AQ187" s="19"/>
      <c r="AR187" s="19"/>
      <c r="AS187" s="19"/>
      <c r="AT187" s="19"/>
      <c r="AU187" s="19"/>
    </row>
    <row r="188" spans="1:48" ht="12.95" customHeight="1">
      <c r="B188" s="3"/>
      <c r="C188" s="18"/>
      <c r="D188" s="18"/>
      <c r="P188" s="15"/>
      <c r="AA188" s="19"/>
      <c r="AB188" s="19"/>
      <c r="AC188" s="19"/>
      <c r="AD188" s="19"/>
      <c r="AE188" s="19"/>
      <c r="AG188" s="137"/>
      <c r="AN188" s="19"/>
      <c r="AO188" s="19"/>
      <c r="AP188" s="19"/>
      <c r="AQ188" s="19"/>
      <c r="AR188" s="19"/>
      <c r="AS188" s="19"/>
      <c r="AT188" s="19"/>
      <c r="AU188" s="19"/>
    </row>
    <row r="189" spans="1:48" ht="12.95" customHeight="1">
      <c r="B189" s="3"/>
      <c r="C189" s="18"/>
      <c r="D189" s="18"/>
      <c r="P189" s="15"/>
      <c r="AA189" s="19"/>
      <c r="AB189" s="19"/>
      <c r="AC189" s="19"/>
      <c r="AD189" s="19"/>
      <c r="AE189" s="19"/>
      <c r="AG189" s="137"/>
      <c r="AN189" s="19"/>
      <c r="AO189" s="19"/>
      <c r="AP189" s="19"/>
      <c r="AQ189" s="19"/>
      <c r="AR189" s="19"/>
      <c r="AS189" s="19"/>
      <c r="AT189" s="19"/>
      <c r="AU189" s="19"/>
    </row>
    <row r="190" spans="1:48" ht="12.95" customHeight="1">
      <c r="B190" s="3"/>
      <c r="C190" s="18"/>
      <c r="D190" s="18"/>
      <c r="P190" s="15"/>
      <c r="AA190" s="19"/>
      <c r="AB190" s="19"/>
      <c r="AC190" s="19"/>
      <c r="AD190" s="19"/>
      <c r="AE190" s="19"/>
      <c r="AG190" s="137"/>
      <c r="AN190" s="19"/>
      <c r="AO190" s="19"/>
      <c r="AP190" s="19"/>
      <c r="AQ190" s="19"/>
      <c r="AR190" s="19"/>
      <c r="AS190" s="19"/>
      <c r="AT190" s="19"/>
      <c r="AU190" s="19"/>
      <c r="AV190" s="19"/>
    </row>
    <row r="191" spans="1:48" ht="12.95" customHeight="1">
      <c r="B191" s="3"/>
      <c r="C191" s="18"/>
      <c r="D191" s="18"/>
      <c r="P191" s="15"/>
      <c r="AA191" s="19"/>
      <c r="AB191" s="19"/>
      <c r="AC191" s="19"/>
      <c r="AD191" s="19"/>
      <c r="AE191" s="19"/>
      <c r="AG191" s="137"/>
      <c r="AN191" s="19"/>
      <c r="AO191" s="19"/>
      <c r="AP191" s="19"/>
      <c r="AQ191" s="19"/>
      <c r="AR191" s="19"/>
      <c r="AS191" s="19"/>
      <c r="AT191" s="19"/>
      <c r="AU191" s="19"/>
    </row>
    <row r="192" spans="1:48" ht="12.95" customHeight="1">
      <c r="B192" s="3"/>
      <c r="C192" s="18"/>
      <c r="D192" s="18"/>
      <c r="P192" s="15"/>
      <c r="AA192" s="19"/>
      <c r="AB192" s="19"/>
      <c r="AC192" s="19"/>
      <c r="AD192" s="19"/>
      <c r="AE192" s="19"/>
      <c r="AG192" s="137"/>
      <c r="AN192" s="19"/>
      <c r="AO192" s="19"/>
      <c r="AP192" s="19"/>
      <c r="AQ192" s="19"/>
      <c r="AR192" s="19"/>
      <c r="AS192" s="19"/>
      <c r="AT192" s="19"/>
      <c r="AU192" s="19"/>
    </row>
    <row r="193" spans="2:48" ht="12.95" customHeight="1">
      <c r="B193" s="3"/>
      <c r="C193" s="18"/>
      <c r="D193" s="18"/>
      <c r="P193" s="15"/>
      <c r="AA193" s="19"/>
      <c r="AB193" s="19"/>
      <c r="AC193" s="19"/>
      <c r="AD193" s="19"/>
      <c r="AE193" s="19"/>
      <c r="AG193" s="137"/>
      <c r="AN193" s="19"/>
      <c r="AO193" s="19"/>
      <c r="AP193" s="19"/>
      <c r="AQ193" s="19"/>
      <c r="AR193" s="19"/>
      <c r="AS193" s="19"/>
      <c r="AT193" s="19"/>
      <c r="AU193" s="19"/>
      <c r="AV193" s="19"/>
    </row>
    <row r="194" spans="2:48" ht="12.95" customHeight="1">
      <c r="B194" s="3"/>
      <c r="C194" s="18"/>
      <c r="D194" s="18"/>
      <c r="P194" s="15"/>
      <c r="AA194" s="19"/>
      <c r="AB194" s="19"/>
      <c r="AC194" s="19"/>
      <c r="AD194" s="19"/>
      <c r="AE194" s="19"/>
      <c r="AG194" s="137"/>
      <c r="AN194" s="19"/>
      <c r="AO194" s="19"/>
      <c r="AP194" s="19"/>
      <c r="AQ194" s="19"/>
      <c r="AR194" s="19"/>
      <c r="AS194" s="19"/>
      <c r="AT194" s="19"/>
      <c r="AU194" s="19"/>
    </row>
    <row r="195" spans="2:48" ht="12.95" customHeight="1">
      <c r="B195" s="3"/>
      <c r="C195" s="18"/>
      <c r="D195" s="18"/>
      <c r="P195" s="15"/>
      <c r="AA195" s="19"/>
      <c r="AB195" s="19"/>
      <c r="AC195" s="19"/>
      <c r="AD195" s="19"/>
      <c r="AE195" s="19"/>
      <c r="AG195" s="137"/>
      <c r="AN195" s="19"/>
      <c r="AO195" s="19"/>
      <c r="AP195" s="19"/>
      <c r="AQ195" s="19"/>
      <c r="AR195" s="19"/>
      <c r="AS195" s="19"/>
      <c r="AT195" s="19"/>
      <c r="AU195" s="19"/>
    </row>
    <row r="196" spans="2:48" ht="12.95" customHeight="1">
      <c r="B196" s="3"/>
      <c r="C196" s="18"/>
      <c r="D196" s="18"/>
      <c r="P196" s="15"/>
      <c r="AA196" s="19"/>
      <c r="AB196" s="19"/>
      <c r="AC196" s="19"/>
      <c r="AD196" s="19"/>
      <c r="AE196" s="19"/>
      <c r="AG196" s="137"/>
      <c r="AN196" s="19"/>
      <c r="AO196" s="19"/>
      <c r="AP196" s="19"/>
      <c r="AQ196" s="19"/>
      <c r="AR196" s="19"/>
      <c r="AS196" s="19"/>
      <c r="AT196" s="19"/>
      <c r="AU196" s="19"/>
    </row>
    <row r="197" spans="2:48" ht="12.95" customHeight="1">
      <c r="B197" s="3"/>
      <c r="C197" s="18"/>
      <c r="D197" s="18"/>
      <c r="P197" s="15"/>
      <c r="AA197" s="19"/>
      <c r="AB197" s="19"/>
      <c r="AC197" s="19"/>
      <c r="AD197" s="19"/>
      <c r="AE197" s="19"/>
      <c r="AG197" s="137"/>
      <c r="AN197" s="19"/>
      <c r="AO197" s="19"/>
      <c r="AP197" s="19"/>
      <c r="AQ197" s="19"/>
      <c r="AR197" s="19"/>
      <c r="AS197" s="19"/>
      <c r="AT197" s="19"/>
      <c r="AU197" s="19"/>
    </row>
    <row r="198" spans="2:48" ht="12.95" customHeight="1">
      <c r="B198" s="3"/>
      <c r="C198" s="18"/>
      <c r="D198" s="18"/>
      <c r="P198" s="15"/>
      <c r="AA198" s="19"/>
      <c r="AB198" s="19"/>
      <c r="AC198" s="19"/>
      <c r="AD198" s="19"/>
      <c r="AE198" s="19"/>
      <c r="AG198" s="137"/>
      <c r="AN198" s="19"/>
      <c r="AO198" s="19"/>
      <c r="AP198" s="19"/>
      <c r="AQ198" s="19"/>
      <c r="AR198" s="19"/>
      <c r="AS198" s="19"/>
      <c r="AT198" s="19"/>
      <c r="AU198" s="19"/>
    </row>
    <row r="199" spans="2:48" ht="12.95" customHeight="1">
      <c r="B199" s="3"/>
      <c r="C199" s="18"/>
      <c r="D199" s="18"/>
      <c r="P199" s="15"/>
      <c r="AA199" s="19"/>
      <c r="AB199" s="19"/>
      <c r="AC199" s="19"/>
      <c r="AD199" s="19"/>
      <c r="AE199" s="19"/>
      <c r="AG199" s="137"/>
      <c r="AN199" s="19"/>
      <c r="AO199" s="19"/>
      <c r="AP199" s="19"/>
      <c r="AQ199" s="19"/>
      <c r="AR199" s="19"/>
      <c r="AS199" s="19"/>
      <c r="AT199" s="19"/>
      <c r="AU199" s="19"/>
    </row>
    <row r="200" spans="2:48" ht="12.95" customHeight="1">
      <c r="B200" s="3"/>
      <c r="C200" s="18"/>
      <c r="D200" s="18"/>
      <c r="P200" s="15"/>
      <c r="AA200" s="19"/>
      <c r="AB200" s="19"/>
      <c r="AC200" s="19"/>
      <c r="AD200" s="19"/>
      <c r="AE200" s="19"/>
      <c r="AG200" s="137"/>
      <c r="AN200" s="19"/>
      <c r="AO200" s="19"/>
      <c r="AP200" s="19"/>
      <c r="AQ200" s="19"/>
      <c r="AR200" s="19"/>
      <c r="AS200" s="19"/>
      <c r="AT200" s="19"/>
      <c r="AU200" s="19"/>
    </row>
    <row r="201" spans="2:48" ht="12.95" customHeight="1">
      <c r="B201" s="3"/>
      <c r="C201" s="18"/>
      <c r="D201" s="18"/>
      <c r="P201" s="15"/>
      <c r="AA201" s="19"/>
      <c r="AB201" s="19"/>
      <c r="AC201" s="19"/>
      <c r="AD201" s="19"/>
      <c r="AE201" s="19"/>
      <c r="AG201" s="137"/>
      <c r="AN201" s="19"/>
      <c r="AO201" s="19"/>
      <c r="AP201" s="19"/>
      <c r="AQ201" s="19"/>
      <c r="AR201" s="19"/>
      <c r="AS201" s="19"/>
      <c r="AT201" s="19"/>
      <c r="AU201" s="19"/>
    </row>
    <row r="202" spans="2:48" ht="12.95" customHeight="1">
      <c r="B202" s="3"/>
      <c r="C202" s="18"/>
      <c r="D202" s="18"/>
      <c r="P202" s="15"/>
      <c r="AA202" s="19"/>
      <c r="AB202" s="19"/>
      <c r="AC202" s="19"/>
      <c r="AD202" s="19"/>
      <c r="AE202" s="19"/>
      <c r="AG202" s="137"/>
      <c r="AN202" s="19"/>
      <c r="AO202" s="19"/>
      <c r="AP202" s="19"/>
      <c r="AQ202" s="19"/>
      <c r="AR202" s="19"/>
      <c r="AS202" s="19"/>
      <c r="AT202" s="19"/>
      <c r="AU202" s="19"/>
    </row>
    <row r="203" spans="2:48" ht="12.95" customHeight="1">
      <c r="B203" s="3"/>
      <c r="C203" s="18"/>
      <c r="D203" s="18"/>
      <c r="P203" s="15"/>
      <c r="AA203" s="19"/>
      <c r="AB203" s="19"/>
      <c r="AC203" s="19"/>
      <c r="AD203" s="19"/>
      <c r="AE203" s="19"/>
      <c r="AG203" s="137"/>
      <c r="AN203" s="19"/>
      <c r="AO203" s="19"/>
      <c r="AP203" s="19"/>
      <c r="AQ203" s="19"/>
      <c r="AR203" s="19"/>
      <c r="AS203" s="19"/>
      <c r="AT203" s="19"/>
      <c r="AU203" s="19"/>
    </row>
    <row r="204" spans="2:48" ht="12.95" customHeight="1">
      <c r="B204" s="3"/>
      <c r="C204" s="18"/>
      <c r="D204" s="18"/>
      <c r="P204" s="15"/>
      <c r="AA204" s="19"/>
      <c r="AB204" s="19"/>
      <c r="AC204" s="19"/>
      <c r="AD204" s="19"/>
      <c r="AE204" s="19"/>
      <c r="AG204" s="137"/>
      <c r="AN204" s="19"/>
      <c r="AO204" s="19"/>
      <c r="AP204" s="19"/>
      <c r="AQ204" s="19"/>
      <c r="AR204" s="19"/>
      <c r="AS204" s="19"/>
      <c r="AT204" s="19"/>
      <c r="AU204" s="19"/>
    </row>
    <row r="205" spans="2:48" ht="12.95" customHeight="1">
      <c r="B205" s="3"/>
      <c r="C205" s="18"/>
      <c r="D205" s="18"/>
      <c r="P205" s="15"/>
      <c r="AA205" s="19"/>
      <c r="AB205" s="19"/>
      <c r="AC205" s="19"/>
      <c r="AD205" s="19"/>
      <c r="AE205" s="19"/>
      <c r="AG205" s="137"/>
      <c r="AN205" s="19"/>
      <c r="AO205" s="19"/>
      <c r="AP205" s="19"/>
      <c r="AQ205" s="19"/>
      <c r="AR205" s="19"/>
      <c r="AS205" s="19"/>
      <c r="AT205" s="19"/>
      <c r="AU205" s="19"/>
    </row>
    <row r="206" spans="2:48" ht="12.95" customHeight="1">
      <c r="B206" s="3"/>
      <c r="C206" s="18"/>
      <c r="D206" s="18"/>
      <c r="P206" s="15"/>
      <c r="AA206" s="19"/>
      <c r="AB206" s="19"/>
      <c r="AC206" s="19"/>
      <c r="AD206" s="19"/>
      <c r="AE206" s="19"/>
      <c r="AG206" s="137"/>
      <c r="AN206" s="19"/>
      <c r="AO206" s="19"/>
      <c r="AP206" s="19"/>
      <c r="AQ206" s="19"/>
      <c r="AR206" s="19"/>
      <c r="AS206" s="19"/>
      <c r="AT206" s="19"/>
      <c r="AU206" s="19"/>
    </row>
    <row r="207" spans="2:48" ht="12.95" customHeight="1">
      <c r="B207" s="3"/>
      <c r="C207" s="18"/>
      <c r="D207" s="18"/>
      <c r="P207" s="15"/>
      <c r="AA207" s="19"/>
      <c r="AB207" s="19"/>
      <c r="AC207" s="19"/>
      <c r="AD207" s="19"/>
      <c r="AE207" s="19"/>
      <c r="AG207" s="137"/>
      <c r="AN207" s="19"/>
      <c r="AO207" s="19"/>
      <c r="AP207" s="19"/>
      <c r="AQ207" s="19"/>
      <c r="AR207" s="19"/>
      <c r="AS207" s="19"/>
      <c r="AT207" s="19"/>
      <c r="AU207" s="19"/>
      <c r="AV207" s="19"/>
    </row>
    <row r="208" spans="2:48" ht="12.95" customHeight="1">
      <c r="B208" s="3"/>
      <c r="C208" s="18"/>
      <c r="D208" s="18"/>
      <c r="P208" s="15"/>
      <c r="AA208" s="19"/>
      <c r="AB208" s="19"/>
      <c r="AC208" s="19"/>
      <c r="AD208" s="19"/>
      <c r="AE208" s="19"/>
      <c r="AG208" s="137"/>
      <c r="AN208" s="19"/>
      <c r="AO208" s="19"/>
      <c r="AP208" s="19"/>
      <c r="AQ208" s="19"/>
      <c r="AR208" s="19"/>
      <c r="AS208" s="19"/>
      <c r="AT208" s="19"/>
      <c r="AU208" s="19"/>
      <c r="AV208" s="19"/>
    </row>
    <row r="209" spans="2:48" ht="12.95" customHeight="1">
      <c r="B209" s="3"/>
      <c r="C209" s="18"/>
      <c r="D209" s="18"/>
      <c r="P209" s="15"/>
      <c r="AA209" s="19"/>
      <c r="AB209" s="19"/>
      <c r="AC209" s="19"/>
      <c r="AD209" s="19"/>
      <c r="AE209" s="19"/>
      <c r="AG209" s="137"/>
      <c r="AN209" s="19"/>
      <c r="AO209" s="19"/>
      <c r="AP209" s="19"/>
      <c r="AQ209" s="19"/>
      <c r="AR209" s="19"/>
      <c r="AS209" s="19"/>
      <c r="AT209" s="19"/>
      <c r="AU209" s="19"/>
      <c r="AV209" s="19"/>
    </row>
    <row r="210" spans="2:48" ht="12.95" customHeight="1">
      <c r="B210" s="3"/>
      <c r="C210" s="18"/>
      <c r="D210" s="18"/>
      <c r="P210" s="15"/>
      <c r="AA210" s="19"/>
      <c r="AB210" s="19"/>
      <c r="AC210" s="19"/>
      <c r="AD210" s="19"/>
      <c r="AE210" s="19"/>
      <c r="AG210" s="137"/>
      <c r="AN210" s="19"/>
      <c r="AO210" s="19"/>
      <c r="AP210" s="19"/>
      <c r="AQ210" s="19"/>
      <c r="AR210" s="19"/>
      <c r="AS210" s="19"/>
      <c r="AT210" s="19"/>
      <c r="AU210" s="19"/>
    </row>
    <row r="211" spans="2:48" ht="12.95" customHeight="1">
      <c r="B211" s="3"/>
      <c r="C211" s="18"/>
      <c r="D211" s="18"/>
      <c r="P211" s="15"/>
      <c r="AA211" s="19"/>
      <c r="AB211" s="19"/>
      <c r="AC211" s="19"/>
      <c r="AD211" s="19"/>
      <c r="AE211" s="19"/>
      <c r="AG211" s="137"/>
      <c r="AN211" s="19"/>
      <c r="AO211" s="19"/>
      <c r="AP211" s="19"/>
      <c r="AQ211" s="19"/>
      <c r="AR211" s="19"/>
      <c r="AS211" s="19"/>
      <c r="AT211" s="19"/>
      <c r="AU211" s="19"/>
    </row>
    <row r="212" spans="2:48" ht="12.95" customHeight="1">
      <c r="B212" s="3"/>
      <c r="C212" s="18"/>
      <c r="D212" s="18"/>
      <c r="P212" s="15"/>
      <c r="AA212" s="19"/>
      <c r="AB212" s="19"/>
      <c r="AC212" s="19"/>
      <c r="AD212" s="19"/>
      <c r="AE212" s="19"/>
      <c r="AG212" s="137"/>
      <c r="AN212" s="19"/>
      <c r="AO212" s="19"/>
      <c r="AP212" s="19"/>
      <c r="AQ212" s="19"/>
      <c r="AR212" s="19"/>
      <c r="AS212" s="19"/>
      <c r="AT212" s="19"/>
      <c r="AU212" s="19"/>
    </row>
    <row r="213" spans="2:48" ht="12.95" customHeight="1">
      <c r="B213" s="3"/>
      <c r="C213" s="18"/>
      <c r="D213" s="18"/>
      <c r="P213" s="15"/>
      <c r="AA213" s="19"/>
      <c r="AB213" s="19"/>
      <c r="AC213" s="19"/>
      <c r="AD213" s="19"/>
      <c r="AE213" s="19"/>
      <c r="AG213" s="137"/>
      <c r="AN213" s="19"/>
      <c r="AO213" s="19"/>
      <c r="AP213" s="19"/>
      <c r="AQ213" s="19"/>
      <c r="AR213" s="19"/>
      <c r="AS213" s="19"/>
      <c r="AT213" s="19"/>
      <c r="AU213" s="19"/>
    </row>
    <row r="214" spans="2:48" ht="12.95" customHeight="1">
      <c r="B214" s="3"/>
      <c r="C214" s="18"/>
      <c r="D214" s="18"/>
      <c r="P214" s="15"/>
      <c r="AA214" s="19"/>
      <c r="AB214" s="19"/>
      <c r="AC214" s="19"/>
      <c r="AD214" s="19"/>
      <c r="AE214" s="19"/>
      <c r="AG214" s="137"/>
      <c r="AN214" s="19"/>
      <c r="AO214" s="19"/>
      <c r="AP214" s="19"/>
      <c r="AQ214" s="19"/>
      <c r="AR214" s="19"/>
      <c r="AS214" s="19"/>
      <c r="AT214" s="19"/>
      <c r="AU214" s="19"/>
    </row>
    <row r="215" spans="2:48" ht="12.95" customHeight="1">
      <c r="B215" s="3"/>
      <c r="C215" s="18"/>
      <c r="D215" s="18"/>
      <c r="P215" s="15"/>
      <c r="AA215" s="19"/>
      <c r="AB215" s="19"/>
      <c r="AC215" s="19"/>
      <c r="AD215" s="19"/>
      <c r="AE215" s="19"/>
      <c r="AG215" s="137"/>
      <c r="AN215" s="19"/>
      <c r="AO215" s="19"/>
      <c r="AP215" s="19"/>
      <c r="AQ215" s="19"/>
      <c r="AR215" s="19"/>
      <c r="AS215" s="19"/>
      <c r="AT215" s="19"/>
      <c r="AU215" s="19"/>
    </row>
    <row r="216" spans="2:48" ht="12.95" customHeight="1">
      <c r="B216" s="3"/>
      <c r="C216" s="18"/>
      <c r="D216" s="18"/>
      <c r="P216" s="15"/>
      <c r="AA216" s="19"/>
      <c r="AB216" s="19"/>
      <c r="AC216" s="19"/>
      <c r="AD216" s="19"/>
      <c r="AE216" s="19"/>
      <c r="AG216" s="137"/>
      <c r="AN216" s="19"/>
      <c r="AO216" s="19"/>
      <c r="AP216" s="19"/>
      <c r="AQ216" s="19"/>
      <c r="AR216" s="19"/>
      <c r="AS216" s="19"/>
      <c r="AT216" s="19"/>
      <c r="AU216" s="19"/>
    </row>
    <row r="217" spans="2:48" ht="12.95" customHeight="1">
      <c r="B217" s="3"/>
      <c r="C217" s="18"/>
      <c r="D217" s="18"/>
      <c r="P217" s="15"/>
      <c r="AA217" s="19"/>
      <c r="AB217" s="19"/>
      <c r="AC217" s="19"/>
      <c r="AD217" s="19"/>
      <c r="AE217" s="19"/>
      <c r="AG217" s="137"/>
      <c r="AN217" s="19"/>
      <c r="AO217" s="19"/>
      <c r="AP217" s="19"/>
      <c r="AQ217" s="19"/>
      <c r="AR217" s="19"/>
      <c r="AS217" s="19"/>
      <c r="AT217" s="19"/>
      <c r="AU217" s="19"/>
    </row>
    <row r="218" spans="2:48" ht="12.95" customHeight="1">
      <c r="B218" s="3"/>
      <c r="C218" s="18"/>
      <c r="D218" s="18"/>
      <c r="P218" s="15"/>
      <c r="AA218" s="19"/>
      <c r="AB218" s="19"/>
      <c r="AC218" s="19"/>
      <c r="AD218" s="19"/>
      <c r="AE218" s="19"/>
      <c r="AG218" s="137"/>
      <c r="AN218" s="19"/>
      <c r="AO218" s="19"/>
      <c r="AP218" s="19"/>
      <c r="AQ218" s="19"/>
      <c r="AR218" s="19"/>
      <c r="AS218" s="19"/>
      <c r="AT218" s="19"/>
      <c r="AU218" s="19"/>
    </row>
    <row r="219" spans="2:48" ht="12.95" customHeight="1">
      <c r="B219" s="3"/>
      <c r="C219" s="18"/>
      <c r="D219" s="18"/>
      <c r="P219" s="15"/>
      <c r="AA219" s="19"/>
      <c r="AB219" s="19"/>
      <c r="AC219" s="19"/>
      <c r="AD219" s="19"/>
      <c r="AE219" s="19"/>
      <c r="AG219" s="137"/>
      <c r="AN219" s="19"/>
      <c r="AO219" s="19"/>
      <c r="AP219" s="19"/>
      <c r="AQ219" s="19"/>
      <c r="AR219" s="19"/>
      <c r="AS219" s="19"/>
      <c r="AT219" s="19"/>
      <c r="AU219" s="19"/>
    </row>
    <row r="220" spans="2:48" ht="12.95" customHeight="1">
      <c r="B220" s="3"/>
      <c r="C220" s="18"/>
      <c r="D220" s="18"/>
      <c r="P220" s="15"/>
      <c r="AA220" s="19"/>
      <c r="AB220" s="19"/>
      <c r="AC220" s="19"/>
      <c r="AD220" s="19"/>
      <c r="AE220" s="19"/>
      <c r="AG220" s="137"/>
      <c r="AN220" s="19"/>
      <c r="AO220" s="19"/>
      <c r="AP220" s="19"/>
      <c r="AQ220" s="19"/>
      <c r="AR220" s="19"/>
      <c r="AS220" s="19"/>
      <c r="AT220" s="19"/>
      <c r="AU220" s="19"/>
    </row>
    <row r="221" spans="2:48" ht="12.95" customHeight="1">
      <c r="B221" s="3"/>
      <c r="C221" s="18"/>
      <c r="D221" s="18"/>
      <c r="P221" s="15"/>
      <c r="AA221" s="19"/>
      <c r="AB221" s="19"/>
      <c r="AC221" s="19"/>
      <c r="AD221" s="19"/>
      <c r="AE221" s="19"/>
      <c r="AG221" s="137"/>
      <c r="AN221" s="19"/>
      <c r="AO221" s="19"/>
      <c r="AP221" s="19"/>
      <c r="AQ221" s="19"/>
      <c r="AR221" s="19"/>
      <c r="AS221" s="19"/>
      <c r="AT221" s="19"/>
      <c r="AU221" s="19"/>
    </row>
    <row r="222" spans="2:48" ht="12.95" customHeight="1">
      <c r="B222" s="3"/>
      <c r="C222" s="18"/>
      <c r="D222" s="18"/>
      <c r="P222" s="15"/>
      <c r="AA222" s="19"/>
      <c r="AB222" s="19"/>
      <c r="AC222" s="19"/>
      <c r="AD222" s="19"/>
      <c r="AE222" s="19"/>
      <c r="AG222" s="137"/>
      <c r="AN222" s="19"/>
      <c r="AO222" s="19"/>
      <c r="AP222" s="19"/>
      <c r="AQ222" s="19"/>
      <c r="AR222" s="19"/>
      <c r="AS222" s="19"/>
      <c r="AT222" s="19"/>
      <c r="AU222" s="19"/>
    </row>
    <row r="223" spans="2:48" ht="12.95" customHeight="1">
      <c r="B223" s="3"/>
      <c r="C223" s="18"/>
      <c r="D223" s="18"/>
      <c r="P223" s="15"/>
      <c r="AA223" s="19"/>
      <c r="AB223" s="19"/>
      <c r="AC223" s="19"/>
      <c r="AD223" s="19"/>
      <c r="AE223" s="19"/>
      <c r="AG223" s="137"/>
      <c r="AN223" s="19"/>
      <c r="AO223" s="19"/>
      <c r="AP223" s="19"/>
      <c r="AQ223" s="19"/>
      <c r="AR223" s="19"/>
      <c r="AS223" s="19"/>
      <c r="AT223" s="19"/>
      <c r="AU223" s="19"/>
    </row>
    <row r="224" spans="2:48" ht="12.95" customHeight="1">
      <c r="B224" s="3"/>
      <c r="C224" s="18"/>
      <c r="D224" s="18"/>
      <c r="P224" s="15"/>
      <c r="AA224" s="19"/>
      <c r="AB224" s="19"/>
      <c r="AC224" s="19"/>
      <c r="AD224" s="19"/>
      <c r="AE224" s="19"/>
      <c r="AG224" s="137"/>
      <c r="AN224" s="19"/>
      <c r="AO224" s="19"/>
      <c r="AP224" s="19"/>
      <c r="AQ224" s="19"/>
      <c r="AR224" s="19"/>
      <c r="AS224" s="19"/>
      <c r="AT224" s="19"/>
      <c r="AU224" s="19"/>
    </row>
    <row r="225" spans="2:48" ht="12.95" customHeight="1">
      <c r="B225" s="3"/>
      <c r="C225" s="18"/>
      <c r="D225" s="18"/>
      <c r="P225" s="15"/>
      <c r="AA225" s="19"/>
      <c r="AB225" s="19"/>
      <c r="AC225" s="19"/>
      <c r="AD225" s="19"/>
      <c r="AE225" s="19"/>
      <c r="AG225" s="137"/>
      <c r="AN225" s="19"/>
      <c r="AO225" s="19"/>
      <c r="AP225" s="19"/>
      <c r="AQ225" s="19"/>
      <c r="AR225" s="19"/>
      <c r="AS225" s="19"/>
      <c r="AT225" s="19"/>
      <c r="AU225" s="19"/>
    </row>
    <row r="226" spans="2:48" ht="12.95" customHeight="1">
      <c r="B226" s="3"/>
      <c r="C226" s="18"/>
      <c r="D226" s="18"/>
      <c r="P226" s="15"/>
      <c r="AA226" s="19"/>
      <c r="AB226" s="19"/>
      <c r="AC226" s="19"/>
      <c r="AD226" s="19"/>
      <c r="AE226" s="19"/>
      <c r="AG226" s="137"/>
      <c r="AN226" s="19"/>
      <c r="AO226" s="19"/>
      <c r="AP226" s="19"/>
      <c r="AQ226" s="19"/>
      <c r="AR226" s="19"/>
      <c r="AS226" s="19"/>
      <c r="AT226" s="19"/>
      <c r="AU226" s="19"/>
    </row>
    <row r="227" spans="2:48" ht="12.95" customHeight="1">
      <c r="B227" s="3"/>
      <c r="C227" s="18"/>
      <c r="D227" s="18"/>
      <c r="P227" s="15"/>
      <c r="AA227" s="19"/>
      <c r="AB227" s="19"/>
      <c r="AC227" s="19"/>
      <c r="AD227" s="19"/>
      <c r="AE227" s="19"/>
      <c r="AG227" s="137"/>
      <c r="AN227" s="19"/>
      <c r="AO227" s="19"/>
      <c r="AP227" s="19"/>
      <c r="AQ227" s="19"/>
      <c r="AR227" s="19"/>
      <c r="AS227" s="19"/>
      <c r="AT227" s="19"/>
      <c r="AU227" s="19"/>
    </row>
    <row r="228" spans="2:48" ht="12.95" customHeight="1">
      <c r="B228" s="3"/>
      <c r="C228" s="18"/>
      <c r="D228" s="18"/>
      <c r="P228" s="15"/>
      <c r="AA228" s="19"/>
      <c r="AB228" s="19"/>
      <c r="AC228" s="19"/>
      <c r="AD228" s="19"/>
      <c r="AE228" s="19"/>
      <c r="AG228" s="137"/>
      <c r="AN228" s="19"/>
      <c r="AO228" s="19"/>
      <c r="AP228" s="19"/>
      <c r="AQ228" s="19"/>
      <c r="AR228" s="19"/>
      <c r="AS228" s="19"/>
      <c r="AT228" s="19"/>
      <c r="AU228" s="19"/>
    </row>
    <row r="229" spans="2:48" ht="12.95" customHeight="1">
      <c r="B229" s="3"/>
      <c r="C229" s="18"/>
      <c r="D229" s="18"/>
      <c r="P229" s="15"/>
      <c r="AA229" s="19"/>
      <c r="AB229" s="19"/>
      <c r="AC229" s="19"/>
      <c r="AD229" s="19"/>
      <c r="AE229" s="19"/>
      <c r="AG229" s="137"/>
      <c r="AN229" s="19"/>
      <c r="AO229" s="19"/>
      <c r="AP229" s="19"/>
      <c r="AQ229" s="19"/>
      <c r="AR229" s="19"/>
      <c r="AS229" s="19"/>
      <c r="AT229" s="19"/>
      <c r="AU229" s="19"/>
    </row>
    <row r="230" spans="2:48" ht="12.95" customHeight="1">
      <c r="B230" s="3"/>
      <c r="C230" s="18"/>
      <c r="D230" s="18"/>
      <c r="P230" s="15"/>
      <c r="AA230" s="19"/>
      <c r="AB230" s="19"/>
      <c r="AC230" s="19"/>
      <c r="AD230" s="19"/>
      <c r="AE230" s="19"/>
      <c r="AG230" s="137"/>
      <c r="AN230" s="19"/>
      <c r="AO230" s="19"/>
      <c r="AP230" s="19"/>
      <c r="AQ230" s="19"/>
      <c r="AR230" s="19"/>
      <c r="AS230" s="19"/>
      <c r="AT230" s="19"/>
      <c r="AU230" s="19"/>
    </row>
    <row r="231" spans="2:48" ht="12.95" customHeight="1">
      <c r="B231" s="3"/>
      <c r="C231" s="18"/>
      <c r="D231" s="18"/>
      <c r="P231" s="15"/>
      <c r="AA231" s="19"/>
      <c r="AB231" s="19"/>
      <c r="AC231" s="19"/>
      <c r="AD231" s="19"/>
      <c r="AE231" s="19"/>
      <c r="AG231" s="137"/>
      <c r="AN231" s="19"/>
      <c r="AO231" s="19"/>
      <c r="AP231" s="19"/>
      <c r="AQ231" s="19"/>
      <c r="AR231" s="19"/>
      <c r="AS231" s="19"/>
      <c r="AT231" s="19"/>
      <c r="AU231" s="19"/>
      <c r="AV231" s="19"/>
    </row>
    <row r="232" spans="2:48" ht="12.95" customHeight="1">
      <c r="B232" s="3"/>
      <c r="C232" s="18"/>
      <c r="D232" s="18"/>
      <c r="P232" s="15"/>
      <c r="AA232" s="19"/>
      <c r="AB232" s="19"/>
      <c r="AC232" s="19"/>
      <c r="AD232" s="19"/>
      <c r="AE232" s="19"/>
      <c r="AG232" s="137"/>
      <c r="AN232" s="19"/>
      <c r="AO232" s="19"/>
      <c r="AP232" s="19"/>
      <c r="AQ232" s="19"/>
      <c r="AR232" s="19"/>
      <c r="AS232" s="19"/>
      <c r="AT232" s="19"/>
      <c r="AU232" s="19"/>
    </row>
    <row r="233" spans="2:48" ht="12.95" customHeight="1">
      <c r="B233" s="3"/>
      <c r="C233" s="18"/>
      <c r="D233" s="18"/>
      <c r="P233" s="15"/>
      <c r="AA233" s="19"/>
      <c r="AB233" s="19"/>
      <c r="AC233" s="19"/>
      <c r="AD233" s="19"/>
      <c r="AE233" s="19"/>
      <c r="AG233" s="137"/>
      <c r="AN233" s="19"/>
      <c r="AO233" s="19"/>
      <c r="AP233" s="19"/>
      <c r="AQ233" s="19"/>
      <c r="AR233" s="19"/>
      <c r="AS233" s="19"/>
      <c r="AT233" s="19"/>
      <c r="AU233" s="19"/>
    </row>
    <row r="234" spans="2:48" ht="12.95" customHeight="1">
      <c r="B234" s="3"/>
      <c r="C234" s="18"/>
      <c r="D234" s="18"/>
      <c r="P234" s="15"/>
      <c r="AA234" s="19"/>
      <c r="AB234" s="19"/>
      <c r="AC234" s="19"/>
      <c r="AD234" s="19"/>
      <c r="AE234" s="19"/>
      <c r="AG234" s="137"/>
      <c r="AN234" s="19"/>
      <c r="AO234" s="19"/>
      <c r="AP234" s="19"/>
      <c r="AQ234" s="19"/>
      <c r="AR234" s="19"/>
      <c r="AS234" s="19"/>
      <c r="AT234" s="19"/>
      <c r="AU234" s="19"/>
    </row>
    <row r="235" spans="2:48" ht="12.95" customHeight="1">
      <c r="B235" s="3"/>
      <c r="C235" s="18"/>
      <c r="D235" s="18"/>
      <c r="P235" s="15"/>
      <c r="AA235" s="19"/>
      <c r="AB235" s="19"/>
      <c r="AC235" s="19"/>
      <c r="AD235" s="19"/>
      <c r="AE235" s="19"/>
      <c r="AG235" s="137"/>
      <c r="AN235" s="19"/>
      <c r="AO235" s="19"/>
      <c r="AP235" s="19"/>
      <c r="AQ235" s="19"/>
      <c r="AR235" s="19"/>
      <c r="AS235" s="19"/>
      <c r="AT235" s="19"/>
      <c r="AU235" s="19"/>
    </row>
    <row r="236" spans="2:48" ht="12.95" customHeight="1">
      <c r="B236" s="3"/>
      <c r="C236" s="18"/>
      <c r="D236" s="18"/>
      <c r="P236" s="15"/>
      <c r="AA236" s="19"/>
      <c r="AB236" s="19"/>
      <c r="AC236" s="19"/>
      <c r="AD236" s="19"/>
      <c r="AE236" s="19"/>
      <c r="AG236" s="137"/>
      <c r="AN236" s="19"/>
      <c r="AO236" s="19"/>
      <c r="AP236" s="19"/>
      <c r="AQ236" s="19"/>
      <c r="AR236" s="19"/>
      <c r="AS236" s="19"/>
      <c r="AT236" s="19"/>
      <c r="AU236" s="19"/>
    </row>
    <row r="237" spans="2:48" ht="12.95" customHeight="1">
      <c r="B237" s="3"/>
      <c r="C237" s="18"/>
      <c r="D237" s="18"/>
      <c r="P237" s="15"/>
      <c r="AA237" s="19"/>
      <c r="AB237" s="19"/>
      <c r="AC237" s="19"/>
      <c r="AD237" s="19"/>
      <c r="AE237" s="19"/>
      <c r="AG237" s="137"/>
      <c r="AN237" s="19"/>
      <c r="AO237" s="19"/>
      <c r="AP237" s="19"/>
      <c r="AQ237" s="19"/>
      <c r="AR237" s="19"/>
      <c r="AS237" s="19"/>
      <c r="AT237" s="19"/>
      <c r="AU237" s="19"/>
    </row>
    <row r="238" spans="2:48" ht="12.95" customHeight="1">
      <c r="B238" s="3"/>
      <c r="C238" s="18"/>
      <c r="D238" s="18"/>
      <c r="P238" s="15"/>
      <c r="AA238" s="19"/>
      <c r="AB238" s="19"/>
      <c r="AC238" s="19"/>
      <c r="AD238" s="19"/>
      <c r="AE238" s="19"/>
      <c r="AG238" s="137"/>
      <c r="AN238" s="19"/>
      <c r="AO238" s="19"/>
      <c r="AP238" s="19"/>
      <c r="AQ238" s="19"/>
      <c r="AR238" s="19"/>
      <c r="AS238" s="19"/>
      <c r="AT238" s="19"/>
      <c r="AU238" s="19"/>
    </row>
    <row r="239" spans="2:48" ht="12.95" customHeight="1">
      <c r="B239" s="3"/>
      <c r="C239" s="18"/>
      <c r="D239" s="18"/>
      <c r="P239" s="15"/>
      <c r="AA239" s="19"/>
      <c r="AB239" s="19"/>
      <c r="AC239" s="19"/>
      <c r="AD239" s="19"/>
      <c r="AE239" s="19"/>
      <c r="AG239" s="137"/>
      <c r="AN239" s="19"/>
      <c r="AO239" s="19"/>
      <c r="AP239" s="19"/>
      <c r="AQ239" s="19"/>
      <c r="AR239" s="19"/>
      <c r="AS239" s="19"/>
      <c r="AT239" s="19"/>
      <c r="AU239" s="19"/>
    </row>
    <row r="240" spans="2:48" ht="12.95" customHeight="1">
      <c r="B240" s="3"/>
      <c r="C240" s="18"/>
      <c r="D240" s="18"/>
      <c r="P240" s="15"/>
      <c r="AA240" s="19"/>
      <c r="AB240" s="19"/>
      <c r="AC240" s="19"/>
      <c r="AD240" s="19"/>
      <c r="AE240" s="19"/>
      <c r="AG240" s="137"/>
      <c r="AN240" s="19"/>
      <c r="AO240" s="19"/>
      <c r="AP240" s="19"/>
      <c r="AQ240" s="19"/>
      <c r="AR240" s="19"/>
      <c r="AS240" s="19"/>
      <c r="AT240" s="19"/>
      <c r="AU240" s="19"/>
    </row>
    <row r="241" spans="2:48" ht="12.95" customHeight="1">
      <c r="B241" s="3"/>
      <c r="C241" s="18"/>
      <c r="D241" s="18"/>
      <c r="P241" s="15"/>
      <c r="AA241" s="19"/>
      <c r="AB241" s="19"/>
      <c r="AC241" s="19"/>
      <c r="AD241" s="19"/>
      <c r="AE241" s="19"/>
      <c r="AG241" s="137"/>
      <c r="AN241" s="19"/>
      <c r="AO241" s="19"/>
      <c r="AP241" s="19"/>
      <c r="AQ241" s="19"/>
      <c r="AR241" s="19"/>
      <c r="AS241" s="19"/>
      <c r="AT241" s="19"/>
      <c r="AU241" s="19"/>
    </row>
    <row r="242" spans="2:48" ht="12.95" customHeight="1">
      <c r="B242" s="3"/>
      <c r="C242" s="18"/>
      <c r="D242" s="18"/>
      <c r="P242" s="15"/>
      <c r="AA242" s="19"/>
      <c r="AB242" s="19"/>
      <c r="AC242" s="19"/>
      <c r="AD242" s="19"/>
      <c r="AE242" s="19"/>
      <c r="AG242" s="137"/>
      <c r="AN242" s="19"/>
      <c r="AO242" s="19"/>
      <c r="AP242" s="19"/>
      <c r="AQ242" s="19"/>
      <c r="AR242" s="19"/>
      <c r="AS242" s="19"/>
      <c r="AT242" s="19"/>
      <c r="AU242" s="19"/>
    </row>
    <row r="243" spans="2:48" ht="12.95" customHeight="1">
      <c r="B243" s="3"/>
      <c r="C243" s="18"/>
      <c r="D243" s="18"/>
      <c r="P243" s="15"/>
      <c r="AA243" s="19"/>
      <c r="AB243" s="19"/>
      <c r="AC243" s="19"/>
      <c r="AD243" s="19"/>
      <c r="AE243" s="19"/>
      <c r="AG243" s="137"/>
      <c r="AN243" s="19"/>
      <c r="AO243" s="19"/>
      <c r="AP243" s="19"/>
      <c r="AQ243" s="19"/>
      <c r="AR243" s="19"/>
      <c r="AS243" s="19"/>
      <c r="AT243" s="19"/>
      <c r="AU243" s="19"/>
    </row>
    <row r="244" spans="2:48" ht="12.95" customHeight="1">
      <c r="B244" s="3"/>
      <c r="C244" s="18"/>
      <c r="D244" s="18"/>
      <c r="P244" s="15"/>
      <c r="AA244" s="19"/>
      <c r="AB244" s="19"/>
      <c r="AC244" s="19"/>
      <c r="AD244" s="19"/>
      <c r="AE244" s="19"/>
      <c r="AG244" s="137"/>
      <c r="AN244" s="19"/>
      <c r="AO244" s="19"/>
      <c r="AP244" s="19"/>
      <c r="AQ244" s="19"/>
      <c r="AR244" s="19"/>
      <c r="AS244" s="19"/>
      <c r="AT244" s="19"/>
      <c r="AU244" s="19"/>
    </row>
    <row r="245" spans="2:48" ht="12.95" customHeight="1">
      <c r="B245" s="3"/>
      <c r="C245" s="18"/>
      <c r="D245" s="18"/>
      <c r="P245" s="15"/>
      <c r="AA245" s="19"/>
      <c r="AB245" s="19"/>
      <c r="AC245" s="19"/>
      <c r="AD245" s="19"/>
      <c r="AE245" s="19"/>
      <c r="AG245" s="137"/>
      <c r="AN245" s="19"/>
      <c r="AO245" s="19"/>
      <c r="AP245" s="19"/>
      <c r="AQ245" s="19"/>
      <c r="AR245" s="19"/>
      <c r="AS245" s="19"/>
      <c r="AT245" s="19"/>
      <c r="AU245" s="19"/>
    </row>
    <row r="246" spans="2:48" ht="12.95" customHeight="1">
      <c r="B246" s="3"/>
      <c r="C246" s="18"/>
      <c r="D246" s="18"/>
      <c r="P246" s="15"/>
      <c r="AA246" s="19"/>
      <c r="AB246" s="19"/>
      <c r="AC246" s="19"/>
      <c r="AD246" s="19"/>
      <c r="AE246" s="19"/>
      <c r="AG246" s="137"/>
      <c r="AN246" s="19"/>
      <c r="AO246" s="19"/>
      <c r="AP246" s="19"/>
      <c r="AQ246" s="19"/>
      <c r="AR246" s="19"/>
      <c r="AS246" s="19"/>
      <c r="AT246" s="19"/>
      <c r="AU246" s="19"/>
    </row>
    <row r="247" spans="2:48" ht="12.95" customHeight="1">
      <c r="B247" s="3"/>
      <c r="C247" s="18"/>
      <c r="D247" s="18"/>
      <c r="P247" s="15"/>
      <c r="AA247" s="19"/>
      <c r="AB247" s="19"/>
      <c r="AC247" s="19"/>
      <c r="AD247" s="19"/>
      <c r="AE247" s="19"/>
      <c r="AG247" s="137"/>
      <c r="AN247" s="19"/>
      <c r="AO247" s="19"/>
      <c r="AP247" s="19"/>
      <c r="AQ247" s="19"/>
      <c r="AR247" s="19"/>
      <c r="AS247" s="19"/>
      <c r="AT247" s="19"/>
      <c r="AU247" s="19"/>
    </row>
    <row r="248" spans="2:48" ht="12.95" customHeight="1">
      <c r="B248" s="3"/>
      <c r="C248" s="18"/>
      <c r="D248" s="18"/>
      <c r="P248" s="15"/>
      <c r="AA248" s="19"/>
      <c r="AB248" s="19"/>
      <c r="AC248" s="19"/>
      <c r="AD248" s="19"/>
      <c r="AE248" s="19"/>
      <c r="AG248" s="137"/>
      <c r="AN248" s="19"/>
      <c r="AO248" s="19"/>
      <c r="AP248" s="19"/>
      <c r="AQ248" s="19"/>
      <c r="AR248" s="19"/>
      <c r="AS248" s="19"/>
      <c r="AT248" s="19"/>
      <c r="AU248" s="19"/>
    </row>
    <row r="249" spans="2:48" ht="12.95" customHeight="1">
      <c r="B249" s="3"/>
      <c r="C249" s="18"/>
      <c r="D249" s="18"/>
      <c r="P249" s="15"/>
      <c r="AA249" s="19"/>
      <c r="AB249" s="19"/>
      <c r="AC249" s="19"/>
      <c r="AD249" s="19"/>
      <c r="AE249" s="19"/>
      <c r="AG249" s="137"/>
      <c r="AN249" s="19"/>
      <c r="AO249" s="19"/>
      <c r="AP249" s="19"/>
      <c r="AQ249" s="19"/>
      <c r="AR249" s="19"/>
      <c r="AS249" s="19"/>
      <c r="AT249" s="19"/>
      <c r="AU249" s="19"/>
    </row>
    <row r="250" spans="2:48" ht="12.95" customHeight="1">
      <c r="B250" s="3"/>
      <c r="C250" s="18"/>
      <c r="D250" s="18"/>
      <c r="P250" s="15"/>
      <c r="AA250" s="19"/>
      <c r="AB250" s="19"/>
      <c r="AC250" s="19"/>
      <c r="AD250" s="19"/>
      <c r="AE250" s="19"/>
      <c r="AG250" s="137"/>
      <c r="AN250" s="19"/>
      <c r="AO250" s="19"/>
      <c r="AP250" s="19"/>
      <c r="AQ250" s="19"/>
      <c r="AR250" s="19"/>
      <c r="AS250" s="19"/>
      <c r="AT250" s="19"/>
      <c r="AU250" s="19"/>
    </row>
    <row r="251" spans="2:48" ht="12.95" customHeight="1">
      <c r="B251" s="3"/>
      <c r="C251" s="18"/>
      <c r="D251" s="18"/>
      <c r="P251" s="15"/>
      <c r="AA251" s="19"/>
      <c r="AB251" s="19"/>
      <c r="AC251" s="19"/>
      <c r="AD251" s="19"/>
      <c r="AE251" s="19"/>
      <c r="AG251" s="137"/>
      <c r="AN251" s="19"/>
      <c r="AO251" s="19"/>
      <c r="AP251" s="19"/>
      <c r="AQ251" s="19"/>
      <c r="AR251" s="19"/>
      <c r="AS251" s="19"/>
      <c r="AT251" s="19"/>
      <c r="AU251" s="19"/>
    </row>
    <row r="252" spans="2:48" ht="12.95" customHeight="1">
      <c r="B252" s="3"/>
      <c r="C252" s="18"/>
      <c r="D252" s="18"/>
      <c r="P252" s="15"/>
      <c r="AA252" s="19"/>
      <c r="AB252" s="19"/>
      <c r="AC252" s="19"/>
      <c r="AD252" s="19"/>
      <c r="AE252" s="19"/>
      <c r="AG252" s="137"/>
      <c r="AN252" s="19"/>
      <c r="AO252" s="19"/>
      <c r="AP252" s="19"/>
      <c r="AQ252" s="19"/>
      <c r="AR252" s="19"/>
      <c r="AS252" s="19"/>
      <c r="AT252" s="19"/>
      <c r="AU252" s="19"/>
      <c r="AV252" s="19"/>
    </row>
    <row r="253" spans="2:48" ht="12.95" customHeight="1">
      <c r="B253" s="3"/>
      <c r="C253" s="18"/>
      <c r="D253" s="18"/>
      <c r="P253" s="15"/>
      <c r="AA253" s="19"/>
      <c r="AB253" s="19"/>
      <c r="AC253" s="19"/>
      <c r="AD253" s="19"/>
      <c r="AE253" s="19"/>
      <c r="AG253" s="137"/>
      <c r="AN253" s="19"/>
      <c r="AO253" s="19"/>
      <c r="AP253" s="19"/>
      <c r="AQ253" s="19"/>
      <c r="AR253" s="19"/>
      <c r="AS253" s="19"/>
      <c r="AT253" s="19"/>
      <c r="AU253" s="19"/>
    </row>
    <row r="254" spans="2:48" ht="12.95" customHeight="1">
      <c r="B254" s="3"/>
      <c r="C254" s="18"/>
      <c r="D254" s="18"/>
      <c r="P254" s="15"/>
      <c r="AA254" s="19"/>
      <c r="AB254" s="19"/>
      <c r="AC254" s="19"/>
      <c r="AD254" s="19"/>
      <c r="AE254" s="19"/>
      <c r="AG254" s="137"/>
      <c r="AN254" s="19"/>
      <c r="AO254" s="19"/>
      <c r="AP254" s="19"/>
      <c r="AQ254" s="19"/>
      <c r="AR254" s="19"/>
      <c r="AS254" s="19"/>
      <c r="AT254" s="19"/>
      <c r="AU254" s="19"/>
      <c r="AV254" s="19"/>
    </row>
    <row r="255" spans="2:48" ht="12.95" customHeight="1">
      <c r="B255" s="3"/>
      <c r="C255" s="18"/>
      <c r="D255" s="18"/>
      <c r="P255" s="15"/>
      <c r="AA255" s="19"/>
      <c r="AB255" s="19"/>
      <c r="AC255" s="19"/>
      <c r="AD255" s="19"/>
      <c r="AE255" s="19"/>
      <c r="AG255" s="137"/>
      <c r="AN255" s="19"/>
      <c r="AO255" s="19"/>
      <c r="AP255" s="19"/>
      <c r="AQ255" s="19"/>
      <c r="AR255" s="19"/>
      <c r="AS255" s="19"/>
      <c r="AT255" s="19"/>
      <c r="AU255" s="19"/>
    </row>
    <row r="256" spans="2:48" ht="12.95" customHeight="1">
      <c r="B256" s="3"/>
      <c r="C256" s="18"/>
      <c r="D256" s="18"/>
      <c r="P256" s="15"/>
      <c r="AA256" s="19"/>
      <c r="AB256" s="19"/>
      <c r="AC256" s="19"/>
      <c r="AD256" s="19"/>
      <c r="AE256" s="19"/>
      <c r="AG256" s="137"/>
      <c r="AN256" s="19"/>
      <c r="AO256" s="19"/>
      <c r="AP256" s="19"/>
      <c r="AQ256" s="19"/>
      <c r="AR256" s="19"/>
      <c r="AS256" s="19"/>
      <c r="AT256" s="19"/>
      <c r="AU256" s="19"/>
      <c r="AV256" s="19"/>
    </row>
    <row r="257" spans="2:48" ht="12.95" customHeight="1">
      <c r="B257" s="3"/>
      <c r="C257" s="18"/>
      <c r="D257" s="18"/>
      <c r="P257" s="15"/>
      <c r="AA257" s="19"/>
      <c r="AB257" s="19"/>
      <c r="AC257" s="19"/>
      <c r="AD257" s="19"/>
      <c r="AE257" s="19"/>
      <c r="AG257" s="137"/>
      <c r="AN257" s="19"/>
      <c r="AO257" s="19"/>
      <c r="AP257" s="19"/>
      <c r="AQ257" s="19"/>
      <c r="AR257" s="19"/>
      <c r="AS257" s="19"/>
      <c r="AT257" s="19"/>
      <c r="AU257" s="19"/>
      <c r="AV257" s="19"/>
    </row>
    <row r="258" spans="2:48" ht="12.95" customHeight="1">
      <c r="B258" s="3"/>
      <c r="C258" s="18"/>
      <c r="D258" s="18"/>
      <c r="P258" s="15"/>
      <c r="AA258" s="19"/>
      <c r="AB258" s="19"/>
      <c r="AC258" s="19"/>
      <c r="AD258" s="19"/>
      <c r="AE258" s="19"/>
      <c r="AG258" s="137"/>
      <c r="AN258" s="19"/>
      <c r="AO258" s="19"/>
      <c r="AP258" s="19"/>
      <c r="AQ258" s="19"/>
      <c r="AR258" s="19"/>
      <c r="AS258" s="19"/>
      <c r="AT258" s="19"/>
      <c r="AU258" s="19"/>
    </row>
    <row r="259" spans="2:48" ht="12.95" customHeight="1">
      <c r="B259" s="3"/>
      <c r="C259" s="18"/>
      <c r="D259" s="18"/>
      <c r="P259" s="15"/>
      <c r="AA259" s="19"/>
      <c r="AB259" s="19"/>
      <c r="AC259" s="19"/>
      <c r="AD259" s="19"/>
      <c r="AE259" s="19"/>
      <c r="AG259" s="137"/>
      <c r="AN259" s="19"/>
      <c r="AO259" s="19"/>
      <c r="AP259" s="19"/>
      <c r="AQ259" s="19"/>
      <c r="AR259" s="19"/>
      <c r="AS259" s="19"/>
      <c r="AT259" s="19"/>
      <c r="AU259" s="19"/>
      <c r="AV259" s="19"/>
    </row>
    <row r="260" spans="2:48" ht="12.95" customHeight="1">
      <c r="B260" s="3"/>
      <c r="C260" s="18"/>
      <c r="D260" s="18"/>
      <c r="P260" s="15"/>
      <c r="AA260" s="19"/>
      <c r="AB260" s="19"/>
      <c r="AC260" s="19"/>
      <c r="AD260" s="19"/>
      <c r="AE260" s="19"/>
      <c r="AG260" s="137"/>
      <c r="AN260" s="19"/>
      <c r="AO260" s="19"/>
      <c r="AP260" s="19"/>
      <c r="AQ260" s="19"/>
      <c r="AR260" s="19"/>
      <c r="AS260" s="19"/>
      <c r="AT260" s="19"/>
      <c r="AU260" s="19"/>
      <c r="AV260" s="19"/>
    </row>
    <row r="261" spans="2:48" ht="12.95" customHeight="1">
      <c r="B261" s="3"/>
      <c r="C261" s="18"/>
      <c r="D261" s="18"/>
      <c r="P261" s="15"/>
      <c r="AA261" s="19"/>
      <c r="AB261" s="19"/>
      <c r="AC261" s="19"/>
      <c r="AD261" s="19"/>
      <c r="AE261" s="19"/>
      <c r="AG261" s="137"/>
      <c r="AN261" s="19"/>
      <c r="AO261" s="19"/>
      <c r="AP261" s="19"/>
      <c r="AQ261" s="19"/>
      <c r="AR261" s="19"/>
      <c r="AS261" s="19"/>
      <c r="AT261" s="19"/>
      <c r="AU261" s="19"/>
    </row>
    <row r="262" spans="2:48" ht="12.95" customHeight="1">
      <c r="B262" s="3"/>
      <c r="C262" s="18"/>
      <c r="D262" s="18"/>
      <c r="P262" s="15"/>
      <c r="AA262" s="19"/>
      <c r="AB262" s="19"/>
      <c r="AC262" s="19"/>
      <c r="AD262" s="19"/>
      <c r="AE262" s="19"/>
      <c r="AG262" s="137"/>
      <c r="AN262" s="19"/>
      <c r="AO262" s="19"/>
      <c r="AP262" s="19"/>
      <c r="AQ262" s="19"/>
      <c r="AR262" s="19"/>
      <c r="AS262" s="19"/>
      <c r="AT262" s="19"/>
      <c r="AU262" s="19"/>
      <c r="AV262" s="19"/>
    </row>
    <row r="263" spans="2:48" ht="12.95" customHeight="1">
      <c r="B263" s="3"/>
      <c r="C263" s="18"/>
      <c r="D263" s="18"/>
      <c r="P263" s="15"/>
      <c r="AA263" s="19"/>
      <c r="AB263" s="19"/>
      <c r="AC263" s="19"/>
      <c r="AD263" s="19"/>
      <c r="AE263" s="19"/>
      <c r="AG263" s="137"/>
      <c r="AN263" s="19"/>
      <c r="AO263" s="19"/>
      <c r="AP263" s="19"/>
      <c r="AQ263" s="19"/>
      <c r="AR263" s="19"/>
      <c r="AS263" s="19"/>
      <c r="AT263" s="19"/>
      <c r="AU263" s="19"/>
      <c r="AV263" s="19"/>
    </row>
    <row r="264" spans="2:48" ht="12.95" customHeight="1">
      <c r="B264" s="3"/>
      <c r="C264" s="18"/>
      <c r="D264" s="18"/>
      <c r="P264" s="15"/>
      <c r="AA264" s="19"/>
      <c r="AB264" s="19"/>
      <c r="AC264" s="19"/>
      <c r="AD264" s="19"/>
      <c r="AE264" s="19"/>
      <c r="AG264" s="137"/>
      <c r="AN264" s="19"/>
      <c r="AO264" s="19"/>
      <c r="AP264" s="19"/>
      <c r="AQ264" s="19"/>
      <c r="AR264" s="19"/>
      <c r="AS264" s="19"/>
      <c r="AT264" s="19"/>
      <c r="AU264" s="19"/>
      <c r="AV264" s="19"/>
    </row>
    <row r="265" spans="2:48" ht="12.95" customHeight="1">
      <c r="B265" s="3"/>
      <c r="C265" s="18"/>
      <c r="D265" s="18"/>
      <c r="P265" s="15"/>
      <c r="AA265" s="19"/>
      <c r="AB265" s="19"/>
      <c r="AC265" s="19"/>
      <c r="AD265" s="19"/>
      <c r="AE265" s="19"/>
      <c r="AG265" s="137"/>
      <c r="AN265" s="19"/>
      <c r="AO265" s="19"/>
      <c r="AP265" s="19"/>
      <c r="AQ265" s="19"/>
      <c r="AR265" s="19"/>
      <c r="AS265" s="19"/>
      <c r="AT265" s="19"/>
      <c r="AU265" s="19"/>
      <c r="AV265" s="19"/>
    </row>
    <row r="266" spans="2:48" ht="12.95" customHeight="1">
      <c r="B266" s="3"/>
      <c r="C266" s="18"/>
      <c r="D266" s="18"/>
      <c r="P266" s="15"/>
      <c r="AA266" s="19"/>
      <c r="AB266" s="19"/>
      <c r="AC266" s="19"/>
      <c r="AD266" s="19"/>
      <c r="AE266" s="19"/>
      <c r="AG266" s="137"/>
      <c r="AN266" s="19"/>
      <c r="AO266" s="19"/>
      <c r="AP266" s="19"/>
      <c r="AQ266" s="19"/>
      <c r="AR266" s="19"/>
      <c r="AS266" s="19"/>
      <c r="AT266" s="19"/>
      <c r="AU266" s="19"/>
    </row>
    <row r="267" spans="2:48" ht="12.95" customHeight="1">
      <c r="B267" s="3"/>
      <c r="C267" s="18"/>
      <c r="D267" s="18"/>
      <c r="P267" s="15"/>
      <c r="AA267" s="19"/>
      <c r="AB267" s="19"/>
      <c r="AC267" s="19"/>
      <c r="AD267" s="19"/>
      <c r="AE267" s="19"/>
      <c r="AG267" s="137"/>
      <c r="AN267" s="19"/>
      <c r="AO267" s="19"/>
      <c r="AP267" s="19"/>
      <c r="AQ267" s="19"/>
      <c r="AR267" s="19"/>
      <c r="AS267" s="19"/>
      <c r="AT267" s="19"/>
      <c r="AU267" s="19"/>
      <c r="AV267" s="19"/>
    </row>
    <row r="268" spans="2:48" ht="12.95" customHeight="1">
      <c r="B268" s="3"/>
      <c r="C268" s="18"/>
      <c r="D268" s="18"/>
      <c r="P268" s="15"/>
      <c r="AA268" s="19"/>
      <c r="AB268" s="19"/>
      <c r="AC268" s="19"/>
      <c r="AD268" s="19"/>
      <c r="AE268" s="19"/>
      <c r="AG268" s="137"/>
      <c r="AN268" s="19"/>
      <c r="AO268" s="19"/>
      <c r="AP268" s="19"/>
      <c r="AQ268" s="19"/>
      <c r="AR268" s="19"/>
      <c r="AS268" s="19"/>
      <c r="AT268" s="19"/>
      <c r="AU268" s="19"/>
    </row>
    <row r="269" spans="2:48" ht="12.95" customHeight="1">
      <c r="B269" s="3"/>
      <c r="C269" s="18"/>
      <c r="D269" s="18"/>
      <c r="P269" s="15"/>
      <c r="AA269" s="19"/>
      <c r="AB269" s="19"/>
      <c r="AC269" s="19"/>
      <c r="AD269" s="19"/>
      <c r="AE269" s="19"/>
      <c r="AG269" s="137"/>
      <c r="AN269" s="19"/>
      <c r="AO269" s="19"/>
      <c r="AP269" s="19"/>
      <c r="AQ269" s="19"/>
      <c r="AR269" s="19"/>
      <c r="AS269" s="19"/>
      <c r="AT269" s="19"/>
      <c r="AU269" s="19"/>
    </row>
    <row r="270" spans="2:48" ht="12.95" customHeight="1">
      <c r="B270" s="3"/>
      <c r="P270" s="15"/>
      <c r="AA270" s="19"/>
      <c r="AB270" s="19"/>
      <c r="AC270" s="19"/>
      <c r="AD270" s="19"/>
      <c r="AE270" s="19"/>
      <c r="AG270" s="137"/>
      <c r="AN270" s="19"/>
      <c r="AO270" s="19"/>
      <c r="AP270" s="19"/>
      <c r="AQ270" s="19"/>
      <c r="AR270" s="19"/>
      <c r="AS270" s="19"/>
      <c r="AT270" s="19"/>
      <c r="AU270" s="19"/>
    </row>
    <row r="271" spans="2:48" ht="12.95" customHeight="1">
      <c r="B271" s="3"/>
      <c r="P271" s="15"/>
      <c r="AA271" s="19"/>
      <c r="AB271" s="19"/>
      <c r="AC271" s="19"/>
      <c r="AD271" s="19"/>
      <c r="AE271" s="19"/>
      <c r="AG271" s="137"/>
      <c r="AN271" s="19"/>
      <c r="AO271" s="19"/>
      <c r="AP271" s="19"/>
      <c r="AQ271" s="19"/>
      <c r="AR271" s="19"/>
      <c r="AS271" s="19"/>
      <c r="AT271" s="19"/>
      <c r="AU271" s="19"/>
    </row>
    <row r="272" spans="2:48" ht="12.95" customHeight="1">
      <c r="B272" s="3"/>
      <c r="P272" s="15"/>
      <c r="AA272" s="19"/>
      <c r="AB272" s="19"/>
      <c r="AC272" s="19"/>
      <c r="AD272" s="19"/>
      <c r="AE272" s="19"/>
      <c r="AG272" s="137"/>
      <c r="AN272" s="19"/>
      <c r="AO272" s="19"/>
      <c r="AP272" s="19"/>
      <c r="AQ272" s="19"/>
      <c r="AR272" s="19"/>
      <c r="AS272" s="19"/>
      <c r="AT272" s="19"/>
      <c r="AU272" s="19"/>
    </row>
    <row r="273" spans="2:48" ht="12.95" customHeight="1">
      <c r="B273" s="3"/>
      <c r="P273" s="15"/>
      <c r="AA273" s="19"/>
      <c r="AB273" s="19"/>
      <c r="AC273" s="19"/>
      <c r="AD273" s="19"/>
      <c r="AE273" s="19"/>
      <c r="AG273" s="137"/>
      <c r="AN273" s="19"/>
      <c r="AO273" s="19"/>
      <c r="AP273" s="19"/>
      <c r="AQ273" s="19"/>
      <c r="AR273" s="19"/>
      <c r="AS273" s="19"/>
      <c r="AT273" s="19"/>
      <c r="AU273" s="19"/>
    </row>
    <row r="274" spans="2:48" ht="12.95" customHeight="1">
      <c r="B274" s="3"/>
      <c r="P274" s="15"/>
      <c r="AA274" s="19"/>
      <c r="AB274" s="19"/>
      <c r="AC274" s="19"/>
      <c r="AD274" s="19"/>
      <c r="AE274" s="19"/>
      <c r="AG274" s="137"/>
      <c r="AN274" s="19"/>
      <c r="AO274" s="19"/>
      <c r="AP274" s="19"/>
      <c r="AQ274" s="19"/>
      <c r="AR274" s="19"/>
      <c r="AS274" s="19"/>
      <c r="AT274" s="19"/>
      <c r="AU274" s="19"/>
    </row>
    <row r="275" spans="2:48" ht="12.95" customHeight="1">
      <c r="B275" s="3"/>
      <c r="P275" s="15"/>
      <c r="AA275" s="19"/>
      <c r="AB275" s="19"/>
      <c r="AC275" s="19"/>
      <c r="AD275" s="19"/>
      <c r="AE275" s="19"/>
      <c r="AG275" s="137"/>
      <c r="AN275" s="19"/>
      <c r="AO275" s="19"/>
      <c r="AP275" s="19"/>
      <c r="AQ275" s="19"/>
      <c r="AR275" s="19"/>
      <c r="AS275" s="19"/>
      <c r="AT275" s="19"/>
      <c r="AU275" s="19"/>
      <c r="AV275" s="19"/>
    </row>
    <row r="276" spans="2:48" ht="12.95" customHeight="1">
      <c r="B276" s="3"/>
      <c r="P276" s="15"/>
      <c r="AA276" s="19"/>
      <c r="AB276" s="19"/>
      <c r="AC276" s="19"/>
      <c r="AD276" s="19"/>
      <c r="AE276" s="19"/>
      <c r="AG276" s="137"/>
      <c r="AN276" s="19"/>
      <c r="AO276" s="19"/>
      <c r="AP276" s="19"/>
      <c r="AQ276" s="19"/>
      <c r="AR276" s="19"/>
      <c r="AS276" s="19"/>
      <c r="AT276" s="19"/>
      <c r="AU276" s="19"/>
    </row>
    <row r="277" spans="2:48" ht="12.95" customHeight="1">
      <c r="B277" s="3"/>
      <c r="P277" s="15"/>
      <c r="AA277" s="19"/>
      <c r="AB277" s="19"/>
      <c r="AC277" s="19"/>
      <c r="AD277" s="19"/>
      <c r="AE277" s="19"/>
      <c r="AG277" s="137"/>
      <c r="AN277" s="19"/>
      <c r="AO277" s="19"/>
      <c r="AP277" s="19"/>
      <c r="AQ277" s="19"/>
      <c r="AR277" s="19"/>
      <c r="AS277" s="19"/>
      <c r="AT277" s="19"/>
      <c r="AU277" s="19"/>
    </row>
    <row r="278" spans="2:48" ht="12.95" customHeight="1">
      <c r="B278" s="3"/>
      <c r="P278" s="15"/>
      <c r="AA278" s="19"/>
      <c r="AB278" s="19"/>
      <c r="AC278" s="19"/>
      <c r="AD278" s="19"/>
      <c r="AE278" s="19"/>
      <c r="AG278" s="137"/>
      <c r="AN278" s="19"/>
      <c r="AO278" s="19"/>
      <c r="AP278" s="19"/>
      <c r="AQ278" s="19"/>
      <c r="AR278" s="19"/>
      <c r="AS278" s="19"/>
      <c r="AT278" s="19"/>
      <c r="AU278" s="19"/>
    </row>
    <row r="279" spans="2:48" ht="12.95" customHeight="1">
      <c r="B279" s="3"/>
      <c r="P279" s="15"/>
      <c r="AA279" s="19"/>
      <c r="AB279" s="19"/>
      <c r="AC279" s="19"/>
      <c r="AD279" s="19"/>
      <c r="AE279" s="19"/>
      <c r="AG279" s="137"/>
      <c r="AN279" s="19"/>
      <c r="AO279" s="19"/>
      <c r="AP279" s="19"/>
      <c r="AQ279" s="19"/>
      <c r="AR279" s="19"/>
      <c r="AS279" s="19"/>
      <c r="AT279" s="19"/>
      <c r="AU279" s="19"/>
    </row>
    <row r="280" spans="2:48" ht="12.95" customHeight="1">
      <c r="B280" s="3"/>
      <c r="P280" s="15"/>
      <c r="AA280" s="19"/>
      <c r="AB280" s="19"/>
      <c r="AC280" s="19"/>
      <c r="AD280" s="19"/>
      <c r="AE280" s="19"/>
      <c r="AG280" s="137"/>
      <c r="AN280" s="19"/>
      <c r="AO280" s="19"/>
      <c r="AP280" s="19"/>
      <c r="AQ280" s="19"/>
      <c r="AR280" s="19"/>
      <c r="AS280" s="19"/>
      <c r="AT280" s="19"/>
      <c r="AU280" s="19"/>
      <c r="AV280" s="19"/>
    </row>
    <row r="281" spans="2:48" ht="12.95" customHeight="1">
      <c r="B281" s="3"/>
      <c r="P281" s="15"/>
      <c r="AA281" s="19"/>
      <c r="AB281" s="19"/>
      <c r="AC281" s="19"/>
      <c r="AD281" s="19"/>
      <c r="AE281" s="19"/>
      <c r="AG281" s="137"/>
      <c r="AN281" s="19"/>
      <c r="AO281" s="19"/>
      <c r="AP281" s="19"/>
      <c r="AQ281" s="19"/>
      <c r="AR281" s="19"/>
      <c r="AS281" s="19"/>
      <c r="AT281" s="19"/>
      <c r="AU281" s="19"/>
      <c r="AV281" s="19"/>
    </row>
    <row r="282" spans="2:48" ht="12.95" customHeight="1">
      <c r="B282" s="3"/>
      <c r="P282" s="15"/>
      <c r="AA282" s="19"/>
      <c r="AB282" s="19"/>
      <c r="AC282" s="19"/>
      <c r="AD282" s="19"/>
      <c r="AE282" s="19"/>
      <c r="AG282" s="137"/>
      <c r="AN282" s="19"/>
      <c r="AO282" s="19"/>
      <c r="AP282" s="19"/>
      <c r="AQ282" s="19"/>
      <c r="AR282" s="19"/>
      <c r="AS282" s="19"/>
      <c r="AT282" s="19"/>
      <c r="AU282" s="19"/>
    </row>
    <row r="283" spans="2:48" ht="12.95" customHeight="1">
      <c r="B283" s="3"/>
      <c r="P283" s="15"/>
      <c r="AA283" s="19"/>
      <c r="AB283" s="19"/>
      <c r="AC283" s="19"/>
      <c r="AD283" s="19"/>
      <c r="AE283" s="19"/>
      <c r="AG283" s="137"/>
      <c r="AN283" s="19"/>
      <c r="AO283" s="19"/>
      <c r="AP283" s="19"/>
      <c r="AQ283" s="19"/>
      <c r="AR283" s="19"/>
      <c r="AS283" s="19"/>
      <c r="AT283" s="19"/>
      <c r="AU283" s="19"/>
    </row>
    <row r="284" spans="2:48" ht="12.95" customHeight="1">
      <c r="B284" s="3"/>
      <c r="P284" s="15"/>
      <c r="AA284" s="19"/>
      <c r="AB284" s="19"/>
      <c r="AC284" s="19"/>
      <c r="AD284" s="19"/>
      <c r="AE284" s="19"/>
      <c r="AG284" s="137"/>
      <c r="AN284" s="19"/>
      <c r="AO284" s="19"/>
      <c r="AP284" s="19"/>
      <c r="AQ284" s="19"/>
      <c r="AR284" s="19"/>
      <c r="AS284" s="19"/>
      <c r="AT284" s="19"/>
      <c r="AU284" s="19"/>
    </row>
    <row r="285" spans="2:48" ht="12.95" customHeight="1">
      <c r="B285" s="3"/>
      <c r="P285" s="15"/>
      <c r="AA285" s="19"/>
      <c r="AB285" s="19"/>
      <c r="AC285" s="19"/>
      <c r="AD285" s="19"/>
      <c r="AE285" s="19"/>
      <c r="AG285" s="137"/>
      <c r="AN285" s="19"/>
      <c r="AO285" s="19"/>
      <c r="AP285" s="19"/>
      <c r="AQ285" s="19"/>
      <c r="AR285" s="19"/>
      <c r="AS285" s="19"/>
      <c r="AT285" s="19"/>
      <c r="AU285" s="19"/>
    </row>
    <row r="286" spans="2:48" ht="12.95" customHeight="1">
      <c r="B286" s="3"/>
      <c r="P286" s="15"/>
      <c r="AA286" s="19"/>
      <c r="AB286" s="19"/>
      <c r="AC286" s="19"/>
      <c r="AD286" s="19"/>
      <c r="AE286" s="19"/>
      <c r="AG286" s="137"/>
      <c r="AN286" s="19"/>
      <c r="AO286" s="19"/>
      <c r="AP286" s="19"/>
      <c r="AQ286" s="19"/>
      <c r="AR286" s="19"/>
      <c r="AS286" s="19"/>
      <c r="AT286" s="19"/>
      <c r="AU286" s="19"/>
      <c r="AV286" s="19"/>
    </row>
    <row r="287" spans="2:48" ht="12.95" customHeight="1">
      <c r="B287" s="3"/>
      <c r="P287" s="15"/>
      <c r="AA287" s="19"/>
      <c r="AB287" s="19"/>
      <c r="AC287" s="19"/>
      <c r="AD287" s="19"/>
      <c r="AE287" s="19"/>
      <c r="AG287" s="137"/>
      <c r="AN287" s="19"/>
      <c r="AO287" s="19"/>
      <c r="AP287" s="19"/>
      <c r="AQ287" s="19"/>
      <c r="AR287" s="19"/>
      <c r="AS287" s="19"/>
      <c r="AT287" s="19"/>
      <c r="AU287" s="19"/>
      <c r="AV287" s="19"/>
    </row>
    <row r="288" spans="2:48" ht="12.95" customHeight="1">
      <c r="B288" s="3"/>
      <c r="P288" s="15"/>
      <c r="AA288" s="19"/>
      <c r="AB288" s="19"/>
      <c r="AC288" s="19"/>
      <c r="AD288" s="19"/>
      <c r="AE288" s="19"/>
      <c r="AG288" s="137"/>
      <c r="AN288" s="19"/>
      <c r="AO288" s="19"/>
      <c r="AP288" s="19"/>
      <c r="AQ288" s="19"/>
      <c r="AR288" s="19"/>
      <c r="AS288" s="19"/>
      <c r="AT288" s="19"/>
      <c r="AU288" s="19"/>
    </row>
    <row r="289" spans="2:48" ht="12.95" customHeight="1">
      <c r="B289" s="3"/>
      <c r="P289" s="15"/>
      <c r="AA289" s="19"/>
      <c r="AB289" s="19"/>
      <c r="AC289" s="19"/>
      <c r="AD289" s="19"/>
      <c r="AE289" s="19"/>
      <c r="AG289" s="137"/>
      <c r="AN289" s="19"/>
      <c r="AO289" s="19"/>
      <c r="AP289" s="19"/>
      <c r="AQ289" s="19"/>
      <c r="AR289" s="19"/>
      <c r="AS289" s="19"/>
      <c r="AT289" s="19"/>
      <c r="AU289" s="19"/>
    </row>
    <row r="290" spans="2:48" ht="12.95" customHeight="1">
      <c r="B290" s="3"/>
      <c r="P290" s="15"/>
      <c r="AA290" s="19"/>
      <c r="AB290" s="19"/>
      <c r="AC290" s="19"/>
      <c r="AD290" s="19"/>
      <c r="AE290" s="19"/>
      <c r="AG290" s="137"/>
      <c r="AN290" s="19"/>
      <c r="AO290" s="19"/>
      <c r="AP290" s="19"/>
      <c r="AQ290" s="19"/>
      <c r="AR290" s="19"/>
      <c r="AS290" s="19"/>
      <c r="AT290" s="19"/>
      <c r="AU290" s="19"/>
    </row>
    <row r="291" spans="2:48" ht="12.95" customHeight="1">
      <c r="B291" s="3"/>
      <c r="P291" s="15"/>
      <c r="AA291" s="19"/>
      <c r="AB291" s="19"/>
      <c r="AC291" s="19"/>
      <c r="AD291" s="19"/>
      <c r="AE291" s="19"/>
      <c r="AG291" s="137"/>
      <c r="AN291" s="19"/>
      <c r="AO291" s="19"/>
      <c r="AP291" s="19"/>
      <c r="AQ291" s="19"/>
      <c r="AR291" s="19"/>
      <c r="AS291" s="19"/>
      <c r="AT291" s="19"/>
      <c r="AU291" s="19"/>
    </row>
    <row r="292" spans="2:48" ht="12.95" customHeight="1">
      <c r="B292" s="3"/>
      <c r="P292" s="15"/>
      <c r="AA292" s="19"/>
      <c r="AB292" s="19"/>
      <c r="AC292" s="19"/>
      <c r="AD292" s="19"/>
      <c r="AE292" s="19"/>
      <c r="AG292" s="137"/>
      <c r="AN292" s="19"/>
      <c r="AO292" s="19"/>
      <c r="AP292" s="19"/>
      <c r="AQ292" s="19"/>
      <c r="AR292" s="19"/>
      <c r="AS292" s="19"/>
      <c r="AT292" s="19"/>
      <c r="AU292" s="19"/>
    </row>
    <row r="293" spans="2:48" ht="12.95" customHeight="1">
      <c r="B293" s="3"/>
      <c r="P293" s="15"/>
      <c r="AA293" s="19"/>
      <c r="AB293" s="19"/>
      <c r="AC293" s="19"/>
      <c r="AD293" s="19"/>
      <c r="AE293" s="19"/>
      <c r="AG293" s="137"/>
      <c r="AN293" s="19"/>
      <c r="AO293" s="19"/>
      <c r="AP293" s="19"/>
      <c r="AQ293" s="19"/>
      <c r="AR293" s="19"/>
      <c r="AS293" s="19"/>
      <c r="AT293" s="19"/>
      <c r="AU293" s="19"/>
    </row>
    <row r="294" spans="2:48" ht="12.95" customHeight="1">
      <c r="B294" s="3"/>
      <c r="P294" s="15"/>
      <c r="AA294" s="19"/>
      <c r="AB294" s="19"/>
      <c r="AC294" s="19"/>
      <c r="AD294" s="19"/>
      <c r="AE294" s="19"/>
      <c r="AG294" s="137"/>
      <c r="AN294" s="19"/>
      <c r="AO294" s="19"/>
      <c r="AP294" s="19"/>
      <c r="AQ294" s="19"/>
      <c r="AR294" s="19"/>
      <c r="AS294" s="19"/>
      <c r="AT294" s="19"/>
      <c r="AU294" s="19"/>
      <c r="AV294" s="19"/>
    </row>
    <row r="295" spans="2:48" ht="12.95" customHeight="1">
      <c r="B295" s="3"/>
      <c r="P295" s="15"/>
      <c r="AA295" s="19"/>
      <c r="AB295" s="19"/>
      <c r="AC295" s="19"/>
      <c r="AD295" s="19"/>
      <c r="AE295" s="19"/>
      <c r="AG295" s="137"/>
      <c r="AN295" s="19"/>
      <c r="AO295" s="19"/>
      <c r="AP295" s="19"/>
      <c r="AQ295" s="19"/>
      <c r="AR295" s="19"/>
      <c r="AS295" s="19"/>
      <c r="AT295" s="19"/>
      <c r="AU295" s="19"/>
      <c r="AV295" s="19"/>
    </row>
    <row r="296" spans="2:48" ht="12.95" customHeight="1">
      <c r="B296" s="3"/>
      <c r="P296" s="15"/>
      <c r="AA296" s="19"/>
      <c r="AB296" s="19"/>
      <c r="AC296" s="19"/>
      <c r="AD296" s="19"/>
      <c r="AE296" s="19"/>
      <c r="AG296" s="137"/>
      <c r="AN296" s="19"/>
      <c r="AO296" s="19"/>
      <c r="AP296" s="19"/>
      <c r="AQ296" s="19"/>
      <c r="AR296" s="19"/>
      <c r="AS296" s="19"/>
      <c r="AT296" s="19"/>
      <c r="AU296" s="19"/>
      <c r="AV296" s="19"/>
    </row>
    <row r="297" spans="2:48" ht="12.95" customHeight="1">
      <c r="B297" s="3"/>
      <c r="P297" s="15"/>
      <c r="AA297" s="19"/>
      <c r="AB297" s="19"/>
      <c r="AC297" s="19"/>
      <c r="AD297" s="19"/>
      <c r="AE297" s="19"/>
      <c r="AG297" s="137"/>
      <c r="AN297" s="19"/>
      <c r="AO297" s="19"/>
      <c r="AP297" s="19"/>
      <c r="AQ297" s="19"/>
      <c r="AR297" s="19"/>
      <c r="AS297" s="19"/>
      <c r="AT297" s="19"/>
      <c r="AU297" s="19"/>
    </row>
    <row r="298" spans="2:48" ht="12.95" customHeight="1">
      <c r="B298" s="3"/>
      <c r="P298" s="15"/>
      <c r="AA298" s="19"/>
      <c r="AB298" s="19"/>
      <c r="AC298" s="19"/>
      <c r="AD298" s="19"/>
      <c r="AE298" s="19"/>
      <c r="AG298" s="137"/>
      <c r="AN298" s="19"/>
      <c r="AO298" s="19"/>
      <c r="AP298" s="19"/>
      <c r="AQ298" s="19"/>
      <c r="AR298" s="19"/>
      <c r="AS298" s="19"/>
      <c r="AT298" s="19"/>
      <c r="AU298" s="19"/>
    </row>
    <row r="299" spans="2:48" ht="12.95" customHeight="1">
      <c r="B299" s="3"/>
      <c r="P299" s="15"/>
      <c r="AA299" s="19"/>
      <c r="AB299" s="19"/>
      <c r="AC299" s="19"/>
      <c r="AD299" s="19"/>
      <c r="AE299" s="19"/>
      <c r="AG299" s="137"/>
      <c r="AN299" s="19"/>
      <c r="AO299" s="19"/>
      <c r="AP299" s="19"/>
      <c r="AQ299" s="19"/>
      <c r="AR299" s="19"/>
      <c r="AS299" s="19"/>
      <c r="AT299" s="19"/>
      <c r="AU299" s="19"/>
    </row>
    <row r="300" spans="2:48" ht="12.95" customHeight="1">
      <c r="B300" s="3"/>
      <c r="P300" s="15"/>
      <c r="AA300" s="19"/>
      <c r="AB300" s="19"/>
      <c r="AC300" s="19"/>
      <c r="AD300" s="19"/>
      <c r="AE300" s="19"/>
      <c r="AG300" s="137"/>
      <c r="AN300" s="19"/>
      <c r="AO300" s="19"/>
      <c r="AP300" s="19"/>
      <c r="AQ300" s="19"/>
      <c r="AR300" s="19"/>
      <c r="AS300" s="19"/>
      <c r="AT300" s="19"/>
      <c r="AU300" s="19"/>
    </row>
    <row r="301" spans="2:48" ht="12.95" customHeight="1">
      <c r="B301" s="3"/>
      <c r="P301" s="15"/>
      <c r="AA301" s="19"/>
      <c r="AB301" s="19"/>
      <c r="AC301" s="19"/>
      <c r="AD301" s="19"/>
      <c r="AE301" s="19"/>
      <c r="AG301" s="137"/>
      <c r="AN301" s="19"/>
      <c r="AO301" s="19"/>
      <c r="AP301" s="19"/>
      <c r="AQ301" s="19"/>
      <c r="AR301" s="19"/>
      <c r="AS301" s="19"/>
      <c r="AT301" s="19"/>
      <c r="AU301" s="19"/>
    </row>
    <row r="302" spans="2:48" ht="12.95" customHeight="1">
      <c r="B302" s="3"/>
      <c r="P302" s="15"/>
      <c r="AA302" s="19"/>
      <c r="AB302" s="19"/>
      <c r="AC302" s="19"/>
      <c r="AD302" s="19"/>
      <c r="AE302" s="19"/>
      <c r="AG302" s="137"/>
      <c r="AN302" s="19"/>
      <c r="AO302" s="19"/>
      <c r="AP302" s="19"/>
      <c r="AQ302" s="19"/>
      <c r="AR302" s="19"/>
      <c r="AS302" s="19"/>
      <c r="AT302" s="19"/>
      <c r="AU302" s="19"/>
    </row>
    <row r="303" spans="2:48" ht="12.95" customHeight="1">
      <c r="B303" s="3"/>
      <c r="P303" s="15"/>
      <c r="AA303" s="19"/>
      <c r="AB303" s="19"/>
      <c r="AC303" s="19"/>
      <c r="AD303" s="19"/>
      <c r="AE303" s="19"/>
      <c r="AG303" s="137"/>
      <c r="AN303" s="19"/>
      <c r="AO303" s="19"/>
      <c r="AP303" s="19"/>
      <c r="AQ303" s="19"/>
      <c r="AR303" s="19"/>
      <c r="AS303" s="19"/>
      <c r="AT303" s="19"/>
      <c r="AU303" s="19"/>
    </row>
    <row r="304" spans="2:48" ht="12.95" customHeight="1">
      <c r="B304" s="3"/>
      <c r="P304" s="15"/>
      <c r="AA304" s="19"/>
      <c r="AB304" s="19"/>
      <c r="AC304" s="19"/>
      <c r="AD304" s="19"/>
      <c r="AE304" s="19"/>
      <c r="AG304" s="137"/>
      <c r="AN304" s="19"/>
      <c r="AO304" s="19"/>
      <c r="AP304" s="19"/>
      <c r="AQ304" s="19"/>
      <c r="AR304" s="19"/>
      <c r="AS304" s="19"/>
      <c r="AT304" s="19"/>
      <c r="AU304" s="19"/>
      <c r="AV304" s="19"/>
    </row>
    <row r="305" spans="2:48" ht="12.95" customHeight="1">
      <c r="B305" s="3"/>
      <c r="P305" s="15"/>
      <c r="AA305" s="19"/>
      <c r="AB305" s="19"/>
      <c r="AC305" s="19"/>
      <c r="AD305" s="19"/>
      <c r="AE305" s="19"/>
      <c r="AG305" s="137"/>
      <c r="AN305" s="19"/>
      <c r="AO305" s="19"/>
      <c r="AP305" s="19"/>
      <c r="AQ305" s="19"/>
      <c r="AR305" s="19"/>
      <c r="AS305" s="19"/>
      <c r="AT305" s="19"/>
      <c r="AU305" s="19"/>
      <c r="AV305" s="19"/>
    </row>
    <row r="306" spans="2:48" ht="12.95" customHeight="1">
      <c r="B306" s="3"/>
      <c r="P306" s="15"/>
      <c r="AA306" s="19"/>
      <c r="AB306" s="19"/>
      <c r="AC306" s="19"/>
      <c r="AD306" s="19"/>
      <c r="AE306" s="19"/>
      <c r="AG306" s="137"/>
      <c r="AN306" s="19"/>
      <c r="AO306" s="19"/>
      <c r="AP306" s="19"/>
      <c r="AQ306" s="19"/>
      <c r="AR306" s="19"/>
      <c r="AS306" s="19"/>
      <c r="AT306" s="19"/>
      <c r="AU306" s="19"/>
      <c r="AV306" s="19"/>
    </row>
    <row r="307" spans="2:48" ht="12.95" customHeight="1">
      <c r="B307" s="3"/>
      <c r="P307" s="15"/>
      <c r="AA307" s="19"/>
      <c r="AB307" s="19"/>
      <c r="AC307" s="19"/>
      <c r="AD307" s="19"/>
      <c r="AE307" s="19"/>
      <c r="AG307" s="137"/>
      <c r="AN307" s="19"/>
      <c r="AO307" s="19"/>
      <c r="AP307" s="19"/>
      <c r="AQ307" s="19"/>
      <c r="AR307" s="19"/>
      <c r="AS307" s="19"/>
      <c r="AT307" s="19"/>
      <c r="AU307" s="19"/>
    </row>
    <row r="308" spans="2:48" ht="12.95" customHeight="1">
      <c r="B308" s="3"/>
      <c r="P308" s="15"/>
      <c r="AA308" s="19"/>
      <c r="AB308" s="19"/>
      <c r="AC308" s="19"/>
      <c r="AD308" s="19"/>
      <c r="AE308" s="19"/>
      <c r="AG308" s="137"/>
      <c r="AN308" s="19"/>
      <c r="AO308" s="19"/>
      <c r="AP308" s="19"/>
      <c r="AQ308" s="19"/>
      <c r="AR308" s="19"/>
      <c r="AS308" s="19"/>
      <c r="AT308" s="19"/>
      <c r="AU308" s="19"/>
    </row>
    <row r="309" spans="2:48" ht="12.95" customHeight="1">
      <c r="B309" s="3"/>
      <c r="P309" s="15"/>
      <c r="AA309" s="19"/>
      <c r="AB309" s="19"/>
      <c r="AC309" s="19"/>
      <c r="AD309" s="19"/>
      <c r="AE309" s="19"/>
      <c r="AG309" s="137"/>
      <c r="AN309" s="19"/>
      <c r="AO309" s="19"/>
      <c r="AP309" s="19"/>
      <c r="AQ309" s="19"/>
      <c r="AR309" s="19"/>
      <c r="AS309" s="19"/>
      <c r="AT309" s="19"/>
      <c r="AU309" s="19"/>
    </row>
    <row r="310" spans="2:48" ht="12.95" customHeight="1">
      <c r="B310" s="3"/>
      <c r="P310" s="15"/>
      <c r="AA310" s="19"/>
      <c r="AB310" s="19"/>
      <c r="AC310" s="19"/>
      <c r="AD310" s="19"/>
      <c r="AE310" s="19"/>
      <c r="AG310" s="137"/>
      <c r="AN310" s="19"/>
      <c r="AO310" s="19"/>
      <c r="AP310" s="19"/>
      <c r="AQ310" s="19"/>
      <c r="AR310" s="19"/>
      <c r="AS310" s="19"/>
      <c r="AT310" s="19"/>
      <c r="AU310" s="19"/>
    </row>
    <row r="311" spans="2:48" ht="12.95" customHeight="1">
      <c r="B311" s="3"/>
      <c r="P311" s="15"/>
      <c r="AA311" s="19"/>
      <c r="AB311" s="19"/>
      <c r="AC311" s="19"/>
      <c r="AD311" s="19"/>
      <c r="AE311" s="19"/>
      <c r="AG311" s="137"/>
      <c r="AN311" s="19"/>
      <c r="AO311" s="19"/>
      <c r="AP311" s="19"/>
      <c r="AQ311" s="19"/>
      <c r="AR311" s="19"/>
      <c r="AS311" s="19"/>
      <c r="AT311" s="19"/>
      <c r="AU311" s="19"/>
    </row>
    <row r="312" spans="2:48" ht="12.95" customHeight="1">
      <c r="B312" s="3"/>
      <c r="P312" s="15"/>
      <c r="AA312" s="19"/>
      <c r="AB312" s="19"/>
      <c r="AC312" s="19"/>
      <c r="AD312" s="19"/>
      <c r="AE312" s="19"/>
      <c r="AG312" s="137"/>
      <c r="AN312" s="19"/>
      <c r="AO312" s="19"/>
      <c r="AP312" s="19"/>
      <c r="AQ312" s="19"/>
      <c r="AR312" s="19"/>
      <c r="AS312" s="19"/>
      <c r="AT312" s="19"/>
      <c r="AU312" s="19"/>
    </row>
    <row r="313" spans="2:48" ht="12.95" customHeight="1">
      <c r="B313" s="3"/>
      <c r="AA313" s="19"/>
      <c r="AB313" s="19"/>
      <c r="AC313" s="19"/>
      <c r="AD313" s="19"/>
      <c r="AE313" s="19"/>
      <c r="AG313" s="137"/>
      <c r="AN313" s="19"/>
      <c r="AO313" s="19"/>
      <c r="AP313" s="19"/>
      <c r="AQ313" s="19"/>
      <c r="AR313" s="19"/>
      <c r="AS313" s="19"/>
      <c r="AT313" s="19"/>
      <c r="AU313" s="19"/>
    </row>
    <row r="314" spans="2:48" ht="12.95" customHeight="1">
      <c r="B314" s="3"/>
      <c r="AA314" s="19"/>
      <c r="AB314" s="19"/>
      <c r="AC314" s="19"/>
      <c r="AD314" s="19"/>
      <c r="AE314" s="19"/>
      <c r="AG314" s="137"/>
      <c r="AN314" s="19"/>
      <c r="AO314" s="19"/>
      <c r="AP314" s="19"/>
      <c r="AQ314" s="19"/>
      <c r="AR314" s="19"/>
      <c r="AS314" s="19"/>
      <c r="AT314" s="19"/>
      <c r="AU314" s="19"/>
    </row>
    <row r="315" spans="2:48" ht="12.95" customHeight="1">
      <c r="B315" s="3"/>
      <c r="AA315" s="19"/>
      <c r="AB315" s="19"/>
      <c r="AC315" s="19"/>
      <c r="AD315" s="19"/>
      <c r="AE315" s="19"/>
      <c r="AG315" s="137"/>
      <c r="AN315" s="19"/>
      <c r="AO315" s="19"/>
      <c r="AP315" s="19"/>
      <c r="AQ315" s="19"/>
      <c r="AR315" s="19"/>
      <c r="AS315" s="19"/>
      <c r="AT315" s="19"/>
      <c r="AU315" s="19"/>
    </row>
    <row r="316" spans="2:48" ht="12.95" customHeight="1">
      <c r="B316" s="3"/>
      <c r="AA316" s="19"/>
      <c r="AB316" s="19"/>
      <c r="AC316" s="19"/>
      <c r="AD316" s="19"/>
      <c r="AE316" s="19"/>
      <c r="AG316" s="137"/>
      <c r="AN316" s="19"/>
      <c r="AO316" s="19"/>
      <c r="AP316" s="19"/>
      <c r="AQ316" s="19"/>
      <c r="AR316" s="19"/>
      <c r="AS316" s="19"/>
      <c r="AT316" s="19"/>
      <c r="AU316" s="19"/>
    </row>
    <row r="317" spans="2:48" ht="12.95" customHeight="1">
      <c r="B317" s="3"/>
      <c r="AA317" s="19"/>
      <c r="AB317" s="19"/>
      <c r="AC317" s="19"/>
      <c r="AD317" s="19"/>
      <c r="AE317" s="19"/>
      <c r="AG317" s="137"/>
      <c r="AN317" s="19"/>
      <c r="AO317" s="19"/>
      <c r="AP317" s="19"/>
      <c r="AQ317" s="19"/>
      <c r="AR317" s="19"/>
      <c r="AS317" s="19"/>
      <c r="AT317" s="19"/>
      <c r="AU317" s="19"/>
    </row>
    <row r="318" spans="2:48" ht="12.95" customHeight="1">
      <c r="B318" s="3"/>
      <c r="AA318" s="19"/>
      <c r="AB318" s="19"/>
      <c r="AC318" s="19"/>
      <c r="AD318" s="19"/>
      <c r="AE318" s="19"/>
      <c r="AG318" s="137"/>
      <c r="AN318" s="19"/>
      <c r="AO318" s="19"/>
      <c r="AP318" s="19"/>
      <c r="AQ318" s="19"/>
      <c r="AR318" s="19"/>
      <c r="AS318" s="19"/>
      <c r="AT318" s="19"/>
      <c r="AU318" s="19"/>
    </row>
    <row r="319" spans="2:48" ht="12.95" customHeight="1">
      <c r="B319" s="3"/>
      <c r="AA319" s="19"/>
      <c r="AB319" s="19"/>
      <c r="AC319" s="19"/>
      <c r="AD319" s="19"/>
      <c r="AE319" s="19"/>
      <c r="AG319" s="137"/>
      <c r="AN319" s="19"/>
      <c r="AO319" s="19"/>
      <c r="AP319" s="19"/>
      <c r="AQ319" s="19"/>
      <c r="AR319" s="19"/>
      <c r="AS319" s="19"/>
      <c r="AT319" s="19"/>
      <c r="AU319" s="19"/>
    </row>
    <row r="320" spans="2:48" ht="12.95" customHeight="1">
      <c r="B320" s="3"/>
      <c r="AA320" s="19"/>
      <c r="AB320" s="19"/>
      <c r="AC320" s="19"/>
      <c r="AD320" s="19"/>
      <c r="AE320" s="19"/>
      <c r="AG320" s="137"/>
      <c r="AN320" s="19"/>
      <c r="AO320" s="19"/>
      <c r="AP320" s="19"/>
      <c r="AQ320" s="19"/>
      <c r="AR320" s="19"/>
      <c r="AS320" s="19"/>
      <c r="AT320" s="19"/>
      <c r="AU320" s="19"/>
    </row>
    <row r="321" spans="2:48" ht="12.95" customHeight="1">
      <c r="B321" s="3"/>
      <c r="AA321" s="19"/>
      <c r="AB321" s="19"/>
      <c r="AC321" s="19"/>
      <c r="AD321" s="19"/>
      <c r="AE321" s="19"/>
      <c r="AG321" s="137"/>
      <c r="AN321" s="19"/>
      <c r="AO321" s="19"/>
      <c r="AP321" s="19"/>
      <c r="AQ321" s="19"/>
      <c r="AR321" s="19"/>
      <c r="AS321" s="19"/>
      <c r="AT321" s="19"/>
      <c r="AU321" s="19"/>
    </row>
    <row r="322" spans="2:48" ht="12.95" customHeight="1">
      <c r="B322" s="3"/>
      <c r="AA322" s="19"/>
      <c r="AB322" s="19"/>
      <c r="AC322" s="19"/>
      <c r="AD322" s="19"/>
      <c r="AE322" s="19"/>
      <c r="AG322" s="137"/>
      <c r="AN322" s="19"/>
      <c r="AO322" s="19"/>
      <c r="AP322" s="19"/>
      <c r="AQ322" s="19"/>
      <c r="AR322" s="19"/>
      <c r="AS322" s="19"/>
      <c r="AT322" s="19"/>
      <c r="AU322" s="19"/>
      <c r="AV322" s="19"/>
    </row>
    <row r="323" spans="2:48" ht="12.95" customHeight="1">
      <c r="B323" s="3"/>
      <c r="AA323" s="19"/>
      <c r="AB323" s="19"/>
      <c r="AC323" s="19"/>
      <c r="AD323" s="19"/>
      <c r="AE323" s="19"/>
      <c r="AG323" s="137"/>
      <c r="AN323" s="19"/>
      <c r="AO323" s="19"/>
      <c r="AP323" s="19"/>
      <c r="AQ323" s="19"/>
      <c r="AR323" s="19"/>
      <c r="AS323" s="19"/>
      <c r="AT323" s="19"/>
      <c r="AU323" s="19"/>
    </row>
    <row r="324" spans="2:48" ht="12.95" customHeight="1">
      <c r="B324" s="3"/>
      <c r="AA324" s="19"/>
      <c r="AB324" s="19"/>
      <c r="AC324" s="19"/>
      <c r="AD324" s="19"/>
      <c r="AE324" s="19"/>
      <c r="AG324" s="137"/>
      <c r="AN324" s="19"/>
      <c r="AO324" s="19"/>
      <c r="AP324" s="19"/>
      <c r="AQ324" s="19"/>
      <c r="AR324" s="19"/>
      <c r="AS324" s="19"/>
      <c r="AT324" s="19"/>
      <c r="AU324" s="19"/>
    </row>
    <row r="325" spans="2:48" ht="12.95" customHeight="1">
      <c r="B325" s="3"/>
      <c r="AA325" s="19"/>
      <c r="AB325" s="19"/>
      <c r="AC325" s="19"/>
      <c r="AD325" s="19"/>
      <c r="AE325" s="19"/>
      <c r="AG325" s="137"/>
      <c r="AN325" s="19"/>
      <c r="AO325" s="19"/>
      <c r="AP325" s="19"/>
      <c r="AQ325" s="19"/>
      <c r="AR325" s="19"/>
      <c r="AS325" s="19"/>
      <c r="AT325" s="19"/>
      <c r="AU325" s="19"/>
    </row>
    <row r="326" spans="2:48" ht="12.95" customHeight="1">
      <c r="B326" s="3"/>
      <c r="AA326" s="19"/>
      <c r="AB326" s="19"/>
      <c r="AC326" s="19"/>
      <c r="AD326" s="19"/>
      <c r="AE326" s="19"/>
      <c r="AG326" s="137"/>
      <c r="AN326" s="19"/>
      <c r="AO326" s="19"/>
      <c r="AP326" s="19"/>
      <c r="AQ326" s="19"/>
      <c r="AR326" s="19"/>
      <c r="AS326" s="19"/>
      <c r="AT326" s="19"/>
      <c r="AU326" s="19"/>
    </row>
    <row r="327" spans="2:48">
      <c r="B327" s="3"/>
      <c r="AA327" s="19"/>
      <c r="AB327" s="19"/>
      <c r="AC327" s="19"/>
      <c r="AD327" s="19"/>
      <c r="AE327" s="19"/>
      <c r="AG327" s="137"/>
      <c r="AN327" s="19"/>
      <c r="AO327" s="19"/>
      <c r="AP327" s="19"/>
      <c r="AQ327" s="19"/>
      <c r="AR327" s="19"/>
      <c r="AS327" s="19"/>
      <c r="AT327" s="19"/>
      <c r="AU327" s="19"/>
    </row>
    <row r="328" spans="2:48">
      <c r="B328" s="3"/>
      <c r="AA328" s="19"/>
      <c r="AB328" s="19"/>
      <c r="AC328" s="19"/>
      <c r="AD328" s="19"/>
      <c r="AE328" s="19"/>
      <c r="AG328" s="137"/>
      <c r="AN328" s="19"/>
      <c r="AO328" s="19"/>
      <c r="AP328" s="19"/>
      <c r="AQ328" s="19"/>
      <c r="AR328" s="19"/>
      <c r="AS328" s="19"/>
      <c r="AT328" s="19"/>
      <c r="AU328" s="19"/>
    </row>
    <row r="329" spans="2:48">
      <c r="B329" s="3"/>
      <c r="AA329" s="19"/>
      <c r="AB329" s="19"/>
      <c r="AC329" s="19"/>
      <c r="AD329" s="19"/>
      <c r="AE329" s="19"/>
      <c r="AG329" s="137"/>
      <c r="AN329" s="19"/>
      <c r="AO329" s="19"/>
      <c r="AP329" s="19"/>
      <c r="AQ329" s="19"/>
      <c r="AR329" s="19"/>
      <c r="AS329" s="19"/>
      <c r="AT329" s="19"/>
      <c r="AU329" s="19"/>
    </row>
    <row r="330" spans="2:48">
      <c r="B330" s="3"/>
      <c r="AA330" s="19"/>
      <c r="AB330" s="19"/>
      <c r="AC330" s="19"/>
      <c r="AD330" s="19"/>
      <c r="AE330" s="19"/>
      <c r="AG330" s="137"/>
      <c r="AN330" s="19"/>
      <c r="AO330" s="19"/>
      <c r="AP330" s="19"/>
      <c r="AQ330" s="19"/>
      <c r="AR330" s="19"/>
      <c r="AS330" s="19"/>
      <c r="AT330" s="19"/>
      <c r="AU330" s="19"/>
    </row>
    <row r="331" spans="2:48">
      <c r="B331" s="3"/>
      <c r="AA331" s="19"/>
      <c r="AB331" s="19"/>
      <c r="AC331" s="19"/>
      <c r="AD331" s="19"/>
      <c r="AE331" s="19"/>
      <c r="AG331" s="137"/>
      <c r="AN331" s="19"/>
      <c r="AO331" s="19"/>
      <c r="AP331" s="19"/>
      <c r="AQ331" s="19"/>
      <c r="AR331" s="19"/>
      <c r="AS331" s="19"/>
      <c r="AT331" s="19"/>
      <c r="AU331" s="19"/>
    </row>
    <row r="332" spans="2:48">
      <c r="B332" s="3"/>
      <c r="AA332" s="19"/>
      <c r="AB332" s="19"/>
      <c r="AC332" s="19"/>
      <c r="AD332" s="19"/>
      <c r="AE332" s="19"/>
      <c r="AG332" s="137"/>
      <c r="AN332" s="19"/>
      <c r="AO332" s="19"/>
      <c r="AP332" s="19"/>
      <c r="AQ332" s="19"/>
      <c r="AR332" s="19"/>
      <c r="AS332" s="19"/>
      <c r="AT332" s="19"/>
      <c r="AU332" s="19"/>
    </row>
    <row r="333" spans="2:48">
      <c r="B333" s="3"/>
      <c r="AA333" s="19"/>
      <c r="AB333" s="19"/>
      <c r="AC333" s="19"/>
      <c r="AD333" s="19"/>
      <c r="AE333" s="19"/>
      <c r="AG333" s="137"/>
      <c r="AN333" s="19"/>
      <c r="AO333" s="19"/>
      <c r="AP333" s="19"/>
      <c r="AQ333" s="19"/>
      <c r="AR333" s="19"/>
      <c r="AS333" s="19"/>
      <c r="AT333" s="19"/>
      <c r="AU333" s="19"/>
    </row>
    <row r="334" spans="2:48">
      <c r="B334" s="3"/>
      <c r="AA334" s="19"/>
      <c r="AB334" s="19"/>
      <c r="AC334" s="19"/>
      <c r="AD334" s="19"/>
      <c r="AE334" s="19"/>
      <c r="AG334" s="137"/>
      <c r="AN334" s="19"/>
      <c r="AO334" s="19"/>
      <c r="AP334" s="19"/>
      <c r="AQ334" s="19"/>
      <c r="AR334" s="19"/>
      <c r="AS334" s="19"/>
      <c r="AT334" s="19"/>
      <c r="AU334" s="19"/>
    </row>
    <row r="335" spans="2:48">
      <c r="B335" s="3"/>
      <c r="AA335" s="19"/>
      <c r="AB335" s="19"/>
      <c r="AC335" s="19"/>
      <c r="AD335" s="19"/>
      <c r="AE335" s="19"/>
      <c r="AG335" s="137"/>
      <c r="AN335" s="19"/>
      <c r="AO335" s="19"/>
      <c r="AP335" s="19"/>
      <c r="AQ335" s="19"/>
      <c r="AR335" s="19"/>
      <c r="AS335" s="19"/>
      <c r="AT335" s="19"/>
      <c r="AU335" s="19"/>
    </row>
    <row r="336" spans="2:48">
      <c r="B336" s="3"/>
      <c r="AA336" s="19"/>
      <c r="AB336" s="19"/>
      <c r="AC336" s="19"/>
      <c r="AD336" s="19"/>
      <c r="AE336" s="19"/>
      <c r="AG336" s="137"/>
      <c r="AN336" s="19"/>
      <c r="AO336" s="19"/>
      <c r="AP336" s="19"/>
      <c r="AQ336" s="19"/>
      <c r="AR336" s="19"/>
      <c r="AS336" s="19"/>
      <c r="AT336" s="19"/>
      <c r="AU336" s="19"/>
      <c r="AV336" s="19"/>
    </row>
    <row r="337" spans="2:47">
      <c r="B337" s="3"/>
      <c r="AA337" s="19"/>
      <c r="AB337" s="19"/>
      <c r="AC337" s="19"/>
      <c r="AD337" s="19"/>
      <c r="AE337" s="19"/>
      <c r="AG337" s="137"/>
      <c r="AN337" s="19"/>
      <c r="AO337" s="19"/>
      <c r="AP337" s="19"/>
      <c r="AQ337" s="19"/>
      <c r="AR337" s="19"/>
      <c r="AS337" s="19"/>
      <c r="AT337" s="19"/>
      <c r="AU337" s="19"/>
    </row>
    <row r="338" spans="2:47">
      <c r="B338" s="3"/>
      <c r="AA338" s="19"/>
      <c r="AB338" s="19"/>
      <c r="AC338" s="19"/>
      <c r="AD338" s="19"/>
      <c r="AE338" s="19"/>
      <c r="AG338" s="137"/>
      <c r="AN338" s="19"/>
      <c r="AO338" s="19"/>
      <c r="AP338" s="19"/>
      <c r="AQ338" s="19"/>
      <c r="AR338" s="19"/>
      <c r="AS338" s="19"/>
      <c r="AT338" s="19"/>
      <c r="AU338" s="19"/>
    </row>
    <row r="339" spans="2:47">
      <c r="B339" s="3"/>
      <c r="AA339" s="19"/>
      <c r="AB339" s="19"/>
      <c r="AC339" s="19"/>
      <c r="AD339" s="19"/>
      <c r="AE339" s="19"/>
      <c r="AG339" s="137"/>
      <c r="AN339" s="19"/>
      <c r="AO339" s="19"/>
      <c r="AP339" s="19"/>
      <c r="AQ339" s="19"/>
      <c r="AR339" s="19"/>
      <c r="AS339" s="19"/>
      <c r="AT339" s="19"/>
      <c r="AU339" s="19"/>
    </row>
    <row r="340" spans="2:47">
      <c r="AA340" s="19"/>
      <c r="AB340" s="19"/>
      <c r="AC340" s="19"/>
      <c r="AD340" s="19"/>
      <c r="AE340" s="19"/>
      <c r="AG340" s="137"/>
      <c r="AN340" s="19"/>
      <c r="AO340" s="19"/>
      <c r="AP340" s="19"/>
      <c r="AQ340" s="19"/>
      <c r="AR340" s="19"/>
      <c r="AS340" s="19"/>
      <c r="AT340" s="19"/>
      <c r="AU340" s="19"/>
    </row>
    <row r="341" spans="2:47">
      <c r="AA341" s="19"/>
      <c r="AB341" s="19"/>
      <c r="AC341" s="19"/>
      <c r="AD341" s="19"/>
      <c r="AE341" s="19"/>
      <c r="AG341" s="137"/>
      <c r="AN341" s="19"/>
      <c r="AO341" s="19"/>
      <c r="AP341" s="19"/>
      <c r="AQ341" s="19"/>
      <c r="AR341" s="19"/>
      <c r="AS341" s="19"/>
      <c r="AT341" s="19"/>
      <c r="AU341" s="19"/>
    </row>
    <row r="342" spans="2:47">
      <c r="AA342" s="19"/>
      <c r="AB342" s="19"/>
      <c r="AC342" s="19"/>
      <c r="AD342" s="19"/>
      <c r="AE342" s="19"/>
      <c r="AG342" s="137"/>
      <c r="AN342" s="19"/>
      <c r="AO342" s="19"/>
      <c r="AP342" s="19"/>
      <c r="AQ342" s="19"/>
      <c r="AR342" s="19"/>
      <c r="AS342" s="19"/>
      <c r="AT342" s="19"/>
      <c r="AU342" s="19"/>
    </row>
    <row r="343" spans="2:47">
      <c r="AA343" s="19"/>
      <c r="AB343" s="19"/>
      <c r="AC343" s="19"/>
      <c r="AD343" s="19"/>
      <c r="AE343" s="19"/>
      <c r="AG343" s="137"/>
      <c r="AN343" s="19"/>
      <c r="AO343" s="19"/>
      <c r="AP343" s="19"/>
      <c r="AQ343" s="19"/>
      <c r="AR343" s="19"/>
      <c r="AS343" s="19"/>
      <c r="AT343" s="19"/>
      <c r="AU343" s="19"/>
    </row>
    <row r="344" spans="2:47">
      <c r="AA344" s="19"/>
      <c r="AB344" s="19"/>
      <c r="AC344" s="19"/>
      <c r="AD344" s="19"/>
      <c r="AE344" s="19"/>
      <c r="AG344" s="137"/>
      <c r="AN344" s="19"/>
      <c r="AO344" s="19"/>
      <c r="AP344" s="19"/>
      <c r="AQ344" s="19"/>
      <c r="AR344" s="19"/>
      <c r="AS344" s="19"/>
      <c r="AT344" s="19"/>
      <c r="AU344" s="19"/>
    </row>
    <row r="345" spans="2:47">
      <c r="AA345" s="19"/>
      <c r="AB345" s="19"/>
      <c r="AC345" s="19"/>
      <c r="AD345" s="19"/>
      <c r="AE345" s="19"/>
      <c r="AG345" s="137"/>
      <c r="AN345" s="19"/>
      <c r="AO345" s="19"/>
      <c r="AP345" s="19"/>
      <c r="AQ345" s="19"/>
      <c r="AR345" s="19"/>
      <c r="AS345" s="19"/>
      <c r="AT345" s="19"/>
      <c r="AU345" s="19"/>
    </row>
    <row r="346" spans="2:47">
      <c r="AA346" s="19"/>
      <c r="AB346" s="19"/>
      <c r="AC346" s="19"/>
      <c r="AD346" s="19"/>
      <c r="AE346" s="19"/>
      <c r="AG346" s="137"/>
      <c r="AN346" s="19"/>
      <c r="AO346" s="19"/>
      <c r="AP346" s="19"/>
      <c r="AQ346" s="19"/>
      <c r="AR346" s="19"/>
      <c r="AS346" s="19"/>
      <c r="AT346" s="19"/>
      <c r="AU346" s="19"/>
    </row>
    <row r="347" spans="2:47">
      <c r="AA347" s="19"/>
      <c r="AB347" s="19"/>
      <c r="AC347" s="19"/>
      <c r="AD347" s="19"/>
      <c r="AE347" s="19"/>
      <c r="AG347" s="137"/>
      <c r="AN347" s="19"/>
      <c r="AO347" s="19"/>
      <c r="AP347" s="19"/>
      <c r="AQ347" s="19"/>
      <c r="AR347" s="19"/>
      <c r="AS347" s="19"/>
      <c r="AT347" s="19"/>
      <c r="AU347" s="19"/>
    </row>
    <row r="348" spans="2:47">
      <c r="AA348" s="19"/>
      <c r="AB348" s="19"/>
      <c r="AC348" s="19"/>
      <c r="AD348" s="19"/>
      <c r="AE348" s="19"/>
      <c r="AG348" s="137"/>
      <c r="AN348" s="19"/>
      <c r="AO348" s="19"/>
      <c r="AP348" s="19"/>
      <c r="AQ348" s="19"/>
      <c r="AR348" s="19"/>
      <c r="AS348" s="19"/>
      <c r="AT348" s="19"/>
      <c r="AU348" s="19"/>
    </row>
    <row r="349" spans="2:47">
      <c r="AA349" s="19"/>
      <c r="AB349" s="19"/>
      <c r="AC349" s="19"/>
      <c r="AD349" s="19"/>
      <c r="AE349" s="19"/>
      <c r="AG349" s="137"/>
      <c r="AN349" s="19"/>
      <c r="AO349" s="19"/>
      <c r="AP349" s="19"/>
      <c r="AQ349" s="19"/>
      <c r="AR349" s="19"/>
      <c r="AS349" s="19"/>
      <c r="AT349" s="19"/>
      <c r="AU349" s="19"/>
    </row>
    <row r="350" spans="2:47">
      <c r="AA350" s="19"/>
      <c r="AB350" s="19"/>
      <c r="AC350" s="19"/>
      <c r="AD350" s="19"/>
      <c r="AE350" s="19"/>
      <c r="AG350" s="137"/>
      <c r="AN350" s="19"/>
      <c r="AO350" s="19"/>
      <c r="AP350" s="19"/>
      <c r="AQ350" s="19"/>
      <c r="AR350" s="19"/>
      <c r="AS350" s="19"/>
      <c r="AT350" s="19"/>
      <c r="AU350" s="19"/>
    </row>
    <row r="351" spans="2:47">
      <c r="AA351" s="19"/>
      <c r="AB351" s="19"/>
      <c r="AC351" s="19"/>
      <c r="AD351" s="19"/>
      <c r="AE351" s="19"/>
      <c r="AG351" s="137"/>
      <c r="AN351" s="19"/>
      <c r="AO351" s="19"/>
      <c r="AP351" s="19"/>
      <c r="AQ351" s="19"/>
      <c r="AR351" s="19"/>
      <c r="AS351" s="19"/>
      <c r="AT351" s="19"/>
      <c r="AU351" s="19"/>
    </row>
    <row r="352" spans="2:47">
      <c r="AA352" s="19"/>
      <c r="AB352" s="19"/>
      <c r="AC352" s="19"/>
      <c r="AD352" s="19"/>
      <c r="AE352" s="19"/>
      <c r="AG352" s="137"/>
      <c r="AN352" s="19"/>
      <c r="AO352" s="19"/>
      <c r="AP352" s="19"/>
      <c r="AQ352" s="19"/>
      <c r="AR352" s="19"/>
      <c r="AS352" s="19"/>
      <c r="AT352" s="19"/>
      <c r="AU352" s="19"/>
    </row>
    <row r="353" spans="27:64">
      <c r="AA353" s="19"/>
      <c r="AB353" s="19"/>
      <c r="AC353" s="19"/>
      <c r="AD353" s="19"/>
      <c r="AE353" s="19"/>
      <c r="AG353" s="137"/>
      <c r="AN353" s="19"/>
      <c r="AO353" s="19"/>
      <c r="AP353" s="19"/>
      <c r="AQ353" s="19"/>
      <c r="AR353" s="19"/>
      <c r="AS353" s="19"/>
      <c r="AT353" s="19"/>
      <c r="AU353" s="19"/>
    </row>
    <row r="354" spans="27:64">
      <c r="AA354" s="19"/>
      <c r="AB354" s="19"/>
      <c r="AC354" s="19"/>
      <c r="AD354" s="19"/>
      <c r="AE354" s="19"/>
      <c r="AG354" s="137"/>
      <c r="AN354" s="19"/>
      <c r="AO354" s="19"/>
      <c r="AP354" s="19"/>
      <c r="AQ354" s="19"/>
      <c r="AR354" s="19"/>
      <c r="AS354" s="19"/>
      <c r="AT354" s="19"/>
      <c r="AU354" s="19"/>
      <c r="AV354" s="19"/>
    </row>
    <row r="355" spans="27:64">
      <c r="AA355" s="19"/>
      <c r="AB355" s="19"/>
      <c r="AC355" s="19"/>
      <c r="AD355" s="19"/>
      <c r="AE355" s="19"/>
      <c r="AG355" s="137"/>
      <c r="AN355" s="19"/>
      <c r="AO355" s="19"/>
      <c r="AP355" s="19"/>
      <c r="AQ355" s="19"/>
      <c r="AR355" s="19"/>
      <c r="AS355" s="19"/>
      <c r="AT355" s="19"/>
      <c r="AU355" s="19"/>
    </row>
    <row r="356" spans="27:64">
      <c r="AA356" s="19"/>
      <c r="AB356" s="19"/>
      <c r="AC356" s="19"/>
      <c r="AD356" s="19"/>
      <c r="AE356" s="19"/>
      <c r="AG356" s="137"/>
      <c r="AN356" s="19"/>
      <c r="AO356" s="19"/>
      <c r="AP356" s="19"/>
      <c r="AQ356" s="19"/>
      <c r="AR356" s="19"/>
      <c r="AS356" s="19"/>
      <c r="AT356" s="19"/>
      <c r="AU356" s="19"/>
    </row>
    <row r="357" spans="27:64">
      <c r="AA357" s="19"/>
      <c r="AB357" s="19"/>
      <c r="AC357" s="19"/>
      <c r="AD357" s="19"/>
      <c r="AE357" s="19"/>
      <c r="AG357" s="137"/>
      <c r="AN357" s="19"/>
      <c r="AO357" s="19"/>
      <c r="AP357" s="19"/>
      <c r="AQ357" s="19"/>
      <c r="AR357" s="19"/>
      <c r="AS357" s="19"/>
      <c r="AT357" s="19"/>
      <c r="AU357" s="19"/>
    </row>
    <row r="358" spans="27:64">
      <c r="AA358" s="19"/>
      <c r="AB358" s="19"/>
      <c r="AC358" s="19"/>
      <c r="AD358" s="19"/>
      <c r="AE358" s="19"/>
      <c r="AG358" s="137"/>
      <c r="AN358" s="19"/>
      <c r="AO358" s="19"/>
      <c r="AP358" s="19"/>
      <c r="AQ358" s="19"/>
      <c r="AR358" s="19"/>
      <c r="AS358" s="19"/>
      <c r="AT358" s="19"/>
      <c r="AU358" s="19"/>
    </row>
    <row r="359" spans="27:64">
      <c r="AA359" s="19"/>
      <c r="AB359" s="19"/>
      <c r="AC359" s="19"/>
      <c r="AD359" s="19"/>
      <c r="AE359" s="19"/>
      <c r="AG359" s="137"/>
      <c r="AN359" s="19"/>
      <c r="AO359" s="19"/>
      <c r="AP359" s="19"/>
      <c r="AQ359" s="19"/>
      <c r="AR359" s="19"/>
      <c r="AS359" s="19"/>
      <c r="AT359" s="19"/>
      <c r="AU359" s="19"/>
    </row>
    <row r="360" spans="27:64">
      <c r="AA360" s="19"/>
      <c r="AB360" s="19"/>
      <c r="AC360" s="19"/>
      <c r="AD360" s="19"/>
      <c r="AE360" s="19"/>
      <c r="AG360" s="137"/>
      <c r="AN360" s="19"/>
      <c r="AO360" s="19"/>
      <c r="AP360" s="19"/>
      <c r="AQ360" s="19"/>
      <c r="AR360" s="19"/>
      <c r="AS360" s="19"/>
      <c r="AT360" s="19"/>
      <c r="AU360" s="19"/>
    </row>
    <row r="361" spans="27:64">
      <c r="AA361" s="19"/>
      <c r="AB361" s="19"/>
      <c r="AC361" s="19"/>
      <c r="AD361" s="19"/>
      <c r="AE361" s="19"/>
      <c r="AG361" s="137"/>
      <c r="AN361" s="19"/>
      <c r="AO361" s="19"/>
      <c r="AP361" s="19"/>
      <c r="AQ361" s="19"/>
      <c r="AR361" s="19"/>
      <c r="AS361" s="19"/>
      <c r="AT361" s="19"/>
      <c r="AU361" s="19"/>
    </row>
    <row r="362" spans="27:64">
      <c r="AA362" s="19"/>
      <c r="AB362" s="19"/>
      <c r="AC362" s="19"/>
      <c r="AD362" s="19"/>
      <c r="AE362" s="19"/>
      <c r="AG362" s="137"/>
      <c r="AN362" s="19"/>
      <c r="AO362" s="19"/>
      <c r="AP362" s="19"/>
      <c r="AQ362" s="19"/>
      <c r="AR362" s="19"/>
      <c r="AS362" s="19"/>
      <c r="AT362" s="19"/>
      <c r="AU362" s="19"/>
    </row>
    <row r="363" spans="27:64">
      <c r="AA363" s="19"/>
      <c r="AB363" s="19"/>
      <c r="AC363" s="19"/>
      <c r="AD363" s="19"/>
      <c r="AE363" s="19"/>
      <c r="AG363" s="137"/>
      <c r="AN363" s="19"/>
      <c r="AO363" s="19"/>
      <c r="AP363" s="19"/>
      <c r="AQ363" s="19"/>
      <c r="AR363" s="19"/>
      <c r="AS363" s="19"/>
      <c r="AT363" s="19"/>
      <c r="AU363" s="19"/>
    </row>
    <row r="364" spans="27:64">
      <c r="AA364" s="19"/>
      <c r="AB364" s="19"/>
      <c r="AC364" s="19"/>
      <c r="AD364" s="19"/>
      <c r="AE364" s="19"/>
      <c r="AG364" s="137"/>
      <c r="AN364" s="19"/>
      <c r="AO364" s="19"/>
      <c r="AP364" s="19"/>
      <c r="AQ364" s="19"/>
      <c r="AR364" s="19"/>
      <c r="AS364" s="19"/>
      <c r="AT364" s="19"/>
      <c r="AU364" s="19"/>
    </row>
    <row r="365" spans="27:64">
      <c r="AA365" s="19"/>
      <c r="AB365" s="19"/>
      <c r="AC365" s="19"/>
      <c r="AD365" s="19"/>
      <c r="AE365" s="19"/>
      <c r="AG365" s="137"/>
      <c r="AN365" s="19"/>
      <c r="AO365" s="19"/>
      <c r="AP365" s="19"/>
      <c r="AQ365" s="19"/>
      <c r="AR365" s="19"/>
      <c r="AS365" s="19"/>
      <c r="AT365" s="19"/>
      <c r="AU365" s="19"/>
    </row>
    <row r="366" spans="27:64">
      <c r="AA366" s="19"/>
      <c r="AB366" s="19"/>
      <c r="AC366" s="19"/>
      <c r="AD366" s="19"/>
      <c r="AE366" s="19"/>
      <c r="AG366" s="137"/>
      <c r="AN366" s="19"/>
      <c r="AO366" s="19"/>
      <c r="AP366" s="19"/>
      <c r="AQ366" s="19"/>
      <c r="AR366" s="19"/>
      <c r="AS366" s="19"/>
      <c r="AT366" s="19"/>
      <c r="AU366" s="19"/>
    </row>
    <row r="367" spans="27:64">
      <c r="AA367" s="19"/>
      <c r="AB367" s="19"/>
      <c r="AC367" s="19"/>
      <c r="AD367" s="19"/>
      <c r="AE367" s="19"/>
      <c r="AG367" s="137"/>
      <c r="AN367" s="19"/>
      <c r="AO367" s="19"/>
      <c r="AP367" s="19"/>
      <c r="AQ367" s="19"/>
      <c r="AR367" s="19"/>
      <c r="AS367" s="19"/>
      <c r="AT367" s="19"/>
      <c r="AU367" s="19"/>
    </row>
    <row r="368" spans="27:64">
      <c r="AA368" s="19"/>
      <c r="AB368" s="19"/>
      <c r="AC368" s="19"/>
      <c r="AD368" s="19"/>
      <c r="AE368" s="19"/>
      <c r="AG368" s="137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</row>
    <row r="369" spans="27:47">
      <c r="AA369" s="19"/>
      <c r="AB369" s="19"/>
      <c r="AC369" s="19"/>
      <c r="AD369" s="19"/>
      <c r="AE369" s="19"/>
      <c r="AG369" s="137"/>
      <c r="AN369" s="19"/>
      <c r="AO369" s="19"/>
      <c r="AP369" s="19"/>
      <c r="AQ369" s="19"/>
      <c r="AR369" s="19"/>
      <c r="AS369" s="19"/>
      <c r="AT369" s="19"/>
      <c r="AU369" s="19"/>
    </row>
    <row r="370" spans="27:47">
      <c r="AA370" s="19"/>
      <c r="AB370" s="19"/>
      <c r="AC370" s="19"/>
      <c r="AD370" s="19"/>
      <c r="AE370" s="19"/>
      <c r="AG370" s="137"/>
      <c r="AN370" s="19"/>
      <c r="AO370" s="19"/>
      <c r="AP370" s="19"/>
      <c r="AQ370" s="19"/>
      <c r="AR370" s="19"/>
      <c r="AS370" s="19"/>
      <c r="AT370" s="19"/>
      <c r="AU370" s="19"/>
    </row>
    <row r="371" spans="27:47">
      <c r="AA371" s="19"/>
      <c r="AB371" s="19"/>
      <c r="AC371" s="19"/>
      <c r="AD371" s="19"/>
      <c r="AE371" s="19"/>
      <c r="AG371" s="137"/>
      <c r="AN371" s="19"/>
      <c r="AO371" s="19"/>
      <c r="AP371" s="19"/>
      <c r="AQ371" s="19"/>
      <c r="AR371" s="19"/>
      <c r="AS371" s="19"/>
      <c r="AT371" s="19"/>
      <c r="AU371" s="19"/>
    </row>
    <row r="372" spans="27:47">
      <c r="AA372" s="19"/>
      <c r="AB372" s="19"/>
      <c r="AC372" s="19"/>
      <c r="AD372" s="19"/>
      <c r="AE372" s="19"/>
      <c r="AG372" s="137"/>
      <c r="AN372" s="19"/>
      <c r="AO372" s="19"/>
      <c r="AP372" s="19"/>
      <c r="AQ372" s="19"/>
      <c r="AR372" s="19"/>
      <c r="AS372" s="19"/>
      <c r="AT372" s="19"/>
      <c r="AU372" s="19"/>
    </row>
    <row r="373" spans="27:47">
      <c r="AA373" s="19"/>
      <c r="AB373" s="19"/>
      <c r="AC373" s="19"/>
      <c r="AD373" s="19"/>
      <c r="AE373" s="19"/>
      <c r="AG373" s="137"/>
      <c r="AN373" s="19"/>
      <c r="AO373" s="19"/>
      <c r="AP373" s="19"/>
      <c r="AQ373" s="19"/>
      <c r="AR373" s="19"/>
      <c r="AS373" s="19"/>
      <c r="AT373" s="19"/>
      <c r="AU373" s="19"/>
    </row>
    <row r="374" spans="27:47">
      <c r="AA374" s="19"/>
      <c r="AB374" s="19"/>
      <c r="AC374" s="19"/>
      <c r="AD374" s="19"/>
      <c r="AE374" s="19"/>
      <c r="AG374" s="137"/>
      <c r="AN374" s="19"/>
      <c r="AO374" s="19"/>
      <c r="AP374" s="19"/>
      <c r="AQ374" s="19"/>
      <c r="AR374" s="19"/>
      <c r="AS374" s="19"/>
      <c r="AT374" s="19"/>
      <c r="AU374" s="19"/>
    </row>
    <row r="375" spans="27:47">
      <c r="AA375" s="19"/>
      <c r="AB375" s="19"/>
      <c r="AC375" s="19"/>
      <c r="AD375" s="19"/>
      <c r="AE375" s="19"/>
      <c r="AG375" s="137"/>
      <c r="AN375" s="19"/>
      <c r="AO375" s="19"/>
      <c r="AP375" s="19"/>
      <c r="AQ375" s="19"/>
      <c r="AR375" s="19"/>
      <c r="AS375" s="19"/>
      <c r="AT375" s="19"/>
      <c r="AU375" s="19"/>
    </row>
    <row r="376" spans="27:47">
      <c r="AA376" s="19"/>
      <c r="AB376" s="19"/>
      <c r="AC376" s="19"/>
      <c r="AD376" s="19"/>
      <c r="AE376" s="19"/>
      <c r="AG376" s="137"/>
      <c r="AN376" s="19"/>
      <c r="AO376" s="19"/>
      <c r="AP376" s="19"/>
      <c r="AQ376" s="19"/>
      <c r="AR376" s="19"/>
      <c r="AS376" s="19"/>
      <c r="AT376" s="19"/>
      <c r="AU376" s="19"/>
    </row>
    <row r="377" spans="27:47">
      <c r="AA377" s="19"/>
      <c r="AB377" s="19"/>
      <c r="AC377" s="19"/>
      <c r="AD377" s="19"/>
      <c r="AE377" s="19"/>
      <c r="AG377" s="137"/>
      <c r="AN377" s="19"/>
      <c r="AO377" s="19"/>
      <c r="AP377" s="19"/>
      <c r="AQ377" s="19"/>
      <c r="AR377" s="19"/>
      <c r="AS377" s="19"/>
      <c r="AT377" s="19"/>
      <c r="AU377" s="19"/>
    </row>
    <row r="378" spans="27:47">
      <c r="AA378" s="19"/>
      <c r="AB378" s="19"/>
      <c r="AC378" s="19"/>
      <c r="AD378" s="19"/>
      <c r="AE378" s="19"/>
      <c r="AG378" s="137"/>
      <c r="AN378" s="19"/>
      <c r="AO378" s="19"/>
      <c r="AP378" s="19"/>
      <c r="AQ378" s="19"/>
      <c r="AR378" s="19"/>
      <c r="AS378" s="19"/>
      <c r="AT378" s="19"/>
      <c r="AU378" s="19"/>
    </row>
    <row r="379" spans="27:47">
      <c r="AA379" s="19"/>
      <c r="AB379" s="19"/>
      <c r="AC379" s="19"/>
      <c r="AD379" s="19"/>
      <c r="AE379" s="19"/>
      <c r="AG379" s="137"/>
      <c r="AN379" s="19"/>
      <c r="AO379" s="19"/>
      <c r="AP379" s="19"/>
      <c r="AQ379" s="19"/>
      <c r="AR379" s="19"/>
      <c r="AS379" s="19"/>
      <c r="AT379" s="19"/>
      <c r="AU379" s="19"/>
    </row>
    <row r="380" spans="27:47">
      <c r="AA380" s="19"/>
      <c r="AB380" s="19"/>
      <c r="AC380" s="19"/>
      <c r="AD380" s="19"/>
      <c r="AE380" s="19"/>
      <c r="AG380" s="137"/>
      <c r="AN380" s="19"/>
      <c r="AO380" s="19"/>
      <c r="AP380" s="19"/>
      <c r="AQ380" s="19"/>
      <c r="AR380" s="19"/>
      <c r="AS380" s="19"/>
      <c r="AT380" s="19"/>
      <c r="AU380" s="19"/>
    </row>
    <row r="381" spans="27:47">
      <c r="AA381" s="19"/>
      <c r="AB381" s="19"/>
      <c r="AC381" s="19"/>
      <c r="AD381" s="19"/>
      <c r="AE381" s="19"/>
      <c r="AG381" s="137"/>
      <c r="AN381" s="19"/>
      <c r="AO381" s="19"/>
      <c r="AP381" s="19"/>
      <c r="AQ381" s="19"/>
      <c r="AR381" s="19"/>
      <c r="AS381" s="19"/>
      <c r="AT381" s="19"/>
      <c r="AU381" s="19"/>
    </row>
    <row r="382" spans="27:47">
      <c r="AA382" s="19"/>
      <c r="AB382" s="19"/>
      <c r="AC382" s="19"/>
      <c r="AD382" s="19"/>
      <c r="AE382" s="19"/>
      <c r="AG382" s="137"/>
      <c r="AN382" s="19"/>
      <c r="AO382" s="19"/>
      <c r="AP382" s="19"/>
      <c r="AQ382" s="19"/>
      <c r="AR382" s="19"/>
      <c r="AS382" s="19"/>
      <c r="AT382" s="19"/>
      <c r="AU382" s="19"/>
    </row>
    <row r="383" spans="27:47">
      <c r="AA383" s="19"/>
      <c r="AB383" s="19"/>
      <c r="AC383" s="19"/>
      <c r="AD383" s="19"/>
      <c r="AE383" s="19"/>
      <c r="AG383" s="137"/>
      <c r="AN383" s="19"/>
      <c r="AO383" s="19"/>
      <c r="AP383" s="19"/>
      <c r="AQ383" s="19"/>
      <c r="AR383" s="19"/>
      <c r="AS383" s="19"/>
      <c r="AT383" s="19"/>
      <c r="AU383" s="19"/>
    </row>
    <row r="384" spans="27:47">
      <c r="AA384" s="19"/>
      <c r="AB384" s="19"/>
      <c r="AC384" s="19"/>
      <c r="AD384" s="19"/>
      <c r="AE384" s="19"/>
      <c r="AG384" s="137"/>
      <c r="AN384" s="19"/>
      <c r="AO384" s="19"/>
      <c r="AP384" s="19"/>
      <c r="AQ384" s="19"/>
      <c r="AR384" s="19"/>
      <c r="AS384" s="19"/>
      <c r="AT384" s="19"/>
      <c r="AU384" s="19"/>
    </row>
    <row r="385" spans="27:64">
      <c r="AA385" s="19"/>
      <c r="AB385" s="19"/>
      <c r="AC385" s="19"/>
      <c r="AD385" s="19"/>
      <c r="AE385" s="19"/>
      <c r="AG385" s="137"/>
      <c r="AN385" s="19"/>
      <c r="AO385" s="19"/>
      <c r="AP385" s="19"/>
      <c r="AQ385" s="19"/>
      <c r="AR385" s="19"/>
      <c r="AS385" s="19"/>
      <c r="AT385" s="19"/>
      <c r="AU385" s="19"/>
    </row>
    <row r="386" spans="27:64">
      <c r="AA386" s="19"/>
      <c r="AB386" s="19"/>
      <c r="AC386" s="19"/>
      <c r="AD386" s="19"/>
      <c r="AE386" s="19"/>
      <c r="AG386" s="137"/>
      <c r="AN386" s="19"/>
      <c r="AO386" s="19"/>
      <c r="AP386" s="19"/>
      <c r="AQ386" s="19"/>
      <c r="AR386" s="19"/>
      <c r="AS386" s="19"/>
      <c r="AT386" s="19"/>
      <c r="AU386" s="19"/>
    </row>
    <row r="387" spans="27:64">
      <c r="AA387" s="19"/>
      <c r="AB387" s="19"/>
      <c r="AC387" s="19"/>
      <c r="AD387" s="19"/>
      <c r="AE387" s="19"/>
      <c r="AG387" s="137"/>
      <c r="AN387" s="19"/>
      <c r="AO387" s="19"/>
      <c r="AP387" s="19"/>
      <c r="AQ387" s="19"/>
      <c r="AR387" s="19"/>
      <c r="AS387" s="19"/>
      <c r="AT387" s="19"/>
      <c r="AU387" s="19"/>
    </row>
    <row r="388" spans="27:64">
      <c r="AA388" s="19"/>
      <c r="AB388" s="19"/>
      <c r="AC388" s="19"/>
      <c r="AD388" s="19"/>
      <c r="AE388" s="19"/>
      <c r="AG388" s="137"/>
      <c r="AN388" s="19"/>
      <c r="AO388" s="19"/>
      <c r="AP388" s="19"/>
      <c r="AQ388" s="19"/>
      <c r="AR388" s="19"/>
      <c r="AS388" s="19"/>
      <c r="AT388" s="19"/>
      <c r="AU388" s="19"/>
    </row>
    <row r="389" spans="27:64">
      <c r="AA389" s="19"/>
      <c r="AB389" s="19"/>
      <c r="AC389" s="19"/>
      <c r="AD389" s="19"/>
      <c r="AE389" s="19"/>
      <c r="AG389" s="137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</row>
    <row r="390" spans="27:64">
      <c r="AA390" s="19"/>
      <c r="AB390" s="19"/>
      <c r="AC390" s="19"/>
      <c r="AD390" s="19"/>
      <c r="AE390" s="19"/>
      <c r="AG390" s="137"/>
      <c r="AN390" s="19"/>
      <c r="AO390" s="19"/>
      <c r="AP390" s="19"/>
      <c r="AQ390" s="19"/>
      <c r="AR390" s="19"/>
      <c r="AS390" s="19"/>
      <c r="AT390" s="19"/>
      <c r="AU390" s="19"/>
    </row>
    <row r="391" spans="27:64">
      <c r="AA391" s="19"/>
      <c r="AB391" s="19"/>
      <c r="AC391" s="19"/>
      <c r="AD391" s="19"/>
      <c r="AE391" s="19"/>
      <c r="AG391" s="137"/>
      <c r="AN391" s="19"/>
      <c r="AO391" s="19"/>
      <c r="AP391" s="19"/>
      <c r="AQ391" s="19"/>
      <c r="AR391" s="19"/>
      <c r="AS391" s="19"/>
      <c r="AT391" s="19"/>
      <c r="AU391" s="19"/>
      <c r="AV391" s="19"/>
    </row>
    <row r="392" spans="27:64">
      <c r="AA392" s="19"/>
      <c r="AB392" s="19"/>
      <c r="AC392" s="19"/>
      <c r="AD392" s="19"/>
      <c r="AE392" s="19"/>
      <c r="AG392" s="137"/>
      <c r="AN392" s="19"/>
      <c r="AO392" s="19"/>
      <c r="AP392" s="19"/>
      <c r="AQ392" s="19"/>
      <c r="AR392" s="19"/>
      <c r="AS392" s="19"/>
      <c r="AT392" s="19"/>
      <c r="AU392" s="19"/>
    </row>
    <row r="393" spans="27:64">
      <c r="AA393" s="19"/>
      <c r="AB393" s="19"/>
      <c r="AC393" s="19"/>
      <c r="AD393" s="19"/>
      <c r="AE393" s="19"/>
      <c r="AG393" s="137"/>
      <c r="AN393" s="19"/>
      <c r="AO393" s="19"/>
      <c r="AP393" s="19"/>
      <c r="AQ393" s="19"/>
      <c r="AR393" s="19"/>
      <c r="AS393" s="19"/>
      <c r="AT393" s="19"/>
      <c r="AU393" s="19"/>
    </row>
    <row r="394" spans="27:64">
      <c r="AA394" s="19"/>
      <c r="AB394" s="19"/>
      <c r="AC394" s="19"/>
      <c r="AD394" s="19"/>
      <c r="AE394" s="19"/>
      <c r="AG394" s="137"/>
      <c r="AN394" s="19"/>
      <c r="AO394" s="19"/>
      <c r="AP394" s="19"/>
      <c r="AQ394" s="19"/>
      <c r="AR394" s="19"/>
      <c r="AS394" s="19"/>
      <c r="AT394" s="19"/>
      <c r="AU394" s="19"/>
    </row>
    <row r="395" spans="27:64">
      <c r="AA395" s="19"/>
      <c r="AB395" s="19"/>
      <c r="AC395" s="19"/>
      <c r="AD395" s="19"/>
      <c r="AE395" s="19"/>
      <c r="AG395" s="137"/>
      <c r="AN395" s="19"/>
      <c r="AO395" s="19"/>
      <c r="AP395" s="19"/>
      <c r="AQ395" s="19"/>
      <c r="AR395" s="19"/>
      <c r="AS395" s="19"/>
      <c r="AT395" s="19"/>
      <c r="AU395" s="19"/>
    </row>
    <row r="396" spans="27:64">
      <c r="AA396" s="19"/>
      <c r="AB396" s="19"/>
      <c r="AC396" s="19"/>
      <c r="AD396" s="19"/>
      <c r="AE396" s="19"/>
      <c r="AG396" s="137"/>
      <c r="AN396" s="19"/>
      <c r="AO396" s="19"/>
      <c r="AP396" s="19"/>
      <c r="AQ396" s="19"/>
      <c r="AR396" s="19"/>
      <c r="AS396" s="19"/>
      <c r="AT396" s="19"/>
      <c r="AU396" s="19"/>
    </row>
    <row r="397" spans="27:64">
      <c r="AA397" s="19"/>
      <c r="AB397" s="19"/>
      <c r="AC397" s="19"/>
      <c r="AD397" s="19"/>
      <c r="AE397" s="19"/>
      <c r="AG397" s="137"/>
      <c r="AN397" s="19"/>
      <c r="AO397" s="19"/>
      <c r="AP397" s="19"/>
      <c r="AQ397" s="19"/>
      <c r="AR397" s="19"/>
      <c r="AS397" s="19"/>
      <c r="AT397" s="19"/>
      <c r="AU397" s="19"/>
    </row>
    <row r="398" spans="27:64">
      <c r="AA398" s="19"/>
      <c r="AB398" s="19"/>
      <c r="AC398" s="19"/>
      <c r="AD398" s="19"/>
      <c r="AE398" s="19"/>
      <c r="AG398" s="137"/>
      <c r="AN398" s="19"/>
      <c r="AO398" s="19"/>
      <c r="AP398" s="19"/>
      <c r="AQ398" s="19"/>
      <c r="AR398" s="19"/>
      <c r="AS398" s="19"/>
      <c r="AT398" s="19"/>
      <c r="AU398" s="19"/>
    </row>
    <row r="399" spans="27:64">
      <c r="AA399" s="19"/>
      <c r="AB399" s="19"/>
      <c r="AC399" s="19"/>
      <c r="AD399" s="19"/>
      <c r="AE399" s="19"/>
      <c r="AG399" s="137"/>
      <c r="AN399" s="19"/>
      <c r="AO399" s="19"/>
      <c r="AP399" s="19"/>
      <c r="AQ399" s="19"/>
      <c r="AR399" s="19"/>
      <c r="AS399" s="19"/>
      <c r="AT399" s="19"/>
      <c r="AU399" s="19"/>
    </row>
    <row r="400" spans="27:64">
      <c r="AA400" s="19"/>
      <c r="AB400" s="19"/>
      <c r="AC400" s="19"/>
      <c r="AD400" s="19"/>
      <c r="AE400" s="19"/>
      <c r="AG400" s="137"/>
      <c r="AN400" s="19"/>
      <c r="AO400" s="19"/>
      <c r="AP400" s="19"/>
      <c r="AQ400" s="19"/>
      <c r="AR400" s="19"/>
      <c r="AS400" s="19"/>
      <c r="AT400" s="19"/>
      <c r="AU400" s="19"/>
    </row>
    <row r="401" spans="27:64">
      <c r="AA401" s="19"/>
      <c r="AB401" s="19"/>
      <c r="AC401" s="19"/>
      <c r="AD401" s="19"/>
      <c r="AE401" s="19"/>
      <c r="AG401" s="137"/>
      <c r="AN401" s="19"/>
      <c r="AO401" s="19"/>
      <c r="AP401" s="19"/>
      <c r="AQ401" s="19"/>
      <c r="AR401" s="19"/>
      <c r="AS401" s="19"/>
      <c r="AT401" s="19"/>
      <c r="AU401" s="19"/>
    </row>
    <row r="402" spans="27:64">
      <c r="AA402" s="19"/>
      <c r="AB402" s="19"/>
      <c r="AC402" s="19"/>
      <c r="AD402" s="19"/>
      <c r="AE402" s="19"/>
      <c r="AG402" s="137"/>
      <c r="AN402" s="19"/>
      <c r="AO402" s="19"/>
      <c r="AP402" s="19"/>
      <c r="AQ402" s="19"/>
      <c r="AR402" s="19"/>
      <c r="AS402" s="19"/>
      <c r="AT402" s="19"/>
      <c r="AU402" s="19"/>
    </row>
    <row r="403" spans="27:64">
      <c r="AA403" s="19"/>
      <c r="AB403" s="19"/>
      <c r="AC403" s="19"/>
      <c r="AD403" s="19"/>
      <c r="AE403" s="19"/>
      <c r="AG403" s="137"/>
      <c r="AN403" s="19"/>
      <c r="AO403" s="19"/>
      <c r="AP403" s="19"/>
      <c r="AQ403" s="19"/>
      <c r="AR403" s="19"/>
      <c r="AS403" s="19"/>
      <c r="AT403" s="19"/>
      <c r="AU403" s="19"/>
    </row>
    <row r="404" spans="27:64">
      <c r="AA404" s="19"/>
      <c r="AB404" s="19"/>
      <c r="AC404" s="19"/>
      <c r="AD404" s="19"/>
      <c r="AE404" s="19"/>
      <c r="AG404" s="137"/>
      <c r="AN404" s="19"/>
      <c r="AO404" s="19"/>
      <c r="AP404" s="19"/>
      <c r="AQ404" s="19"/>
      <c r="AR404" s="19"/>
      <c r="AS404" s="19"/>
      <c r="AT404" s="19"/>
      <c r="AU404" s="19"/>
    </row>
    <row r="405" spans="27:64">
      <c r="AA405" s="19"/>
      <c r="AB405" s="19"/>
      <c r="AC405" s="19"/>
      <c r="AD405" s="19"/>
      <c r="AE405" s="19"/>
      <c r="AG405" s="137"/>
      <c r="AN405" s="19"/>
      <c r="AO405" s="19"/>
      <c r="AP405" s="19"/>
      <c r="AQ405" s="19"/>
      <c r="AR405" s="19"/>
      <c r="AS405" s="19"/>
      <c r="AT405" s="19"/>
      <c r="AU405" s="19"/>
    </row>
    <row r="406" spans="27:64">
      <c r="AA406" s="19"/>
      <c r="AB406" s="19"/>
      <c r="AC406" s="19"/>
      <c r="AD406" s="19"/>
      <c r="AE406" s="19"/>
      <c r="AG406" s="137"/>
      <c r="AN406" s="19"/>
      <c r="AO406" s="19"/>
      <c r="AP406" s="19"/>
      <c r="AQ406" s="19"/>
      <c r="AR406" s="19"/>
      <c r="AS406" s="19"/>
      <c r="AT406" s="19"/>
      <c r="AU406" s="19"/>
    </row>
    <row r="407" spans="27:64">
      <c r="AA407" s="19"/>
      <c r="AB407" s="19"/>
      <c r="AC407" s="19"/>
      <c r="AD407" s="19"/>
      <c r="AE407" s="19"/>
      <c r="AG407" s="137"/>
      <c r="AN407" s="19"/>
      <c r="AO407" s="19"/>
      <c r="AP407" s="19"/>
      <c r="AQ407" s="19"/>
      <c r="AR407" s="19"/>
      <c r="AS407" s="19"/>
      <c r="AT407" s="19"/>
      <c r="AU407" s="19"/>
    </row>
    <row r="408" spans="27:64">
      <c r="AA408" s="19"/>
      <c r="AB408" s="19"/>
      <c r="AC408" s="19"/>
      <c r="AD408" s="19"/>
      <c r="AE408" s="19"/>
      <c r="AG408" s="137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</row>
    <row r="409" spans="27:64">
      <c r="AA409" s="19"/>
      <c r="AB409" s="19"/>
      <c r="AC409" s="19"/>
      <c r="AD409" s="19"/>
      <c r="AE409" s="19"/>
      <c r="AG409" s="137"/>
      <c r="AN409" s="19"/>
      <c r="AO409" s="19"/>
      <c r="AP409" s="19"/>
      <c r="AQ409" s="19"/>
      <c r="AR409" s="19"/>
      <c r="AS409" s="19"/>
      <c r="AT409" s="19"/>
      <c r="AU409" s="19"/>
      <c r="AV409" s="19"/>
    </row>
    <row r="410" spans="27:64">
      <c r="AA410" s="19"/>
      <c r="AB410" s="19"/>
      <c r="AC410" s="19"/>
      <c r="AD410" s="19"/>
      <c r="AE410" s="19"/>
      <c r="AG410" s="137"/>
      <c r="AN410" s="19"/>
      <c r="AO410" s="19"/>
      <c r="AP410" s="19"/>
      <c r="AQ410" s="19"/>
      <c r="AR410" s="19"/>
      <c r="AS410" s="19"/>
      <c r="AT410" s="19"/>
      <c r="AU410" s="19"/>
      <c r="AV410" s="19"/>
      <c r="AX410" s="19"/>
    </row>
    <row r="411" spans="27:64">
      <c r="AA411" s="19"/>
      <c r="AB411" s="19"/>
      <c r="AC411" s="19"/>
      <c r="AD411" s="19"/>
      <c r="AE411" s="19"/>
      <c r="AG411" s="137"/>
      <c r="AN411" s="19"/>
      <c r="AO411" s="19"/>
      <c r="AP411" s="19"/>
      <c r="AQ411" s="19"/>
      <c r="AR411" s="19"/>
      <c r="AS411" s="19"/>
      <c r="AT411" s="19"/>
      <c r="AU411" s="19"/>
    </row>
    <row r="412" spans="27:64">
      <c r="AA412" s="19"/>
      <c r="AB412" s="19"/>
      <c r="AC412" s="19"/>
      <c r="AD412" s="19"/>
      <c r="AE412" s="19"/>
      <c r="AG412" s="137"/>
      <c r="AN412" s="19"/>
      <c r="AO412" s="19"/>
      <c r="AP412" s="19"/>
      <c r="AQ412" s="19"/>
      <c r="AR412" s="19"/>
      <c r="AS412" s="19"/>
      <c r="AT412" s="19"/>
      <c r="AU412" s="19"/>
    </row>
    <row r="413" spans="27:64">
      <c r="AA413" s="19"/>
      <c r="AB413" s="19"/>
      <c r="AC413" s="19"/>
      <c r="AD413" s="19"/>
      <c r="AE413" s="19"/>
      <c r="AG413" s="137"/>
      <c r="AN413" s="19"/>
      <c r="AO413" s="19"/>
      <c r="AP413" s="19"/>
      <c r="AQ413" s="19"/>
      <c r="AR413" s="19"/>
      <c r="AS413" s="19"/>
      <c r="AT413" s="19"/>
      <c r="AU413" s="19"/>
    </row>
    <row r="414" spans="27:64">
      <c r="AA414" s="19"/>
      <c r="AB414" s="19"/>
      <c r="AC414" s="19"/>
      <c r="AD414" s="19"/>
      <c r="AE414" s="19"/>
      <c r="AG414" s="137"/>
      <c r="AN414" s="19"/>
      <c r="AO414" s="19"/>
      <c r="AP414" s="19"/>
      <c r="AQ414" s="19"/>
      <c r="AR414" s="19"/>
      <c r="AS414" s="19"/>
      <c r="AT414" s="19"/>
      <c r="AU414" s="19"/>
      <c r="AV414" s="19"/>
    </row>
    <row r="415" spans="27:64">
      <c r="AA415" s="19"/>
      <c r="AB415" s="19"/>
      <c r="AC415" s="19"/>
      <c r="AD415" s="19"/>
      <c r="AE415" s="19"/>
      <c r="AG415" s="137"/>
      <c r="AN415" s="19"/>
      <c r="AO415" s="19"/>
      <c r="AP415" s="19"/>
      <c r="AQ415" s="19"/>
      <c r="AR415" s="19"/>
      <c r="AS415" s="19"/>
      <c r="AT415" s="19"/>
      <c r="AU415" s="19"/>
    </row>
    <row r="416" spans="27:64">
      <c r="AA416" s="19"/>
      <c r="AB416" s="19"/>
      <c r="AC416" s="19"/>
      <c r="AD416" s="19"/>
      <c r="AE416" s="19"/>
      <c r="AG416" s="137"/>
      <c r="AN416" s="19"/>
      <c r="AO416" s="19"/>
      <c r="AP416" s="19"/>
      <c r="AQ416" s="19"/>
      <c r="AR416" s="19"/>
      <c r="AS416" s="19"/>
      <c r="AT416" s="19"/>
      <c r="AU416" s="19"/>
    </row>
    <row r="417" spans="27:47">
      <c r="AA417" s="19"/>
      <c r="AB417" s="19"/>
      <c r="AC417" s="19"/>
      <c r="AD417" s="19"/>
      <c r="AE417" s="19"/>
      <c r="AG417" s="137"/>
      <c r="AN417" s="19"/>
      <c r="AO417" s="19"/>
      <c r="AP417" s="19"/>
      <c r="AQ417" s="19"/>
      <c r="AR417" s="19"/>
      <c r="AS417" s="19"/>
      <c r="AT417" s="19"/>
      <c r="AU417" s="19"/>
    </row>
    <row r="418" spans="27:47">
      <c r="AA418" s="19"/>
      <c r="AB418" s="19"/>
      <c r="AC418" s="19"/>
      <c r="AD418" s="19"/>
      <c r="AE418" s="19"/>
      <c r="AG418" s="137"/>
      <c r="AN418" s="19"/>
      <c r="AO418" s="19"/>
      <c r="AP418" s="19"/>
      <c r="AQ418" s="19"/>
      <c r="AR418" s="19"/>
      <c r="AS418" s="19"/>
      <c r="AT418" s="19"/>
      <c r="AU418" s="19"/>
    </row>
    <row r="419" spans="27:47">
      <c r="AA419" s="19"/>
      <c r="AB419" s="19"/>
      <c r="AC419" s="19"/>
      <c r="AD419" s="19"/>
      <c r="AE419" s="19"/>
      <c r="AG419" s="137"/>
      <c r="AN419" s="19"/>
      <c r="AO419" s="19"/>
      <c r="AP419" s="19"/>
      <c r="AQ419" s="19"/>
      <c r="AR419" s="19"/>
      <c r="AS419" s="19"/>
      <c r="AT419" s="19"/>
      <c r="AU419" s="19"/>
    </row>
    <row r="420" spans="27:47">
      <c r="AA420" s="19"/>
      <c r="AB420" s="19"/>
      <c r="AC420" s="19"/>
      <c r="AD420" s="19"/>
      <c r="AE420" s="19"/>
      <c r="AG420" s="137"/>
      <c r="AN420" s="19"/>
      <c r="AO420" s="19"/>
      <c r="AP420" s="19"/>
      <c r="AQ420" s="19"/>
      <c r="AR420" s="19"/>
      <c r="AS420" s="19"/>
      <c r="AT420" s="19"/>
      <c r="AU420" s="19"/>
    </row>
    <row r="421" spans="27:47">
      <c r="AA421" s="19"/>
      <c r="AB421" s="19"/>
      <c r="AC421" s="19"/>
      <c r="AD421" s="19"/>
      <c r="AE421" s="19"/>
      <c r="AG421" s="137"/>
      <c r="AN421" s="19"/>
      <c r="AO421" s="19"/>
      <c r="AP421" s="19"/>
      <c r="AQ421" s="19"/>
      <c r="AR421" s="19"/>
      <c r="AS421" s="19"/>
      <c r="AT421" s="19"/>
      <c r="AU421" s="19"/>
    </row>
    <row r="422" spans="27:47">
      <c r="AA422" s="19"/>
      <c r="AB422" s="19"/>
      <c r="AC422" s="19"/>
      <c r="AD422" s="19"/>
      <c r="AE422" s="19"/>
      <c r="AG422" s="137"/>
      <c r="AN422" s="19"/>
      <c r="AO422" s="19"/>
      <c r="AP422" s="19"/>
      <c r="AQ422" s="19"/>
      <c r="AR422" s="19"/>
      <c r="AS422" s="19"/>
      <c r="AT422" s="19"/>
      <c r="AU422" s="19"/>
    </row>
    <row r="423" spans="27:47">
      <c r="AA423" s="19"/>
      <c r="AB423" s="19"/>
      <c r="AC423" s="19"/>
      <c r="AD423" s="19"/>
      <c r="AE423" s="19"/>
      <c r="AG423" s="137"/>
      <c r="AN423" s="19"/>
      <c r="AO423" s="19"/>
      <c r="AP423" s="19"/>
      <c r="AQ423" s="19"/>
      <c r="AR423" s="19"/>
      <c r="AS423" s="19"/>
      <c r="AT423" s="19"/>
      <c r="AU423" s="19"/>
    </row>
    <row r="424" spans="27:47">
      <c r="AA424" s="19"/>
      <c r="AB424" s="19"/>
      <c r="AC424" s="19"/>
      <c r="AD424" s="19"/>
      <c r="AE424" s="19"/>
      <c r="AG424" s="137"/>
      <c r="AN424" s="19"/>
      <c r="AO424" s="19"/>
      <c r="AP424" s="19"/>
      <c r="AQ424" s="19"/>
      <c r="AR424" s="19"/>
      <c r="AS424" s="19"/>
      <c r="AT424" s="19"/>
      <c r="AU424" s="19"/>
    </row>
    <row r="425" spans="27:47">
      <c r="AA425" s="19"/>
      <c r="AB425" s="19"/>
      <c r="AC425" s="19"/>
      <c r="AD425" s="19"/>
      <c r="AE425" s="19"/>
      <c r="AG425" s="137"/>
      <c r="AN425" s="19"/>
      <c r="AO425" s="19"/>
      <c r="AP425" s="19"/>
      <c r="AQ425" s="19"/>
      <c r="AR425" s="19"/>
      <c r="AS425" s="19"/>
      <c r="AT425" s="19"/>
      <c r="AU425" s="19"/>
    </row>
    <row r="426" spans="27:47">
      <c r="AA426" s="19"/>
      <c r="AB426" s="19"/>
      <c r="AC426" s="19"/>
      <c r="AD426" s="19"/>
      <c r="AE426" s="19"/>
      <c r="AG426" s="137"/>
      <c r="AN426" s="19"/>
      <c r="AO426" s="19"/>
      <c r="AP426" s="19"/>
      <c r="AQ426" s="19"/>
      <c r="AR426" s="19"/>
      <c r="AS426" s="19"/>
      <c r="AT426" s="19"/>
      <c r="AU426" s="19"/>
    </row>
    <row r="427" spans="27:47">
      <c r="AA427" s="19"/>
      <c r="AB427" s="19"/>
      <c r="AC427" s="19"/>
      <c r="AD427" s="19"/>
      <c r="AE427" s="19"/>
      <c r="AG427" s="137"/>
      <c r="AN427" s="19"/>
      <c r="AO427" s="19"/>
      <c r="AP427" s="19"/>
      <c r="AQ427" s="19"/>
      <c r="AR427" s="19"/>
      <c r="AS427" s="19"/>
      <c r="AT427" s="19"/>
      <c r="AU427" s="19"/>
    </row>
    <row r="428" spans="27:47">
      <c r="AA428" s="19"/>
      <c r="AB428" s="19"/>
      <c r="AC428" s="19"/>
      <c r="AD428" s="19"/>
      <c r="AE428" s="19"/>
      <c r="AG428" s="137"/>
      <c r="AN428" s="19"/>
      <c r="AO428" s="19"/>
      <c r="AP428" s="19"/>
      <c r="AQ428" s="19"/>
      <c r="AR428" s="19"/>
      <c r="AS428" s="19"/>
      <c r="AT428" s="19"/>
      <c r="AU428" s="19"/>
    </row>
    <row r="429" spans="27:47">
      <c r="AA429" s="19"/>
      <c r="AB429" s="19"/>
      <c r="AC429" s="19"/>
      <c r="AD429" s="19"/>
      <c r="AE429" s="19"/>
      <c r="AG429" s="137"/>
      <c r="AN429" s="19"/>
      <c r="AO429" s="19"/>
      <c r="AP429" s="19"/>
      <c r="AQ429" s="19"/>
      <c r="AR429" s="19"/>
      <c r="AS429" s="19"/>
      <c r="AT429" s="19"/>
      <c r="AU429" s="19"/>
    </row>
    <row r="430" spans="27:47">
      <c r="AA430" s="19"/>
      <c r="AB430" s="19"/>
      <c r="AC430" s="19"/>
      <c r="AD430" s="19"/>
      <c r="AE430" s="19"/>
      <c r="AG430" s="137"/>
      <c r="AN430" s="19"/>
      <c r="AO430" s="19"/>
      <c r="AP430" s="19"/>
      <c r="AQ430" s="19"/>
      <c r="AR430" s="19"/>
      <c r="AS430" s="19"/>
      <c r="AT430" s="19"/>
      <c r="AU430" s="19"/>
    </row>
    <row r="431" spans="27:47">
      <c r="AA431" s="19"/>
      <c r="AB431" s="19"/>
      <c r="AC431" s="19"/>
      <c r="AD431" s="19"/>
      <c r="AE431" s="19"/>
      <c r="AG431" s="137"/>
      <c r="AN431" s="19"/>
      <c r="AO431" s="19"/>
      <c r="AP431" s="19"/>
      <c r="AQ431" s="19"/>
      <c r="AR431" s="19"/>
      <c r="AS431" s="19"/>
      <c r="AT431" s="19"/>
      <c r="AU431" s="19"/>
    </row>
    <row r="432" spans="27:47">
      <c r="AA432" s="19"/>
      <c r="AB432" s="19"/>
      <c r="AC432" s="19"/>
      <c r="AD432" s="19"/>
      <c r="AE432" s="19"/>
      <c r="AG432" s="137"/>
      <c r="AN432" s="19"/>
      <c r="AO432" s="19"/>
      <c r="AP432" s="19"/>
      <c r="AQ432" s="19"/>
      <c r="AR432" s="19"/>
      <c r="AS432" s="19"/>
      <c r="AT432" s="19"/>
      <c r="AU432" s="19"/>
    </row>
    <row r="433" spans="27:47">
      <c r="AA433" s="19"/>
      <c r="AB433" s="19"/>
      <c r="AC433" s="19"/>
      <c r="AD433" s="19"/>
      <c r="AE433" s="19"/>
      <c r="AG433" s="137"/>
      <c r="AN433" s="19"/>
      <c r="AO433" s="19"/>
      <c r="AP433" s="19"/>
      <c r="AQ433" s="19"/>
      <c r="AR433" s="19"/>
      <c r="AS433" s="19"/>
      <c r="AT433" s="19"/>
      <c r="AU433" s="19"/>
    </row>
    <row r="434" spans="27:47">
      <c r="AA434" s="19"/>
      <c r="AB434" s="19"/>
      <c r="AC434" s="19"/>
      <c r="AD434" s="19"/>
      <c r="AE434" s="19"/>
      <c r="AG434" s="137"/>
      <c r="AN434" s="19"/>
      <c r="AO434" s="19"/>
      <c r="AP434" s="19"/>
      <c r="AQ434" s="19"/>
      <c r="AR434" s="19"/>
      <c r="AS434" s="19"/>
      <c r="AT434" s="19"/>
      <c r="AU434" s="19"/>
    </row>
    <row r="435" spans="27:47">
      <c r="AA435" s="19"/>
      <c r="AB435" s="19"/>
      <c r="AC435" s="19"/>
      <c r="AD435" s="19"/>
      <c r="AE435" s="19"/>
      <c r="AG435" s="137"/>
      <c r="AN435" s="19"/>
      <c r="AO435" s="19"/>
      <c r="AP435" s="19"/>
      <c r="AQ435" s="19"/>
      <c r="AR435" s="19"/>
      <c r="AS435" s="19"/>
      <c r="AT435" s="19"/>
      <c r="AU435" s="19"/>
    </row>
    <row r="436" spans="27:47">
      <c r="AA436" s="19"/>
      <c r="AB436" s="19"/>
      <c r="AC436" s="19"/>
      <c r="AD436" s="19"/>
      <c r="AE436" s="19"/>
      <c r="AG436" s="137"/>
      <c r="AN436" s="19"/>
      <c r="AO436" s="19"/>
      <c r="AP436" s="19"/>
      <c r="AQ436" s="19"/>
      <c r="AR436" s="19"/>
      <c r="AS436" s="19"/>
      <c r="AT436" s="19"/>
      <c r="AU436" s="19"/>
    </row>
    <row r="437" spans="27:47">
      <c r="AA437" s="19"/>
      <c r="AB437" s="19"/>
      <c r="AC437" s="19"/>
      <c r="AD437" s="19"/>
      <c r="AE437" s="19"/>
      <c r="AG437" s="137"/>
      <c r="AN437" s="19"/>
      <c r="AO437" s="19"/>
      <c r="AP437" s="19"/>
      <c r="AQ437" s="19"/>
      <c r="AR437" s="19"/>
      <c r="AS437" s="19"/>
      <c r="AT437" s="19"/>
      <c r="AU437" s="19"/>
    </row>
    <row r="438" spans="27:47">
      <c r="AA438" s="19"/>
      <c r="AB438" s="19"/>
      <c r="AC438" s="19"/>
      <c r="AD438" s="19"/>
      <c r="AE438" s="19"/>
      <c r="AG438" s="137"/>
      <c r="AN438" s="19"/>
      <c r="AO438" s="19"/>
      <c r="AP438" s="19"/>
      <c r="AQ438" s="19"/>
      <c r="AR438" s="19"/>
      <c r="AS438" s="19"/>
      <c r="AT438" s="19"/>
      <c r="AU438" s="19"/>
    </row>
    <row r="439" spans="27:47">
      <c r="AA439" s="19"/>
      <c r="AB439" s="19"/>
      <c r="AC439" s="19"/>
      <c r="AD439" s="19"/>
      <c r="AE439" s="19"/>
      <c r="AG439" s="137"/>
      <c r="AN439" s="19"/>
      <c r="AO439" s="19"/>
      <c r="AP439" s="19"/>
      <c r="AQ439" s="19"/>
      <c r="AR439" s="19"/>
      <c r="AS439" s="19"/>
      <c r="AT439" s="19"/>
      <c r="AU439" s="19"/>
    </row>
    <row r="440" spans="27:47">
      <c r="AA440" s="19"/>
      <c r="AB440" s="19"/>
      <c r="AC440" s="19"/>
      <c r="AD440" s="19"/>
      <c r="AE440" s="19"/>
      <c r="AG440" s="137"/>
      <c r="AN440" s="19"/>
      <c r="AO440" s="19"/>
      <c r="AP440" s="19"/>
      <c r="AQ440" s="19"/>
      <c r="AR440" s="19"/>
      <c r="AS440" s="19"/>
      <c r="AT440" s="19"/>
      <c r="AU440" s="19"/>
    </row>
    <row r="441" spans="27:47">
      <c r="AA441" s="19"/>
      <c r="AB441" s="19"/>
      <c r="AC441" s="19"/>
      <c r="AD441" s="19"/>
      <c r="AE441" s="19"/>
      <c r="AG441" s="137"/>
      <c r="AN441" s="19"/>
      <c r="AO441" s="19"/>
      <c r="AP441" s="19"/>
      <c r="AQ441" s="19"/>
      <c r="AR441" s="19"/>
      <c r="AS441" s="19"/>
      <c r="AT441" s="19"/>
      <c r="AU441" s="19"/>
    </row>
    <row r="442" spans="27:47">
      <c r="AA442" s="19"/>
      <c r="AB442" s="19"/>
      <c r="AC442" s="19"/>
      <c r="AD442" s="19"/>
      <c r="AE442" s="19"/>
      <c r="AG442" s="137"/>
      <c r="AN442" s="19"/>
      <c r="AO442" s="19"/>
      <c r="AP442" s="19"/>
      <c r="AQ442" s="19"/>
      <c r="AR442" s="19"/>
      <c r="AS442" s="19"/>
      <c r="AT442" s="19"/>
      <c r="AU442" s="19"/>
    </row>
    <row r="443" spans="27:47">
      <c r="AA443" s="19"/>
      <c r="AB443" s="19"/>
      <c r="AC443" s="19"/>
      <c r="AD443" s="19"/>
      <c r="AE443" s="19"/>
      <c r="AG443" s="137"/>
      <c r="AN443" s="19"/>
      <c r="AO443" s="19"/>
      <c r="AP443" s="19"/>
      <c r="AQ443" s="19"/>
      <c r="AR443" s="19"/>
      <c r="AS443" s="19"/>
      <c r="AT443" s="19"/>
      <c r="AU443" s="19"/>
    </row>
    <row r="444" spans="27:47">
      <c r="AA444" s="19"/>
      <c r="AB444" s="19"/>
      <c r="AC444" s="19"/>
      <c r="AD444" s="19"/>
      <c r="AE444" s="19"/>
      <c r="AG444" s="137"/>
      <c r="AN444" s="19"/>
      <c r="AO444" s="19"/>
      <c r="AP444" s="19"/>
      <c r="AQ444" s="19"/>
      <c r="AR444" s="19"/>
      <c r="AS444" s="19"/>
      <c r="AT444" s="19"/>
      <c r="AU444" s="19"/>
    </row>
    <row r="445" spans="27:47">
      <c r="AA445" s="19"/>
      <c r="AB445" s="19"/>
      <c r="AC445" s="19"/>
      <c r="AD445" s="19"/>
      <c r="AE445" s="19"/>
      <c r="AG445" s="137"/>
      <c r="AN445" s="19"/>
      <c r="AO445" s="19"/>
      <c r="AP445" s="19"/>
      <c r="AQ445" s="19"/>
      <c r="AR445" s="19"/>
      <c r="AS445" s="19"/>
      <c r="AT445" s="19"/>
      <c r="AU445" s="19"/>
    </row>
    <row r="446" spans="27:47">
      <c r="AA446" s="19"/>
      <c r="AB446" s="19"/>
      <c r="AC446" s="19"/>
      <c r="AD446" s="19"/>
      <c r="AE446" s="19"/>
      <c r="AG446" s="137"/>
      <c r="AN446" s="19"/>
      <c r="AO446" s="19"/>
      <c r="AP446" s="19"/>
      <c r="AQ446" s="19"/>
      <c r="AR446" s="19"/>
      <c r="AS446" s="19"/>
      <c r="AT446" s="19"/>
      <c r="AU446" s="19"/>
    </row>
    <row r="447" spans="27:47">
      <c r="AA447" s="19"/>
      <c r="AB447" s="19"/>
      <c r="AC447" s="19"/>
      <c r="AD447" s="19"/>
      <c r="AE447" s="19"/>
      <c r="AG447" s="137"/>
      <c r="AN447" s="19"/>
      <c r="AO447" s="19"/>
      <c r="AP447" s="19"/>
      <c r="AQ447" s="19"/>
      <c r="AR447" s="19"/>
      <c r="AS447" s="19"/>
      <c r="AT447" s="19"/>
      <c r="AU447" s="19"/>
    </row>
    <row r="448" spans="27:47">
      <c r="AA448" s="19"/>
      <c r="AB448" s="19"/>
      <c r="AC448" s="19"/>
      <c r="AD448" s="19"/>
      <c r="AE448" s="19"/>
      <c r="AG448" s="137"/>
      <c r="AN448" s="19"/>
      <c r="AO448" s="19"/>
      <c r="AP448" s="19"/>
      <c r="AQ448" s="19"/>
      <c r="AR448" s="19"/>
      <c r="AS448" s="19"/>
      <c r="AT448" s="19"/>
      <c r="AU448" s="19"/>
    </row>
    <row r="449" spans="27:47">
      <c r="AA449" s="19"/>
      <c r="AB449" s="19"/>
      <c r="AC449" s="19"/>
      <c r="AD449" s="19"/>
      <c r="AE449" s="19"/>
      <c r="AG449" s="137"/>
      <c r="AN449" s="19"/>
      <c r="AO449" s="19"/>
      <c r="AP449" s="19"/>
      <c r="AQ449" s="19"/>
      <c r="AR449" s="19"/>
      <c r="AS449" s="19"/>
      <c r="AT449" s="19"/>
      <c r="AU449" s="19"/>
    </row>
    <row r="450" spans="27:47">
      <c r="AA450" s="19"/>
      <c r="AB450" s="19"/>
      <c r="AC450" s="19"/>
      <c r="AD450" s="19"/>
      <c r="AE450" s="19"/>
      <c r="AG450" s="137"/>
      <c r="AN450" s="19"/>
      <c r="AO450" s="19"/>
      <c r="AP450" s="19"/>
      <c r="AQ450" s="19"/>
      <c r="AR450" s="19"/>
      <c r="AS450" s="19"/>
      <c r="AT450" s="19"/>
      <c r="AU450" s="19"/>
    </row>
    <row r="451" spans="27:47">
      <c r="AA451" s="19"/>
      <c r="AB451" s="19"/>
      <c r="AC451" s="19"/>
      <c r="AD451" s="19"/>
      <c r="AE451" s="19"/>
      <c r="AG451" s="137"/>
      <c r="AN451" s="19"/>
      <c r="AO451" s="19"/>
      <c r="AP451" s="19"/>
      <c r="AQ451" s="19"/>
      <c r="AR451" s="19"/>
      <c r="AS451" s="19"/>
      <c r="AT451" s="19"/>
      <c r="AU451" s="19"/>
    </row>
    <row r="452" spans="27:47">
      <c r="AA452" s="19"/>
      <c r="AB452" s="19"/>
      <c r="AC452" s="19"/>
      <c r="AD452" s="19"/>
      <c r="AE452" s="19"/>
      <c r="AG452" s="137"/>
      <c r="AN452" s="19"/>
      <c r="AO452" s="19"/>
      <c r="AP452" s="19"/>
      <c r="AQ452" s="19"/>
      <c r="AR452" s="19"/>
      <c r="AS452" s="19"/>
      <c r="AT452" s="19"/>
      <c r="AU452" s="19"/>
    </row>
    <row r="453" spans="27:47">
      <c r="AA453" s="19"/>
      <c r="AB453" s="19"/>
      <c r="AC453" s="19"/>
      <c r="AD453" s="19"/>
      <c r="AE453" s="19"/>
      <c r="AG453" s="137"/>
      <c r="AN453" s="19"/>
      <c r="AO453" s="19"/>
      <c r="AP453" s="19"/>
      <c r="AQ453" s="19"/>
      <c r="AR453" s="19"/>
      <c r="AS453" s="19"/>
      <c r="AT453" s="19"/>
      <c r="AU453" s="19"/>
    </row>
    <row r="454" spans="27:47">
      <c r="AA454" s="19"/>
      <c r="AB454" s="19"/>
      <c r="AC454" s="19"/>
      <c r="AD454" s="19"/>
      <c r="AE454" s="19"/>
      <c r="AG454" s="137"/>
      <c r="AN454" s="19"/>
      <c r="AO454" s="19"/>
      <c r="AP454" s="19"/>
      <c r="AQ454" s="19"/>
      <c r="AR454" s="19"/>
      <c r="AS454" s="19"/>
      <c r="AT454" s="19"/>
      <c r="AU454" s="19"/>
    </row>
    <row r="455" spans="27:47">
      <c r="AA455" s="19"/>
      <c r="AB455" s="19"/>
      <c r="AC455" s="19"/>
      <c r="AD455" s="19"/>
      <c r="AE455" s="19"/>
      <c r="AG455" s="137"/>
      <c r="AN455" s="19"/>
      <c r="AO455" s="19"/>
      <c r="AP455" s="19"/>
      <c r="AQ455" s="19"/>
      <c r="AR455" s="19"/>
      <c r="AS455" s="19"/>
      <c r="AT455" s="19"/>
      <c r="AU455" s="19"/>
    </row>
    <row r="456" spans="27:47">
      <c r="AA456" s="19"/>
      <c r="AB456" s="19"/>
      <c r="AC456" s="19"/>
      <c r="AD456" s="19"/>
      <c r="AE456" s="19"/>
      <c r="AG456" s="137"/>
      <c r="AN456" s="19"/>
      <c r="AO456" s="19"/>
      <c r="AP456" s="19"/>
      <c r="AQ456" s="19"/>
      <c r="AR456" s="19"/>
      <c r="AS456" s="19"/>
      <c r="AT456" s="19"/>
      <c r="AU456" s="19"/>
    </row>
    <row r="457" spans="27:47">
      <c r="AA457" s="19"/>
      <c r="AB457" s="19"/>
      <c r="AC457" s="19"/>
      <c r="AD457" s="19"/>
      <c r="AE457" s="19"/>
      <c r="AG457" s="137"/>
      <c r="AN457" s="19"/>
      <c r="AO457" s="19"/>
      <c r="AP457" s="19"/>
      <c r="AQ457" s="19"/>
      <c r="AR457" s="19"/>
      <c r="AS457" s="19"/>
      <c r="AT457" s="19"/>
      <c r="AU457" s="19"/>
    </row>
    <row r="458" spans="27:47">
      <c r="AA458" s="19"/>
      <c r="AB458" s="19"/>
      <c r="AC458" s="19"/>
      <c r="AD458" s="19"/>
      <c r="AE458" s="19"/>
      <c r="AG458" s="137"/>
      <c r="AN458" s="19"/>
      <c r="AO458" s="19"/>
      <c r="AP458" s="19"/>
      <c r="AQ458" s="19"/>
      <c r="AR458" s="19"/>
      <c r="AS458" s="19"/>
      <c r="AT458" s="19"/>
      <c r="AU458" s="19"/>
    </row>
    <row r="459" spans="27:47">
      <c r="AA459" s="19"/>
      <c r="AB459" s="19"/>
      <c r="AC459" s="19"/>
      <c r="AD459" s="19"/>
      <c r="AE459" s="19"/>
      <c r="AG459" s="137"/>
      <c r="AN459" s="19"/>
      <c r="AO459" s="19"/>
      <c r="AP459" s="19"/>
      <c r="AQ459" s="19"/>
      <c r="AR459" s="19"/>
      <c r="AS459" s="19"/>
      <c r="AT459" s="19"/>
      <c r="AU459" s="19"/>
    </row>
    <row r="460" spans="27:47">
      <c r="AA460" s="19"/>
      <c r="AB460" s="19"/>
      <c r="AC460" s="19"/>
      <c r="AD460" s="19"/>
      <c r="AE460" s="19"/>
      <c r="AG460" s="137"/>
      <c r="AN460" s="19"/>
      <c r="AO460" s="19"/>
      <c r="AP460" s="19"/>
      <c r="AQ460" s="19"/>
      <c r="AR460" s="19"/>
      <c r="AS460" s="19"/>
      <c r="AT460" s="19"/>
      <c r="AU460" s="19"/>
    </row>
    <row r="461" spans="27:47">
      <c r="AA461" s="19"/>
      <c r="AB461" s="19"/>
      <c r="AC461" s="19"/>
      <c r="AD461" s="19"/>
      <c r="AE461" s="19"/>
      <c r="AG461" s="137"/>
      <c r="AN461" s="19"/>
      <c r="AO461" s="19"/>
      <c r="AP461" s="19"/>
      <c r="AQ461" s="19"/>
      <c r="AR461" s="19"/>
      <c r="AS461" s="19"/>
      <c r="AT461" s="19"/>
      <c r="AU461" s="19"/>
    </row>
    <row r="462" spans="27:47">
      <c r="AA462" s="19"/>
      <c r="AB462" s="19"/>
      <c r="AC462" s="19"/>
      <c r="AD462" s="19"/>
      <c r="AE462" s="19"/>
      <c r="AG462" s="137"/>
      <c r="AN462" s="19"/>
      <c r="AO462" s="19"/>
      <c r="AP462" s="19"/>
      <c r="AQ462" s="19"/>
      <c r="AR462" s="19"/>
      <c r="AS462" s="19"/>
      <c r="AT462" s="19"/>
      <c r="AU462" s="19"/>
    </row>
    <row r="463" spans="27:47">
      <c r="AA463" s="19"/>
      <c r="AB463" s="19"/>
      <c r="AC463" s="19"/>
      <c r="AD463" s="19"/>
      <c r="AE463" s="19"/>
      <c r="AG463" s="137"/>
      <c r="AN463" s="19"/>
      <c r="AO463" s="19"/>
      <c r="AP463" s="19"/>
      <c r="AQ463" s="19"/>
      <c r="AR463" s="19"/>
      <c r="AS463" s="19"/>
      <c r="AT463" s="19"/>
      <c r="AU463" s="19"/>
    </row>
    <row r="464" spans="27:47">
      <c r="AA464" s="19"/>
      <c r="AB464" s="19"/>
      <c r="AC464" s="19"/>
      <c r="AD464" s="19"/>
      <c r="AE464" s="19"/>
      <c r="AG464" s="137"/>
      <c r="AN464" s="19"/>
      <c r="AO464" s="19"/>
      <c r="AP464" s="19"/>
      <c r="AQ464" s="19"/>
      <c r="AR464" s="19"/>
      <c r="AS464" s="19"/>
      <c r="AT464" s="19"/>
      <c r="AU464" s="19"/>
    </row>
    <row r="465" spans="27:50">
      <c r="AA465" s="19"/>
      <c r="AB465" s="19"/>
      <c r="AC465" s="19"/>
      <c r="AD465" s="19"/>
      <c r="AE465" s="19"/>
      <c r="AG465" s="137"/>
      <c r="AN465" s="19"/>
      <c r="AO465" s="19"/>
      <c r="AP465" s="19"/>
      <c r="AQ465" s="19"/>
      <c r="AR465" s="19"/>
      <c r="AS465" s="19"/>
      <c r="AT465" s="19"/>
      <c r="AU465" s="19"/>
    </row>
    <row r="466" spans="27:50">
      <c r="AA466" s="19"/>
      <c r="AB466" s="19"/>
      <c r="AC466" s="19"/>
      <c r="AD466" s="19"/>
      <c r="AE466" s="19"/>
      <c r="AG466" s="137"/>
      <c r="AN466" s="19"/>
      <c r="AO466" s="19"/>
      <c r="AP466" s="19"/>
      <c r="AQ466" s="19"/>
      <c r="AR466" s="19"/>
      <c r="AS466" s="19"/>
      <c r="AT466" s="19"/>
      <c r="AU466" s="19"/>
    </row>
    <row r="467" spans="27:50">
      <c r="AA467" s="19"/>
      <c r="AB467" s="19"/>
      <c r="AC467" s="19"/>
      <c r="AD467" s="19"/>
      <c r="AE467" s="19"/>
      <c r="AG467" s="137"/>
      <c r="AN467" s="19"/>
      <c r="AO467" s="19"/>
      <c r="AP467" s="19"/>
      <c r="AQ467" s="19"/>
      <c r="AR467" s="19"/>
      <c r="AS467" s="19"/>
      <c r="AT467" s="19"/>
      <c r="AU467" s="19"/>
    </row>
    <row r="468" spans="27:50">
      <c r="AA468" s="19"/>
      <c r="AB468" s="19"/>
      <c r="AC468" s="19"/>
      <c r="AD468" s="19"/>
      <c r="AE468" s="19"/>
      <c r="AG468" s="137"/>
      <c r="AN468" s="19"/>
      <c r="AO468" s="19"/>
      <c r="AP468" s="19"/>
      <c r="AQ468" s="19"/>
      <c r="AR468" s="19"/>
      <c r="AS468" s="19"/>
      <c r="AT468" s="19"/>
      <c r="AU468" s="19"/>
    </row>
    <row r="469" spans="27:50">
      <c r="AA469" s="19"/>
      <c r="AB469" s="19"/>
      <c r="AC469" s="19"/>
      <c r="AD469" s="19"/>
      <c r="AE469" s="19"/>
      <c r="AG469" s="137"/>
      <c r="AN469" s="19"/>
      <c r="AO469" s="19"/>
      <c r="AP469" s="19"/>
      <c r="AQ469" s="19"/>
      <c r="AR469" s="19"/>
      <c r="AS469" s="19"/>
      <c r="AT469" s="19"/>
      <c r="AU469" s="19"/>
    </row>
    <row r="470" spans="27:50">
      <c r="AA470" s="19"/>
      <c r="AB470" s="19"/>
      <c r="AC470" s="19"/>
      <c r="AD470" s="19"/>
      <c r="AE470" s="19"/>
      <c r="AG470" s="137"/>
      <c r="AN470" s="19"/>
      <c r="AO470" s="19"/>
      <c r="AP470" s="19"/>
      <c r="AQ470" s="19"/>
      <c r="AR470" s="19"/>
      <c r="AS470" s="19"/>
      <c r="AT470" s="19"/>
      <c r="AU470" s="19"/>
    </row>
    <row r="471" spans="27:50">
      <c r="AA471" s="19"/>
      <c r="AB471" s="19"/>
      <c r="AC471" s="19"/>
      <c r="AD471" s="19"/>
      <c r="AE471" s="19"/>
      <c r="AG471" s="137"/>
      <c r="AN471" s="19"/>
      <c r="AO471" s="19"/>
      <c r="AP471" s="19"/>
      <c r="AQ471" s="19"/>
      <c r="AR471" s="19"/>
      <c r="AS471" s="19"/>
      <c r="AT471" s="19"/>
      <c r="AU471" s="19"/>
    </row>
    <row r="472" spans="27:50">
      <c r="AA472" s="19"/>
      <c r="AB472" s="19"/>
      <c r="AC472" s="19"/>
      <c r="AD472" s="19"/>
      <c r="AE472" s="19"/>
      <c r="AG472" s="137"/>
      <c r="AN472" s="19"/>
      <c r="AO472" s="19"/>
      <c r="AP472" s="19"/>
      <c r="AQ472" s="19"/>
      <c r="AR472" s="19"/>
      <c r="AS472" s="19"/>
      <c r="AT472" s="19"/>
      <c r="AU472" s="19"/>
      <c r="AV472" s="19"/>
      <c r="AX472" s="19"/>
    </row>
    <row r="473" spans="27:50">
      <c r="AA473" s="19"/>
      <c r="AB473" s="19"/>
      <c r="AC473" s="19"/>
      <c r="AD473" s="19"/>
      <c r="AE473" s="19"/>
      <c r="AG473" s="137"/>
      <c r="AN473" s="19"/>
      <c r="AO473" s="19"/>
      <c r="AP473" s="19"/>
      <c r="AQ473" s="19"/>
      <c r="AR473" s="19"/>
      <c r="AS473" s="19"/>
      <c r="AT473" s="19"/>
      <c r="AU473" s="19"/>
    </row>
    <row r="474" spans="27:50">
      <c r="AA474" s="19"/>
      <c r="AB474" s="19"/>
      <c r="AC474" s="19"/>
      <c r="AD474" s="19"/>
      <c r="AE474" s="19"/>
      <c r="AG474" s="137"/>
      <c r="AN474" s="19"/>
      <c r="AO474" s="19"/>
      <c r="AP474" s="19"/>
      <c r="AQ474" s="19"/>
      <c r="AR474" s="19"/>
      <c r="AS474" s="19"/>
      <c r="AT474" s="19"/>
      <c r="AU474" s="19"/>
    </row>
    <row r="475" spans="27:50">
      <c r="AA475" s="19"/>
      <c r="AB475" s="19"/>
      <c r="AC475" s="19"/>
      <c r="AD475" s="19"/>
      <c r="AE475" s="19"/>
      <c r="AG475" s="137"/>
      <c r="AN475" s="19"/>
      <c r="AO475" s="19"/>
      <c r="AP475" s="19"/>
      <c r="AQ475" s="19"/>
      <c r="AR475" s="19"/>
      <c r="AS475" s="19"/>
      <c r="AT475" s="19"/>
      <c r="AU475" s="19"/>
    </row>
    <row r="476" spans="27:50">
      <c r="AA476" s="19"/>
      <c r="AB476" s="19"/>
      <c r="AC476" s="19"/>
      <c r="AD476" s="19"/>
      <c r="AE476" s="19"/>
      <c r="AG476" s="137"/>
      <c r="AN476" s="19"/>
      <c r="AO476" s="19"/>
      <c r="AP476" s="19"/>
      <c r="AQ476" s="19"/>
      <c r="AR476" s="19"/>
      <c r="AS476" s="19"/>
      <c r="AT476" s="19"/>
      <c r="AU476" s="19"/>
    </row>
    <row r="477" spans="27:50">
      <c r="AA477" s="19"/>
      <c r="AB477" s="19"/>
      <c r="AC477" s="19"/>
      <c r="AD477" s="19"/>
      <c r="AE477" s="19"/>
      <c r="AG477" s="137"/>
      <c r="AN477" s="19"/>
      <c r="AO477" s="19"/>
      <c r="AP477" s="19"/>
      <c r="AQ477" s="19"/>
      <c r="AR477" s="19"/>
      <c r="AS477" s="19"/>
      <c r="AT477" s="19"/>
      <c r="AU477" s="19"/>
    </row>
    <row r="478" spans="27:50">
      <c r="AA478" s="19"/>
      <c r="AB478" s="19"/>
      <c r="AC478" s="19"/>
      <c r="AD478" s="19"/>
      <c r="AE478" s="19"/>
      <c r="AG478" s="137"/>
      <c r="AN478" s="19"/>
      <c r="AO478" s="19"/>
      <c r="AP478" s="19"/>
      <c r="AQ478" s="19"/>
      <c r="AR478" s="19"/>
      <c r="AS478" s="19"/>
      <c r="AT478" s="19"/>
      <c r="AU478" s="19"/>
    </row>
    <row r="479" spans="27:50">
      <c r="AA479" s="19"/>
      <c r="AB479" s="19"/>
      <c r="AC479" s="19"/>
      <c r="AD479" s="19"/>
      <c r="AE479" s="19"/>
      <c r="AG479" s="137"/>
      <c r="AN479" s="19"/>
      <c r="AO479" s="19"/>
      <c r="AP479" s="19"/>
      <c r="AQ479" s="19"/>
      <c r="AR479" s="19"/>
      <c r="AS479" s="19"/>
      <c r="AT479" s="19"/>
      <c r="AU479" s="19"/>
    </row>
    <row r="480" spans="27:50">
      <c r="AA480" s="19"/>
      <c r="AB480" s="19"/>
      <c r="AC480" s="19"/>
      <c r="AD480" s="19"/>
      <c r="AE480" s="19"/>
      <c r="AG480" s="137"/>
      <c r="AN480" s="19"/>
      <c r="AO480" s="19"/>
      <c r="AP480" s="19"/>
      <c r="AQ480" s="19"/>
      <c r="AR480" s="19"/>
      <c r="AS480" s="19"/>
      <c r="AT480" s="19"/>
      <c r="AU480" s="19"/>
    </row>
    <row r="481" spans="27:64">
      <c r="AA481" s="19"/>
      <c r="AB481" s="19"/>
      <c r="AC481" s="19"/>
      <c r="AD481" s="19"/>
      <c r="AE481" s="19"/>
      <c r="AG481" s="137"/>
      <c r="AN481" s="19"/>
      <c r="AO481" s="19"/>
      <c r="AP481" s="19"/>
      <c r="AQ481" s="19"/>
      <c r="AR481" s="19"/>
      <c r="AS481" s="19"/>
      <c r="AT481" s="19"/>
      <c r="AU481" s="19"/>
    </row>
    <row r="482" spans="27:64">
      <c r="AA482" s="19"/>
      <c r="AB482" s="19"/>
      <c r="AC482" s="19"/>
      <c r="AD482" s="19"/>
      <c r="AE482" s="19"/>
      <c r="AG482" s="137"/>
      <c r="AN482" s="19"/>
      <c r="AO482" s="19"/>
      <c r="AP482" s="19"/>
      <c r="AQ482" s="19"/>
      <c r="AR482" s="19"/>
      <c r="AS482" s="19"/>
      <c r="AT482" s="19"/>
      <c r="AU482" s="19"/>
    </row>
    <row r="483" spans="27:64">
      <c r="AA483" s="19"/>
      <c r="AB483" s="19"/>
      <c r="AC483" s="19"/>
      <c r="AD483" s="19"/>
      <c r="AE483" s="19"/>
      <c r="AG483" s="137"/>
      <c r="AN483" s="19"/>
      <c r="AO483" s="19"/>
      <c r="AP483" s="19"/>
      <c r="AQ483" s="19"/>
      <c r="AR483" s="19"/>
      <c r="AS483" s="19"/>
      <c r="AT483" s="19"/>
      <c r="AU483" s="19"/>
    </row>
    <row r="484" spans="27:64">
      <c r="AA484" s="19"/>
      <c r="AB484" s="19"/>
      <c r="AC484" s="19"/>
      <c r="AD484" s="19"/>
      <c r="AE484" s="19"/>
      <c r="AG484" s="137"/>
      <c r="AN484" s="19"/>
      <c r="AO484" s="19"/>
      <c r="AP484" s="19"/>
      <c r="AQ484" s="19"/>
      <c r="AR484" s="19"/>
      <c r="AS484" s="19"/>
      <c r="AT484" s="19"/>
      <c r="AU484" s="19"/>
    </row>
    <row r="485" spans="27:64">
      <c r="AA485" s="19"/>
      <c r="AB485" s="19"/>
      <c r="AC485" s="19"/>
      <c r="AD485" s="19"/>
      <c r="AE485" s="19"/>
      <c r="AG485" s="137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</row>
    <row r="486" spans="27:64">
      <c r="AA486" s="19"/>
      <c r="AB486" s="19"/>
      <c r="AC486" s="19"/>
      <c r="AD486" s="19"/>
      <c r="AE486" s="19"/>
      <c r="AG486" s="137"/>
      <c r="AN486" s="19"/>
      <c r="AO486" s="19"/>
      <c r="AP486" s="19"/>
      <c r="AQ486" s="19"/>
      <c r="AR486" s="19"/>
      <c r="AS486" s="19"/>
      <c r="AT486" s="19"/>
      <c r="AU486" s="19"/>
    </row>
    <row r="487" spans="27:64">
      <c r="AA487" s="19"/>
      <c r="AB487" s="19"/>
      <c r="AC487" s="19"/>
      <c r="AD487" s="19"/>
      <c r="AE487" s="19"/>
      <c r="AG487" s="137"/>
      <c r="AN487" s="19"/>
      <c r="AO487" s="19"/>
      <c r="AP487" s="19"/>
      <c r="AQ487" s="19"/>
      <c r="AR487" s="19"/>
      <c r="AS487" s="19"/>
      <c r="AT487" s="19"/>
      <c r="AU487" s="19"/>
    </row>
    <row r="488" spans="27:64">
      <c r="AA488" s="19"/>
      <c r="AB488" s="19"/>
      <c r="AC488" s="19"/>
      <c r="AD488" s="19"/>
      <c r="AE488" s="19"/>
      <c r="AG488" s="137"/>
      <c r="AN488" s="19"/>
      <c r="AO488" s="19"/>
      <c r="AP488" s="19"/>
      <c r="AQ488" s="19"/>
      <c r="AR488" s="19"/>
      <c r="AS488" s="19"/>
      <c r="AT488" s="19"/>
      <c r="AU488" s="19"/>
    </row>
    <row r="489" spans="27:64">
      <c r="AA489" s="19"/>
      <c r="AB489" s="19"/>
      <c r="AC489" s="19"/>
      <c r="AD489" s="19"/>
      <c r="AE489" s="19"/>
      <c r="AG489" s="137"/>
      <c r="AN489" s="19"/>
      <c r="AO489" s="19"/>
      <c r="AP489" s="19"/>
      <c r="AQ489" s="19"/>
      <c r="AR489" s="19"/>
      <c r="AS489" s="19"/>
      <c r="AT489" s="19"/>
      <c r="AU489" s="19"/>
    </row>
    <row r="490" spans="27:64">
      <c r="AA490" s="19"/>
      <c r="AB490" s="19"/>
      <c r="AC490" s="19"/>
      <c r="AD490" s="19"/>
      <c r="AE490" s="19"/>
      <c r="AG490" s="137"/>
      <c r="AN490" s="19"/>
      <c r="AO490" s="19"/>
      <c r="AP490" s="19"/>
      <c r="AQ490" s="19"/>
      <c r="AR490" s="19"/>
      <c r="AS490" s="19"/>
      <c r="AT490" s="19"/>
      <c r="AU490" s="19"/>
    </row>
    <row r="491" spans="27:64">
      <c r="AA491" s="19"/>
      <c r="AB491" s="19"/>
      <c r="AC491" s="19"/>
      <c r="AD491" s="19"/>
      <c r="AE491" s="19"/>
      <c r="AG491" s="137"/>
      <c r="AN491" s="19"/>
      <c r="AO491" s="19"/>
      <c r="AP491" s="19"/>
      <c r="AQ491" s="19"/>
      <c r="AR491" s="19"/>
      <c r="AS491" s="19"/>
      <c r="AT491" s="19"/>
      <c r="AU491" s="19"/>
    </row>
    <row r="492" spans="27:64">
      <c r="AA492" s="19"/>
      <c r="AB492" s="19"/>
      <c r="AC492" s="19"/>
      <c r="AD492" s="19"/>
      <c r="AE492" s="19"/>
      <c r="AG492" s="137"/>
      <c r="AN492" s="19"/>
      <c r="AO492" s="19"/>
      <c r="AP492" s="19"/>
      <c r="AQ492" s="19"/>
      <c r="AR492" s="19"/>
      <c r="AS492" s="19"/>
      <c r="AT492" s="19"/>
      <c r="AU492" s="19"/>
    </row>
    <row r="493" spans="27:64">
      <c r="AA493" s="19"/>
      <c r="AB493" s="19"/>
      <c r="AC493" s="19"/>
      <c r="AD493" s="19"/>
      <c r="AE493" s="19"/>
      <c r="AG493" s="137"/>
      <c r="AN493" s="19"/>
      <c r="AO493" s="19"/>
      <c r="AP493" s="19"/>
      <c r="AQ493" s="19"/>
      <c r="AR493" s="19"/>
      <c r="AS493" s="19"/>
      <c r="AT493" s="19"/>
      <c r="AU493" s="19"/>
    </row>
    <row r="494" spans="27:64">
      <c r="AA494" s="19"/>
      <c r="AB494" s="19"/>
      <c r="AC494" s="19"/>
      <c r="AD494" s="19"/>
      <c r="AE494" s="19"/>
      <c r="AG494" s="137"/>
      <c r="AN494" s="19"/>
      <c r="AO494" s="19"/>
      <c r="AP494" s="19"/>
      <c r="AQ494" s="19"/>
      <c r="AR494" s="19"/>
      <c r="AS494" s="19"/>
      <c r="AT494" s="19"/>
      <c r="AU494" s="19"/>
    </row>
    <row r="495" spans="27:64">
      <c r="AA495" s="19"/>
      <c r="AB495" s="19"/>
      <c r="AC495" s="19"/>
      <c r="AD495" s="19"/>
      <c r="AE495" s="19"/>
      <c r="AG495" s="137"/>
      <c r="AN495" s="19"/>
      <c r="AO495" s="19"/>
      <c r="AP495" s="19"/>
      <c r="AQ495" s="19"/>
      <c r="AR495" s="19"/>
      <c r="AS495" s="19"/>
      <c r="AT495" s="19"/>
      <c r="AU495" s="19"/>
    </row>
    <row r="496" spans="27:64">
      <c r="AA496" s="19"/>
      <c r="AB496" s="19"/>
      <c r="AC496" s="19"/>
      <c r="AD496" s="19"/>
      <c r="AE496" s="19"/>
      <c r="AG496" s="137"/>
      <c r="AN496" s="19"/>
      <c r="AO496" s="19"/>
      <c r="AP496" s="19"/>
      <c r="AQ496" s="19"/>
      <c r="AR496" s="19"/>
      <c r="AS496" s="19"/>
      <c r="AT496" s="19"/>
      <c r="AU496" s="19"/>
    </row>
    <row r="497" spans="27:47">
      <c r="AA497" s="19"/>
      <c r="AB497" s="19"/>
      <c r="AC497" s="19"/>
      <c r="AD497" s="19"/>
      <c r="AE497" s="19"/>
      <c r="AG497" s="137"/>
      <c r="AN497" s="19"/>
      <c r="AO497" s="19"/>
      <c r="AP497" s="19"/>
      <c r="AQ497" s="19"/>
      <c r="AR497" s="19"/>
      <c r="AS497" s="19"/>
      <c r="AT497" s="19"/>
      <c r="AU497" s="19"/>
    </row>
    <row r="498" spans="27:47">
      <c r="AA498" s="19"/>
      <c r="AB498" s="19"/>
      <c r="AC498" s="19"/>
      <c r="AD498" s="19"/>
      <c r="AE498" s="19"/>
      <c r="AG498" s="137"/>
      <c r="AN498" s="19"/>
      <c r="AO498" s="19"/>
      <c r="AP498" s="19"/>
      <c r="AQ498" s="19"/>
      <c r="AR498" s="19"/>
      <c r="AS498" s="19"/>
      <c r="AT498" s="19"/>
      <c r="AU498" s="19"/>
    </row>
    <row r="499" spans="27:47">
      <c r="AA499" s="19"/>
      <c r="AB499" s="19"/>
      <c r="AC499" s="19"/>
      <c r="AD499" s="19"/>
      <c r="AE499" s="19"/>
      <c r="AG499" s="137"/>
      <c r="AN499" s="19"/>
      <c r="AO499" s="19"/>
      <c r="AP499" s="19"/>
      <c r="AQ499" s="19"/>
      <c r="AR499" s="19"/>
      <c r="AS499" s="19"/>
      <c r="AT499" s="19"/>
      <c r="AU499" s="19"/>
    </row>
    <row r="500" spans="27:47">
      <c r="AA500" s="19"/>
      <c r="AB500" s="19"/>
      <c r="AC500" s="19"/>
      <c r="AD500" s="19"/>
      <c r="AE500" s="19"/>
      <c r="AG500" s="137"/>
      <c r="AN500" s="19"/>
      <c r="AO500" s="19"/>
      <c r="AP500" s="19"/>
      <c r="AQ500" s="19"/>
      <c r="AR500" s="19"/>
      <c r="AS500" s="19"/>
      <c r="AT500" s="19"/>
      <c r="AU500" s="19"/>
    </row>
    <row r="501" spans="27:47">
      <c r="AA501" s="19"/>
      <c r="AB501" s="19"/>
      <c r="AC501" s="19"/>
      <c r="AD501" s="19"/>
      <c r="AE501" s="19"/>
      <c r="AG501" s="137"/>
      <c r="AN501" s="19"/>
      <c r="AO501" s="19"/>
      <c r="AP501" s="19"/>
      <c r="AQ501" s="19"/>
      <c r="AR501" s="19"/>
      <c r="AS501" s="19"/>
      <c r="AT501" s="19"/>
      <c r="AU501" s="19"/>
    </row>
    <row r="502" spans="27:47">
      <c r="AA502" s="19"/>
      <c r="AB502" s="19"/>
      <c r="AC502" s="19"/>
      <c r="AD502" s="19"/>
      <c r="AE502" s="19"/>
      <c r="AG502" s="137"/>
      <c r="AN502" s="19"/>
      <c r="AO502" s="19"/>
      <c r="AP502" s="19"/>
      <c r="AQ502" s="19"/>
      <c r="AR502" s="19"/>
      <c r="AS502" s="19"/>
      <c r="AT502" s="19"/>
      <c r="AU502" s="19"/>
    </row>
    <row r="503" spans="27:47">
      <c r="AA503" s="19"/>
      <c r="AB503" s="19"/>
      <c r="AC503" s="19"/>
      <c r="AD503" s="19"/>
      <c r="AE503" s="19"/>
      <c r="AG503" s="137"/>
      <c r="AN503" s="19"/>
      <c r="AO503" s="19"/>
      <c r="AP503" s="19"/>
      <c r="AQ503" s="19"/>
      <c r="AR503" s="19"/>
      <c r="AS503" s="19"/>
      <c r="AT503" s="19"/>
      <c r="AU503" s="19"/>
    </row>
    <row r="504" spans="27:47">
      <c r="AA504" s="19"/>
      <c r="AB504" s="19"/>
      <c r="AC504" s="19"/>
      <c r="AD504" s="19"/>
      <c r="AE504" s="19"/>
      <c r="AG504" s="137"/>
      <c r="AN504" s="19"/>
      <c r="AO504" s="19"/>
      <c r="AP504" s="19"/>
      <c r="AQ504" s="19"/>
      <c r="AR504" s="19"/>
      <c r="AS504" s="19"/>
      <c r="AT504" s="19"/>
      <c r="AU504" s="19"/>
    </row>
    <row r="505" spans="27:47">
      <c r="AA505" s="19"/>
      <c r="AB505" s="19"/>
      <c r="AC505" s="19"/>
      <c r="AD505" s="19"/>
      <c r="AE505" s="19"/>
      <c r="AG505" s="137"/>
      <c r="AN505" s="19"/>
      <c r="AO505" s="19"/>
      <c r="AP505" s="19"/>
      <c r="AQ505" s="19"/>
      <c r="AR505" s="19"/>
      <c r="AS505" s="19"/>
      <c r="AT505" s="19"/>
      <c r="AU505" s="19"/>
    </row>
    <row r="506" spans="27:47">
      <c r="AA506" s="19"/>
      <c r="AB506" s="19"/>
      <c r="AC506" s="19"/>
      <c r="AD506" s="19"/>
      <c r="AE506" s="19"/>
      <c r="AG506" s="137"/>
      <c r="AN506" s="19"/>
      <c r="AO506" s="19"/>
      <c r="AP506" s="19"/>
      <c r="AQ506" s="19"/>
      <c r="AR506" s="19"/>
      <c r="AS506" s="19"/>
      <c r="AT506" s="19"/>
      <c r="AU506" s="19"/>
    </row>
    <row r="507" spans="27:47">
      <c r="AA507" s="19"/>
      <c r="AB507" s="19"/>
      <c r="AC507" s="19"/>
      <c r="AD507" s="19"/>
      <c r="AE507" s="19"/>
      <c r="AG507" s="137"/>
      <c r="AN507" s="19"/>
      <c r="AO507" s="19"/>
      <c r="AP507" s="19"/>
      <c r="AQ507" s="19"/>
      <c r="AR507" s="19"/>
      <c r="AS507" s="19"/>
      <c r="AT507" s="19"/>
      <c r="AU507" s="19"/>
    </row>
    <row r="508" spans="27:47">
      <c r="AA508" s="19"/>
      <c r="AB508" s="19"/>
      <c r="AC508" s="19"/>
      <c r="AD508" s="19"/>
      <c r="AE508" s="19"/>
      <c r="AG508" s="137"/>
      <c r="AN508" s="19"/>
      <c r="AO508" s="19"/>
      <c r="AP508" s="19"/>
      <c r="AQ508" s="19"/>
      <c r="AR508" s="19"/>
      <c r="AS508" s="19"/>
      <c r="AT508" s="19"/>
      <c r="AU508" s="19"/>
    </row>
    <row r="509" spans="27:47">
      <c r="AA509" s="19"/>
      <c r="AB509" s="19"/>
      <c r="AC509" s="19"/>
      <c r="AD509" s="19"/>
      <c r="AE509" s="19"/>
      <c r="AG509" s="137"/>
      <c r="AN509" s="19"/>
      <c r="AO509" s="19"/>
      <c r="AP509" s="19"/>
      <c r="AQ509" s="19"/>
      <c r="AR509" s="19"/>
      <c r="AS509" s="19"/>
      <c r="AT509" s="19"/>
      <c r="AU509" s="19"/>
    </row>
    <row r="510" spans="27:47">
      <c r="AA510" s="19"/>
      <c r="AB510" s="19"/>
      <c r="AC510" s="19"/>
      <c r="AD510" s="19"/>
      <c r="AE510" s="19"/>
      <c r="AG510" s="137"/>
      <c r="AN510" s="19"/>
      <c r="AO510" s="19"/>
      <c r="AP510" s="19"/>
      <c r="AQ510" s="19"/>
      <c r="AR510" s="19"/>
      <c r="AS510" s="19"/>
      <c r="AT510" s="19"/>
      <c r="AU510" s="19"/>
    </row>
    <row r="511" spans="27:47">
      <c r="AA511" s="19"/>
      <c r="AB511" s="19"/>
      <c r="AC511" s="19"/>
      <c r="AD511" s="19"/>
      <c r="AE511" s="19"/>
      <c r="AG511" s="137"/>
      <c r="AN511" s="19"/>
      <c r="AO511" s="19"/>
      <c r="AP511" s="19"/>
      <c r="AQ511" s="19"/>
      <c r="AR511" s="19"/>
      <c r="AS511" s="19"/>
      <c r="AT511" s="19"/>
      <c r="AU511" s="19"/>
    </row>
    <row r="512" spans="27:47">
      <c r="AA512" s="19"/>
      <c r="AB512" s="19"/>
      <c r="AC512" s="19"/>
      <c r="AD512" s="19"/>
      <c r="AE512" s="19"/>
      <c r="AG512" s="137"/>
      <c r="AN512" s="19"/>
      <c r="AO512" s="19"/>
      <c r="AP512" s="19"/>
      <c r="AQ512" s="19"/>
      <c r="AR512" s="19"/>
      <c r="AS512" s="19"/>
      <c r="AT512" s="19"/>
      <c r="AU512" s="19"/>
    </row>
    <row r="513" spans="27:64">
      <c r="AA513" s="19"/>
      <c r="AB513" s="19"/>
      <c r="AC513" s="19"/>
      <c r="AD513" s="19"/>
      <c r="AE513" s="19"/>
      <c r="AG513" s="137"/>
      <c r="AN513" s="19"/>
      <c r="AO513" s="19"/>
      <c r="AP513" s="19"/>
      <c r="AQ513" s="19"/>
      <c r="AR513" s="19"/>
      <c r="AS513" s="19"/>
      <c r="AT513" s="19"/>
      <c r="AU513" s="19"/>
    </row>
    <row r="514" spans="27:64">
      <c r="AA514" s="19"/>
      <c r="AB514" s="19"/>
      <c r="AC514" s="19"/>
      <c r="AD514" s="19"/>
      <c r="AE514" s="19"/>
      <c r="AG514" s="137"/>
      <c r="AN514" s="19"/>
      <c r="AO514" s="19"/>
      <c r="AP514" s="19"/>
      <c r="AQ514" s="19"/>
      <c r="AR514" s="19"/>
      <c r="AS514" s="19"/>
      <c r="AT514" s="19"/>
      <c r="AU514" s="19"/>
    </row>
    <row r="515" spans="27:64">
      <c r="AA515" s="19"/>
      <c r="AB515" s="19"/>
      <c r="AC515" s="19"/>
      <c r="AD515" s="19"/>
      <c r="AE515" s="19"/>
      <c r="AG515" s="137"/>
      <c r="AN515" s="19"/>
      <c r="AO515" s="19"/>
      <c r="AP515" s="19"/>
      <c r="AQ515" s="19"/>
      <c r="AR515" s="19"/>
      <c r="AS515" s="19"/>
      <c r="AT515" s="19"/>
      <c r="AU515" s="19"/>
      <c r="AV515" s="19"/>
    </row>
    <row r="516" spans="27:64">
      <c r="AA516" s="19"/>
      <c r="AB516" s="19"/>
      <c r="AC516" s="19"/>
      <c r="AD516" s="19"/>
      <c r="AE516" s="19"/>
      <c r="AG516" s="137"/>
      <c r="AN516" s="19"/>
      <c r="AO516" s="19"/>
      <c r="AP516" s="19"/>
      <c r="AQ516" s="19"/>
      <c r="AR516" s="19"/>
      <c r="AS516" s="19"/>
      <c r="AT516" s="19"/>
      <c r="AU516" s="19"/>
    </row>
    <row r="517" spans="27:64">
      <c r="AA517" s="19"/>
      <c r="AB517" s="19"/>
      <c r="AC517" s="19"/>
      <c r="AD517" s="19"/>
      <c r="AE517" s="19"/>
      <c r="AG517" s="137"/>
      <c r="AN517" s="19"/>
      <c r="AO517" s="19"/>
      <c r="AP517" s="19"/>
      <c r="AQ517" s="19"/>
      <c r="AR517" s="19"/>
      <c r="AS517" s="19"/>
      <c r="AT517" s="19"/>
      <c r="AU517" s="19"/>
    </row>
    <row r="518" spans="27:64">
      <c r="AA518" s="19"/>
      <c r="AB518" s="19"/>
      <c r="AC518" s="19"/>
      <c r="AD518" s="19"/>
      <c r="AE518" s="19"/>
      <c r="AG518" s="137"/>
      <c r="AN518" s="19"/>
      <c r="AO518" s="19"/>
      <c r="AP518" s="19"/>
      <c r="AQ518" s="19"/>
      <c r="AR518" s="19"/>
      <c r="AS518" s="19"/>
      <c r="AT518" s="19"/>
      <c r="AU518" s="19"/>
      <c r="AV518" s="19"/>
    </row>
    <row r="519" spans="27:64">
      <c r="AA519" s="19"/>
      <c r="AB519" s="19"/>
      <c r="AC519" s="19"/>
      <c r="AD519" s="19"/>
      <c r="AE519" s="19"/>
      <c r="AG519" s="137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</row>
    <row r="520" spans="27:64">
      <c r="AA520" s="19"/>
      <c r="AB520" s="19"/>
      <c r="AC520" s="19"/>
      <c r="AD520" s="19"/>
      <c r="AE520" s="19"/>
      <c r="AG520" s="137"/>
      <c r="AN520" s="19"/>
      <c r="AO520" s="19"/>
      <c r="AP520" s="19"/>
      <c r="AQ520" s="19"/>
      <c r="AR520" s="19"/>
      <c r="AS520" s="19"/>
      <c r="AT520" s="19"/>
      <c r="AU520" s="19"/>
    </row>
    <row r="521" spans="27:64">
      <c r="AA521" s="19"/>
      <c r="AB521" s="19"/>
      <c r="AC521" s="19"/>
      <c r="AD521" s="19"/>
      <c r="AE521" s="19"/>
      <c r="AG521" s="137"/>
      <c r="AN521" s="19"/>
      <c r="AO521" s="19"/>
      <c r="AP521" s="19"/>
      <c r="AQ521" s="19"/>
      <c r="AR521" s="19"/>
      <c r="AS521" s="19"/>
      <c r="AT521" s="19"/>
      <c r="AU521" s="19"/>
    </row>
    <row r="522" spans="27:64">
      <c r="AA522" s="19"/>
      <c r="AB522" s="19"/>
      <c r="AC522" s="19"/>
      <c r="AD522" s="19"/>
      <c r="AE522" s="19"/>
      <c r="AG522" s="137"/>
      <c r="AN522" s="19"/>
      <c r="AO522" s="19"/>
      <c r="AP522" s="19"/>
      <c r="AQ522" s="19"/>
      <c r="AR522" s="19"/>
      <c r="AS522" s="19"/>
      <c r="AT522" s="19"/>
      <c r="AU522" s="19"/>
    </row>
    <row r="523" spans="27:64">
      <c r="AA523" s="19"/>
      <c r="AB523" s="19"/>
      <c r="AC523" s="19"/>
      <c r="AD523" s="19"/>
      <c r="AE523" s="19"/>
      <c r="AG523" s="137"/>
      <c r="AN523" s="19"/>
      <c r="AO523" s="19"/>
      <c r="AP523" s="19"/>
      <c r="AQ523" s="19"/>
      <c r="AR523" s="19"/>
      <c r="AS523" s="19"/>
      <c r="AT523" s="19"/>
      <c r="AU523" s="19"/>
    </row>
    <row r="524" spans="27:64">
      <c r="AA524" s="19"/>
      <c r="AB524" s="19"/>
      <c r="AC524" s="19"/>
      <c r="AD524" s="19"/>
      <c r="AE524" s="19"/>
      <c r="AG524" s="137"/>
      <c r="AN524" s="19"/>
      <c r="AO524" s="19"/>
      <c r="AP524" s="19"/>
      <c r="AQ524" s="19"/>
      <c r="AR524" s="19"/>
      <c r="AS524" s="19"/>
      <c r="AT524" s="19"/>
      <c r="AU524" s="19"/>
    </row>
    <row r="525" spans="27:64">
      <c r="AA525" s="19"/>
      <c r="AB525" s="19"/>
      <c r="AC525" s="19"/>
      <c r="AD525" s="19"/>
      <c r="AE525" s="19"/>
      <c r="AG525" s="137"/>
      <c r="AN525" s="19"/>
      <c r="AO525" s="19"/>
      <c r="AP525" s="19"/>
      <c r="AQ525" s="19"/>
      <c r="AR525" s="19"/>
      <c r="AS525" s="19"/>
      <c r="AT525" s="19"/>
      <c r="AU525" s="19"/>
    </row>
    <row r="526" spans="27:64">
      <c r="AA526" s="19"/>
      <c r="AB526" s="19"/>
      <c r="AC526" s="19"/>
      <c r="AD526" s="19"/>
      <c r="AE526" s="19"/>
      <c r="AG526" s="137"/>
      <c r="AN526" s="19"/>
      <c r="AO526" s="19"/>
      <c r="AP526" s="19"/>
      <c r="AQ526" s="19"/>
      <c r="AR526" s="19"/>
      <c r="AS526" s="19"/>
      <c r="AT526" s="19"/>
      <c r="AU526" s="19"/>
    </row>
    <row r="527" spans="27:64">
      <c r="AA527" s="19"/>
      <c r="AB527" s="19"/>
      <c r="AC527" s="19"/>
      <c r="AD527" s="19"/>
      <c r="AE527" s="19"/>
      <c r="AG527" s="137"/>
      <c r="AN527" s="19"/>
      <c r="AO527" s="19"/>
      <c r="AP527" s="19"/>
      <c r="AQ527" s="19"/>
      <c r="AR527" s="19"/>
      <c r="AS527" s="19"/>
      <c r="AT527" s="19"/>
      <c r="AU527" s="19"/>
    </row>
    <row r="528" spans="27:64">
      <c r="AA528" s="19"/>
      <c r="AB528" s="19"/>
      <c r="AC528" s="19"/>
      <c r="AD528" s="19"/>
      <c r="AE528" s="19"/>
      <c r="AG528" s="137"/>
      <c r="AN528" s="19"/>
      <c r="AO528" s="19"/>
      <c r="AP528" s="19"/>
      <c r="AQ528" s="19"/>
      <c r="AR528" s="19"/>
      <c r="AS528" s="19"/>
      <c r="AT528" s="19"/>
      <c r="AU528" s="19"/>
      <c r="AV528" s="19"/>
      <c r="AX528" s="19"/>
    </row>
    <row r="529" spans="27:64">
      <c r="AA529" s="19"/>
      <c r="AB529" s="19"/>
      <c r="AC529" s="19"/>
      <c r="AD529" s="19"/>
      <c r="AE529" s="19"/>
      <c r="AG529" s="137"/>
      <c r="AN529" s="19"/>
      <c r="AO529" s="19"/>
      <c r="AP529" s="19"/>
      <c r="AQ529" s="19"/>
      <c r="AR529" s="19"/>
      <c r="AS529" s="19"/>
      <c r="AT529" s="19"/>
      <c r="AU529" s="19"/>
    </row>
    <row r="530" spans="27:64">
      <c r="AA530" s="19"/>
      <c r="AB530" s="19"/>
      <c r="AC530" s="19"/>
      <c r="AD530" s="19"/>
      <c r="AE530" s="19"/>
      <c r="AG530" s="137"/>
      <c r="AN530" s="19"/>
      <c r="AO530" s="19"/>
      <c r="AP530" s="19"/>
      <c r="AQ530" s="19"/>
      <c r="AR530" s="19"/>
      <c r="AS530" s="19"/>
      <c r="AT530" s="19"/>
      <c r="AU530" s="19"/>
    </row>
    <row r="531" spans="27:64">
      <c r="AA531" s="19"/>
      <c r="AB531" s="19"/>
      <c r="AC531" s="19"/>
      <c r="AD531" s="19"/>
      <c r="AE531" s="19"/>
      <c r="AG531" s="137"/>
      <c r="AN531" s="19"/>
      <c r="AO531" s="19"/>
      <c r="AP531" s="19"/>
      <c r="AQ531" s="19"/>
      <c r="AR531" s="19"/>
      <c r="AS531" s="19"/>
      <c r="AT531" s="19"/>
      <c r="AU531" s="19"/>
    </row>
    <row r="532" spans="27:64">
      <c r="AA532" s="19"/>
      <c r="AB532" s="19"/>
      <c r="AC532" s="19"/>
      <c r="AD532" s="19"/>
      <c r="AE532" s="19"/>
      <c r="AG532" s="137"/>
      <c r="AN532" s="19"/>
      <c r="AO532" s="19"/>
      <c r="AP532" s="19"/>
      <c r="AQ532" s="19"/>
      <c r="AR532" s="19"/>
      <c r="AS532" s="19"/>
      <c r="AT532" s="19"/>
      <c r="AU532" s="19"/>
    </row>
    <row r="533" spans="27:64">
      <c r="AA533" s="19"/>
      <c r="AB533" s="19"/>
      <c r="AC533" s="19"/>
      <c r="AD533" s="19"/>
      <c r="AE533" s="19"/>
      <c r="AG533" s="137"/>
      <c r="AN533" s="19"/>
      <c r="AO533" s="19"/>
      <c r="AP533" s="19"/>
      <c r="AQ533" s="19"/>
      <c r="AR533" s="19"/>
      <c r="AS533" s="19"/>
      <c r="AT533" s="19"/>
      <c r="AU533" s="19"/>
    </row>
    <row r="534" spans="27:64">
      <c r="AA534" s="19"/>
      <c r="AB534" s="19"/>
      <c r="AC534" s="19"/>
      <c r="AD534" s="19"/>
      <c r="AE534" s="19"/>
      <c r="AG534" s="137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</row>
    <row r="535" spans="27:64">
      <c r="AA535" s="19"/>
      <c r="AB535" s="19"/>
      <c r="AC535" s="19"/>
      <c r="AD535" s="19"/>
      <c r="AE535" s="19"/>
      <c r="AG535" s="137"/>
      <c r="AN535" s="19"/>
      <c r="AO535" s="19"/>
      <c r="AP535" s="19"/>
      <c r="AQ535" s="19"/>
      <c r="AR535" s="19"/>
      <c r="AS535" s="19"/>
      <c r="AT535" s="19"/>
      <c r="AU535" s="19"/>
    </row>
    <row r="536" spans="27:64">
      <c r="AA536" s="19"/>
      <c r="AB536" s="19"/>
      <c r="AC536" s="19"/>
      <c r="AD536" s="19"/>
      <c r="AE536" s="19"/>
      <c r="AG536" s="137"/>
      <c r="AN536" s="19"/>
      <c r="AO536" s="19"/>
      <c r="AP536" s="19"/>
      <c r="AQ536" s="19"/>
      <c r="AR536" s="19"/>
      <c r="AS536" s="19"/>
      <c r="AT536" s="19"/>
      <c r="AU536" s="19"/>
    </row>
    <row r="537" spans="27:64">
      <c r="AA537" s="19"/>
      <c r="AB537" s="19"/>
      <c r="AC537" s="19"/>
      <c r="AD537" s="19"/>
      <c r="AE537" s="19"/>
      <c r="AG537" s="137"/>
      <c r="AN537" s="19"/>
      <c r="AO537" s="19"/>
      <c r="AP537" s="19"/>
      <c r="AQ537" s="19"/>
      <c r="AR537" s="19"/>
      <c r="AS537" s="19"/>
      <c r="AT537" s="19"/>
      <c r="AU537" s="19"/>
    </row>
    <row r="538" spans="27:64">
      <c r="AA538" s="19"/>
      <c r="AB538" s="19"/>
      <c r="AC538" s="19"/>
      <c r="AD538" s="19"/>
      <c r="AE538" s="19"/>
      <c r="AG538" s="137"/>
      <c r="AN538" s="19"/>
      <c r="AO538" s="19"/>
      <c r="AP538" s="19"/>
      <c r="AQ538" s="19"/>
      <c r="AR538" s="19"/>
      <c r="AS538" s="19"/>
      <c r="AT538" s="19"/>
      <c r="AU538" s="19"/>
    </row>
    <row r="539" spans="27:64">
      <c r="AA539" s="19"/>
      <c r="AB539" s="19"/>
      <c r="AC539" s="19"/>
      <c r="AD539" s="19"/>
      <c r="AE539" s="19"/>
      <c r="AG539" s="137"/>
      <c r="AN539" s="19"/>
      <c r="AO539" s="19"/>
      <c r="AP539" s="19"/>
      <c r="AQ539" s="19"/>
      <c r="AR539" s="19"/>
      <c r="AS539" s="19"/>
      <c r="AT539" s="19"/>
      <c r="AU539" s="19"/>
    </row>
    <row r="540" spans="27:64">
      <c r="AA540" s="19"/>
      <c r="AB540" s="19"/>
      <c r="AC540" s="19"/>
      <c r="AD540" s="19"/>
      <c r="AE540" s="19"/>
      <c r="AG540" s="137"/>
      <c r="AN540" s="19"/>
      <c r="AO540" s="19"/>
      <c r="AP540" s="19"/>
      <c r="AQ540" s="19"/>
      <c r="AR540" s="19"/>
      <c r="AS540" s="19"/>
      <c r="AT540" s="19"/>
      <c r="AU540" s="19"/>
    </row>
    <row r="541" spans="27:64">
      <c r="AA541" s="19"/>
      <c r="AB541" s="19"/>
      <c r="AC541" s="19"/>
      <c r="AD541" s="19"/>
      <c r="AE541" s="19"/>
      <c r="AG541" s="137"/>
      <c r="AN541" s="19"/>
      <c r="AO541" s="19"/>
      <c r="AP541" s="19"/>
      <c r="AQ541" s="19"/>
      <c r="AR541" s="19"/>
      <c r="AS541" s="19"/>
      <c r="AT541" s="19"/>
      <c r="AU541" s="19"/>
    </row>
    <row r="542" spans="27:64">
      <c r="AA542" s="19"/>
      <c r="AB542" s="19"/>
      <c r="AC542" s="19"/>
      <c r="AD542" s="19"/>
      <c r="AE542" s="19"/>
      <c r="AG542" s="137"/>
      <c r="AN542" s="19"/>
      <c r="AO542" s="19"/>
      <c r="AP542" s="19"/>
      <c r="AQ542" s="19"/>
      <c r="AR542" s="19"/>
      <c r="AS542" s="19"/>
      <c r="AT542" s="19"/>
      <c r="AU542" s="19"/>
    </row>
    <row r="543" spans="27:64">
      <c r="AA543" s="19"/>
      <c r="AB543" s="19"/>
      <c r="AC543" s="19"/>
      <c r="AD543" s="19"/>
      <c r="AE543" s="19"/>
      <c r="AG543" s="137"/>
      <c r="AN543" s="19"/>
      <c r="AO543" s="19"/>
      <c r="AP543" s="19"/>
      <c r="AQ543" s="19"/>
      <c r="AR543" s="19"/>
      <c r="AS543" s="19"/>
      <c r="AT543" s="19"/>
      <c r="AU543" s="19"/>
    </row>
    <row r="544" spans="27:64">
      <c r="AA544" s="19"/>
      <c r="AB544" s="19"/>
      <c r="AC544" s="19"/>
      <c r="AD544" s="19"/>
      <c r="AE544" s="19"/>
      <c r="AG544" s="137"/>
      <c r="AN544" s="19"/>
      <c r="AO544" s="19"/>
      <c r="AP544" s="19"/>
      <c r="AQ544" s="19"/>
      <c r="AR544" s="19"/>
      <c r="AS544" s="19"/>
      <c r="AT544" s="19"/>
      <c r="AU544" s="19"/>
    </row>
    <row r="545" spans="27:48">
      <c r="AA545" s="19"/>
      <c r="AB545" s="19"/>
      <c r="AC545" s="19"/>
      <c r="AD545" s="19"/>
      <c r="AE545" s="19"/>
      <c r="AG545" s="137"/>
      <c r="AN545" s="19"/>
      <c r="AO545" s="19"/>
      <c r="AP545" s="19"/>
      <c r="AQ545" s="19"/>
      <c r="AR545" s="19"/>
      <c r="AS545" s="19"/>
      <c r="AT545" s="19"/>
      <c r="AU545" s="19"/>
    </row>
    <row r="546" spans="27:48">
      <c r="AA546" s="19"/>
      <c r="AB546" s="19"/>
      <c r="AC546" s="19"/>
      <c r="AD546" s="19"/>
      <c r="AE546" s="19"/>
      <c r="AG546" s="137"/>
      <c r="AN546" s="19"/>
      <c r="AO546" s="19"/>
      <c r="AP546" s="19"/>
      <c r="AQ546" s="19"/>
      <c r="AR546" s="19"/>
      <c r="AS546" s="19"/>
      <c r="AT546" s="19"/>
      <c r="AU546" s="19"/>
    </row>
    <row r="547" spans="27:48">
      <c r="AA547" s="19"/>
      <c r="AB547" s="19"/>
      <c r="AC547" s="19"/>
      <c r="AD547" s="19"/>
      <c r="AE547" s="19"/>
      <c r="AG547" s="137"/>
      <c r="AN547" s="19"/>
      <c r="AO547" s="19"/>
      <c r="AP547" s="19"/>
      <c r="AQ547" s="19"/>
      <c r="AR547" s="19"/>
      <c r="AS547" s="19"/>
      <c r="AT547" s="19"/>
      <c r="AU547" s="19"/>
    </row>
    <row r="548" spans="27:48">
      <c r="AA548" s="19"/>
      <c r="AB548" s="19"/>
      <c r="AC548" s="19"/>
      <c r="AD548" s="19"/>
      <c r="AE548" s="19"/>
      <c r="AG548" s="137"/>
      <c r="AN548" s="19"/>
      <c r="AO548" s="19"/>
      <c r="AP548" s="19"/>
      <c r="AQ548" s="19"/>
      <c r="AR548" s="19"/>
      <c r="AS548" s="19"/>
      <c r="AT548" s="19"/>
      <c r="AU548" s="19"/>
    </row>
    <row r="549" spans="27:48">
      <c r="AA549" s="19"/>
      <c r="AB549" s="19"/>
      <c r="AC549" s="19"/>
      <c r="AD549" s="19"/>
      <c r="AE549" s="19"/>
      <c r="AG549" s="137"/>
      <c r="AN549" s="19"/>
      <c r="AO549" s="19"/>
      <c r="AP549" s="19"/>
      <c r="AQ549" s="19"/>
      <c r="AR549" s="19"/>
      <c r="AS549" s="19"/>
      <c r="AT549" s="19"/>
      <c r="AU549" s="19"/>
    </row>
    <row r="550" spans="27:48">
      <c r="AA550" s="19"/>
      <c r="AB550" s="19"/>
      <c r="AC550" s="19"/>
      <c r="AD550" s="19"/>
      <c r="AE550" s="19"/>
      <c r="AG550" s="137"/>
      <c r="AN550" s="19"/>
      <c r="AO550" s="19"/>
      <c r="AP550" s="19"/>
      <c r="AQ550" s="19"/>
      <c r="AR550" s="19"/>
      <c r="AS550" s="19"/>
      <c r="AT550" s="19"/>
      <c r="AU550" s="19"/>
    </row>
    <row r="551" spans="27:48">
      <c r="AA551" s="19"/>
      <c r="AB551" s="19"/>
      <c r="AC551" s="19"/>
      <c r="AD551" s="19"/>
      <c r="AE551" s="19"/>
      <c r="AG551" s="137"/>
      <c r="AN551" s="19"/>
      <c r="AO551" s="19"/>
      <c r="AP551" s="19"/>
      <c r="AQ551" s="19"/>
      <c r="AR551" s="19"/>
      <c r="AS551" s="19"/>
      <c r="AT551" s="19"/>
      <c r="AU551" s="19"/>
    </row>
    <row r="552" spans="27:48">
      <c r="AA552" s="19"/>
      <c r="AB552" s="19"/>
      <c r="AC552" s="19"/>
      <c r="AD552" s="19"/>
      <c r="AE552" s="19"/>
      <c r="AG552" s="137"/>
      <c r="AN552" s="19"/>
      <c r="AO552" s="19"/>
      <c r="AP552" s="19"/>
      <c r="AQ552" s="19"/>
      <c r="AR552" s="19"/>
      <c r="AS552" s="19"/>
      <c r="AT552" s="19"/>
      <c r="AU552" s="19"/>
    </row>
    <row r="553" spans="27:48">
      <c r="AA553" s="19"/>
      <c r="AB553" s="19"/>
      <c r="AC553" s="19"/>
      <c r="AD553" s="19"/>
      <c r="AE553" s="19"/>
      <c r="AG553" s="137"/>
      <c r="AN553" s="19"/>
      <c r="AO553" s="19"/>
      <c r="AP553" s="19"/>
      <c r="AQ553" s="19"/>
      <c r="AR553" s="19"/>
      <c r="AS553" s="19"/>
      <c r="AT553" s="19"/>
      <c r="AU553" s="19"/>
    </row>
    <row r="554" spans="27:48">
      <c r="AA554" s="19"/>
      <c r="AB554" s="19"/>
      <c r="AC554" s="19"/>
      <c r="AD554" s="19"/>
      <c r="AE554" s="19"/>
      <c r="AG554" s="137"/>
      <c r="AN554" s="19"/>
      <c r="AO554" s="19"/>
      <c r="AP554" s="19"/>
      <c r="AQ554" s="19"/>
      <c r="AR554" s="19"/>
      <c r="AS554" s="19"/>
      <c r="AT554" s="19"/>
      <c r="AU554" s="19"/>
    </row>
    <row r="555" spans="27:48">
      <c r="AA555" s="19"/>
      <c r="AB555" s="19"/>
      <c r="AC555" s="19"/>
      <c r="AD555" s="19"/>
      <c r="AE555" s="19"/>
      <c r="AG555" s="137"/>
      <c r="AN555" s="19"/>
      <c r="AO555" s="19"/>
      <c r="AP555" s="19"/>
      <c r="AQ555" s="19"/>
      <c r="AR555" s="19"/>
      <c r="AS555" s="19"/>
      <c r="AT555" s="19"/>
      <c r="AU555" s="19"/>
    </row>
    <row r="556" spans="27:48">
      <c r="AA556" s="19"/>
      <c r="AB556" s="19"/>
      <c r="AC556" s="19"/>
      <c r="AD556" s="19"/>
      <c r="AE556" s="19"/>
      <c r="AG556" s="137"/>
      <c r="AN556" s="19"/>
      <c r="AO556" s="19"/>
      <c r="AP556" s="19"/>
      <c r="AQ556" s="19"/>
      <c r="AR556" s="19"/>
      <c r="AS556" s="19"/>
      <c r="AT556" s="19"/>
      <c r="AU556" s="19"/>
    </row>
    <row r="557" spans="27:48">
      <c r="AA557" s="19"/>
      <c r="AB557" s="19"/>
      <c r="AC557" s="19"/>
      <c r="AD557" s="19"/>
      <c r="AE557" s="19"/>
      <c r="AG557" s="137"/>
      <c r="AN557" s="19"/>
      <c r="AO557" s="19"/>
      <c r="AP557" s="19"/>
      <c r="AQ557" s="19"/>
      <c r="AR557" s="19"/>
      <c r="AS557" s="19"/>
      <c r="AT557" s="19"/>
      <c r="AU557" s="19"/>
    </row>
    <row r="558" spans="27:48">
      <c r="AA558" s="19"/>
      <c r="AB558" s="19"/>
      <c r="AC558" s="19"/>
      <c r="AD558" s="19"/>
      <c r="AE558" s="19"/>
      <c r="AG558" s="137"/>
      <c r="AN558" s="19"/>
      <c r="AO558" s="19"/>
      <c r="AP558" s="19"/>
      <c r="AQ558" s="19"/>
      <c r="AR558" s="19"/>
      <c r="AS558" s="19"/>
      <c r="AT558" s="19"/>
      <c r="AU558" s="19"/>
    </row>
    <row r="559" spans="27:48">
      <c r="AA559" s="19"/>
      <c r="AB559" s="19"/>
      <c r="AC559" s="19"/>
      <c r="AD559" s="19"/>
      <c r="AE559" s="19"/>
      <c r="AG559" s="137"/>
      <c r="AN559" s="19"/>
      <c r="AO559" s="19"/>
      <c r="AP559" s="19"/>
      <c r="AQ559" s="19"/>
      <c r="AR559" s="19"/>
      <c r="AS559" s="19"/>
      <c r="AT559" s="19"/>
      <c r="AU559" s="19"/>
      <c r="AV559" s="19"/>
    </row>
    <row r="560" spans="27:48">
      <c r="AA560" s="19"/>
      <c r="AB560" s="19"/>
      <c r="AC560" s="19"/>
      <c r="AD560" s="19"/>
      <c r="AE560" s="19"/>
      <c r="AG560" s="137"/>
      <c r="AN560" s="19"/>
      <c r="AO560" s="19"/>
      <c r="AP560" s="19"/>
      <c r="AQ560" s="19"/>
      <c r="AR560" s="19"/>
      <c r="AS560" s="19"/>
      <c r="AT560" s="19"/>
      <c r="AU560" s="19"/>
    </row>
    <row r="561" spans="27:47">
      <c r="AA561" s="19"/>
      <c r="AB561" s="19"/>
      <c r="AC561" s="19"/>
      <c r="AD561" s="19"/>
      <c r="AE561" s="19"/>
      <c r="AG561" s="137"/>
      <c r="AN561" s="19"/>
      <c r="AO561" s="19"/>
      <c r="AP561" s="19"/>
      <c r="AQ561" s="19"/>
      <c r="AR561" s="19"/>
      <c r="AS561" s="19"/>
      <c r="AT561" s="19"/>
      <c r="AU561" s="19"/>
    </row>
    <row r="562" spans="27:47">
      <c r="AA562" s="19"/>
      <c r="AB562" s="19"/>
      <c r="AC562" s="19"/>
      <c r="AD562" s="19"/>
      <c r="AE562" s="19"/>
      <c r="AG562" s="137"/>
      <c r="AN562" s="19"/>
      <c r="AO562" s="19"/>
      <c r="AP562" s="19"/>
      <c r="AQ562" s="19"/>
      <c r="AR562" s="19"/>
      <c r="AS562" s="19"/>
      <c r="AT562" s="19"/>
      <c r="AU562" s="19"/>
    </row>
    <row r="563" spans="27:47">
      <c r="AA563" s="19"/>
      <c r="AB563" s="19"/>
      <c r="AC563" s="19"/>
      <c r="AD563" s="19"/>
      <c r="AE563" s="19"/>
      <c r="AG563" s="137"/>
      <c r="AN563" s="19"/>
      <c r="AO563" s="19"/>
      <c r="AP563" s="19"/>
      <c r="AQ563" s="19"/>
      <c r="AR563" s="19"/>
      <c r="AS563" s="19"/>
      <c r="AT563" s="19"/>
      <c r="AU563" s="19"/>
    </row>
    <row r="564" spans="27:47">
      <c r="AA564" s="19"/>
      <c r="AB564" s="19"/>
      <c r="AC564" s="19"/>
      <c r="AD564" s="19"/>
      <c r="AE564" s="19"/>
      <c r="AG564" s="137"/>
      <c r="AN564" s="19"/>
      <c r="AO564" s="19"/>
      <c r="AP564" s="19"/>
      <c r="AQ564" s="19"/>
      <c r="AR564" s="19"/>
      <c r="AS564" s="19"/>
      <c r="AT564" s="19"/>
      <c r="AU564" s="19"/>
    </row>
    <row r="565" spans="27:47">
      <c r="AA565" s="19"/>
      <c r="AB565" s="19"/>
      <c r="AC565" s="19"/>
      <c r="AD565" s="19"/>
      <c r="AE565" s="19"/>
      <c r="AG565" s="137"/>
      <c r="AN565" s="19"/>
      <c r="AO565" s="19"/>
      <c r="AP565" s="19"/>
      <c r="AQ565" s="19"/>
      <c r="AR565" s="19"/>
      <c r="AS565" s="19"/>
      <c r="AT565" s="19"/>
      <c r="AU565" s="19"/>
    </row>
    <row r="566" spans="27:47">
      <c r="AA566" s="19"/>
      <c r="AB566" s="19"/>
      <c r="AC566" s="19"/>
      <c r="AD566" s="19"/>
      <c r="AE566" s="19"/>
      <c r="AG566" s="137"/>
      <c r="AN566" s="19"/>
      <c r="AO566" s="19"/>
      <c r="AP566" s="19"/>
      <c r="AQ566" s="19"/>
      <c r="AR566" s="19"/>
      <c r="AS566" s="19"/>
      <c r="AT566" s="19"/>
      <c r="AU566" s="19"/>
    </row>
    <row r="567" spans="27:47">
      <c r="AA567" s="19"/>
      <c r="AB567" s="19"/>
      <c r="AC567" s="19"/>
      <c r="AD567" s="19"/>
      <c r="AE567" s="19"/>
      <c r="AG567" s="137"/>
      <c r="AN567" s="19"/>
      <c r="AO567" s="19"/>
      <c r="AP567" s="19"/>
      <c r="AQ567" s="19"/>
      <c r="AR567" s="19"/>
      <c r="AS567" s="19"/>
      <c r="AT567" s="19"/>
      <c r="AU567" s="19"/>
    </row>
    <row r="568" spans="27:47">
      <c r="AA568" s="19"/>
      <c r="AB568" s="19"/>
      <c r="AC568" s="19"/>
      <c r="AD568" s="19"/>
      <c r="AE568" s="19"/>
      <c r="AG568" s="137"/>
      <c r="AN568" s="19"/>
      <c r="AO568" s="19"/>
      <c r="AP568" s="19"/>
      <c r="AQ568" s="19"/>
      <c r="AR568" s="19"/>
      <c r="AS568" s="19"/>
      <c r="AT568" s="19"/>
      <c r="AU568" s="19"/>
    </row>
    <row r="569" spans="27:47">
      <c r="AA569" s="19"/>
      <c r="AB569" s="19"/>
      <c r="AC569" s="19"/>
      <c r="AD569" s="19"/>
      <c r="AE569" s="19"/>
      <c r="AG569" s="137"/>
      <c r="AN569" s="19"/>
      <c r="AO569" s="19"/>
      <c r="AP569" s="19"/>
      <c r="AQ569" s="19"/>
      <c r="AR569" s="19"/>
      <c r="AS569" s="19"/>
      <c r="AT569" s="19"/>
      <c r="AU569" s="19"/>
    </row>
    <row r="570" spans="27:47">
      <c r="AA570" s="19"/>
      <c r="AB570" s="19"/>
      <c r="AC570" s="19"/>
      <c r="AD570" s="19"/>
      <c r="AE570" s="19"/>
      <c r="AG570" s="137"/>
      <c r="AN570" s="19"/>
      <c r="AO570" s="19"/>
      <c r="AP570" s="19"/>
      <c r="AQ570" s="19"/>
      <c r="AR570" s="19"/>
      <c r="AS570" s="19"/>
      <c r="AT570" s="19"/>
      <c r="AU570" s="19"/>
    </row>
    <row r="571" spans="27:47">
      <c r="AA571" s="19"/>
      <c r="AB571" s="19"/>
      <c r="AC571" s="19"/>
      <c r="AD571" s="19"/>
      <c r="AE571" s="19"/>
      <c r="AG571" s="137"/>
      <c r="AN571" s="19"/>
      <c r="AO571" s="19"/>
      <c r="AP571" s="19"/>
      <c r="AQ571" s="19"/>
      <c r="AR571" s="19"/>
      <c r="AS571" s="19"/>
      <c r="AT571" s="19"/>
      <c r="AU571" s="19"/>
    </row>
    <row r="572" spans="27:47">
      <c r="AA572" s="19"/>
      <c r="AB572" s="19"/>
      <c r="AC572" s="19"/>
      <c r="AD572" s="19"/>
      <c r="AE572" s="19"/>
      <c r="AG572" s="137"/>
      <c r="AN572" s="19"/>
      <c r="AO572" s="19"/>
      <c r="AP572" s="19"/>
      <c r="AQ572" s="19"/>
      <c r="AR572" s="19"/>
      <c r="AS572" s="19"/>
      <c r="AT572" s="19"/>
      <c r="AU572" s="19"/>
    </row>
    <row r="573" spans="27:47">
      <c r="AA573" s="19"/>
      <c r="AB573" s="19"/>
      <c r="AC573" s="19"/>
      <c r="AD573" s="19"/>
      <c r="AE573" s="19"/>
      <c r="AG573" s="137"/>
      <c r="AN573" s="19"/>
      <c r="AO573" s="19"/>
      <c r="AP573" s="19"/>
      <c r="AQ573" s="19"/>
      <c r="AR573" s="19"/>
      <c r="AS573" s="19"/>
      <c r="AT573" s="19"/>
      <c r="AU573" s="19"/>
    </row>
    <row r="574" spans="27:47">
      <c r="AA574" s="19"/>
      <c r="AB574" s="19"/>
      <c r="AC574" s="19"/>
      <c r="AD574" s="19"/>
      <c r="AE574" s="19"/>
      <c r="AG574" s="137"/>
      <c r="AN574" s="19"/>
      <c r="AO574" s="19"/>
      <c r="AP574" s="19"/>
      <c r="AQ574" s="19"/>
      <c r="AR574" s="19"/>
      <c r="AS574" s="19"/>
      <c r="AT574" s="19"/>
      <c r="AU574" s="19"/>
    </row>
    <row r="575" spans="27:47">
      <c r="AA575" s="19"/>
      <c r="AB575" s="19"/>
      <c r="AC575" s="19"/>
      <c r="AD575" s="19"/>
      <c r="AE575" s="19"/>
      <c r="AG575" s="137"/>
      <c r="AN575" s="19"/>
      <c r="AO575" s="19"/>
      <c r="AP575" s="19"/>
      <c r="AQ575" s="19"/>
      <c r="AR575" s="19"/>
      <c r="AS575" s="19"/>
      <c r="AT575" s="19"/>
      <c r="AU575" s="19"/>
    </row>
    <row r="576" spans="27:47">
      <c r="AA576" s="19"/>
      <c r="AB576" s="19"/>
      <c r="AC576" s="19"/>
      <c r="AD576" s="19"/>
      <c r="AE576" s="19"/>
      <c r="AG576" s="137"/>
      <c r="AN576" s="19"/>
      <c r="AO576" s="19"/>
      <c r="AP576" s="19"/>
      <c r="AQ576" s="19"/>
      <c r="AR576" s="19"/>
      <c r="AS576" s="19"/>
      <c r="AT576" s="19"/>
      <c r="AU576" s="19"/>
    </row>
    <row r="577" spans="27:48">
      <c r="AA577" s="19"/>
      <c r="AB577" s="19"/>
      <c r="AC577" s="19"/>
      <c r="AD577" s="19"/>
      <c r="AE577" s="19"/>
      <c r="AG577" s="137"/>
      <c r="AN577" s="19"/>
      <c r="AO577" s="19"/>
      <c r="AP577" s="19"/>
      <c r="AQ577" s="19"/>
      <c r="AR577" s="19"/>
      <c r="AS577" s="19"/>
      <c r="AT577" s="19"/>
      <c r="AU577" s="19"/>
    </row>
    <row r="578" spans="27:48">
      <c r="AA578" s="19"/>
      <c r="AB578" s="19"/>
      <c r="AC578" s="19"/>
      <c r="AD578" s="19"/>
      <c r="AE578" s="19"/>
      <c r="AG578" s="137"/>
      <c r="AN578" s="19"/>
      <c r="AO578" s="19"/>
      <c r="AP578" s="19"/>
      <c r="AQ578" s="19"/>
      <c r="AR578" s="19"/>
      <c r="AS578" s="19"/>
      <c r="AT578" s="19"/>
      <c r="AU578" s="19"/>
    </row>
    <row r="579" spans="27:48">
      <c r="AA579" s="19"/>
      <c r="AB579" s="19"/>
      <c r="AC579" s="19"/>
      <c r="AD579" s="19"/>
      <c r="AE579" s="19"/>
      <c r="AG579" s="137"/>
      <c r="AN579" s="19"/>
      <c r="AO579" s="19"/>
      <c r="AP579" s="19"/>
      <c r="AQ579" s="19"/>
      <c r="AR579" s="19"/>
      <c r="AS579" s="19"/>
      <c r="AT579" s="19"/>
      <c r="AU579" s="19"/>
      <c r="AV579" s="19"/>
    </row>
    <row r="580" spans="27:48">
      <c r="AA580" s="19"/>
      <c r="AB580" s="19"/>
      <c r="AC580" s="19"/>
      <c r="AD580" s="19"/>
      <c r="AE580" s="19"/>
      <c r="AG580" s="137"/>
      <c r="AN580" s="19"/>
      <c r="AO580" s="19"/>
      <c r="AP580" s="19"/>
      <c r="AQ580" s="19"/>
      <c r="AR580" s="19"/>
      <c r="AS580" s="19"/>
      <c r="AT580" s="19"/>
      <c r="AU580" s="19"/>
    </row>
    <row r="581" spans="27:48">
      <c r="AA581" s="19"/>
      <c r="AB581" s="19"/>
      <c r="AC581" s="19"/>
      <c r="AD581" s="19"/>
      <c r="AE581" s="19"/>
      <c r="AG581" s="137"/>
      <c r="AN581" s="19"/>
      <c r="AO581" s="19"/>
      <c r="AP581" s="19"/>
      <c r="AQ581" s="19"/>
      <c r="AR581" s="19"/>
      <c r="AS581" s="19"/>
      <c r="AT581" s="19"/>
      <c r="AU581" s="19"/>
    </row>
    <row r="582" spans="27:48">
      <c r="AA582" s="19"/>
      <c r="AB582" s="19"/>
      <c r="AC582" s="19"/>
      <c r="AD582" s="19"/>
      <c r="AE582" s="19"/>
      <c r="AG582" s="137"/>
      <c r="AN582" s="19"/>
      <c r="AO582" s="19"/>
      <c r="AP582" s="19"/>
      <c r="AQ582" s="19"/>
      <c r="AR582" s="19"/>
      <c r="AS582" s="19"/>
      <c r="AT582" s="19"/>
      <c r="AU582" s="19"/>
    </row>
    <row r="583" spans="27:48">
      <c r="AA583" s="19"/>
      <c r="AB583" s="19"/>
      <c r="AC583" s="19"/>
      <c r="AD583" s="19"/>
      <c r="AE583" s="19"/>
      <c r="AG583" s="137"/>
      <c r="AN583" s="19"/>
      <c r="AO583" s="19"/>
      <c r="AP583" s="19"/>
      <c r="AQ583" s="19"/>
      <c r="AR583" s="19"/>
      <c r="AS583" s="19"/>
      <c r="AT583" s="19"/>
      <c r="AU583" s="19"/>
    </row>
    <row r="584" spans="27:48">
      <c r="AA584" s="19"/>
      <c r="AB584" s="19"/>
      <c r="AC584" s="19"/>
      <c r="AD584" s="19"/>
      <c r="AE584" s="19"/>
      <c r="AG584" s="137"/>
      <c r="AN584" s="19"/>
      <c r="AO584" s="19"/>
      <c r="AP584" s="19"/>
      <c r="AQ584" s="19"/>
      <c r="AR584" s="19"/>
      <c r="AS584" s="19"/>
      <c r="AT584" s="19"/>
      <c r="AU584" s="19"/>
    </row>
    <row r="585" spans="27:48">
      <c r="AA585" s="19"/>
      <c r="AB585" s="19"/>
      <c r="AC585" s="19"/>
      <c r="AD585" s="19"/>
      <c r="AE585" s="19"/>
      <c r="AG585" s="137"/>
      <c r="AN585" s="19"/>
      <c r="AO585" s="19"/>
      <c r="AP585" s="19"/>
      <c r="AQ585" s="19"/>
      <c r="AR585" s="19"/>
      <c r="AS585" s="19"/>
      <c r="AT585" s="19"/>
      <c r="AU585" s="19"/>
    </row>
    <row r="586" spans="27:48">
      <c r="AA586" s="19"/>
      <c r="AB586" s="19"/>
      <c r="AC586" s="19"/>
      <c r="AD586" s="19"/>
      <c r="AE586" s="19"/>
      <c r="AG586" s="137"/>
      <c r="AN586" s="19"/>
      <c r="AO586" s="19"/>
      <c r="AP586" s="19"/>
      <c r="AQ586" s="19"/>
      <c r="AR586" s="19"/>
      <c r="AS586" s="19"/>
      <c r="AT586" s="19"/>
      <c r="AU586" s="19"/>
    </row>
    <row r="587" spans="27:48">
      <c r="AA587" s="19"/>
      <c r="AB587" s="19"/>
      <c r="AC587" s="19"/>
      <c r="AD587" s="19"/>
      <c r="AE587" s="19"/>
      <c r="AG587" s="137"/>
      <c r="AN587" s="19"/>
      <c r="AO587" s="19"/>
      <c r="AP587" s="19"/>
      <c r="AQ587" s="19"/>
      <c r="AR587" s="19"/>
      <c r="AS587" s="19"/>
      <c r="AT587" s="19"/>
      <c r="AU587" s="19"/>
    </row>
    <row r="588" spans="27:48">
      <c r="AA588" s="19"/>
      <c r="AB588" s="19"/>
      <c r="AC588" s="19"/>
      <c r="AD588" s="19"/>
      <c r="AE588" s="19"/>
      <c r="AG588" s="137"/>
      <c r="AN588" s="19"/>
      <c r="AO588" s="19"/>
      <c r="AP588" s="19"/>
      <c r="AQ588" s="19"/>
      <c r="AR588" s="19"/>
      <c r="AS588" s="19"/>
      <c r="AT588" s="19"/>
      <c r="AU588" s="19"/>
    </row>
    <row r="589" spans="27:48">
      <c r="AA589" s="19"/>
      <c r="AB589" s="19"/>
      <c r="AC589" s="19"/>
      <c r="AD589" s="19"/>
      <c r="AE589" s="19"/>
      <c r="AG589" s="137"/>
      <c r="AN589" s="19"/>
      <c r="AO589" s="19"/>
      <c r="AP589" s="19"/>
      <c r="AQ589" s="19"/>
      <c r="AR589" s="19"/>
      <c r="AS589" s="19"/>
      <c r="AT589" s="19"/>
      <c r="AU589" s="19"/>
    </row>
    <row r="590" spans="27:48">
      <c r="AA590" s="19"/>
      <c r="AB590" s="19"/>
      <c r="AC590" s="19"/>
      <c r="AD590" s="19"/>
      <c r="AE590" s="19"/>
      <c r="AG590" s="137"/>
      <c r="AN590" s="19"/>
      <c r="AO590" s="19"/>
      <c r="AP590" s="19"/>
      <c r="AQ590" s="19"/>
      <c r="AR590" s="19"/>
      <c r="AS590" s="19"/>
      <c r="AT590" s="19"/>
      <c r="AU590" s="19"/>
    </row>
    <row r="591" spans="27:48">
      <c r="AA591" s="19"/>
      <c r="AB591" s="19"/>
      <c r="AC591" s="19"/>
      <c r="AD591" s="19"/>
      <c r="AE591" s="19"/>
      <c r="AG591" s="137"/>
      <c r="AN591" s="19"/>
      <c r="AO591" s="19"/>
      <c r="AP591" s="19"/>
      <c r="AQ591" s="19"/>
      <c r="AR591" s="19"/>
      <c r="AS591" s="19"/>
      <c r="AT591" s="19"/>
      <c r="AU591" s="19"/>
      <c r="AV591" s="19"/>
    </row>
    <row r="592" spans="27:48">
      <c r="AA592" s="19"/>
      <c r="AB592" s="19"/>
      <c r="AC592" s="19"/>
      <c r="AD592" s="19"/>
      <c r="AE592" s="19"/>
      <c r="AG592" s="137"/>
      <c r="AN592" s="19"/>
      <c r="AO592" s="19"/>
      <c r="AP592" s="19"/>
      <c r="AQ592" s="19"/>
      <c r="AR592" s="19"/>
      <c r="AS592" s="19"/>
      <c r="AT592" s="19"/>
      <c r="AU592" s="19"/>
      <c r="AV592" s="19"/>
    </row>
    <row r="593" spans="27:64">
      <c r="AA593" s="19"/>
      <c r="AB593" s="19"/>
      <c r="AC593" s="19"/>
      <c r="AD593" s="19"/>
      <c r="AE593" s="19"/>
      <c r="AG593" s="137"/>
      <c r="AN593" s="19"/>
      <c r="AO593" s="19"/>
      <c r="AP593" s="19"/>
      <c r="AQ593" s="19"/>
      <c r="AR593" s="19"/>
      <c r="AS593" s="19"/>
      <c r="AT593" s="19"/>
      <c r="AU593" s="19"/>
      <c r="AV593" s="19"/>
      <c r="AX593" s="19"/>
    </row>
    <row r="594" spans="27:64">
      <c r="AA594" s="19"/>
      <c r="AB594" s="19"/>
      <c r="AC594" s="19"/>
      <c r="AD594" s="19"/>
      <c r="AE594" s="19"/>
      <c r="AG594" s="137"/>
      <c r="AN594" s="19"/>
      <c r="AO594" s="19"/>
      <c r="AP594" s="19"/>
      <c r="AQ594" s="19"/>
      <c r="AR594" s="19"/>
      <c r="AS594" s="19"/>
      <c r="AT594" s="19"/>
      <c r="AU594" s="19"/>
      <c r="AV594" s="19"/>
    </row>
    <row r="595" spans="27:64">
      <c r="AA595" s="19"/>
      <c r="AB595" s="19"/>
      <c r="AC595" s="19"/>
      <c r="AD595" s="19"/>
      <c r="AE595" s="19"/>
      <c r="AG595" s="137"/>
      <c r="AN595" s="19"/>
      <c r="AO595" s="19"/>
      <c r="AP595" s="19"/>
      <c r="AQ595" s="19"/>
      <c r="AR595" s="19"/>
      <c r="AS595" s="19"/>
      <c r="AT595" s="19"/>
      <c r="AU595" s="19"/>
    </row>
    <row r="596" spans="27:64">
      <c r="AA596" s="19"/>
      <c r="AB596" s="19"/>
      <c r="AC596" s="19"/>
      <c r="AD596" s="19"/>
      <c r="AE596" s="19"/>
      <c r="AG596" s="137"/>
      <c r="AN596" s="19"/>
      <c r="AO596" s="19"/>
      <c r="AP596" s="19"/>
      <c r="AQ596" s="19"/>
      <c r="AR596" s="19"/>
      <c r="AS596" s="19"/>
      <c r="AT596" s="19"/>
      <c r="AU596" s="19"/>
    </row>
    <row r="597" spans="27:64">
      <c r="AA597" s="19"/>
      <c r="AB597" s="19"/>
      <c r="AC597" s="19"/>
      <c r="AD597" s="19"/>
      <c r="AE597" s="19"/>
      <c r="AG597" s="137"/>
      <c r="AN597" s="19"/>
      <c r="AO597" s="19"/>
      <c r="AP597" s="19"/>
      <c r="AQ597" s="19"/>
      <c r="AR597" s="19"/>
      <c r="AS597" s="19"/>
      <c r="AT597" s="19"/>
      <c r="AU597" s="19"/>
    </row>
    <row r="598" spans="27:64">
      <c r="AA598" s="19"/>
      <c r="AB598" s="19"/>
      <c r="AC598" s="19"/>
      <c r="AD598" s="19"/>
      <c r="AE598" s="19"/>
      <c r="AG598" s="137"/>
      <c r="AN598" s="19"/>
      <c r="AO598" s="19"/>
      <c r="AP598" s="19"/>
      <c r="AQ598" s="19"/>
      <c r="AR598" s="19"/>
      <c r="AS598" s="19"/>
      <c r="AT598" s="19"/>
      <c r="AU598" s="19"/>
    </row>
    <row r="599" spans="27:64">
      <c r="AA599" s="19"/>
      <c r="AB599" s="19"/>
      <c r="AC599" s="19"/>
      <c r="AD599" s="19"/>
      <c r="AE599" s="19"/>
      <c r="AG599" s="137"/>
      <c r="AN599" s="19"/>
      <c r="AO599" s="19"/>
      <c r="AP599" s="19"/>
      <c r="AQ599" s="19"/>
      <c r="AR599" s="19"/>
      <c r="AS599" s="19"/>
      <c r="AT599" s="19"/>
      <c r="AU599" s="19"/>
    </row>
    <row r="600" spans="27:64">
      <c r="AA600" s="19"/>
      <c r="AB600" s="19"/>
      <c r="AC600" s="19"/>
      <c r="AD600" s="19"/>
      <c r="AE600" s="19"/>
      <c r="AG600" s="137"/>
      <c r="AN600" s="19"/>
      <c r="AO600" s="19"/>
      <c r="AP600" s="19"/>
      <c r="AQ600" s="19"/>
      <c r="AR600" s="19"/>
      <c r="AS600" s="19"/>
      <c r="AT600" s="19"/>
      <c r="AU600" s="19"/>
    </row>
    <row r="601" spans="27:64">
      <c r="AA601" s="19"/>
      <c r="AB601" s="19"/>
      <c r="AC601" s="19"/>
      <c r="AD601" s="19"/>
      <c r="AE601" s="19"/>
      <c r="AG601" s="137"/>
      <c r="AN601" s="19"/>
      <c r="AO601" s="19"/>
      <c r="AP601" s="19"/>
      <c r="AQ601" s="19"/>
      <c r="AR601" s="19"/>
      <c r="AS601" s="19"/>
      <c r="AT601" s="19"/>
      <c r="AU601" s="19"/>
    </row>
    <row r="602" spans="27:64">
      <c r="AA602" s="19"/>
      <c r="AB602" s="19"/>
      <c r="AC602" s="19"/>
      <c r="AD602" s="19"/>
      <c r="AE602" s="19"/>
      <c r="AG602" s="137"/>
      <c r="AN602" s="19"/>
      <c r="AO602" s="19"/>
      <c r="AP602" s="19"/>
      <c r="AQ602" s="19"/>
      <c r="AR602" s="19"/>
      <c r="AS602" s="19"/>
      <c r="AT602" s="19"/>
      <c r="AU602" s="19"/>
    </row>
    <row r="603" spans="27:64">
      <c r="AA603" s="19"/>
      <c r="AB603" s="19"/>
      <c r="AC603" s="19"/>
      <c r="AD603" s="19"/>
      <c r="AE603" s="19"/>
      <c r="AG603" s="137"/>
      <c r="AN603" s="19"/>
      <c r="AO603" s="19"/>
      <c r="AP603" s="19"/>
      <c r="AQ603" s="19"/>
      <c r="AR603" s="19"/>
      <c r="AS603" s="19"/>
      <c r="AT603" s="19"/>
      <c r="AU603" s="19"/>
    </row>
    <row r="604" spans="27:64">
      <c r="AA604" s="19"/>
      <c r="AB604" s="19"/>
      <c r="AC604" s="19"/>
      <c r="AD604" s="19"/>
      <c r="AE604" s="19"/>
      <c r="AG604" s="137"/>
      <c r="AN604" s="19"/>
      <c r="AO604" s="19"/>
      <c r="AP604" s="19"/>
      <c r="AQ604" s="19"/>
      <c r="AR604" s="19"/>
      <c r="AS604" s="19"/>
      <c r="AT604" s="19"/>
      <c r="AU604" s="19"/>
    </row>
    <row r="605" spans="27:64">
      <c r="AA605" s="19"/>
      <c r="AB605" s="19"/>
      <c r="AC605" s="19"/>
      <c r="AD605" s="19"/>
      <c r="AE605" s="19"/>
      <c r="AG605" s="137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</row>
    <row r="606" spans="27:64">
      <c r="AA606" s="19"/>
      <c r="AB606" s="19"/>
      <c r="AC606" s="19"/>
      <c r="AD606" s="19"/>
      <c r="AE606" s="19"/>
      <c r="AG606" s="137"/>
      <c r="AN606" s="19"/>
      <c r="AO606" s="19"/>
      <c r="AP606" s="19"/>
      <c r="AQ606" s="19"/>
      <c r="AR606" s="19"/>
      <c r="AS606" s="19"/>
      <c r="AT606" s="19"/>
      <c r="AU606" s="19"/>
    </row>
    <row r="607" spans="27:64">
      <c r="AA607" s="19"/>
      <c r="AB607" s="19"/>
      <c r="AC607" s="19"/>
      <c r="AD607" s="19"/>
      <c r="AE607" s="19"/>
      <c r="AG607" s="137"/>
      <c r="AN607" s="19"/>
      <c r="AO607" s="19"/>
      <c r="AP607" s="19"/>
      <c r="AQ607" s="19"/>
      <c r="AR607" s="19"/>
      <c r="AS607" s="19"/>
      <c r="AT607" s="19"/>
      <c r="AU607" s="19"/>
    </row>
    <row r="608" spans="27:64">
      <c r="AA608" s="19"/>
      <c r="AB608" s="19"/>
      <c r="AC608" s="19"/>
      <c r="AD608" s="19"/>
      <c r="AE608" s="19"/>
      <c r="AG608" s="137"/>
      <c r="AN608" s="19"/>
      <c r="AO608" s="19"/>
      <c r="AP608" s="19"/>
      <c r="AQ608" s="19"/>
      <c r="AR608" s="19"/>
      <c r="AS608" s="19"/>
      <c r="AT608" s="19"/>
      <c r="AU608" s="19"/>
    </row>
    <row r="609" spans="27:64">
      <c r="AA609" s="19"/>
      <c r="AB609" s="19"/>
      <c r="AC609" s="19"/>
      <c r="AD609" s="19"/>
      <c r="AE609" s="19"/>
      <c r="AG609" s="137"/>
      <c r="AN609" s="19"/>
      <c r="AO609" s="19"/>
      <c r="AP609" s="19"/>
      <c r="AQ609" s="19"/>
      <c r="AR609" s="19"/>
      <c r="AS609" s="19"/>
      <c r="AT609" s="19"/>
      <c r="AU609" s="19"/>
    </row>
    <row r="610" spans="27:64">
      <c r="AA610" s="19"/>
      <c r="AB610" s="19"/>
      <c r="AC610" s="19"/>
      <c r="AD610" s="19"/>
      <c r="AE610" s="19"/>
      <c r="AG610" s="137"/>
      <c r="AN610" s="19"/>
      <c r="AO610" s="19"/>
      <c r="AP610" s="19"/>
      <c r="AQ610" s="19"/>
      <c r="AR610" s="19"/>
      <c r="AS610" s="19"/>
      <c r="AT610" s="19"/>
      <c r="AU610" s="19"/>
    </row>
    <row r="611" spans="27:64">
      <c r="AA611" s="19"/>
      <c r="AB611" s="19"/>
      <c r="AC611" s="19"/>
      <c r="AD611" s="19"/>
      <c r="AE611" s="19"/>
      <c r="AG611" s="137"/>
      <c r="AN611" s="19"/>
      <c r="AO611" s="19"/>
      <c r="AP611" s="19"/>
      <c r="AQ611" s="19"/>
      <c r="AR611" s="19"/>
      <c r="AS611" s="19"/>
      <c r="AT611" s="19"/>
      <c r="AU611" s="19"/>
    </row>
    <row r="612" spans="27:64">
      <c r="AA612" s="19"/>
      <c r="AB612" s="19"/>
      <c r="AC612" s="19"/>
      <c r="AD612" s="19"/>
      <c r="AE612" s="19"/>
      <c r="AG612" s="137"/>
      <c r="AN612" s="19"/>
      <c r="AO612" s="19"/>
      <c r="AP612" s="19"/>
      <c r="AQ612" s="19"/>
      <c r="AR612" s="19"/>
      <c r="AS612" s="19"/>
      <c r="AT612" s="19"/>
      <c r="AU612" s="19"/>
    </row>
    <row r="613" spans="27:64">
      <c r="AA613" s="19"/>
      <c r="AB613" s="19"/>
      <c r="AC613" s="19"/>
      <c r="AD613" s="19"/>
      <c r="AE613" s="19"/>
      <c r="AG613" s="137"/>
      <c r="AN613" s="19"/>
      <c r="AO613" s="19"/>
      <c r="AP613" s="19"/>
      <c r="AQ613" s="19"/>
      <c r="AR613" s="19"/>
      <c r="AS613" s="19"/>
      <c r="AT613" s="19"/>
      <c r="AU613" s="19"/>
    </row>
    <row r="614" spans="27:64">
      <c r="AA614" s="19"/>
      <c r="AB614" s="19"/>
      <c r="AC614" s="19"/>
      <c r="AD614" s="19"/>
      <c r="AE614" s="19"/>
      <c r="AG614" s="137"/>
      <c r="AN614" s="19"/>
      <c r="AO614" s="19"/>
      <c r="AP614" s="19"/>
      <c r="AQ614" s="19"/>
      <c r="AR614" s="19"/>
      <c r="AS614" s="19"/>
      <c r="AT614" s="19"/>
      <c r="AU614" s="19"/>
      <c r="AV614" s="19"/>
    </row>
    <row r="615" spans="27:64">
      <c r="AA615" s="19"/>
      <c r="AB615" s="19"/>
      <c r="AC615" s="19"/>
      <c r="AD615" s="19"/>
      <c r="AE615" s="19"/>
      <c r="AG615" s="137"/>
      <c r="AN615" s="19"/>
      <c r="AO615" s="19"/>
      <c r="AP615" s="19"/>
      <c r="AQ615" s="19"/>
      <c r="AR615" s="19"/>
      <c r="AS615" s="19"/>
      <c r="AT615" s="19"/>
      <c r="AU615" s="19"/>
    </row>
    <row r="616" spans="27:64">
      <c r="AA616" s="19"/>
      <c r="AB616" s="19"/>
      <c r="AC616" s="19"/>
      <c r="AD616" s="19"/>
      <c r="AE616" s="19"/>
      <c r="AG616" s="137"/>
      <c r="AN616" s="19"/>
      <c r="AO616" s="19"/>
      <c r="AP616" s="19"/>
      <c r="AQ616" s="19"/>
      <c r="AR616" s="19"/>
      <c r="AS616" s="19"/>
      <c r="AT616" s="19"/>
      <c r="AU616" s="19"/>
    </row>
    <row r="617" spans="27:64">
      <c r="AA617" s="19"/>
      <c r="AB617" s="19"/>
      <c r="AC617" s="19"/>
      <c r="AD617" s="19"/>
      <c r="AE617" s="19"/>
      <c r="AG617" s="137"/>
      <c r="AN617" s="19"/>
      <c r="AO617" s="19"/>
      <c r="AP617" s="19"/>
      <c r="AQ617" s="19"/>
      <c r="AR617" s="19"/>
      <c r="AS617" s="19"/>
      <c r="AT617" s="19"/>
      <c r="AU617" s="19"/>
    </row>
    <row r="618" spans="27:64">
      <c r="AA618" s="19"/>
      <c r="AB618" s="19"/>
      <c r="AC618" s="19"/>
      <c r="AD618" s="19"/>
      <c r="AE618" s="19"/>
      <c r="AG618" s="137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</row>
    <row r="619" spans="27:64">
      <c r="AA619" s="19"/>
      <c r="AB619" s="19"/>
      <c r="AC619" s="19"/>
      <c r="AD619" s="19"/>
      <c r="AE619" s="19"/>
      <c r="AG619" s="137"/>
      <c r="AN619" s="19"/>
      <c r="AO619" s="19"/>
      <c r="AP619" s="19"/>
      <c r="AQ619" s="19"/>
      <c r="AR619" s="19"/>
      <c r="AS619" s="19"/>
      <c r="AT619" s="19"/>
      <c r="AU619" s="19"/>
    </row>
    <row r="620" spans="27:64">
      <c r="AA620" s="19"/>
      <c r="AB620" s="19"/>
      <c r="AC620" s="19"/>
      <c r="AD620" s="19"/>
      <c r="AE620" s="19"/>
      <c r="AG620" s="137"/>
      <c r="AN620" s="19"/>
      <c r="AO620" s="19"/>
      <c r="AP620" s="19"/>
      <c r="AQ620" s="19"/>
      <c r="AR620" s="19"/>
      <c r="AS620" s="19"/>
      <c r="AT620" s="19"/>
      <c r="AU620" s="19"/>
    </row>
    <row r="621" spans="27:64">
      <c r="AA621" s="19"/>
      <c r="AB621" s="19"/>
      <c r="AC621" s="19"/>
      <c r="AD621" s="19"/>
      <c r="AE621" s="19"/>
      <c r="AG621" s="137"/>
      <c r="AN621" s="19"/>
      <c r="AO621" s="19"/>
      <c r="AP621" s="19"/>
      <c r="AQ621" s="19"/>
      <c r="AR621" s="19"/>
      <c r="AS621" s="19"/>
      <c r="AT621" s="19"/>
      <c r="AU621" s="19"/>
    </row>
    <row r="622" spans="27:64">
      <c r="AA622" s="19"/>
      <c r="AB622" s="19"/>
      <c r="AC622" s="19"/>
      <c r="AD622" s="19"/>
      <c r="AE622" s="19"/>
      <c r="AG622" s="137"/>
      <c r="AN622" s="19"/>
      <c r="AO622" s="19"/>
      <c r="AP622" s="19"/>
      <c r="AQ622" s="19"/>
      <c r="AR622" s="19"/>
      <c r="AS622" s="19"/>
      <c r="AT622" s="19"/>
      <c r="AU622" s="19"/>
    </row>
    <row r="623" spans="27:64">
      <c r="AA623" s="19"/>
      <c r="AB623" s="19"/>
      <c r="AC623" s="19"/>
      <c r="AD623" s="19"/>
      <c r="AE623" s="19"/>
      <c r="AG623" s="137"/>
      <c r="AN623" s="19"/>
      <c r="AO623" s="19"/>
      <c r="AP623" s="19"/>
      <c r="AQ623" s="19"/>
      <c r="AR623" s="19"/>
      <c r="AS623" s="19"/>
      <c r="AT623" s="19"/>
      <c r="AU623" s="19"/>
    </row>
    <row r="624" spans="27:64">
      <c r="AA624" s="19"/>
      <c r="AB624" s="19"/>
      <c r="AC624" s="19"/>
      <c r="AD624" s="19"/>
      <c r="AE624" s="19"/>
      <c r="AG624" s="137"/>
      <c r="AN624" s="19"/>
      <c r="AO624" s="19"/>
      <c r="AP624" s="19"/>
      <c r="AQ624" s="19"/>
      <c r="AR624" s="19"/>
      <c r="AS624" s="19"/>
      <c r="AT624" s="19"/>
      <c r="AU624" s="19"/>
    </row>
    <row r="625" spans="27:64">
      <c r="AA625" s="19"/>
      <c r="AB625" s="19"/>
      <c r="AC625" s="19"/>
      <c r="AD625" s="19"/>
      <c r="AE625" s="19"/>
      <c r="AG625" s="137"/>
      <c r="AN625" s="19"/>
      <c r="AO625" s="19"/>
      <c r="AP625" s="19"/>
      <c r="AQ625" s="19"/>
      <c r="AR625" s="19"/>
      <c r="AS625" s="19"/>
      <c r="AT625" s="19"/>
      <c r="AU625" s="19"/>
    </row>
    <row r="626" spans="27:64">
      <c r="AA626" s="19"/>
      <c r="AB626" s="19"/>
      <c r="AC626" s="19"/>
      <c r="AD626" s="19"/>
      <c r="AE626" s="19"/>
      <c r="AG626" s="137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</row>
    <row r="627" spans="27:64">
      <c r="AA627" s="19"/>
      <c r="AB627" s="19"/>
      <c r="AC627" s="19"/>
      <c r="AD627" s="19"/>
      <c r="AE627" s="19"/>
      <c r="AG627" s="137"/>
      <c r="AN627" s="19"/>
      <c r="AO627" s="19"/>
      <c r="AP627" s="19"/>
      <c r="AQ627" s="19"/>
      <c r="AR627" s="19"/>
      <c r="AS627" s="19"/>
      <c r="AT627" s="19"/>
      <c r="AU627" s="19"/>
    </row>
    <row r="628" spans="27:64">
      <c r="AA628" s="19"/>
      <c r="AB628" s="19"/>
      <c r="AC628" s="19"/>
      <c r="AD628" s="19"/>
      <c r="AE628" s="19"/>
      <c r="AG628" s="137"/>
      <c r="AN628" s="19"/>
      <c r="AO628" s="19"/>
      <c r="AP628" s="19"/>
      <c r="AQ628" s="19"/>
      <c r="AR628" s="19"/>
      <c r="AS628" s="19"/>
      <c r="AT628" s="19"/>
      <c r="AU628" s="19"/>
    </row>
    <row r="629" spans="27:64">
      <c r="AA629" s="19"/>
      <c r="AB629" s="19"/>
      <c r="AC629" s="19"/>
      <c r="AD629" s="19"/>
      <c r="AE629" s="19"/>
      <c r="AG629" s="137"/>
      <c r="AN629" s="19"/>
      <c r="AO629" s="19"/>
      <c r="AP629" s="19"/>
      <c r="AQ629" s="19"/>
      <c r="AR629" s="19"/>
      <c r="AS629" s="19"/>
      <c r="AT629" s="19"/>
      <c r="AU629" s="19"/>
    </row>
    <row r="630" spans="27:64">
      <c r="AA630" s="19"/>
      <c r="AB630" s="19"/>
      <c r="AC630" s="19"/>
      <c r="AD630" s="19"/>
      <c r="AE630" s="19"/>
      <c r="AG630" s="137"/>
      <c r="AN630" s="19"/>
      <c r="AO630" s="19"/>
      <c r="AP630" s="19"/>
      <c r="AQ630" s="19"/>
      <c r="AR630" s="19"/>
      <c r="AS630" s="19"/>
      <c r="AT630" s="19"/>
      <c r="AU630" s="19"/>
    </row>
    <row r="631" spans="27:64">
      <c r="AA631" s="19"/>
      <c r="AB631" s="19"/>
      <c r="AC631" s="19"/>
      <c r="AD631" s="19"/>
      <c r="AE631" s="19"/>
      <c r="AG631" s="137"/>
      <c r="AN631" s="19"/>
      <c r="AO631" s="19"/>
      <c r="AP631" s="19"/>
      <c r="AQ631" s="19"/>
      <c r="AR631" s="19"/>
      <c r="AS631" s="19"/>
      <c r="AT631" s="19"/>
      <c r="AU631" s="19"/>
    </row>
    <row r="632" spans="27:64">
      <c r="AA632" s="19"/>
      <c r="AB632" s="19"/>
      <c r="AC632" s="19"/>
      <c r="AD632" s="19"/>
      <c r="AE632" s="19"/>
      <c r="AG632" s="137"/>
      <c r="AN632" s="19"/>
      <c r="AO632" s="19"/>
      <c r="AP632" s="19"/>
      <c r="AQ632" s="19"/>
      <c r="AR632" s="19"/>
      <c r="AS632" s="19"/>
      <c r="AT632" s="19"/>
      <c r="AU632" s="19"/>
    </row>
    <row r="633" spans="27:64">
      <c r="AA633" s="19"/>
      <c r="AB633" s="19"/>
      <c r="AC633" s="19"/>
      <c r="AD633" s="19"/>
      <c r="AE633" s="19"/>
      <c r="AG633" s="137"/>
      <c r="AN633" s="19"/>
      <c r="AO633" s="19"/>
      <c r="AP633" s="19"/>
      <c r="AQ633" s="19"/>
      <c r="AR633" s="19"/>
      <c r="AS633" s="19"/>
      <c r="AT633" s="19"/>
      <c r="AU633" s="19"/>
    </row>
    <row r="634" spans="27:64">
      <c r="AA634" s="19"/>
      <c r="AB634" s="19"/>
      <c r="AC634" s="19"/>
      <c r="AD634" s="19"/>
      <c r="AE634" s="19"/>
      <c r="AG634" s="137"/>
      <c r="AN634" s="19"/>
      <c r="AO634" s="19"/>
      <c r="AP634" s="19"/>
      <c r="AQ634" s="19"/>
      <c r="AR634" s="19"/>
      <c r="AS634" s="19"/>
      <c r="AT634" s="19"/>
      <c r="AU634" s="19"/>
    </row>
    <row r="635" spans="27:64">
      <c r="AA635" s="19"/>
      <c r="AB635" s="19"/>
      <c r="AC635" s="19"/>
      <c r="AD635" s="19"/>
      <c r="AE635" s="19"/>
      <c r="AG635" s="137"/>
      <c r="AN635" s="19"/>
      <c r="AO635" s="19"/>
      <c r="AP635" s="19"/>
      <c r="AQ635" s="19"/>
      <c r="AR635" s="19"/>
      <c r="AS635" s="19"/>
      <c r="AT635" s="19"/>
      <c r="AU635" s="19"/>
    </row>
    <row r="636" spans="27:64">
      <c r="AA636" s="19"/>
      <c r="AB636" s="19"/>
      <c r="AC636" s="19"/>
      <c r="AD636" s="19"/>
      <c r="AE636" s="19"/>
      <c r="AG636" s="137"/>
      <c r="AN636" s="19"/>
      <c r="AO636" s="19"/>
      <c r="AP636" s="19"/>
      <c r="AQ636" s="19"/>
      <c r="AR636" s="19"/>
      <c r="AS636" s="19"/>
      <c r="AT636" s="19"/>
      <c r="AU636" s="19"/>
    </row>
    <row r="637" spans="27:64">
      <c r="AA637" s="19"/>
      <c r="AB637" s="19"/>
      <c r="AC637" s="19"/>
      <c r="AD637" s="19"/>
      <c r="AE637" s="19"/>
      <c r="AG637" s="137"/>
      <c r="AN637" s="19"/>
      <c r="AO637" s="19"/>
      <c r="AP637" s="19"/>
      <c r="AQ637" s="19"/>
      <c r="AR637" s="19"/>
      <c r="AS637" s="19"/>
      <c r="AT637" s="19"/>
      <c r="AU637" s="19"/>
    </row>
    <row r="638" spans="27:64">
      <c r="AA638" s="19"/>
      <c r="AB638" s="19"/>
      <c r="AC638" s="19"/>
      <c r="AD638" s="19"/>
      <c r="AE638" s="19"/>
      <c r="AG638" s="137"/>
      <c r="AN638" s="19"/>
      <c r="AO638" s="19"/>
      <c r="AP638" s="19"/>
      <c r="AQ638" s="19"/>
      <c r="AR638" s="19"/>
      <c r="AS638" s="19"/>
      <c r="AT638" s="19"/>
      <c r="AU638" s="19"/>
    </row>
    <row r="639" spans="27:64">
      <c r="AA639" s="19"/>
      <c r="AB639" s="19"/>
      <c r="AC639" s="19"/>
      <c r="AD639" s="19"/>
      <c r="AE639" s="19"/>
      <c r="AG639" s="137"/>
      <c r="AN639" s="19"/>
      <c r="AO639" s="19"/>
      <c r="AP639" s="19"/>
      <c r="AQ639" s="19"/>
      <c r="AR639" s="19"/>
      <c r="AS639" s="19"/>
      <c r="AT639" s="19"/>
      <c r="AU639" s="19"/>
    </row>
    <row r="640" spans="27:64">
      <c r="AA640" s="19"/>
      <c r="AB640" s="19"/>
      <c r="AC640" s="19"/>
      <c r="AD640" s="19"/>
      <c r="AE640" s="19"/>
      <c r="AG640" s="137"/>
      <c r="AN640" s="19"/>
      <c r="AO640" s="19"/>
      <c r="AP640" s="19"/>
      <c r="AQ640" s="19"/>
      <c r="AR640" s="19"/>
      <c r="AS640" s="19"/>
      <c r="AT640" s="19"/>
      <c r="AU640" s="19"/>
      <c r="AV640" s="19"/>
    </row>
    <row r="641" spans="27:47">
      <c r="AA641" s="19"/>
      <c r="AB641" s="19"/>
      <c r="AC641" s="19"/>
      <c r="AD641" s="19"/>
      <c r="AE641" s="19"/>
      <c r="AG641" s="137"/>
      <c r="AN641" s="19"/>
      <c r="AO641" s="19"/>
      <c r="AP641" s="19"/>
      <c r="AQ641" s="19"/>
      <c r="AR641" s="19"/>
      <c r="AS641" s="19"/>
      <c r="AT641" s="19"/>
      <c r="AU641" s="19"/>
    </row>
    <row r="642" spans="27:47">
      <c r="AA642" s="19"/>
      <c r="AB642" s="19"/>
      <c r="AC642" s="19"/>
      <c r="AD642" s="19"/>
      <c r="AE642" s="19"/>
      <c r="AG642" s="137"/>
      <c r="AN642" s="19"/>
      <c r="AO642" s="19"/>
      <c r="AP642" s="19"/>
      <c r="AQ642" s="19"/>
      <c r="AR642" s="19"/>
      <c r="AS642" s="19"/>
      <c r="AT642" s="19"/>
      <c r="AU642" s="19"/>
    </row>
    <row r="643" spans="27:47">
      <c r="AA643" s="19"/>
      <c r="AB643" s="19"/>
      <c r="AC643" s="19"/>
      <c r="AD643" s="19"/>
      <c r="AE643" s="19"/>
      <c r="AG643" s="137"/>
      <c r="AN643" s="19"/>
      <c r="AO643" s="19"/>
      <c r="AP643" s="19"/>
      <c r="AQ643" s="19"/>
      <c r="AR643" s="19"/>
      <c r="AS643" s="19"/>
      <c r="AT643" s="19"/>
      <c r="AU643" s="19"/>
    </row>
    <row r="644" spans="27:47">
      <c r="AA644" s="19"/>
      <c r="AB644" s="19"/>
      <c r="AC644" s="19"/>
      <c r="AD644" s="19"/>
      <c r="AE644" s="19"/>
      <c r="AG644" s="137"/>
      <c r="AN644" s="19"/>
      <c r="AO644" s="19"/>
      <c r="AP644" s="19"/>
      <c r="AQ644" s="19"/>
      <c r="AR644" s="19"/>
      <c r="AS644" s="19"/>
      <c r="AT644" s="19"/>
      <c r="AU644" s="19"/>
    </row>
    <row r="645" spans="27:47">
      <c r="AA645" s="19"/>
      <c r="AB645" s="19"/>
      <c r="AC645" s="19"/>
      <c r="AD645" s="19"/>
      <c r="AE645" s="19"/>
      <c r="AG645" s="137"/>
      <c r="AN645" s="19"/>
      <c r="AO645" s="19"/>
      <c r="AP645" s="19"/>
      <c r="AQ645" s="19"/>
      <c r="AR645" s="19"/>
      <c r="AS645" s="19"/>
      <c r="AT645" s="19"/>
      <c r="AU645" s="19"/>
    </row>
    <row r="646" spans="27:47">
      <c r="AA646" s="19"/>
      <c r="AB646" s="19"/>
      <c r="AC646" s="19"/>
      <c r="AD646" s="19"/>
      <c r="AE646" s="19"/>
      <c r="AG646" s="137"/>
      <c r="AN646" s="19"/>
      <c r="AO646" s="19"/>
      <c r="AP646" s="19"/>
      <c r="AQ646" s="19"/>
      <c r="AR646" s="19"/>
      <c r="AS646" s="19"/>
      <c r="AT646" s="19"/>
      <c r="AU646" s="19"/>
    </row>
    <row r="647" spans="27:47">
      <c r="AA647" s="19"/>
      <c r="AB647" s="19"/>
      <c r="AC647" s="19"/>
      <c r="AD647" s="19"/>
      <c r="AE647" s="19"/>
      <c r="AG647" s="137"/>
      <c r="AN647" s="19"/>
      <c r="AO647" s="19"/>
      <c r="AP647" s="19"/>
      <c r="AQ647" s="19"/>
      <c r="AR647" s="19"/>
      <c r="AS647" s="19"/>
      <c r="AT647" s="19"/>
      <c r="AU647" s="19"/>
    </row>
    <row r="648" spans="27:47">
      <c r="AA648" s="19"/>
      <c r="AB648" s="19"/>
      <c r="AC648" s="19"/>
      <c r="AD648" s="19"/>
      <c r="AE648" s="19"/>
      <c r="AG648" s="137"/>
      <c r="AN648" s="19"/>
      <c r="AO648" s="19"/>
      <c r="AP648" s="19"/>
      <c r="AQ648" s="19"/>
      <c r="AR648" s="19"/>
      <c r="AS648" s="19"/>
      <c r="AT648" s="19"/>
      <c r="AU648" s="19"/>
    </row>
    <row r="649" spans="27:47">
      <c r="AA649" s="19"/>
      <c r="AB649" s="19"/>
      <c r="AC649" s="19"/>
      <c r="AD649" s="19"/>
      <c r="AE649" s="19"/>
      <c r="AG649" s="137"/>
      <c r="AN649" s="19"/>
      <c r="AO649" s="19"/>
      <c r="AP649" s="19"/>
      <c r="AQ649" s="19"/>
      <c r="AR649" s="19"/>
      <c r="AS649" s="19"/>
      <c r="AT649" s="19"/>
      <c r="AU649" s="19"/>
    </row>
    <row r="650" spans="27:47">
      <c r="AA650" s="19"/>
      <c r="AB650" s="19"/>
      <c r="AC650" s="19"/>
      <c r="AD650" s="19"/>
      <c r="AE650" s="19"/>
      <c r="AG650" s="137"/>
      <c r="AN650" s="19"/>
      <c r="AO650" s="19"/>
      <c r="AP650" s="19"/>
      <c r="AQ650" s="19"/>
      <c r="AR650" s="19"/>
      <c r="AS650" s="19"/>
      <c r="AT650" s="19"/>
      <c r="AU650" s="19"/>
    </row>
    <row r="651" spans="27:47">
      <c r="AA651" s="19"/>
      <c r="AB651" s="19"/>
      <c r="AC651" s="19"/>
      <c r="AD651" s="19"/>
      <c r="AE651" s="19"/>
      <c r="AG651" s="137"/>
      <c r="AN651" s="19"/>
      <c r="AO651" s="19"/>
      <c r="AP651" s="19"/>
      <c r="AQ651" s="19"/>
      <c r="AR651" s="19"/>
      <c r="AS651" s="19"/>
      <c r="AT651" s="19"/>
      <c r="AU651" s="19"/>
    </row>
    <row r="652" spans="27:47">
      <c r="AA652" s="19"/>
      <c r="AB652" s="19"/>
      <c r="AC652" s="19"/>
      <c r="AD652" s="19"/>
      <c r="AE652" s="19"/>
      <c r="AG652" s="137"/>
      <c r="AN652" s="19"/>
      <c r="AO652" s="19"/>
      <c r="AP652" s="19"/>
      <c r="AQ652" s="19"/>
      <c r="AR652" s="19"/>
      <c r="AS652" s="19"/>
      <c r="AT652" s="19"/>
      <c r="AU652" s="19"/>
    </row>
    <row r="653" spans="27:47">
      <c r="AA653" s="19"/>
      <c r="AB653" s="19"/>
      <c r="AC653" s="19"/>
      <c r="AD653" s="19"/>
      <c r="AE653" s="19"/>
      <c r="AG653" s="137"/>
      <c r="AN653" s="19"/>
      <c r="AO653" s="19"/>
      <c r="AP653" s="19"/>
      <c r="AQ653" s="19"/>
      <c r="AR653" s="19"/>
      <c r="AS653" s="19"/>
      <c r="AT653" s="19"/>
      <c r="AU653" s="19"/>
    </row>
    <row r="654" spans="27:47">
      <c r="AA654" s="19"/>
      <c r="AB654" s="19"/>
      <c r="AC654" s="19"/>
      <c r="AD654" s="19"/>
      <c r="AE654" s="19"/>
      <c r="AG654" s="137"/>
      <c r="AN654" s="19"/>
      <c r="AO654" s="19"/>
      <c r="AP654" s="19"/>
      <c r="AQ654" s="19"/>
      <c r="AR654" s="19"/>
      <c r="AS654" s="19"/>
      <c r="AT654" s="19"/>
      <c r="AU654" s="19"/>
    </row>
    <row r="655" spans="27:47">
      <c r="AA655" s="19"/>
      <c r="AB655" s="19"/>
      <c r="AC655" s="19"/>
      <c r="AD655" s="19"/>
      <c r="AE655" s="19"/>
      <c r="AG655" s="137"/>
      <c r="AN655" s="19"/>
      <c r="AO655" s="19"/>
      <c r="AP655" s="19"/>
      <c r="AQ655" s="19"/>
      <c r="AR655" s="19"/>
      <c r="AS655" s="19"/>
      <c r="AT655" s="19"/>
      <c r="AU655" s="19"/>
    </row>
    <row r="656" spans="27:47">
      <c r="AA656" s="19"/>
      <c r="AB656" s="19"/>
      <c r="AC656" s="19"/>
      <c r="AD656" s="19"/>
      <c r="AE656" s="19"/>
      <c r="AG656" s="137"/>
      <c r="AN656" s="19"/>
      <c r="AO656" s="19"/>
      <c r="AP656" s="19"/>
      <c r="AQ656" s="19"/>
      <c r="AR656" s="19"/>
      <c r="AS656" s="19"/>
      <c r="AT656" s="19"/>
      <c r="AU656" s="19"/>
    </row>
    <row r="657" spans="27:64">
      <c r="AA657" s="19"/>
      <c r="AB657" s="19"/>
      <c r="AC657" s="19"/>
      <c r="AD657" s="19"/>
      <c r="AE657" s="19"/>
      <c r="AG657" s="137"/>
      <c r="AN657" s="19"/>
      <c r="AO657" s="19"/>
      <c r="AP657" s="19"/>
      <c r="AQ657" s="19"/>
      <c r="AR657" s="19"/>
      <c r="AS657" s="19"/>
      <c r="AT657" s="19"/>
      <c r="AU657" s="19"/>
    </row>
    <row r="658" spans="27:64">
      <c r="AA658" s="19"/>
      <c r="AB658" s="19"/>
      <c r="AC658" s="19"/>
      <c r="AD658" s="19"/>
      <c r="AE658" s="19"/>
      <c r="AG658" s="137"/>
      <c r="AN658" s="19"/>
      <c r="AO658" s="19"/>
      <c r="AP658" s="19"/>
      <c r="AQ658" s="19"/>
      <c r="AR658" s="19"/>
      <c r="AS658" s="19"/>
      <c r="AT658" s="19"/>
      <c r="AU658" s="19"/>
    </row>
    <row r="659" spans="27:64">
      <c r="AA659" s="19"/>
      <c r="AB659" s="19"/>
      <c r="AC659" s="19"/>
      <c r="AD659" s="19"/>
      <c r="AE659" s="19"/>
      <c r="AG659" s="137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</row>
    <row r="660" spans="27:64">
      <c r="AA660" s="19"/>
      <c r="AB660" s="19"/>
      <c r="AC660" s="19"/>
      <c r="AD660" s="19"/>
      <c r="AE660" s="19"/>
      <c r="AG660" s="137"/>
      <c r="AN660" s="19"/>
      <c r="AO660" s="19"/>
      <c r="AP660" s="19"/>
      <c r="AQ660" s="19"/>
      <c r="AR660" s="19"/>
      <c r="AS660" s="19"/>
      <c r="AT660" s="19"/>
      <c r="AU660" s="19"/>
    </row>
    <row r="661" spans="27:64">
      <c r="AA661" s="19"/>
      <c r="AB661" s="19"/>
      <c r="AC661" s="19"/>
      <c r="AD661" s="19"/>
      <c r="AE661" s="19"/>
      <c r="AG661" s="137"/>
      <c r="AN661" s="19"/>
      <c r="AO661" s="19"/>
      <c r="AP661" s="19"/>
      <c r="AQ661" s="19"/>
      <c r="AR661" s="19"/>
      <c r="AS661" s="19"/>
      <c r="AT661" s="19"/>
      <c r="AU661" s="19"/>
    </row>
    <row r="662" spans="27:64">
      <c r="AA662" s="19"/>
      <c r="AB662" s="19"/>
      <c r="AC662" s="19"/>
      <c r="AD662" s="19"/>
      <c r="AE662" s="19"/>
      <c r="AG662" s="137"/>
      <c r="AN662" s="19"/>
      <c r="AO662" s="19"/>
      <c r="AP662" s="19"/>
      <c r="AQ662" s="19"/>
      <c r="AR662" s="19"/>
      <c r="AS662" s="19"/>
      <c r="AT662" s="19"/>
      <c r="AU662" s="19"/>
    </row>
    <row r="663" spans="27:64">
      <c r="AA663" s="19"/>
      <c r="AB663" s="19"/>
      <c r="AC663" s="19"/>
      <c r="AD663" s="19"/>
      <c r="AE663" s="19"/>
      <c r="AG663" s="137"/>
      <c r="AN663" s="19"/>
      <c r="AO663" s="19"/>
      <c r="AP663" s="19"/>
      <c r="AQ663" s="19"/>
      <c r="AR663" s="19"/>
      <c r="AS663" s="19"/>
      <c r="AT663" s="19"/>
      <c r="AU663" s="19"/>
    </row>
    <row r="664" spans="27:64">
      <c r="AA664" s="19"/>
      <c r="AB664" s="19"/>
      <c r="AC664" s="19"/>
      <c r="AD664" s="19"/>
      <c r="AE664" s="19"/>
      <c r="AG664" s="137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</row>
    <row r="665" spans="27:64">
      <c r="AA665" s="19"/>
      <c r="AB665" s="19"/>
      <c r="AC665" s="19"/>
      <c r="AD665" s="19"/>
      <c r="AE665" s="19"/>
      <c r="AG665" s="137"/>
      <c r="AN665" s="19"/>
      <c r="AO665" s="19"/>
      <c r="AP665" s="19"/>
      <c r="AQ665" s="19"/>
      <c r="AR665" s="19"/>
      <c r="AS665" s="19"/>
      <c r="AT665" s="19"/>
      <c r="AU665" s="19"/>
    </row>
    <row r="666" spans="27:64">
      <c r="AA666" s="19"/>
      <c r="AB666" s="19"/>
      <c r="AC666" s="19"/>
      <c r="AD666" s="19"/>
      <c r="AE666" s="19"/>
      <c r="AG666" s="137"/>
      <c r="AN666" s="19"/>
      <c r="AO666" s="19"/>
      <c r="AP666" s="19"/>
      <c r="AQ666" s="19"/>
      <c r="AR666" s="19"/>
      <c r="AS666" s="19"/>
      <c r="AT666" s="19"/>
      <c r="AU666" s="19"/>
    </row>
    <row r="667" spans="27:64">
      <c r="AA667" s="19"/>
      <c r="AB667" s="19"/>
      <c r="AC667" s="19"/>
      <c r="AD667" s="19"/>
      <c r="AE667" s="19"/>
      <c r="AG667" s="137"/>
      <c r="AN667" s="19"/>
      <c r="AO667" s="19"/>
      <c r="AP667" s="19"/>
      <c r="AQ667" s="19"/>
      <c r="AR667" s="19"/>
      <c r="AS667" s="19"/>
      <c r="AT667" s="19"/>
      <c r="AU667" s="19"/>
    </row>
    <row r="668" spans="27:64">
      <c r="AA668" s="19"/>
      <c r="AB668" s="19"/>
      <c r="AC668" s="19"/>
      <c r="AD668" s="19"/>
      <c r="AE668" s="19"/>
      <c r="AG668" s="137"/>
      <c r="AN668" s="19"/>
      <c r="AO668" s="19"/>
      <c r="AP668" s="19"/>
      <c r="AQ668" s="19"/>
      <c r="AR668" s="19"/>
      <c r="AS668" s="19"/>
      <c r="AT668" s="19"/>
      <c r="AU668" s="19"/>
    </row>
    <row r="669" spans="27:64">
      <c r="AA669" s="19"/>
      <c r="AB669" s="19"/>
      <c r="AC669" s="19"/>
      <c r="AD669" s="19"/>
      <c r="AE669" s="19"/>
      <c r="AG669" s="137"/>
      <c r="AN669" s="19"/>
      <c r="AO669" s="19"/>
      <c r="AP669" s="19"/>
      <c r="AQ669" s="19"/>
      <c r="AR669" s="19"/>
      <c r="AS669" s="19"/>
      <c r="AT669" s="19"/>
      <c r="AU669" s="19"/>
      <c r="AV669" s="19"/>
      <c r="AX669" s="19"/>
    </row>
    <row r="670" spans="27:64">
      <c r="AA670" s="19"/>
      <c r="AB670" s="19"/>
      <c r="AC670" s="19"/>
      <c r="AD670" s="19"/>
      <c r="AE670" s="19"/>
      <c r="AG670" s="137"/>
      <c r="AN670" s="19"/>
      <c r="AO670" s="19"/>
      <c r="AP670" s="19"/>
      <c r="AQ670" s="19"/>
      <c r="AR670" s="19"/>
      <c r="AS670" s="19"/>
      <c r="AT670" s="19"/>
      <c r="AU670" s="19"/>
    </row>
    <row r="671" spans="27:64">
      <c r="AA671" s="19"/>
      <c r="AB671" s="19"/>
      <c r="AC671" s="19"/>
      <c r="AD671" s="19"/>
      <c r="AE671" s="19"/>
      <c r="AG671" s="137"/>
      <c r="AN671" s="19"/>
      <c r="AO671" s="19"/>
      <c r="AP671" s="19"/>
      <c r="AQ671" s="19"/>
      <c r="AR671" s="19"/>
      <c r="AS671" s="19"/>
      <c r="AT671" s="19"/>
      <c r="AU671" s="19"/>
    </row>
    <row r="672" spans="27:64">
      <c r="AA672" s="19"/>
      <c r="AB672" s="19"/>
      <c r="AC672" s="19"/>
      <c r="AD672" s="19"/>
      <c r="AE672" s="19"/>
      <c r="AG672" s="137"/>
      <c r="AN672" s="19"/>
      <c r="AO672" s="19"/>
      <c r="AP672" s="19"/>
      <c r="AQ672" s="19"/>
      <c r="AR672" s="19"/>
      <c r="AS672" s="19"/>
      <c r="AT672" s="19"/>
      <c r="AU672" s="19"/>
    </row>
    <row r="673" spans="27:47">
      <c r="AA673" s="19"/>
      <c r="AB673" s="19"/>
      <c r="AC673" s="19"/>
      <c r="AD673" s="19"/>
      <c r="AE673" s="19"/>
      <c r="AG673" s="137"/>
      <c r="AN673" s="19"/>
      <c r="AO673" s="19"/>
      <c r="AP673" s="19"/>
      <c r="AQ673" s="19"/>
      <c r="AR673" s="19"/>
      <c r="AS673" s="19"/>
      <c r="AT673" s="19"/>
      <c r="AU673" s="19"/>
    </row>
    <row r="674" spans="27:47">
      <c r="AA674" s="19"/>
      <c r="AB674" s="19"/>
      <c r="AC674" s="19"/>
      <c r="AD674" s="19"/>
      <c r="AE674" s="19"/>
      <c r="AG674" s="137"/>
      <c r="AN674" s="19"/>
      <c r="AO674" s="19"/>
      <c r="AP674" s="19"/>
      <c r="AQ674" s="19"/>
      <c r="AR674" s="19"/>
      <c r="AS674" s="19"/>
      <c r="AT674" s="19"/>
      <c r="AU674" s="19"/>
    </row>
    <row r="675" spans="27:47">
      <c r="AA675" s="19"/>
      <c r="AB675" s="19"/>
      <c r="AC675" s="19"/>
      <c r="AD675" s="19"/>
      <c r="AE675" s="19"/>
      <c r="AG675" s="137"/>
      <c r="AN675" s="19"/>
      <c r="AO675" s="19"/>
      <c r="AP675" s="19"/>
      <c r="AQ675" s="19"/>
      <c r="AR675" s="19"/>
      <c r="AS675" s="19"/>
      <c r="AT675" s="19"/>
      <c r="AU675" s="19"/>
    </row>
    <row r="676" spans="27:47">
      <c r="AA676" s="19"/>
      <c r="AB676" s="19"/>
      <c r="AC676" s="19"/>
      <c r="AD676" s="19"/>
      <c r="AE676" s="19"/>
      <c r="AG676" s="137"/>
      <c r="AN676" s="19"/>
      <c r="AO676" s="19"/>
      <c r="AP676" s="19"/>
      <c r="AQ676" s="19"/>
      <c r="AR676" s="19"/>
      <c r="AS676" s="19"/>
      <c r="AT676" s="19"/>
      <c r="AU676" s="19"/>
    </row>
    <row r="677" spans="27:47">
      <c r="AA677" s="19"/>
      <c r="AB677" s="19"/>
      <c r="AC677" s="19"/>
      <c r="AD677" s="19"/>
      <c r="AE677" s="19"/>
      <c r="AG677" s="137"/>
      <c r="AN677" s="19"/>
      <c r="AO677" s="19"/>
      <c r="AP677" s="19"/>
      <c r="AQ677" s="19"/>
      <c r="AR677" s="19"/>
      <c r="AS677" s="19"/>
      <c r="AT677" s="19"/>
      <c r="AU677" s="19"/>
    </row>
    <row r="678" spans="27:47">
      <c r="AA678" s="19"/>
      <c r="AB678" s="19"/>
      <c r="AC678" s="19"/>
      <c r="AD678" s="19"/>
      <c r="AE678" s="19"/>
      <c r="AG678" s="137"/>
      <c r="AN678" s="19"/>
      <c r="AO678" s="19"/>
      <c r="AP678" s="19"/>
      <c r="AQ678" s="19"/>
      <c r="AR678" s="19"/>
      <c r="AS678" s="19"/>
      <c r="AT678" s="19"/>
      <c r="AU678" s="19"/>
    </row>
    <row r="679" spans="27:47">
      <c r="AA679" s="19"/>
      <c r="AB679" s="19"/>
      <c r="AC679" s="19"/>
      <c r="AD679" s="19"/>
      <c r="AE679" s="19"/>
      <c r="AG679" s="137"/>
      <c r="AN679" s="19"/>
      <c r="AO679" s="19"/>
      <c r="AP679" s="19"/>
      <c r="AQ679" s="19"/>
      <c r="AR679" s="19"/>
      <c r="AS679" s="19"/>
      <c r="AT679" s="19"/>
      <c r="AU679" s="19"/>
    </row>
    <row r="680" spans="27:47">
      <c r="AA680" s="19"/>
      <c r="AB680" s="19"/>
      <c r="AC680" s="19"/>
      <c r="AD680" s="19"/>
      <c r="AE680" s="19"/>
      <c r="AG680" s="137"/>
      <c r="AN680" s="19"/>
      <c r="AO680" s="19"/>
      <c r="AP680" s="19"/>
      <c r="AQ680" s="19"/>
      <c r="AR680" s="19"/>
      <c r="AS680" s="19"/>
      <c r="AT680" s="19"/>
      <c r="AU680" s="19"/>
    </row>
    <row r="681" spans="27:47">
      <c r="AA681" s="19"/>
      <c r="AB681" s="19"/>
      <c r="AC681" s="19"/>
      <c r="AD681" s="19"/>
      <c r="AE681" s="19"/>
      <c r="AG681" s="137"/>
      <c r="AN681" s="19"/>
      <c r="AO681" s="19"/>
      <c r="AP681" s="19"/>
      <c r="AQ681" s="19"/>
      <c r="AR681" s="19"/>
      <c r="AS681" s="19"/>
      <c r="AT681" s="19"/>
      <c r="AU681" s="19"/>
    </row>
    <row r="682" spans="27:47">
      <c r="AA682" s="19"/>
      <c r="AB682" s="19"/>
      <c r="AC682" s="19"/>
      <c r="AD682" s="19"/>
      <c r="AE682" s="19"/>
      <c r="AG682" s="137"/>
      <c r="AN682" s="19"/>
      <c r="AO682" s="19"/>
      <c r="AP682" s="19"/>
      <c r="AQ682" s="19"/>
      <c r="AR682" s="19"/>
      <c r="AS682" s="19"/>
      <c r="AT682" s="19"/>
      <c r="AU682" s="19"/>
    </row>
    <row r="683" spans="27:47">
      <c r="AA683" s="19"/>
      <c r="AB683" s="19"/>
      <c r="AC683" s="19"/>
      <c r="AD683" s="19"/>
      <c r="AE683" s="19"/>
      <c r="AG683" s="137"/>
      <c r="AN683" s="19"/>
      <c r="AO683" s="19"/>
      <c r="AP683" s="19"/>
      <c r="AQ683" s="19"/>
      <c r="AR683" s="19"/>
      <c r="AS683" s="19"/>
      <c r="AT683" s="19"/>
      <c r="AU683" s="19"/>
    </row>
    <row r="684" spans="27:47">
      <c r="AA684" s="19"/>
      <c r="AB684" s="19"/>
      <c r="AC684" s="19"/>
      <c r="AD684" s="19"/>
      <c r="AE684" s="19"/>
      <c r="AG684" s="137"/>
      <c r="AN684" s="19"/>
      <c r="AO684" s="19"/>
      <c r="AP684" s="19"/>
      <c r="AQ684" s="19"/>
      <c r="AR684" s="19"/>
      <c r="AS684" s="19"/>
      <c r="AT684" s="19"/>
      <c r="AU684" s="19"/>
    </row>
    <row r="685" spans="27:47">
      <c r="AA685" s="19"/>
      <c r="AB685" s="19"/>
      <c r="AC685" s="19"/>
      <c r="AD685" s="19"/>
      <c r="AE685" s="19"/>
      <c r="AG685" s="137"/>
      <c r="AN685" s="19"/>
      <c r="AO685" s="19"/>
      <c r="AP685" s="19"/>
      <c r="AQ685" s="19"/>
      <c r="AR685" s="19"/>
      <c r="AS685" s="19"/>
      <c r="AT685" s="19"/>
      <c r="AU685" s="19"/>
    </row>
    <row r="686" spans="27:47">
      <c r="AA686" s="19"/>
      <c r="AB686" s="19"/>
      <c r="AC686" s="19"/>
      <c r="AD686" s="19"/>
      <c r="AE686" s="19"/>
      <c r="AG686" s="137"/>
      <c r="AN686" s="19"/>
      <c r="AO686" s="19"/>
      <c r="AP686" s="19"/>
      <c r="AQ686" s="19"/>
      <c r="AR686" s="19"/>
      <c r="AS686" s="19"/>
      <c r="AT686" s="19"/>
      <c r="AU686" s="19"/>
    </row>
    <row r="687" spans="27:47">
      <c r="AA687" s="19"/>
      <c r="AB687" s="19"/>
      <c r="AC687" s="19"/>
      <c r="AD687" s="19"/>
      <c r="AE687" s="19"/>
      <c r="AG687" s="137"/>
      <c r="AN687" s="19"/>
      <c r="AO687" s="19"/>
      <c r="AP687" s="19"/>
      <c r="AQ687" s="19"/>
      <c r="AR687" s="19"/>
      <c r="AS687" s="19"/>
      <c r="AT687" s="19"/>
      <c r="AU687" s="19"/>
    </row>
    <row r="688" spans="27:47">
      <c r="AA688" s="19"/>
      <c r="AB688" s="19"/>
      <c r="AC688" s="19"/>
      <c r="AD688" s="19"/>
      <c r="AE688" s="19"/>
      <c r="AG688" s="137"/>
      <c r="AN688" s="19"/>
      <c r="AO688" s="19"/>
      <c r="AP688" s="19"/>
      <c r="AQ688" s="19"/>
      <c r="AR688" s="19"/>
      <c r="AS688" s="19"/>
      <c r="AT688" s="19"/>
      <c r="AU688" s="19"/>
    </row>
    <row r="689" spans="27:64">
      <c r="AA689" s="19"/>
      <c r="AB689" s="19"/>
      <c r="AC689" s="19"/>
      <c r="AD689" s="19"/>
      <c r="AE689" s="19"/>
      <c r="AG689" s="137"/>
      <c r="AN689" s="19"/>
      <c r="AO689" s="19"/>
      <c r="AP689" s="19"/>
      <c r="AQ689" s="19"/>
      <c r="AR689" s="19"/>
      <c r="AS689" s="19"/>
      <c r="AT689" s="19"/>
      <c r="AU689" s="19"/>
    </row>
    <row r="690" spans="27:64">
      <c r="AA690" s="19"/>
      <c r="AB690" s="19"/>
      <c r="AC690" s="19"/>
      <c r="AD690" s="19"/>
      <c r="AE690" s="19"/>
      <c r="AG690" s="137"/>
      <c r="AN690" s="19"/>
      <c r="AO690" s="19"/>
      <c r="AP690" s="19"/>
      <c r="AQ690" s="19"/>
      <c r="AR690" s="19"/>
      <c r="AS690" s="19"/>
      <c r="AT690" s="19"/>
      <c r="AU690" s="19"/>
    </row>
    <row r="691" spans="27:64">
      <c r="AA691" s="19"/>
      <c r="AB691" s="19"/>
      <c r="AC691" s="19"/>
      <c r="AD691" s="19"/>
      <c r="AE691" s="19"/>
      <c r="AG691" s="137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</row>
    <row r="692" spans="27:64">
      <c r="AA692" s="19"/>
      <c r="AB692" s="19"/>
      <c r="AC692" s="19"/>
      <c r="AD692" s="19"/>
      <c r="AE692" s="19"/>
      <c r="AG692" s="137"/>
      <c r="AN692" s="19"/>
      <c r="AO692" s="19"/>
      <c r="AP692" s="19"/>
      <c r="AQ692" s="19"/>
      <c r="AR692" s="19"/>
      <c r="AS692" s="19"/>
      <c r="AT692" s="19"/>
      <c r="AU692" s="19"/>
    </row>
    <row r="693" spans="27:64">
      <c r="AA693" s="19"/>
      <c r="AB693" s="19"/>
      <c r="AC693" s="19"/>
      <c r="AD693" s="19"/>
      <c r="AE693" s="19"/>
      <c r="AG693" s="137"/>
      <c r="AN693" s="19"/>
      <c r="AO693" s="19"/>
      <c r="AP693" s="19"/>
      <c r="AQ693" s="19"/>
      <c r="AR693" s="19"/>
      <c r="AS693" s="19"/>
      <c r="AT693" s="19"/>
      <c r="AU693" s="19"/>
    </row>
    <row r="694" spans="27:64">
      <c r="AA694" s="19"/>
      <c r="AB694" s="19"/>
      <c r="AC694" s="19"/>
      <c r="AD694" s="19"/>
      <c r="AE694" s="19"/>
      <c r="AG694" s="137"/>
      <c r="AN694" s="19"/>
      <c r="AO694" s="19"/>
      <c r="AP694" s="19"/>
      <c r="AQ694" s="19"/>
      <c r="AR694" s="19"/>
      <c r="AS694" s="19"/>
      <c r="AT694" s="19"/>
      <c r="AU694" s="19"/>
    </row>
    <row r="695" spans="27:64">
      <c r="AA695" s="19"/>
      <c r="AB695" s="19"/>
      <c r="AC695" s="19"/>
      <c r="AD695" s="19"/>
      <c r="AE695" s="19"/>
      <c r="AG695" s="137"/>
      <c r="AN695" s="19"/>
      <c r="AO695" s="19"/>
      <c r="AP695" s="19"/>
      <c r="AQ695" s="19"/>
      <c r="AR695" s="19"/>
      <c r="AS695" s="19"/>
      <c r="AT695" s="19"/>
      <c r="AU695" s="19"/>
    </row>
    <row r="696" spans="27:64">
      <c r="AA696" s="19"/>
      <c r="AB696" s="19"/>
      <c r="AC696" s="19"/>
      <c r="AD696" s="19"/>
      <c r="AE696" s="19"/>
      <c r="AG696" s="137"/>
      <c r="AN696" s="19"/>
      <c r="AO696" s="19"/>
      <c r="AP696" s="19"/>
      <c r="AQ696" s="19"/>
      <c r="AR696" s="19"/>
      <c r="AS696" s="19"/>
      <c r="AT696" s="19"/>
      <c r="AU696" s="19"/>
    </row>
    <row r="697" spans="27:64">
      <c r="AA697" s="19"/>
      <c r="AB697" s="19"/>
      <c r="AC697" s="19"/>
      <c r="AD697" s="19"/>
      <c r="AE697" s="19"/>
      <c r="AG697" s="137"/>
      <c r="AN697" s="19"/>
      <c r="AO697" s="19"/>
      <c r="AP697" s="19"/>
      <c r="AQ697" s="19"/>
      <c r="AR697" s="19"/>
      <c r="AS697" s="19"/>
      <c r="AT697" s="19"/>
      <c r="AU697" s="19"/>
    </row>
    <row r="698" spans="27:64">
      <c r="AA698" s="19"/>
      <c r="AB698" s="19"/>
      <c r="AC698" s="19"/>
      <c r="AD698" s="19"/>
      <c r="AE698" s="19"/>
      <c r="AG698" s="137"/>
      <c r="AN698" s="19"/>
      <c r="AO698" s="19"/>
      <c r="AP698" s="19"/>
      <c r="AQ698" s="19"/>
      <c r="AR698" s="19"/>
      <c r="AS698" s="19"/>
      <c r="AT698" s="19"/>
      <c r="AU698" s="19"/>
    </row>
    <row r="699" spans="27:64">
      <c r="AA699" s="19"/>
      <c r="AB699" s="19"/>
      <c r="AC699" s="19"/>
      <c r="AD699" s="19"/>
      <c r="AE699" s="19"/>
      <c r="AG699" s="137"/>
      <c r="AN699" s="19"/>
      <c r="AO699" s="19"/>
      <c r="AP699" s="19"/>
      <c r="AQ699" s="19"/>
      <c r="AR699" s="19"/>
      <c r="AS699" s="19"/>
      <c r="AT699" s="19"/>
      <c r="AU699" s="19"/>
    </row>
    <row r="700" spans="27:64">
      <c r="AA700" s="19"/>
      <c r="AB700" s="19"/>
      <c r="AC700" s="19"/>
      <c r="AD700" s="19"/>
      <c r="AE700" s="19"/>
      <c r="AG700" s="137"/>
      <c r="AN700" s="19"/>
      <c r="AO700" s="19"/>
      <c r="AP700" s="19"/>
      <c r="AQ700" s="19"/>
      <c r="AR700" s="19"/>
      <c r="AS700" s="19"/>
      <c r="AT700" s="19"/>
      <c r="AU700" s="19"/>
    </row>
    <row r="701" spans="27:64">
      <c r="AA701" s="19"/>
      <c r="AB701" s="19"/>
      <c r="AC701" s="19"/>
      <c r="AD701" s="19"/>
      <c r="AE701" s="19"/>
      <c r="AG701" s="137"/>
      <c r="AN701" s="19"/>
      <c r="AO701" s="19"/>
      <c r="AP701" s="19"/>
      <c r="AQ701" s="19"/>
      <c r="AR701" s="19"/>
      <c r="AS701" s="19"/>
      <c r="AT701" s="19"/>
      <c r="AU701" s="19"/>
    </row>
    <row r="702" spans="27:64">
      <c r="AA702" s="19"/>
      <c r="AB702" s="19"/>
      <c r="AC702" s="19"/>
      <c r="AD702" s="19"/>
      <c r="AE702" s="19"/>
      <c r="AG702" s="137"/>
      <c r="AN702" s="19"/>
      <c r="AO702" s="19"/>
      <c r="AP702" s="19"/>
      <c r="AQ702" s="19"/>
      <c r="AR702" s="19"/>
      <c r="AS702" s="19"/>
      <c r="AT702" s="19"/>
      <c r="AU702" s="19"/>
    </row>
    <row r="703" spans="27:64">
      <c r="AA703" s="19"/>
      <c r="AB703" s="19"/>
      <c r="AC703" s="19"/>
      <c r="AD703" s="19"/>
      <c r="AE703" s="19"/>
      <c r="AG703" s="137"/>
      <c r="AN703" s="19"/>
      <c r="AO703" s="19"/>
      <c r="AP703" s="19"/>
      <c r="AQ703" s="19"/>
      <c r="AR703" s="19"/>
      <c r="AS703" s="19"/>
      <c r="AT703" s="19"/>
      <c r="AU703" s="19"/>
    </row>
    <row r="704" spans="27:64">
      <c r="AA704" s="19"/>
      <c r="AB704" s="19"/>
      <c r="AC704" s="19"/>
      <c r="AD704" s="19"/>
      <c r="AE704" s="19"/>
      <c r="AG704" s="137"/>
      <c r="AN704" s="19"/>
      <c r="AO704" s="19"/>
      <c r="AP704" s="19"/>
      <c r="AQ704" s="19"/>
      <c r="AR704" s="19"/>
      <c r="AS704" s="19"/>
      <c r="AT704" s="19"/>
      <c r="AU704" s="19"/>
    </row>
    <row r="705" spans="27:47">
      <c r="AA705" s="19"/>
      <c r="AB705" s="19"/>
      <c r="AC705" s="19"/>
      <c r="AD705" s="19"/>
      <c r="AE705" s="19"/>
      <c r="AG705" s="137"/>
      <c r="AN705" s="19"/>
      <c r="AO705" s="19"/>
      <c r="AP705" s="19"/>
      <c r="AQ705" s="19"/>
      <c r="AR705" s="19"/>
      <c r="AS705" s="19"/>
      <c r="AT705" s="19"/>
      <c r="AU705" s="19"/>
    </row>
    <row r="706" spans="27:47">
      <c r="AA706" s="19"/>
      <c r="AB706" s="19"/>
      <c r="AC706" s="19"/>
      <c r="AD706" s="19"/>
      <c r="AE706" s="19"/>
      <c r="AG706" s="137"/>
      <c r="AN706" s="19"/>
      <c r="AO706" s="19"/>
      <c r="AP706" s="19"/>
      <c r="AQ706" s="19"/>
      <c r="AR706" s="19"/>
      <c r="AS706" s="19"/>
      <c r="AT706" s="19"/>
      <c r="AU706" s="19"/>
    </row>
    <row r="707" spans="27:47">
      <c r="AA707" s="19"/>
      <c r="AB707" s="19"/>
      <c r="AC707" s="19"/>
      <c r="AD707" s="19"/>
      <c r="AE707" s="19"/>
      <c r="AG707" s="137"/>
      <c r="AN707" s="19"/>
      <c r="AO707" s="19"/>
      <c r="AP707" s="19"/>
      <c r="AQ707" s="19"/>
      <c r="AR707" s="19"/>
      <c r="AS707" s="19"/>
      <c r="AT707" s="19"/>
      <c r="AU707" s="19"/>
    </row>
    <row r="708" spans="27:47">
      <c r="AA708" s="19"/>
      <c r="AB708" s="19"/>
      <c r="AC708" s="19"/>
      <c r="AD708" s="19"/>
      <c r="AE708" s="19"/>
      <c r="AG708" s="137"/>
      <c r="AN708" s="19"/>
      <c r="AO708" s="19"/>
      <c r="AP708" s="19"/>
      <c r="AQ708" s="19"/>
      <c r="AR708" s="19"/>
      <c r="AS708" s="19"/>
      <c r="AT708" s="19"/>
      <c r="AU708" s="19"/>
    </row>
    <row r="709" spans="27:47">
      <c r="AA709" s="19"/>
      <c r="AB709" s="19"/>
      <c r="AC709" s="19"/>
      <c r="AD709" s="19"/>
      <c r="AE709" s="19"/>
      <c r="AG709" s="137"/>
      <c r="AN709" s="19"/>
      <c r="AO709" s="19"/>
      <c r="AP709" s="19"/>
      <c r="AQ709" s="19"/>
      <c r="AR709" s="19"/>
      <c r="AS709" s="19"/>
      <c r="AT709" s="19"/>
      <c r="AU709" s="19"/>
    </row>
    <row r="710" spans="27:47">
      <c r="AA710" s="19"/>
      <c r="AB710" s="19"/>
      <c r="AC710" s="19"/>
      <c r="AD710" s="19"/>
      <c r="AE710" s="19"/>
      <c r="AG710" s="137"/>
      <c r="AN710" s="19"/>
      <c r="AO710" s="19"/>
      <c r="AP710" s="19"/>
      <c r="AQ710" s="19"/>
      <c r="AR710" s="19"/>
      <c r="AS710" s="19"/>
      <c r="AT710" s="19"/>
      <c r="AU710" s="19"/>
    </row>
    <row r="711" spans="27:47">
      <c r="AA711" s="19"/>
      <c r="AB711" s="19"/>
      <c r="AC711" s="19"/>
      <c r="AD711" s="19"/>
      <c r="AE711" s="19"/>
      <c r="AG711" s="137"/>
      <c r="AN711" s="19"/>
      <c r="AO711" s="19"/>
      <c r="AP711" s="19"/>
      <c r="AQ711" s="19"/>
      <c r="AR711" s="19"/>
      <c r="AS711" s="19"/>
      <c r="AT711" s="19"/>
      <c r="AU711" s="19"/>
    </row>
    <row r="712" spans="27:47">
      <c r="AA712" s="19"/>
      <c r="AB712" s="19"/>
      <c r="AC712" s="19"/>
      <c r="AD712" s="19"/>
      <c r="AE712" s="19"/>
      <c r="AG712" s="137"/>
      <c r="AN712" s="19"/>
      <c r="AO712" s="19"/>
      <c r="AP712" s="19"/>
      <c r="AQ712" s="19"/>
      <c r="AR712" s="19"/>
      <c r="AS712" s="19"/>
      <c r="AT712" s="19"/>
      <c r="AU712" s="19"/>
    </row>
    <row r="713" spans="27:47">
      <c r="AA713" s="19"/>
      <c r="AB713" s="19"/>
      <c r="AC713" s="19"/>
      <c r="AD713" s="19"/>
      <c r="AE713" s="19"/>
      <c r="AG713" s="137"/>
      <c r="AN713" s="19"/>
      <c r="AO713" s="19"/>
      <c r="AP713" s="19"/>
      <c r="AQ713" s="19"/>
      <c r="AR713" s="19"/>
      <c r="AS713" s="19"/>
      <c r="AT713" s="19"/>
      <c r="AU713" s="19"/>
    </row>
    <row r="714" spans="27:47">
      <c r="AA714" s="19"/>
      <c r="AB714" s="19"/>
      <c r="AC714" s="19"/>
      <c r="AD714" s="19"/>
      <c r="AE714" s="19"/>
      <c r="AG714" s="137"/>
      <c r="AN714" s="19"/>
      <c r="AO714" s="19"/>
      <c r="AP714" s="19"/>
      <c r="AQ714" s="19"/>
      <c r="AR714" s="19"/>
      <c r="AS714" s="19"/>
      <c r="AT714" s="19"/>
      <c r="AU714" s="19"/>
    </row>
    <row r="715" spans="27:47">
      <c r="AA715" s="19"/>
      <c r="AB715" s="19"/>
      <c r="AC715" s="19"/>
      <c r="AD715" s="19"/>
      <c r="AE715" s="19"/>
      <c r="AG715" s="137"/>
      <c r="AN715" s="19"/>
      <c r="AO715" s="19"/>
      <c r="AP715" s="19"/>
      <c r="AQ715" s="19"/>
      <c r="AR715" s="19"/>
      <c r="AS715" s="19"/>
      <c r="AT715" s="19"/>
      <c r="AU715" s="19"/>
    </row>
    <row r="716" spans="27:47">
      <c r="AA716" s="19"/>
      <c r="AB716" s="19"/>
      <c r="AC716" s="19"/>
      <c r="AD716" s="19"/>
      <c r="AE716" s="19"/>
      <c r="AG716" s="137"/>
      <c r="AN716" s="19"/>
      <c r="AO716" s="19"/>
      <c r="AP716" s="19"/>
      <c r="AQ716" s="19"/>
      <c r="AR716" s="19"/>
      <c r="AS716" s="19"/>
      <c r="AT716" s="19"/>
      <c r="AU716" s="19"/>
    </row>
    <row r="717" spans="27:47">
      <c r="AA717" s="19"/>
      <c r="AB717" s="19"/>
      <c r="AC717" s="19"/>
      <c r="AD717" s="19"/>
      <c r="AE717" s="19"/>
      <c r="AG717" s="137"/>
      <c r="AN717" s="19"/>
      <c r="AO717" s="19"/>
      <c r="AP717" s="19"/>
      <c r="AQ717" s="19"/>
      <c r="AR717" s="19"/>
      <c r="AS717" s="19"/>
      <c r="AT717" s="19"/>
      <c r="AU717" s="19"/>
    </row>
    <row r="718" spans="27:47">
      <c r="AA718" s="19"/>
      <c r="AB718" s="19"/>
      <c r="AC718" s="19"/>
      <c r="AD718" s="19"/>
      <c r="AE718" s="19"/>
      <c r="AG718" s="137"/>
      <c r="AN718" s="19"/>
      <c r="AO718" s="19"/>
      <c r="AP718" s="19"/>
      <c r="AQ718" s="19"/>
      <c r="AR718" s="19"/>
      <c r="AS718" s="19"/>
      <c r="AT718" s="19"/>
      <c r="AU718" s="19"/>
    </row>
    <row r="719" spans="27:47">
      <c r="AA719" s="19"/>
      <c r="AB719" s="19"/>
      <c r="AC719" s="19"/>
      <c r="AD719" s="19"/>
      <c r="AE719" s="19"/>
      <c r="AG719" s="137"/>
      <c r="AN719" s="19"/>
      <c r="AO719" s="19"/>
      <c r="AP719" s="19"/>
      <c r="AQ719" s="19"/>
      <c r="AR719" s="19"/>
      <c r="AS719" s="19"/>
      <c r="AT719" s="19"/>
      <c r="AU719" s="19"/>
    </row>
    <row r="720" spans="27:47">
      <c r="AA720" s="19"/>
      <c r="AB720" s="19"/>
      <c r="AC720" s="19"/>
      <c r="AD720" s="19"/>
      <c r="AE720" s="19"/>
      <c r="AG720" s="137"/>
      <c r="AN720" s="19"/>
      <c r="AO720" s="19"/>
      <c r="AP720" s="19"/>
      <c r="AQ720" s="19"/>
      <c r="AR720" s="19"/>
      <c r="AS720" s="19"/>
      <c r="AT720" s="19"/>
      <c r="AU720" s="19"/>
    </row>
    <row r="721" spans="27:64">
      <c r="AA721" s="19"/>
      <c r="AB721" s="19"/>
      <c r="AC721" s="19"/>
      <c r="AD721" s="19"/>
      <c r="AE721" s="19"/>
      <c r="AG721" s="137"/>
      <c r="AN721" s="19"/>
      <c r="AO721" s="19"/>
      <c r="AP721" s="19"/>
      <c r="AQ721" s="19"/>
      <c r="AR721" s="19"/>
      <c r="AS721" s="19"/>
      <c r="AT721" s="19"/>
      <c r="AU721" s="19"/>
    </row>
    <row r="722" spans="27:64">
      <c r="AA722" s="19"/>
      <c r="AB722" s="19"/>
      <c r="AC722" s="19"/>
      <c r="AD722" s="19"/>
      <c r="AE722" s="19"/>
      <c r="AG722" s="137"/>
      <c r="AN722" s="19"/>
      <c r="AO722" s="19"/>
      <c r="AP722" s="19"/>
      <c r="AQ722" s="19"/>
      <c r="AR722" s="19"/>
      <c r="AS722" s="19"/>
      <c r="AT722" s="19"/>
      <c r="AU722" s="19"/>
    </row>
    <row r="723" spans="27:64">
      <c r="AA723" s="19"/>
      <c r="AB723" s="19"/>
      <c r="AC723" s="19"/>
      <c r="AD723" s="19"/>
      <c r="AE723" s="19"/>
      <c r="AG723" s="137"/>
      <c r="AN723" s="19"/>
      <c r="AO723" s="19"/>
      <c r="AP723" s="19"/>
      <c r="AQ723" s="19"/>
      <c r="AR723" s="19"/>
      <c r="AS723" s="19"/>
      <c r="AT723" s="19"/>
      <c r="AU723" s="19"/>
    </row>
    <row r="724" spans="27:64">
      <c r="AA724" s="19"/>
      <c r="AB724" s="19"/>
      <c r="AC724" s="19"/>
      <c r="AD724" s="19"/>
      <c r="AE724" s="19"/>
      <c r="AG724" s="137"/>
      <c r="AN724" s="19"/>
      <c r="AO724" s="19"/>
      <c r="AP724" s="19"/>
      <c r="AQ724" s="19"/>
      <c r="AR724" s="19"/>
      <c r="AS724" s="19"/>
      <c r="AT724" s="19"/>
      <c r="AU724" s="19"/>
    </row>
    <row r="725" spans="27:64">
      <c r="AA725" s="19"/>
      <c r="AB725" s="19"/>
      <c r="AC725" s="19"/>
      <c r="AD725" s="19"/>
      <c r="AE725" s="19"/>
      <c r="AG725" s="137"/>
      <c r="AN725" s="19"/>
      <c r="AO725" s="19"/>
      <c r="AP725" s="19"/>
      <c r="AQ725" s="19"/>
      <c r="AR725" s="19"/>
      <c r="AS725" s="19"/>
      <c r="AT725" s="19"/>
      <c r="AU725" s="19"/>
    </row>
    <row r="726" spans="27:64">
      <c r="AA726" s="19"/>
      <c r="AB726" s="19"/>
      <c r="AC726" s="19"/>
      <c r="AD726" s="19"/>
      <c r="AE726" s="19"/>
      <c r="AG726" s="137"/>
      <c r="AN726" s="19"/>
      <c r="AO726" s="19"/>
      <c r="AP726" s="19"/>
      <c r="AQ726" s="19"/>
      <c r="AR726" s="19"/>
      <c r="AS726" s="19"/>
      <c r="AT726" s="19"/>
      <c r="AU726" s="19"/>
    </row>
    <row r="727" spans="27:64">
      <c r="AA727" s="19"/>
      <c r="AB727" s="19"/>
      <c r="AC727" s="19"/>
      <c r="AD727" s="19"/>
      <c r="AE727" s="19"/>
      <c r="AG727" s="137"/>
      <c r="AN727" s="19"/>
      <c r="AO727" s="19"/>
      <c r="AP727" s="19"/>
      <c r="AQ727" s="19"/>
      <c r="AR727" s="19"/>
      <c r="AS727" s="19"/>
      <c r="AT727" s="19"/>
      <c r="AU727" s="19"/>
      <c r="AV727" s="19"/>
    </row>
    <row r="728" spans="27:64">
      <c r="AA728" s="19"/>
      <c r="AB728" s="19"/>
      <c r="AC728" s="19"/>
      <c r="AD728" s="19"/>
      <c r="AE728" s="19"/>
      <c r="AG728" s="137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</row>
    <row r="729" spans="27:64">
      <c r="AA729" s="19"/>
      <c r="AB729" s="19"/>
      <c r="AC729" s="19"/>
      <c r="AD729" s="19"/>
      <c r="AE729" s="19"/>
      <c r="AG729" s="137"/>
      <c r="AN729" s="19"/>
      <c r="AO729" s="19"/>
      <c r="AP729" s="19"/>
      <c r="AQ729" s="19"/>
      <c r="AR729" s="19"/>
      <c r="AS729" s="19"/>
      <c r="AT729" s="19"/>
      <c r="AU729" s="19"/>
    </row>
    <row r="730" spans="27:64">
      <c r="AA730" s="19"/>
      <c r="AB730" s="19"/>
      <c r="AC730" s="19"/>
      <c r="AD730" s="19"/>
      <c r="AE730" s="19"/>
      <c r="AG730" s="137"/>
      <c r="AN730" s="19"/>
      <c r="AO730" s="19"/>
      <c r="AP730" s="19"/>
      <c r="AQ730" s="19"/>
      <c r="AR730" s="19"/>
      <c r="AS730" s="19"/>
      <c r="AT730" s="19"/>
      <c r="AU730" s="19"/>
    </row>
    <row r="731" spans="27:64">
      <c r="AA731" s="19"/>
      <c r="AB731" s="19"/>
      <c r="AC731" s="19"/>
      <c r="AD731" s="19"/>
      <c r="AE731" s="19"/>
      <c r="AG731" s="137"/>
      <c r="AN731" s="19"/>
      <c r="AO731" s="19"/>
      <c r="AP731" s="19"/>
      <c r="AQ731" s="19"/>
      <c r="AR731" s="19"/>
      <c r="AS731" s="19"/>
      <c r="AT731" s="19"/>
      <c r="AU731" s="19"/>
    </row>
    <row r="732" spans="27:64">
      <c r="AA732" s="19"/>
      <c r="AB732" s="19"/>
      <c r="AC732" s="19"/>
      <c r="AD732" s="19"/>
      <c r="AE732" s="19"/>
      <c r="AG732" s="137"/>
      <c r="AN732" s="19"/>
      <c r="AO732" s="19"/>
      <c r="AP732" s="19"/>
      <c r="AQ732" s="19"/>
      <c r="AR732" s="19"/>
      <c r="AS732" s="19"/>
      <c r="AT732" s="19"/>
      <c r="AU732" s="19"/>
    </row>
    <row r="733" spans="27:64">
      <c r="AA733" s="19"/>
      <c r="AB733" s="19"/>
      <c r="AC733" s="19"/>
      <c r="AD733" s="19"/>
      <c r="AE733" s="19"/>
      <c r="AG733" s="137"/>
      <c r="AN733" s="19"/>
      <c r="AO733" s="19"/>
      <c r="AP733" s="19"/>
      <c r="AQ733" s="19"/>
      <c r="AR733" s="19"/>
      <c r="AS733" s="19"/>
      <c r="AT733" s="19"/>
      <c r="AU733" s="19"/>
    </row>
    <row r="734" spans="27:64">
      <c r="AA734" s="19"/>
      <c r="AB734" s="19"/>
      <c r="AC734" s="19"/>
      <c r="AD734" s="19"/>
      <c r="AE734" s="19"/>
      <c r="AG734" s="137"/>
      <c r="AN734" s="19"/>
      <c r="AO734" s="19"/>
      <c r="AP734" s="19"/>
      <c r="AQ734" s="19"/>
      <c r="AR734" s="19"/>
      <c r="AS734" s="19"/>
      <c r="AT734" s="19"/>
      <c r="AU734" s="19"/>
    </row>
    <row r="735" spans="27:64">
      <c r="AA735" s="19"/>
      <c r="AB735" s="19"/>
      <c r="AC735" s="19"/>
      <c r="AD735" s="19"/>
      <c r="AE735" s="19"/>
      <c r="AG735" s="137"/>
      <c r="AN735" s="19"/>
      <c r="AO735" s="19"/>
      <c r="AP735" s="19"/>
      <c r="AQ735" s="19"/>
      <c r="AR735" s="19"/>
      <c r="AS735" s="19"/>
      <c r="AT735" s="19"/>
      <c r="AU735" s="19"/>
    </row>
    <row r="736" spans="27:64">
      <c r="AA736" s="19"/>
      <c r="AB736" s="19"/>
      <c r="AC736" s="19"/>
      <c r="AD736" s="19"/>
      <c r="AE736" s="19"/>
      <c r="AG736" s="137"/>
      <c r="AN736" s="19"/>
      <c r="AO736" s="19"/>
      <c r="AP736" s="19"/>
      <c r="AQ736" s="19"/>
      <c r="AR736" s="19"/>
      <c r="AS736" s="19"/>
      <c r="AT736" s="19"/>
      <c r="AU736" s="19"/>
    </row>
    <row r="737" spans="27:64">
      <c r="AA737" s="19"/>
      <c r="AB737" s="19"/>
      <c r="AC737" s="19"/>
      <c r="AD737" s="19"/>
      <c r="AE737" s="19"/>
      <c r="AG737" s="137"/>
      <c r="AN737" s="19"/>
      <c r="AO737" s="19"/>
      <c r="AP737" s="19"/>
      <c r="AQ737" s="19"/>
      <c r="AR737" s="19"/>
      <c r="AS737" s="19"/>
      <c r="AT737" s="19"/>
      <c r="AU737" s="19"/>
    </row>
    <row r="738" spans="27:64">
      <c r="AA738" s="19"/>
      <c r="AB738" s="19"/>
      <c r="AC738" s="19"/>
      <c r="AD738" s="19"/>
      <c r="AE738" s="19"/>
      <c r="AG738" s="137"/>
      <c r="AN738" s="19"/>
      <c r="AO738" s="19"/>
      <c r="AP738" s="19"/>
      <c r="AQ738" s="19"/>
      <c r="AR738" s="19"/>
      <c r="AS738" s="19"/>
      <c r="AT738" s="19"/>
      <c r="AU738" s="19"/>
    </row>
    <row r="739" spans="27:64">
      <c r="AA739" s="19"/>
      <c r="AB739" s="19"/>
      <c r="AC739" s="19"/>
      <c r="AD739" s="19"/>
      <c r="AE739" s="19"/>
      <c r="AG739" s="137"/>
      <c r="AN739" s="19"/>
      <c r="AO739" s="19"/>
      <c r="AP739" s="19"/>
      <c r="AQ739" s="19"/>
      <c r="AR739" s="19"/>
      <c r="AS739" s="19"/>
      <c r="AT739" s="19"/>
      <c r="AU739" s="19"/>
    </row>
    <row r="740" spans="27:64">
      <c r="AA740" s="19"/>
      <c r="AB740" s="19"/>
      <c r="AC740" s="19"/>
      <c r="AD740" s="19"/>
      <c r="AE740" s="19"/>
      <c r="AG740" s="137"/>
      <c r="AN740" s="19"/>
      <c r="AO740" s="19"/>
      <c r="AP740" s="19"/>
      <c r="AQ740" s="19"/>
      <c r="AR740" s="19"/>
      <c r="AS740" s="19"/>
      <c r="AT740" s="19"/>
      <c r="AU740" s="19"/>
    </row>
    <row r="741" spans="27:64">
      <c r="AA741" s="19"/>
      <c r="AB741" s="19"/>
      <c r="AC741" s="19"/>
      <c r="AD741" s="19"/>
      <c r="AE741" s="19"/>
      <c r="AG741" s="137"/>
      <c r="AN741" s="19"/>
      <c r="AO741" s="19"/>
      <c r="AP741" s="19"/>
      <c r="AQ741" s="19"/>
      <c r="AR741" s="19"/>
      <c r="AS741" s="19"/>
      <c r="AT741" s="19"/>
      <c r="AU741" s="19"/>
    </row>
    <row r="742" spans="27:64">
      <c r="AA742" s="19"/>
      <c r="AB742" s="19"/>
      <c r="AC742" s="19"/>
      <c r="AD742" s="19"/>
      <c r="AE742" s="19"/>
      <c r="AG742" s="137"/>
      <c r="AN742" s="19"/>
      <c r="AO742" s="19"/>
      <c r="AP742" s="19"/>
      <c r="AQ742" s="19"/>
      <c r="AR742" s="19"/>
      <c r="AS742" s="19"/>
      <c r="AT742" s="19"/>
      <c r="AU742" s="19"/>
    </row>
    <row r="743" spans="27:64">
      <c r="AA743" s="19"/>
      <c r="AB743" s="19"/>
      <c r="AC743" s="19"/>
      <c r="AD743" s="19"/>
      <c r="AE743" s="19"/>
      <c r="AG743" s="137"/>
      <c r="AN743" s="19"/>
      <c r="AO743" s="19"/>
      <c r="AP743" s="19"/>
      <c r="AQ743" s="19"/>
      <c r="AR743" s="19"/>
      <c r="AS743" s="19"/>
      <c r="AT743" s="19"/>
      <c r="AU743" s="19"/>
    </row>
    <row r="744" spans="27:64">
      <c r="AA744" s="19"/>
      <c r="AB744" s="19"/>
      <c r="AC744" s="19"/>
      <c r="AD744" s="19"/>
      <c r="AE744" s="19"/>
      <c r="AG744" s="137"/>
      <c r="AN744" s="19"/>
      <c r="AO744" s="19"/>
      <c r="AP744" s="19"/>
      <c r="AQ744" s="19"/>
      <c r="AR744" s="19"/>
      <c r="AS744" s="19"/>
      <c r="AT744" s="19"/>
      <c r="AU744" s="19"/>
    </row>
    <row r="745" spans="27:64">
      <c r="AA745" s="19"/>
      <c r="AB745" s="19"/>
      <c r="AC745" s="19"/>
      <c r="AD745" s="19"/>
      <c r="AE745" s="19"/>
      <c r="AG745" s="137"/>
      <c r="AN745" s="19"/>
      <c r="AO745" s="19"/>
      <c r="AP745" s="19"/>
      <c r="AQ745" s="19"/>
      <c r="AR745" s="19"/>
      <c r="AS745" s="19"/>
      <c r="AT745" s="19"/>
      <c r="AU745" s="19"/>
    </row>
    <row r="746" spans="27:64">
      <c r="AA746" s="19"/>
      <c r="AB746" s="19"/>
      <c r="AC746" s="19"/>
      <c r="AD746" s="19"/>
      <c r="AE746" s="19"/>
      <c r="AG746" s="137"/>
      <c r="AN746" s="19"/>
      <c r="AO746" s="19"/>
      <c r="AP746" s="19"/>
      <c r="AQ746" s="19"/>
      <c r="AR746" s="19"/>
      <c r="AS746" s="19"/>
      <c r="AT746" s="19"/>
      <c r="AU746" s="19"/>
    </row>
    <row r="747" spans="27:64">
      <c r="AA747" s="19"/>
      <c r="AB747" s="19"/>
      <c r="AC747" s="19"/>
      <c r="AD747" s="19"/>
      <c r="AE747" s="19"/>
      <c r="AG747" s="137"/>
      <c r="AN747" s="19"/>
      <c r="AO747" s="19"/>
      <c r="AP747" s="19"/>
      <c r="AQ747" s="19"/>
      <c r="AR747" s="19"/>
      <c r="AS747" s="19"/>
      <c r="AT747" s="19"/>
      <c r="AU747" s="19"/>
    </row>
    <row r="748" spans="27:64">
      <c r="AA748" s="19"/>
      <c r="AB748" s="19"/>
      <c r="AC748" s="19"/>
      <c r="AD748" s="19"/>
      <c r="AE748" s="19"/>
      <c r="AG748" s="137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</row>
    <row r="749" spans="27:64">
      <c r="AA749" s="19"/>
      <c r="AB749" s="19"/>
      <c r="AC749" s="19"/>
      <c r="AD749" s="19"/>
      <c r="AE749" s="19"/>
      <c r="AG749" s="137"/>
      <c r="AN749" s="19"/>
      <c r="AO749" s="19"/>
      <c r="AP749" s="19"/>
      <c r="AQ749" s="19"/>
      <c r="AR749" s="19"/>
      <c r="AS749" s="19"/>
      <c r="AT749" s="19"/>
      <c r="AU749" s="19"/>
    </row>
    <row r="750" spans="27:64">
      <c r="AA750" s="19"/>
      <c r="AB750" s="19"/>
      <c r="AC750" s="19"/>
      <c r="AD750" s="19"/>
      <c r="AE750" s="19"/>
      <c r="AG750" s="137"/>
      <c r="AN750" s="19"/>
      <c r="AO750" s="19"/>
      <c r="AP750" s="19"/>
      <c r="AQ750" s="19"/>
      <c r="AR750" s="19"/>
      <c r="AS750" s="19"/>
      <c r="AT750" s="19"/>
      <c r="AU750" s="19"/>
    </row>
    <row r="751" spans="27:64">
      <c r="AA751" s="19"/>
      <c r="AB751" s="19"/>
      <c r="AC751" s="19"/>
      <c r="AD751" s="19"/>
      <c r="AE751" s="19"/>
      <c r="AG751" s="137"/>
      <c r="AN751" s="19"/>
      <c r="AO751" s="19"/>
      <c r="AP751" s="19"/>
      <c r="AQ751" s="19"/>
      <c r="AR751" s="19"/>
      <c r="AS751" s="19"/>
      <c r="AT751" s="19"/>
      <c r="AU751" s="19"/>
    </row>
    <row r="752" spans="27:64">
      <c r="AA752" s="19"/>
      <c r="AB752" s="19"/>
      <c r="AC752" s="19"/>
      <c r="AD752" s="19"/>
      <c r="AE752" s="19"/>
      <c r="AG752" s="137"/>
      <c r="AN752" s="19"/>
      <c r="AO752" s="19"/>
      <c r="AP752" s="19"/>
      <c r="AQ752" s="19"/>
      <c r="AR752" s="19"/>
      <c r="AS752" s="19"/>
      <c r="AT752" s="19"/>
      <c r="AU752" s="19"/>
    </row>
    <row r="753" spans="27:48">
      <c r="AA753" s="19"/>
      <c r="AB753" s="19"/>
      <c r="AC753" s="19"/>
      <c r="AD753" s="19"/>
      <c r="AE753" s="19"/>
      <c r="AG753" s="137"/>
      <c r="AN753" s="19"/>
      <c r="AO753" s="19"/>
      <c r="AP753" s="19"/>
      <c r="AQ753" s="19"/>
      <c r="AR753" s="19"/>
      <c r="AS753" s="19"/>
      <c r="AT753" s="19"/>
      <c r="AU753" s="19"/>
    </row>
    <row r="754" spans="27:48">
      <c r="AA754" s="19"/>
      <c r="AB754" s="19"/>
      <c r="AC754" s="19"/>
      <c r="AD754" s="19"/>
      <c r="AE754" s="19"/>
      <c r="AG754" s="137"/>
      <c r="AN754" s="19"/>
      <c r="AO754" s="19"/>
      <c r="AP754" s="19"/>
      <c r="AQ754" s="19"/>
      <c r="AR754" s="19"/>
      <c r="AS754" s="19"/>
      <c r="AT754" s="19"/>
      <c r="AU754" s="19"/>
    </row>
    <row r="755" spans="27:48">
      <c r="AA755" s="19"/>
      <c r="AB755" s="19"/>
      <c r="AC755" s="19"/>
      <c r="AD755" s="19"/>
      <c r="AE755" s="19"/>
      <c r="AG755" s="137"/>
      <c r="AN755" s="19"/>
      <c r="AO755" s="19"/>
      <c r="AP755" s="19"/>
      <c r="AQ755" s="19"/>
      <c r="AR755" s="19"/>
      <c r="AS755" s="19"/>
      <c r="AT755" s="19"/>
      <c r="AU755" s="19"/>
    </row>
    <row r="756" spans="27:48">
      <c r="AA756" s="19"/>
      <c r="AB756" s="19"/>
      <c r="AC756" s="19"/>
      <c r="AD756" s="19"/>
      <c r="AE756" s="19"/>
      <c r="AG756" s="137"/>
      <c r="AN756" s="19"/>
      <c r="AO756" s="19"/>
      <c r="AP756" s="19"/>
      <c r="AQ756" s="19"/>
      <c r="AR756" s="19"/>
      <c r="AS756" s="19"/>
      <c r="AT756" s="19"/>
      <c r="AU756" s="19"/>
    </row>
    <row r="757" spans="27:48">
      <c r="AA757" s="19"/>
      <c r="AB757" s="19"/>
      <c r="AC757" s="19"/>
      <c r="AD757" s="19"/>
      <c r="AE757" s="19"/>
      <c r="AG757" s="137"/>
      <c r="AN757" s="19"/>
      <c r="AO757" s="19"/>
      <c r="AP757" s="19"/>
      <c r="AQ757" s="19"/>
      <c r="AR757" s="19"/>
      <c r="AS757" s="19"/>
      <c r="AT757" s="19"/>
      <c r="AU757" s="19"/>
    </row>
    <row r="758" spans="27:48">
      <c r="AA758" s="19"/>
      <c r="AB758" s="19"/>
      <c r="AC758" s="19"/>
      <c r="AD758" s="19"/>
      <c r="AE758" s="19"/>
      <c r="AG758" s="137"/>
      <c r="AN758" s="19"/>
      <c r="AO758" s="19"/>
      <c r="AP758" s="19"/>
      <c r="AQ758" s="19"/>
      <c r="AR758" s="19"/>
      <c r="AS758" s="19"/>
      <c r="AT758" s="19"/>
      <c r="AU758" s="19"/>
    </row>
    <row r="759" spans="27:48">
      <c r="AA759" s="19"/>
      <c r="AB759" s="19"/>
      <c r="AC759" s="19"/>
      <c r="AD759" s="19"/>
      <c r="AE759" s="19"/>
      <c r="AG759" s="137"/>
      <c r="AN759" s="19"/>
      <c r="AO759" s="19"/>
      <c r="AP759" s="19"/>
      <c r="AQ759" s="19"/>
      <c r="AR759" s="19"/>
      <c r="AS759" s="19"/>
      <c r="AT759" s="19"/>
      <c r="AU759" s="19"/>
      <c r="AV759" s="19"/>
    </row>
    <row r="760" spans="27:48">
      <c r="AA760" s="19"/>
      <c r="AB760" s="19"/>
      <c r="AC760" s="19"/>
      <c r="AD760" s="19"/>
      <c r="AE760" s="19"/>
      <c r="AG760" s="137"/>
      <c r="AN760" s="19"/>
      <c r="AO760" s="19"/>
      <c r="AP760" s="19"/>
      <c r="AQ760" s="19"/>
      <c r="AR760" s="19"/>
      <c r="AS760" s="19"/>
      <c r="AT760" s="19"/>
      <c r="AU760" s="19"/>
    </row>
    <row r="761" spans="27:48">
      <c r="AA761" s="19"/>
      <c r="AB761" s="19"/>
      <c r="AC761" s="19"/>
      <c r="AD761" s="19"/>
      <c r="AE761" s="19"/>
      <c r="AG761" s="137"/>
      <c r="AN761" s="19"/>
      <c r="AO761" s="19"/>
      <c r="AP761" s="19"/>
      <c r="AQ761" s="19"/>
      <c r="AR761" s="19"/>
      <c r="AS761" s="19"/>
      <c r="AT761" s="19"/>
      <c r="AU761" s="19"/>
    </row>
    <row r="762" spans="27:48">
      <c r="AA762" s="19"/>
      <c r="AB762" s="19"/>
      <c r="AC762" s="19"/>
      <c r="AD762" s="19"/>
      <c r="AE762" s="19"/>
      <c r="AG762" s="137"/>
      <c r="AN762" s="19"/>
      <c r="AO762" s="19"/>
      <c r="AP762" s="19"/>
      <c r="AQ762" s="19"/>
      <c r="AR762" s="19"/>
      <c r="AS762" s="19"/>
      <c r="AT762" s="19"/>
      <c r="AU762" s="19"/>
    </row>
    <row r="763" spans="27:48">
      <c r="AA763" s="19"/>
      <c r="AB763" s="19"/>
      <c r="AC763" s="19"/>
      <c r="AD763" s="19"/>
      <c r="AE763" s="19"/>
      <c r="AG763" s="137"/>
      <c r="AN763" s="19"/>
      <c r="AO763" s="19"/>
      <c r="AP763" s="19"/>
      <c r="AQ763" s="19"/>
      <c r="AR763" s="19"/>
      <c r="AS763" s="19"/>
      <c r="AT763" s="19"/>
      <c r="AU763" s="19"/>
    </row>
    <row r="764" spans="27:48">
      <c r="AA764" s="19"/>
      <c r="AB764" s="19"/>
      <c r="AC764" s="19"/>
      <c r="AD764" s="19"/>
      <c r="AE764" s="19"/>
      <c r="AG764" s="137"/>
      <c r="AN764" s="19"/>
      <c r="AO764" s="19"/>
      <c r="AP764" s="19"/>
      <c r="AQ764" s="19"/>
      <c r="AR764" s="19"/>
      <c r="AS764" s="19"/>
      <c r="AT764" s="19"/>
      <c r="AU764" s="19"/>
    </row>
    <row r="765" spans="27:48">
      <c r="AA765" s="19"/>
      <c r="AB765" s="19"/>
      <c r="AC765" s="19"/>
      <c r="AD765" s="19"/>
      <c r="AE765" s="19"/>
      <c r="AG765" s="137"/>
      <c r="AN765" s="19"/>
      <c r="AO765" s="19"/>
      <c r="AP765" s="19"/>
      <c r="AQ765" s="19"/>
      <c r="AR765" s="19"/>
      <c r="AS765" s="19"/>
      <c r="AT765" s="19"/>
      <c r="AU765" s="19"/>
    </row>
    <row r="766" spans="27:48">
      <c r="AA766" s="19"/>
      <c r="AB766" s="19"/>
      <c r="AC766" s="19"/>
      <c r="AD766" s="19"/>
      <c r="AE766" s="19"/>
      <c r="AG766" s="137"/>
      <c r="AN766" s="19"/>
      <c r="AO766" s="19"/>
      <c r="AP766" s="19"/>
      <c r="AQ766" s="19"/>
      <c r="AR766" s="19"/>
      <c r="AS766" s="19"/>
      <c r="AT766" s="19"/>
      <c r="AU766" s="19"/>
    </row>
    <row r="767" spans="27:48">
      <c r="AA767" s="19"/>
      <c r="AB767" s="19"/>
      <c r="AC767" s="19"/>
      <c r="AD767" s="19"/>
      <c r="AE767" s="19"/>
      <c r="AG767" s="137"/>
      <c r="AN767" s="19"/>
      <c r="AO767" s="19"/>
      <c r="AP767" s="19"/>
      <c r="AQ767" s="19"/>
      <c r="AR767" s="19"/>
      <c r="AS767" s="19"/>
      <c r="AT767" s="19"/>
      <c r="AU767" s="19"/>
    </row>
    <row r="768" spans="27:48">
      <c r="AA768" s="19"/>
      <c r="AB768" s="19"/>
      <c r="AC768" s="19"/>
      <c r="AD768" s="19"/>
      <c r="AE768" s="19"/>
      <c r="AG768" s="137"/>
      <c r="AN768" s="19"/>
      <c r="AO768" s="19"/>
      <c r="AP768" s="19"/>
      <c r="AQ768" s="19"/>
      <c r="AR768" s="19"/>
      <c r="AS768" s="19"/>
      <c r="AT768" s="19"/>
      <c r="AU768" s="19"/>
    </row>
    <row r="769" spans="27:64">
      <c r="AA769" s="19"/>
      <c r="AB769" s="19"/>
      <c r="AC769" s="19"/>
      <c r="AD769" s="19"/>
      <c r="AE769" s="19"/>
      <c r="AG769" s="137"/>
      <c r="AN769" s="19"/>
      <c r="AO769" s="19"/>
      <c r="AP769" s="19"/>
      <c r="AQ769" s="19"/>
      <c r="AR769" s="19"/>
      <c r="AS769" s="19"/>
      <c r="AT769" s="19"/>
      <c r="AU769" s="19"/>
      <c r="AV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</row>
    <row r="770" spans="27:64">
      <c r="AA770" s="19"/>
      <c r="AB770" s="19"/>
      <c r="AC770" s="19"/>
      <c r="AD770" s="19"/>
      <c r="AE770" s="19"/>
      <c r="AG770" s="137"/>
      <c r="AN770" s="19"/>
      <c r="AO770" s="19"/>
      <c r="AP770" s="19"/>
      <c r="AQ770" s="19"/>
      <c r="AR770" s="19"/>
      <c r="AS770" s="19"/>
      <c r="AT770" s="19"/>
      <c r="AU770" s="19"/>
    </row>
    <row r="771" spans="27:64">
      <c r="AA771" s="19"/>
      <c r="AB771" s="19"/>
      <c r="AC771" s="19"/>
      <c r="AD771" s="19"/>
      <c r="AE771" s="19"/>
      <c r="AG771" s="137"/>
      <c r="AN771" s="19"/>
      <c r="AO771" s="19"/>
      <c r="AP771" s="19"/>
      <c r="AQ771" s="19"/>
      <c r="AR771" s="19"/>
      <c r="AS771" s="19"/>
      <c r="AT771" s="19"/>
      <c r="AU771" s="19"/>
    </row>
    <row r="772" spans="27:64">
      <c r="AA772" s="19"/>
      <c r="AB772" s="19"/>
      <c r="AC772" s="19"/>
      <c r="AD772" s="19"/>
      <c r="AE772" s="19"/>
      <c r="AG772" s="137"/>
      <c r="AN772" s="19"/>
      <c r="AO772" s="19"/>
      <c r="AP772" s="19"/>
      <c r="AQ772" s="19"/>
      <c r="AR772" s="19"/>
      <c r="AS772" s="19"/>
      <c r="AT772" s="19"/>
      <c r="AU772" s="19"/>
    </row>
    <row r="773" spans="27:64">
      <c r="AA773" s="19"/>
      <c r="AB773" s="19"/>
      <c r="AC773" s="19"/>
      <c r="AD773" s="19"/>
      <c r="AE773" s="19"/>
      <c r="AG773" s="137"/>
      <c r="AN773" s="19"/>
      <c r="AO773" s="19"/>
      <c r="AP773" s="19"/>
      <c r="AQ773" s="19"/>
      <c r="AR773" s="19"/>
      <c r="AS773" s="19"/>
      <c r="AT773" s="19"/>
      <c r="AU773" s="19"/>
    </row>
    <row r="774" spans="27:64">
      <c r="AA774" s="19"/>
      <c r="AB774" s="19"/>
      <c r="AC774" s="19"/>
      <c r="AD774" s="19"/>
      <c r="AE774" s="19"/>
      <c r="AG774" s="137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</row>
    <row r="775" spans="27:64">
      <c r="AA775" s="19"/>
      <c r="AB775" s="19"/>
      <c r="AC775" s="19"/>
      <c r="AD775" s="19"/>
      <c r="AE775" s="19"/>
      <c r="AG775" s="137"/>
      <c r="AN775" s="19"/>
      <c r="AO775" s="19"/>
      <c r="AP775" s="19"/>
      <c r="AQ775" s="19"/>
      <c r="AR775" s="19"/>
      <c r="AS775" s="19"/>
      <c r="AT775" s="19"/>
      <c r="AU775" s="19"/>
    </row>
    <row r="776" spans="27:64">
      <c r="AA776" s="19"/>
      <c r="AB776" s="19"/>
      <c r="AC776" s="19"/>
      <c r="AD776" s="19"/>
      <c r="AE776" s="19"/>
      <c r="AG776" s="137"/>
      <c r="AN776" s="19"/>
      <c r="AO776" s="19"/>
      <c r="AP776" s="19"/>
      <c r="AQ776" s="19"/>
      <c r="AR776" s="19"/>
      <c r="AS776" s="19"/>
      <c r="AT776" s="19"/>
      <c r="AU776" s="19"/>
    </row>
    <row r="777" spans="27:64">
      <c r="AA777" s="19"/>
      <c r="AB777" s="19"/>
      <c r="AC777" s="19"/>
      <c r="AD777" s="19"/>
      <c r="AE777" s="19"/>
      <c r="AG777" s="137"/>
      <c r="AN777" s="19"/>
      <c r="AO777" s="19"/>
      <c r="AP777" s="19"/>
      <c r="AQ777" s="19"/>
      <c r="AR777" s="19"/>
      <c r="AS777" s="19"/>
      <c r="AT777" s="19"/>
      <c r="AU777" s="19"/>
    </row>
    <row r="778" spans="27:64">
      <c r="AA778" s="19"/>
      <c r="AB778" s="19"/>
      <c r="AC778" s="19"/>
      <c r="AD778" s="19"/>
      <c r="AE778" s="19"/>
      <c r="AG778" s="137"/>
      <c r="AN778" s="19"/>
      <c r="AO778" s="19"/>
      <c r="AP778" s="19"/>
      <c r="AQ778" s="19"/>
      <c r="AR778" s="19"/>
      <c r="AS778" s="19"/>
      <c r="AT778" s="19"/>
      <c r="AU778" s="19"/>
    </row>
    <row r="779" spans="27:64">
      <c r="AA779" s="19"/>
      <c r="AB779" s="19"/>
      <c r="AC779" s="19"/>
      <c r="AD779" s="19"/>
      <c r="AE779" s="19"/>
      <c r="AG779" s="137"/>
      <c r="AN779" s="19"/>
      <c r="AO779" s="19"/>
      <c r="AP779" s="19"/>
      <c r="AQ779" s="19"/>
      <c r="AR779" s="19"/>
      <c r="AS779" s="19"/>
      <c r="AT779" s="19"/>
      <c r="AU779" s="19"/>
    </row>
    <row r="780" spans="27:64">
      <c r="AA780" s="19"/>
      <c r="AB780" s="19"/>
      <c r="AC780" s="19"/>
      <c r="AD780" s="19"/>
      <c r="AE780" s="19"/>
      <c r="AG780" s="137"/>
      <c r="AN780" s="19"/>
      <c r="AO780" s="19"/>
      <c r="AP780" s="19"/>
      <c r="AQ780" s="19"/>
      <c r="AR780" s="19"/>
      <c r="AS780" s="19"/>
      <c r="AT780" s="19"/>
      <c r="AU780" s="19"/>
    </row>
    <row r="781" spans="27:64">
      <c r="AA781" s="19"/>
      <c r="AB781" s="19"/>
      <c r="AC781" s="19"/>
      <c r="AD781" s="19"/>
      <c r="AE781" s="19"/>
      <c r="AG781" s="137"/>
      <c r="AN781" s="19"/>
      <c r="AO781" s="19"/>
      <c r="AP781" s="19"/>
      <c r="AQ781" s="19"/>
      <c r="AR781" s="19"/>
      <c r="AS781" s="19"/>
      <c r="AT781" s="19"/>
      <c r="AU781" s="19"/>
    </row>
    <row r="782" spans="27:64">
      <c r="AA782" s="19"/>
      <c r="AB782" s="19"/>
      <c r="AC782" s="19"/>
      <c r="AD782" s="19"/>
      <c r="AE782" s="19"/>
      <c r="AG782" s="137"/>
      <c r="AN782" s="19"/>
      <c r="AO782" s="19"/>
      <c r="AP782" s="19"/>
      <c r="AQ782" s="19"/>
      <c r="AR782" s="19"/>
      <c r="AS782" s="19"/>
      <c r="AT782" s="19"/>
      <c r="AU782" s="19"/>
    </row>
    <row r="783" spans="27:64">
      <c r="AA783" s="19"/>
      <c r="AB783" s="19"/>
      <c r="AC783" s="19"/>
      <c r="AD783" s="19"/>
      <c r="AE783" s="19"/>
      <c r="AG783" s="137"/>
      <c r="AN783" s="19"/>
      <c r="AO783" s="19"/>
      <c r="AP783" s="19"/>
      <c r="AQ783" s="19"/>
      <c r="AR783" s="19"/>
      <c r="AS783" s="19"/>
      <c r="AT783" s="19"/>
      <c r="AU783" s="19"/>
      <c r="AV783" s="19"/>
    </row>
    <row r="784" spans="27:64">
      <c r="AA784" s="19"/>
      <c r="AB784" s="19"/>
      <c r="AC784" s="19"/>
      <c r="AD784" s="19"/>
      <c r="AE784" s="19"/>
      <c r="AG784" s="137"/>
      <c r="AN784" s="19"/>
      <c r="AO784" s="19"/>
      <c r="AP784" s="19"/>
      <c r="AQ784" s="19"/>
      <c r="AR784" s="19"/>
      <c r="AS784" s="19"/>
      <c r="AT784" s="19"/>
      <c r="AU784" s="19"/>
    </row>
    <row r="785" spans="27:47">
      <c r="AA785" s="19"/>
      <c r="AB785" s="19"/>
      <c r="AC785" s="19"/>
      <c r="AD785" s="19"/>
      <c r="AE785" s="19"/>
      <c r="AG785" s="137"/>
      <c r="AN785" s="19"/>
      <c r="AO785" s="19"/>
      <c r="AP785" s="19"/>
      <c r="AQ785" s="19"/>
      <c r="AR785" s="19"/>
      <c r="AS785" s="19"/>
      <c r="AT785" s="19"/>
      <c r="AU785" s="19"/>
    </row>
    <row r="786" spans="27:47">
      <c r="AA786" s="19"/>
      <c r="AB786" s="19"/>
      <c r="AC786" s="19"/>
      <c r="AD786" s="19"/>
      <c r="AE786" s="19"/>
      <c r="AG786" s="137"/>
      <c r="AN786" s="19"/>
      <c r="AO786" s="19"/>
      <c r="AP786" s="19"/>
      <c r="AQ786" s="19"/>
      <c r="AR786" s="19"/>
      <c r="AS786" s="19"/>
      <c r="AT786" s="19"/>
      <c r="AU786" s="19"/>
    </row>
    <row r="787" spans="27:47">
      <c r="AA787" s="19"/>
      <c r="AB787" s="19"/>
      <c r="AC787" s="19"/>
      <c r="AD787" s="19"/>
      <c r="AE787" s="19"/>
      <c r="AG787" s="137"/>
      <c r="AN787" s="19"/>
      <c r="AO787" s="19"/>
      <c r="AP787" s="19"/>
      <c r="AQ787" s="19"/>
      <c r="AR787" s="19"/>
      <c r="AS787" s="19"/>
      <c r="AT787" s="19"/>
      <c r="AU787" s="19"/>
    </row>
    <row r="788" spans="27:47">
      <c r="AA788" s="19"/>
      <c r="AB788" s="19"/>
      <c r="AC788" s="19"/>
      <c r="AD788" s="19"/>
      <c r="AE788" s="19"/>
      <c r="AG788" s="137"/>
      <c r="AN788" s="19"/>
      <c r="AO788" s="19"/>
      <c r="AP788" s="19"/>
      <c r="AQ788" s="19"/>
      <c r="AR788" s="19"/>
      <c r="AS788" s="19"/>
      <c r="AT788" s="19"/>
      <c r="AU788" s="19"/>
    </row>
    <row r="789" spans="27:47">
      <c r="AA789" s="19"/>
      <c r="AB789" s="19"/>
      <c r="AC789" s="19"/>
      <c r="AD789" s="19"/>
      <c r="AE789" s="19"/>
      <c r="AG789" s="137"/>
      <c r="AN789" s="19"/>
      <c r="AO789" s="19"/>
      <c r="AP789" s="19"/>
      <c r="AQ789" s="19"/>
      <c r="AR789" s="19"/>
      <c r="AS789" s="19"/>
      <c r="AT789" s="19"/>
      <c r="AU789" s="19"/>
    </row>
    <row r="790" spans="27:47">
      <c r="AA790" s="19"/>
      <c r="AB790" s="19"/>
      <c r="AC790" s="19"/>
      <c r="AD790" s="19"/>
      <c r="AE790" s="19"/>
      <c r="AG790" s="137"/>
      <c r="AN790" s="19"/>
      <c r="AO790" s="19"/>
      <c r="AP790" s="19"/>
      <c r="AQ790" s="19"/>
      <c r="AR790" s="19"/>
      <c r="AS790" s="19"/>
      <c r="AT790" s="19"/>
      <c r="AU790" s="19"/>
    </row>
    <row r="791" spans="27:47">
      <c r="AA791" s="19"/>
      <c r="AB791" s="19"/>
      <c r="AC791" s="19"/>
      <c r="AD791" s="19"/>
      <c r="AE791" s="19"/>
      <c r="AG791" s="137"/>
      <c r="AN791" s="19"/>
      <c r="AO791" s="19"/>
      <c r="AP791" s="19"/>
      <c r="AQ791" s="19"/>
      <c r="AR791" s="19"/>
      <c r="AS791" s="19"/>
      <c r="AT791" s="19"/>
      <c r="AU791" s="19"/>
    </row>
    <row r="792" spans="27:47">
      <c r="AA792" s="19"/>
      <c r="AB792" s="19"/>
      <c r="AC792" s="19"/>
      <c r="AD792" s="19"/>
      <c r="AE792" s="19"/>
      <c r="AG792" s="137"/>
      <c r="AN792" s="19"/>
      <c r="AO792" s="19"/>
      <c r="AP792" s="19"/>
      <c r="AQ792" s="19"/>
      <c r="AR792" s="19"/>
      <c r="AS792" s="19"/>
      <c r="AT792" s="19"/>
      <c r="AU792" s="19"/>
    </row>
    <row r="793" spans="27:47">
      <c r="AA793" s="19"/>
      <c r="AB793" s="19"/>
      <c r="AC793" s="19"/>
      <c r="AD793" s="19"/>
      <c r="AE793" s="19"/>
      <c r="AG793" s="137"/>
      <c r="AN793" s="19"/>
      <c r="AO793" s="19"/>
      <c r="AP793" s="19"/>
      <c r="AQ793" s="19"/>
      <c r="AR793" s="19"/>
      <c r="AS793" s="19"/>
      <c r="AT793" s="19"/>
      <c r="AU793" s="19"/>
    </row>
    <row r="794" spans="27:47">
      <c r="AA794" s="19"/>
      <c r="AB794" s="19"/>
      <c r="AC794" s="19"/>
      <c r="AD794" s="19"/>
      <c r="AE794" s="19"/>
      <c r="AG794" s="137"/>
      <c r="AN794" s="19"/>
      <c r="AO794" s="19"/>
      <c r="AP794" s="19"/>
      <c r="AQ794" s="19"/>
      <c r="AR794" s="19"/>
      <c r="AS794" s="19"/>
      <c r="AT794" s="19"/>
      <c r="AU794" s="19"/>
    </row>
    <row r="795" spans="27:47">
      <c r="AA795" s="19"/>
      <c r="AB795" s="19"/>
      <c r="AC795" s="19"/>
      <c r="AD795" s="19"/>
      <c r="AE795" s="19"/>
      <c r="AG795" s="137"/>
      <c r="AN795" s="19"/>
      <c r="AO795" s="19"/>
      <c r="AP795" s="19"/>
      <c r="AQ795" s="19"/>
      <c r="AR795" s="19"/>
      <c r="AS795" s="19"/>
      <c r="AT795" s="19"/>
      <c r="AU795" s="19"/>
    </row>
    <row r="796" spans="27:47">
      <c r="AA796" s="19"/>
      <c r="AB796" s="19"/>
      <c r="AC796" s="19"/>
      <c r="AD796" s="19"/>
      <c r="AE796" s="19"/>
      <c r="AG796" s="137"/>
      <c r="AN796" s="19"/>
      <c r="AO796" s="19"/>
      <c r="AP796" s="19"/>
      <c r="AQ796" s="19"/>
      <c r="AR796" s="19"/>
      <c r="AS796" s="19"/>
      <c r="AT796" s="19"/>
      <c r="AU796" s="19"/>
    </row>
    <row r="797" spans="27:47">
      <c r="AA797" s="19"/>
      <c r="AB797" s="19"/>
      <c r="AC797" s="19"/>
      <c r="AD797" s="19"/>
      <c r="AE797" s="19"/>
      <c r="AG797" s="137"/>
      <c r="AN797" s="19"/>
      <c r="AO797" s="19"/>
      <c r="AP797" s="19"/>
      <c r="AQ797" s="19"/>
      <c r="AR797" s="19"/>
      <c r="AS797" s="19"/>
      <c r="AT797" s="19"/>
      <c r="AU797" s="19"/>
    </row>
    <row r="798" spans="27:47">
      <c r="AA798" s="19"/>
      <c r="AB798" s="19"/>
      <c r="AC798" s="19"/>
      <c r="AD798" s="19"/>
      <c r="AE798" s="19"/>
      <c r="AG798" s="137"/>
      <c r="AN798" s="19"/>
      <c r="AO798" s="19"/>
      <c r="AP798" s="19"/>
      <c r="AQ798" s="19"/>
      <c r="AR798" s="19"/>
      <c r="AS798" s="19"/>
      <c r="AT798" s="19"/>
      <c r="AU798" s="19"/>
    </row>
    <row r="799" spans="27:47">
      <c r="AA799" s="19"/>
      <c r="AB799" s="19"/>
      <c r="AC799" s="19"/>
      <c r="AD799" s="19"/>
      <c r="AE799" s="19"/>
      <c r="AG799" s="137"/>
      <c r="AN799" s="19"/>
      <c r="AO799" s="19"/>
      <c r="AP799" s="19"/>
      <c r="AQ799" s="19"/>
      <c r="AR799" s="19"/>
      <c r="AS799" s="19"/>
      <c r="AT799" s="19"/>
      <c r="AU799" s="19"/>
    </row>
    <row r="800" spans="27:47">
      <c r="AA800" s="19"/>
      <c r="AB800" s="19"/>
      <c r="AC800" s="19"/>
      <c r="AD800" s="19"/>
      <c r="AE800" s="19"/>
      <c r="AG800" s="137"/>
      <c r="AN800" s="19"/>
      <c r="AO800" s="19"/>
      <c r="AP800" s="19"/>
      <c r="AQ800" s="19"/>
      <c r="AR800" s="19"/>
      <c r="AS800" s="19"/>
      <c r="AT800" s="19"/>
      <c r="AU800" s="19"/>
    </row>
    <row r="801" spans="27:47">
      <c r="AA801" s="19"/>
      <c r="AB801" s="19"/>
      <c r="AC801" s="19"/>
      <c r="AD801" s="19"/>
      <c r="AE801" s="19"/>
      <c r="AG801" s="137"/>
      <c r="AN801" s="19"/>
      <c r="AO801" s="19"/>
      <c r="AP801" s="19"/>
      <c r="AQ801" s="19"/>
      <c r="AR801" s="19"/>
      <c r="AS801" s="19"/>
      <c r="AT801" s="19"/>
      <c r="AU801" s="19"/>
    </row>
    <row r="802" spans="27:47">
      <c r="AA802" s="19"/>
      <c r="AB802" s="19"/>
      <c r="AC802" s="19"/>
      <c r="AD802" s="19"/>
      <c r="AE802" s="19"/>
      <c r="AG802" s="137"/>
      <c r="AN802" s="19"/>
      <c r="AO802" s="19"/>
      <c r="AP802" s="19"/>
      <c r="AQ802" s="19"/>
      <c r="AR802" s="19"/>
      <c r="AS802" s="19"/>
      <c r="AT802" s="19"/>
      <c r="AU802" s="19"/>
    </row>
    <row r="803" spans="27:47">
      <c r="AA803" s="19"/>
      <c r="AB803" s="19"/>
      <c r="AC803" s="19"/>
      <c r="AD803" s="19"/>
      <c r="AE803" s="19"/>
      <c r="AG803" s="137"/>
      <c r="AN803" s="19"/>
      <c r="AO803" s="19"/>
      <c r="AP803" s="19"/>
      <c r="AQ803" s="19"/>
      <c r="AR803" s="19"/>
      <c r="AS803" s="19"/>
      <c r="AT803" s="19"/>
      <c r="AU803" s="19"/>
    </row>
    <row r="804" spans="27:47">
      <c r="AA804" s="19"/>
      <c r="AB804" s="19"/>
      <c r="AC804" s="19"/>
      <c r="AD804" s="19"/>
      <c r="AE804" s="19"/>
      <c r="AG804" s="137"/>
      <c r="AN804" s="19"/>
      <c r="AO804" s="19"/>
      <c r="AP804" s="19"/>
      <c r="AQ804" s="19"/>
      <c r="AR804" s="19"/>
      <c r="AS804" s="19"/>
      <c r="AT804" s="19"/>
      <c r="AU804" s="19"/>
    </row>
    <row r="805" spans="27:47">
      <c r="AA805" s="19"/>
      <c r="AB805" s="19"/>
      <c r="AC805" s="19"/>
      <c r="AD805" s="19"/>
      <c r="AE805" s="19"/>
      <c r="AG805" s="137"/>
      <c r="AN805" s="19"/>
      <c r="AO805" s="19"/>
      <c r="AP805" s="19"/>
      <c r="AQ805" s="19"/>
      <c r="AR805" s="19"/>
      <c r="AS805" s="19"/>
      <c r="AT805" s="19"/>
      <c r="AU805" s="19"/>
    </row>
    <row r="806" spans="27:47">
      <c r="AA806" s="19"/>
      <c r="AB806" s="19"/>
      <c r="AC806" s="19"/>
      <c r="AD806" s="19"/>
      <c r="AE806" s="19"/>
      <c r="AG806" s="137"/>
      <c r="AN806" s="19"/>
      <c r="AO806" s="19"/>
      <c r="AP806" s="19"/>
      <c r="AQ806" s="19"/>
      <c r="AR806" s="19"/>
      <c r="AS806" s="19"/>
      <c r="AT806" s="19"/>
      <c r="AU806" s="19"/>
    </row>
    <row r="807" spans="27:47">
      <c r="AA807" s="19"/>
      <c r="AB807" s="19"/>
      <c r="AC807" s="19"/>
      <c r="AD807" s="19"/>
      <c r="AE807" s="19"/>
      <c r="AG807" s="137"/>
      <c r="AN807" s="19"/>
      <c r="AO807" s="19"/>
      <c r="AP807" s="19"/>
      <c r="AQ807" s="19"/>
      <c r="AR807" s="19"/>
      <c r="AS807" s="19"/>
      <c r="AT807" s="19"/>
      <c r="AU807" s="19"/>
    </row>
    <row r="808" spans="27:47">
      <c r="AA808" s="19"/>
      <c r="AB808" s="19"/>
      <c r="AC808" s="19"/>
      <c r="AD808" s="19"/>
      <c r="AE808" s="19"/>
      <c r="AG808" s="137"/>
      <c r="AN808" s="19"/>
      <c r="AO808" s="19"/>
      <c r="AP808" s="19"/>
      <c r="AQ808" s="19"/>
      <c r="AR808" s="19"/>
      <c r="AS808" s="19"/>
      <c r="AT808" s="19"/>
      <c r="AU808" s="19"/>
    </row>
    <row r="809" spans="27:47">
      <c r="AA809" s="19"/>
      <c r="AB809" s="19"/>
      <c r="AC809" s="19"/>
      <c r="AD809" s="19"/>
      <c r="AE809" s="19"/>
      <c r="AG809" s="137"/>
      <c r="AN809" s="19"/>
      <c r="AO809" s="19"/>
      <c r="AP809" s="19"/>
      <c r="AQ809" s="19"/>
      <c r="AR809" s="19"/>
      <c r="AS809" s="19"/>
      <c r="AT809" s="19"/>
      <c r="AU809" s="19"/>
    </row>
    <row r="810" spans="27:47">
      <c r="AA810" s="19"/>
      <c r="AB810" s="19"/>
      <c r="AC810" s="19"/>
      <c r="AD810" s="19"/>
      <c r="AE810" s="19"/>
      <c r="AG810" s="137"/>
      <c r="AN810" s="19"/>
      <c r="AO810" s="19"/>
      <c r="AP810" s="19"/>
      <c r="AQ810" s="19"/>
      <c r="AR810" s="19"/>
      <c r="AS810" s="19"/>
      <c r="AT810" s="19"/>
      <c r="AU810" s="19"/>
    </row>
    <row r="811" spans="27:47">
      <c r="AA811" s="19"/>
      <c r="AB811" s="19"/>
      <c r="AC811" s="19"/>
      <c r="AD811" s="19"/>
      <c r="AE811" s="19"/>
      <c r="AG811" s="137"/>
      <c r="AN811" s="19"/>
      <c r="AO811" s="19"/>
      <c r="AP811" s="19"/>
      <c r="AQ811" s="19"/>
      <c r="AR811" s="19"/>
      <c r="AS811" s="19"/>
      <c r="AT811" s="19"/>
      <c r="AU811" s="19"/>
    </row>
    <row r="812" spans="27:47">
      <c r="AA812" s="19"/>
      <c r="AB812" s="19"/>
      <c r="AC812" s="19"/>
      <c r="AD812" s="19"/>
      <c r="AE812" s="19"/>
      <c r="AG812" s="137"/>
      <c r="AN812" s="19"/>
      <c r="AO812" s="19"/>
      <c r="AP812" s="19"/>
      <c r="AQ812" s="19"/>
      <c r="AR812" s="19"/>
      <c r="AS812" s="19"/>
      <c r="AT812" s="19"/>
      <c r="AU812" s="19"/>
    </row>
    <row r="813" spans="27:47">
      <c r="AA813" s="19"/>
      <c r="AB813" s="19"/>
      <c r="AC813" s="19"/>
      <c r="AD813" s="19"/>
      <c r="AE813" s="19"/>
      <c r="AG813" s="137"/>
      <c r="AN813" s="19"/>
      <c r="AO813" s="19"/>
      <c r="AP813" s="19"/>
      <c r="AQ813" s="19"/>
      <c r="AR813" s="19"/>
      <c r="AS813" s="19"/>
      <c r="AT813" s="19"/>
      <c r="AU813" s="19"/>
    </row>
    <row r="814" spans="27:47">
      <c r="AA814" s="19"/>
      <c r="AB814" s="19"/>
      <c r="AC814" s="19"/>
      <c r="AD814" s="19"/>
      <c r="AE814" s="19"/>
      <c r="AG814" s="137"/>
      <c r="AN814" s="19"/>
      <c r="AO814" s="19"/>
      <c r="AP814" s="19"/>
      <c r="AQ814" s="19"/>
      <c r="AR814" s="19"/>
      <c r="AS814" s="19"/>
      <c r="AT814" s="19"/>
      <c r="AU814" s="19"/>
    </row>
    <row r="815" spans="27:47">
      <c r="AA815" s="19"/>
      <c r="AB815" s="19"/>
      <c r="AC815" s="19"/>
      <c r="AD815" s="19"/>
      <c r="AE815" s="19"/>
      <c r="AG815" s="137"/>
      <c r="AN815" s="19"/>
      <c r="AO815" s="19"/>
      <c r="AP815" s="19"/>
      <c r="AQ815" s="19"/>
      <c r="AR815" s="19"/>
      <c r="AS815" s="19"/>
      <c r="AT815" s="19"/>
      <c r="AU815" s="19"/>
    </row>
    <row r="816" spans="27:47">
      <c r="AA816" s="19"/>
      <c r="AB816" s="19"/>
      <c r="AC816" s="19"/>
      <c r="AD816" s="19"/>
      <c r="AE816" s="19"/>
      <c r="AG816" s="137"/>
      <c r="AN816" s="19"/>
      <c r="AO816" s="19"/>
      <c r="AP816" s="19"/>
      <c r="AQ816" s="19"/>
      <c r="AR816" s="19"/>
      <c r="AS816" s="19"/>
      <c r="AT816" s="19"/>
      <c r="AU816" s="19"/>
    </row>
    <row r="817" spans="27:64">
      <c r="AA817" s="19"/>
      <c r="AB817" s="19"/>
      <c r="AC817" s="19"/>
      <c r="AD817" s="19"/>
      <c r="AE817" s="19"/>
      <c r="AG817" s="137"/>
      <c r="AN817" s="19"/>
      <c r="AO817" s="19"/>
      <c r="AP817" s="19"/>
      <c r="AQ817" s="19"/>
      <c r="AR817" s="19"/>
      <c r="AS817" s="19"/>
      <c r="AT817" s="19"/>
      <c r="AU817" s="19"/>
    </row>
    <row r="818" spans="27:64">
      <c r="AA818" s="19"/>
      <c r="AB818" s="19"/>
      <c r="AC818" s="19"/>
      <c r="AD818" s="19"/>
      <c r="AE818" s="19"/>
      <c r="AG818" s="137"/>
      <c r="AN818" s="19"/>
      <c r="AO818" s="19"/>
      <c r="AP818" s="19"/>
      <c r="AQ818" s="19"/>
      <c r="AR818" s="19"/>
      <c r="AS818" s="19"/>
      <c r="AT818" s="19"/>
      <c r="AU818" s="19"/>
    </row>
    <row r="819" spans="27:64">
      <c r="AA819" s="19"/>
      <c r="AB819" s="19"/>
      <c r="AC819" s="19"/>
      <c r="AD819" s="19"/>
      <c r="AE819" s="19"/>
      <c r="AG819" s="137"/>
      <c r="AN819" s="19"/>
      <c r="AO819" s="19"/>
      <c r="AP819" s="19"/>
      <c r="AQ819" s="19"/>
      <c r="AR819" s="19"/>
      <c r="AS819" s="19"/>
      <c r="AT819" s="19"/>
      <c r="AU819" s="19"/>
    </row>
    <row r="820" spans="27:64">
      <c r="AA820" s="19"/>
      <c r="AB820" s="19"/>
      <c r="AC820" s="19"/>
      <c r="AD820" s="19"/>
      <c r="AE820" s="19"/>
      <c r="AG820" s="137"/>
      <c r="AN820" s="19"/>
      <c r="AO820" s="19"/>
      <c r="AP820" s="19"/>
      <c r="AQ820" s="19"/>
      <c r="AR820" s="19"/>
      <c r="AS820" s="19"/>
      <c r="AT820" s="19"/>
      <c r="AU820" s="19"/>
    </row>
    <row r="821" spans="27:64">
      <c r="AA821" s="19"/>
      <c r="AB821" s="19"/>
      <c r="AC821" s="19"/>
      <c r="AD821" s="19"/>
      <c r="AE821" s="19"/>
      <c r="AG821" s="137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</row>
    <row r="822" spans="27:64">
      <c r="AA822" s="19"/>
      <c r="AB822" s="19"/>
      <c r="AC822" s="19"/>
      <c r="AD822" s="19"/>
      <c r="AE822" s="19"/>
      <c r="AG822" s="137"/>
      <c r="AN822" s="19"/>
      <c r="AO822" s="19"/>
      <c r="AP822" s="19"/>
      <c r="AQ822" s="19"/>
      <c r="AR822" s="19"/>
      <c r="AS822" s="19"/>
      <c r="AT822" s="19"/>
      <c r="AU822" s="19"/>
      <c r="AV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</row>
    <row r="823" spans="27:64">
      <c r="AA823" s="19"/>
      <c r="AB823" s="19"/>
      <c r="AC823" s="19"/>
      <c r="AD823" s="19"/>
      <c r="AE823" s="19"/>
      <c r="AG823" s="137"/>
      <c r="AN823" s="19"/>
      <c r="AO823" s="19"/>
      <c r="AP823" s="19"/>
      <c r="AQ823" s="19"/>
      <c r="AR823" s="19"/>
      <c r="AS823" s="19"/>
      <c r="AT823" s="19"/>
      <c r="AU823" s="19"/>
    </row>
    <row r="824" spans="27:64">
      <c r="AA824" s="19"/>
      <c r="AB824" s="19"/>
      <c r="AC824" s="19"/>
      <c r="AD824" s="19"/>
      <c r="AE824" s="19"/>
      <c r="AG824" s="137"/>
      <c r="AN824" s="19"/>
      <c r="AO824" s="19"/>
      <c r="AP824" s="19"/>
      <c r="AQ824" s="19"/>
      <c r="AR824" s="19"/>
      <c r="AS824" s="19"/>
      <c r="AT824" s="19"/>
      <c r="AU824" s="19"/>
    </row>
    <row r="825" spans="27:64">
      <c r="AA825" s="19"/>
      <c r="AB825" s="19"/>
      <c r="AC825" s="19"/>
      <c r="AD825" s="19"/>
      <c r="AE825" s="19"/>
      <c r="AG825" s="137"/>
      <c r="AN825" s="19"/>
      <c r="AO825" s="19"/>
      <c r="AP825" s="19"/>
      <c r="AQ825" s="19"/>
      <c r="AR825" s="19"/>
      <c r="AS825" s="19"/>
      <c r="AT825" s="19"/>
      <c r="AU825" s="19"/>
    </row>
    <row r="826" spans="27:64">
      <c r="AA826" s="19"/>
      <c r="AB826" s="19"/>
      <c r="AC826" s="19"/>
      <c r="AD826" s="19"/>
      <c r="AE826" s="19"/>
      <c r="AG826" s="137"/>
      <c r="AN826" s="19"/>
      <c r="AO826" s="19"/>
      <c r="AP826" s="19"/>
      <c r="AQ826" s="19"/>
      <c r="AR826" s="19"/>
      <c r="AS826" s="19"/>
      <c r="AT826" s="19"/>
      <c r="AU826" s="19"/>
    </row>
    <row r="827" spans="27:64">
      <c r="AA827" s="19"/>
      <c r="AB827" s="19"/>
      <c r="AC827" s="19"/>
      <c r="AD827" s="19"/>
      <c r="AE827" s="19"/>
      <c r="AG827" s="137"/>
      <c r="AN827" s="19"/>
      <c r="AO827" s="19"/>
      <c r="AP827" s="19"/>
      <c r="AQ827" s="19"/>
      <c r="AR827" s="19"/>
      <c r="AS827" s="19"/>
      <c r="AT827" s="19"/>
      <c r="AU827" s="19"/>
    </row>
    <row r="828" spans="27:64">
      <c r="AA828" s="19"/>
      <c r="AB828" s="19"/>
      <c r="AC828" s="19"/>
      <c r="AD828" s="19"/>
      <c r="AE828" s="19"/>
      <c r="AG828" s="137"/>
      <c r="AN828" s="19"/>
      <c r="AO828" s="19"/>
      <c r="AP828" s="19"/>
      <c r="AQ828" s="19"/>
      <c r="AR828" s="19"/>
      <c r="AS828" s="19"/>
      <c r="AT828" s="19"/>
      <c r="AU828" s="19"/>
    </row>
    <row r="829" spans="27:64">
      <c r="AA829" s="19"/>
      <c r="AB829" s="19"/>
      <c r="AC829" s="19"/>
      <c r="AD829" s="19"/>
      <c r="AE829" s="19"/>
      <c r="AG829" s="137"/>
      <c r="AN829" s="19"/>
      <c r="AO829" s="19"/>
      <c r="AP829" s="19"/>
      <c r="AQ829" s="19"/>
      <c r="AR829" s="19"/>
      <c r="AS829" s="19"/>
      <c r="AT829" s="19"/>
      <c r="AU829" s="19"/>
    </row>
    <row r="830" spans="27:64">
      <c r="AA830" s="19"/>
      <c r="AB830" s="19"/>
      <c r="AC830" s="19"/>
      <c r="AD830" s="19"/>
      <c r="AE830" s="19"/>
      <c r="AG830" s="137"/>
      <c r="AN830" s="19"/>
      <c r="AO830" s="19"/>
      <c r="AP830" s="19"/>
      <c r="AQ830" s="19"/>
      <c r="AR830" s="19"/>
      <c r="AS830" s="19"/>
      <c r="AT830" s="19"/>
      <c r="AU830" s="19"/>
    </row>
    <row r="831" spans="27:64">
      <c r="AA831" s="19"/>
      <c r="AB831" s="19"/>
      <c r="AC831" s="19"/>
      <c r="AD831" s="19"/>
      <c r="AE831" s="19"/>
      <c r="AG831" s="137"/>
      <c r="AN831" s="19"/>
      <c r="AO831" s="19"/>
      <c r="AP831" s="19"/>
      <c r="AQ831" s="19"/>
      <c r="AR831" s="19"/>
      <c r="AS831" s="19"/>
      <c r="AT831" s="19"/>
      <c r="AU831" s="19"/>
    </row>
    <row r="832" spans="27:64">
      <c r="AA832" s="19"/>
      <c r="AB832" s="19"/>
      <c r="AC832" s="19"/>
      <c r="AD832" s="19"/>
      <c r="AE832" s="19"/>
      <c r="AG832" s="137"/>
      <c r="AN832" s="19"/>
      <c r="AO832" s="19"/>
      <c r="AP832" s="19"/>
      <c r="AQ832" s="19"/>
      <c r="AR832" s="19"/>
      <c r="AS832" s="19"/>
      <c r="AT832" s="19"/>
      <c r="AU832" s="19"/>
    </row>
    <row r="833" spans="27:50">
      <c r="AA833" s="19"/>
      <c r="AB833" s="19"/>
      <c r="AC833" s="19"/>
      <c r="AD833" s="19"/>
      <c r="AE833" s="19"/>
      <c r="AG833" s="137"/>
      <c r="AN833" s="19"/>
      <c r="AO833" s="19"/>
      <c r="AP833" s="19"/>
      <c r="AQ833" s="19"/>
      <c r="AR833" s="19"/>
      <c r="AS833" s="19"/>
      <c r="AT833" s="19"/>
      <c r="AU833" s="19"/>
      <c r="AV833" s="19"/>
      <c r="AX833" s="19"/>
    </row>
    <row r="834" spans="27:50">
      <c r="AA834" s="19"/>
      <c r="AB834" s="19"/>
      <c r="AC834" s="19"/>
      <c r="AD834" s="19"/>
      <c r="AE834" s="19"/>
      <c r="AG834" s="137"/>
      <c r="AN834" s="19"/>
      <c r="AO834" s="19"/>
      <c r="AP834" s="19"/>
      <c r="AQ834" s="19"/>
      <c r="AR834" s="19"/>
      <c r="AS834" s="19"/>
      <c r="AT834" s="19"/>
      <c r="AU834" s="19"/>
    </row>
    <row r="835" spans="27:50">
      <c r="AA835" s="19"/>
      <c r="AB835" s="19"/>
      <c r="AC835" s="19"/>
      <c r="AD835" s="19"/>
      <c r="AE835" s="19"/>
      <c r="AG835" s="137"/>
      <c r="AN835" s="19"/>
      <c r="AO835" s="19"/>
      <c r="AP835" s="19"/>
      <c r="AQ835" s="19"/>
      <c r="AR835" s="19"/>
      <c r="AS835" s="19"/>
      <c r="AT835" s="19"/>
      <c r="AU835" s="19"/>
    </row>
    <row r="836" spans="27:50">
      <c r="AA836" s="19"/>
      <c r="AB836" s="19"/>
      <c r="AC836" s="19"/>
      <c r="AD836" s="19"/>
      <c r="AE836" s="19"/>
      <c r="AG836" s="137"/>
      <c r="AN836" s="19"/>
      <c r="AO836" s="19"/>
      <c r="AP836" s="19"/>
      <c r="AQ836" s="19"/>
      <c r="AR836" s="19"/>
      <c r="AS836" s="19"/>
      <c r="AT836" s="19"/>
      <c r="AU836" s="19"/>
    </row>
    <row r="837" spans="27:50">
      <c r="AA837" s="19"/>
      <c r="AB837" s="19"/>
      <c r="AC837" s="19"/>
      <c r="AD837" s="19"/>
      <c r="AE837" s="19"/>
      <c r="AG837" s="137"/>
      <c r="AN837" s="19"/>
      <c r="AO837" s="19"/>
      <c r="AP837" s="19"/>
      <c r="AQ837" s="19"/>
      <c r="AR837" s="19"/>
      <c r="AS837" s="19"/>
      <c r="AT837" s="19"/>
      <c r="AU837" s="19"/>
    </row>
    <row r="838" spans="27:50">
      <c r="AA838" s="19"/>
      <c r="AB838" s="19"/>
      <c r="AC838" s="19"/>
      <c r="AD838" s="19"/>
      <c r="AE838" s="19"/>
      <c r="AG838" s="137"/>
      <c r="AN838" s="19"/>
      <c r="AO838" s="19"/>
      <c r="AP838" s="19"/>
      <c r="AQ838" s="19"/>
      <c r="AR838" s="19"/>
      <c r="AS838" s="19"/>
      <c r="AT838" s="19"/>
      <c r="AU838" s="19"/>
    </row>
    <row r="839" spans="27:50">
      <c r="AA839" s="19"/>
      <c r="AB839" s="19"/>
      <c r="AC839" s="19"/>
      <c r="AD839" s="19"/>
      <c r="AE839" s="19"/>
      <c r="AG839" s="137"/>
      <c r="AN839" s="19"/>
      <c r="AO839" s="19"/>
      <c r="AP839" s="19"/>
      <c r="AQ839" s="19"/>
      <c r="AR839" s="19"/>
      <c r="AS839" s="19"/>
      <c r="AT839" s="19"/>
      <c r="AU839" s="19"/>
    </row>
    <row r="840" spans="27:50">
      <c r="AA840" s="19"/>
      <c r="AB840" s="19"/>
      <c r="AC840" s="19"/>
      <c r="AD840" s="19"/>
      <c r="AE840" s="19"/>
      <c r="AG840" s="137"/>
      <c r="AN840" s="19"/>
      <c r="AO840" s="19"/>
      <c r="AP840" s="19"/>
      <c r="AQ840" s="19"/>
      <c r="AR840" s="19"/>
      <c r="AS840" s="19"/>
      <c r="AT840" s="19"/>
      <c r="AU840" s="19"/>
    </row>
    <row r="841" spans="27:50">
      <c r="AA841" s="19"/>
      <c r="AB841" s="19"/>
      <c r="AC841" s="19"/>
      <c r="AD841" s="19"/>
      <c r="AE841" s="19"/>
      <c r="AG841" s="137"/>
      <c r="AN841" s="19"/>
      <c r="AO841" s="19"/>
      <c r="AP841" s="19"/>
      <c r="AQ841" s="19"/>
      <c r="AR841" s="19"/>
      <c r="AS841" s="19"/>
      <c r="AT841" s="19"/>
      <c r="AU841" s="19"/>
    </row>
    <row r="842" spans="27:50">
      <c r="AA842" s="19"/>
      <c r="AB842" s="19"/>
      <c r="AC842" s="19"/>
      <c r="AD842" s="19"/>
      <c r="AE842" s="19"/>
      <c r="AG842" s="137"/>
      <c r="AN842" s="19"/>
      <c r="AO842" s="19"/>
      <c r="AP842" s="19"/>
      <c r="AQ842" s="19"/>
      <c r="AR842" s="19"/>
      <c r="AS842" s="19"/>
      <c r="AT842" s="19"/>
      <c r="AU842" s="19"/>
    </row>
    <row r="843" spans="27:50">
      <c r="AA843" s="19"/>
      <c r="AB843" s="19"/>
      <c r="AC843" s="19"/>
      <c r="AD843" s="19"/>
      <c r="AE843" s="19"/>
      <c r="AG843" s="137"/>
      <c r="AN843" s="19"/>
      <c r="AO843" s="19"/>
      <c r="AP843" s="19"/>
      <c r="AQ843" s="19"/>
      <c r="AR843" s="19"/>
      <c r="AS843" s="19"/>
      <c r="AT843" s="19"/>
      <c r="AU843" s="19"/>
    </row>
    <row r="844" spans="27:50">
      <c r="AA844" s="19"/>
      <c r="AB844" s="19"/>
      <c r="AC844" s="19"/>
      <c r="AD844" s="19"/>
      <c r="AE844" s="19"/>
      <c r="AG844" s="137"/>
      <c r="AN844" s="19"/>
      <c r="AO844" s="19"/>
      <c r="AP844" s="19"/>
      <c r="AQ844" s="19"/>
      <c r="AR844" s="19"/>
      <c r="AS844" s="19"/>
      <c r="AT844" s="19"/>
      <c r="AU844" s="19"/>
    </row>
    <row r="845" spans="27:50">
      <c r="AA845" s="19"/>
      <c r="AB845" s="19"/>
      <c r="AC845" s="19"/>
      <c r="AD845" s="19"/>
      <c r="AE845" s="19"/>
      <c r="AG845" s="137"/>
      <c r="AN845" s="19"/>
      <c r="AO845" s="19"/>
      <c r="AP845" s="19"/>
      <c r="AQ845" s="19"/>
      <c r="AR845" s="19"/>
      <c r="AS845" s="19"/>
      <c r="AT845" s="19"/>
      <c r="AU845" s="19"/>
    </row>
    <row r="846" spans="27:50">
      <c r="AA846" s="19"/>
      <c r="AB846" s="19"/>
      <c r="AC846" s="19"/>
      <c r="AD846" s="19"/>
      <c r="AE846" s="19"/>
      <c r="AG846" s="137"/>
      <c r="AN846" s="19"/>
      <c r="AO846" s="19"/>
      <c r="AP846" s="19"/>
      <c r="AQ846" s="19"/>
      <c r="AR846" s="19"/>
      <c r="AS846" s="19"/>
      <c r="AT846" s="19"/>
      <c r="AU846" s="19"/>
    </row>
    <row r="847" spans="27:50">
      <c r="AA847" s="19"/>
      <c r="AB847" s="19"/>
      <c r="AC847" s="19"/>
      <c r="AD847" s="19"/>
      <c r="AE847" s="19"/>
      <c r="AG847" s="137"/>
      <c r="AN847" s="19"/>
      <c r="AO847" s="19"/>
      <c r="AP847" s="19"/>
      <c r="AQ847" s="19"/>
      <c r="AR847" s="19"/>
      <c r="AS847" s="19"/>
      <c r="AT847" s="19"/>
      <c r="AU847" s="19"/>
    </row>
    <row r="848" spans="27:50">
      <c r="AA848" s="19"/>
      <c r="AB848" s="19"/>
      <c r="AC848" s="19"/>
      <c r="AD848" s="19"/>
      <c r="AE848" s="19"/>
      <c r="AG848" s="137"/>
      <c r="AN848" s="19"/>
      <c r="AO848" s="19"/>
      <c r="AP848" s="19"/>
      <c r="AQ848" s="19"/>
      <c r="AR848" s="19"/>
      <c r="AS848" s="19"/>
      <c r="AT848" s="19"/>
      <c r="AU848" s="19"/>
    </row>
    <row r="849" spans="27:47">
      <c r="AA849" s="19"/>
      <c r="AB849" s="19"/>
      <c r="AC849" s="19"/>
      <c r="AD849" s="19"/>
      <c r="AE849" s="19"/>
      <c r="AG849" s="137"/>
      <c r="AN849" s="19"/>
      <c r="AO849" s="19"/>
      <c r="AP849" s="19"/>
      <c r="AQ849" s="19"/>
      <c r="AR849" s="19"/>
      <c r="AS849" s="19"/>
      <c r="AT849" s="19"/>
      <c r="AU849" s="19"/>
    </row>
    <row r="850" spans="27:47">
      <c r="AA850" s="19"/>
      <c r="AB850" s="19"/>
      <c r="AC850" s="19"/>
      <c r="AD850" s="19"/>
      <c r="AE850" s="19"/>
      <c r="AG850" s="137"/>
      <c r="AN850" s="19"/>
      <c r="AO850" s="19"/>
      <c r="AP850" s="19"/>
      <c r="AQ850" s="19"/>
      <c r="AR850" s="19"/>
      <c r="AS850" s="19"/>
      <c r="AT850" s="19"/>
      <c r="AU850" s="19"/>
    </row>
    <row r="851" spans="27:47">
      <c r="AA851" s="19"/>
      <c r="AB851" s="19"/>
      <c r="AC851" s="19"/>
      <c r="AD851" s="19"/>
      <c r="AE851" s="19"/>
      <c r="AG851" s="137"/>
      <c r="AN851" s="19"/>
      <c r="AO851" s="19"/>
      <c r="AP851" s="19"/>
      <c r="AQ851" s="19"/>
      <c r="AR851" s="19"/>
      <c r="AS851" s="19"/>
      <c r="AT851" s="19"/>
      <c r="AU851" s="19"/>
    </row>
    <row r="852" spans="27:47">
      <c r="AA852" s="19"/>
      <c r="AB852" s="19"/>
      <c r="AC852" s="19"/>
      <c r="AD852" s="19"/>
      <c r="AE852" s="19"/>
      <c r="AG852" s="137"/>
      <c r="AN852" s="19"/>
      <c r="AO852" s="19"/>
      <c r="AP852" s="19"/>
      <c r="AQ852" s="19"/>
      <c r="AR852" s="19"/>
      <c r="AS852" s="19"/>
      <c r="AT852" s="19"/>
      <c r="AU852" s="19"/>
    </row>
    <row r="853" spans="27:47">
      <c r="AA853" s="19"/>
      <c r="AB853" s="19"/>
      <c r="AC853" s="19"/>
      <c r="AD853" s="19"/>
      <c r="AE853" s="19"/>
      <c r="AG853" s="137"/>
      <c r="AN853" s="19"/>
      <c r="AO853" s="19"/>
      <c r="AP853" s="19"/>
      <c r="AQ853" s="19"/>
      <c r="AR853" s="19"/>
      <c r="AS853" s="19"/>
      <c r="AT853" s="19"/>
      <c r="AU853" s="19"/>
    </row>
    <row r="854" spans="27:47">
      <c r="AA854" s="19"/>
      <c r="AB854" s="19"/>
      <c r="AC854" s="19"/>
      <c r="AD854" s="19"/>
      <c r="AE854" s="19"/>
      <c r="AG854" s="137"/>
      <c r="AN854" s="19"/>
      <c r="AO854" s="19"/>
      <c r="AP854" s="19"/>
      <c r="AQ854" s="19"/>
      <c r="AR854" s="19"/>
      <c r="AS854" s="19"/>
      <c r="AT854" s="19"/>
      <c r="AU854" s="19"/>
    </row>
    <row r="855" spans="27:47">
      <c r="AA855" s="19"/>
      <c r="AB855" s="19"/>
      <c r="AC855" s="19"/>
      <c r="AD855" s="19"/>
      <c r="AE855" s="19"/>
      <c r="AG855" s="137"/>
      <c r="AN855" s="19"/>
      <c r="AO855" s="19"/>
      <c r="AP855" s="19"/>
      <c r="AQ855" s="19"/>
      <c r="AR855" s="19"/>
      <c r="AS855" s="19"/>
      <c r="AT855" s="19"/>
      <c r="AU855" s="19"/>
    </row>
    <row r="856" spans="27:47">
      <c r="AA856" s="19"/>
      <c r="AB856" s="19"/>
      <c r="AC856" s="19"/>
      <c r="AD856" s="19"/>
      <c r="AE856" s="19"/>
      <c r="AG856" s="137"/>
      <c r="AN856" s="19"/>
      <c r="AO856" s="19"/>
      <c r="AP856" s="19"/>
      <c r="AQ856" s="19"/>
      <c r="AR856" s="19"/>
      <c r="AS856" s="19"/>
      <c r="AT856" s="19"/>
      <c r="AU856" s="19"/>
    </row>
    <row r="857" spans="27:47">
      <c r="AA857" s="19"/>
      <c r="AB857" s="19"/>
      <c r="AC857" s="19"/>
      <c r="AD857" s="19"/>
      <c r="AE857" s="19"/>
      <c r="AG857" s="137"/>
      <c r="AN857" s="19"/>
      <c r="AO857" s="19"/>
      <c r="AP857" s="19"/>
      <c r="AQ857" s="19"/>
      <c r="AR857" s="19"/>
      <c r="AS857" s="19"/>
      <c r="AT857" s="19"/>
      <c r="AU857" s="19"/>
    </row>
    <row r="858" spans="27:47">
      <c r="AA858" s="19"/>
      <c r="AB858" s="19"/>
      <c r="AC858" s="19"/>
      <c r="AD858" s="19"/>
      <c r="AE858" s="19"/>
      <c r="AG858" s="137"/>
      <c r="AN858" s="19"/>
      <c r="AO858" s="19"/>
      <c r="AP858" s="19"/>
      <c r="AQ858" s="19"/>
      <c r="AR858" s="19"/>
      <c r="AS858" s="19"/>
      <c r="AT858" s="19"/>
      <c r="AU858" s="19"/>
    </row>
    <row r="859" spans="27:47">
      <c r="AA859" s="19"/>
      <c r="AB859" s="19"/>
      <c r="AC859" s="19"/>
      <c r="AD859" s="19"/>
      <c r="AE859" s="19"/>
      <c r="AG859" s="137"/>
      <c r="AN859" s="19"/>
      <c r="AO859" s="19"/>
      <c r="AP859" s="19"/>
      <c r="AQ859" s="19"/>
      <c r="AR859" s="19"/>
      <c r="AS859" s="19"/>
      <c r="AT859" s="19"/>
      <c r="AU859" s="19"/>
    </row>
    <row r="860" spans="27:47">
      <c r="AA860" s="19"/>
      <c r="AB860" s="19"/>
      <c r="AC860" s="19"/>
      <c r="AD860" s="19"/>
      <c r="AE860" s="19"/>
      <c r="AG860" s="137"/>
      <c r="AN860" s="19"/>
      <c r="AO860" s="19"/>
      <c r="AP860" s="19"/>
      <c r="AQ860" s="19"/>
      <c r="AR860" s="19"/>
      <c r="AS860" s="19"/>
      <c r="AT860" s="19"/>
      <c r="AU860" s="19"/>
    </row>
    <row r="861" spans="27:47">
      <c r="AA861" s="19"/>
      <c r="AB861" s="19"/>
      <c r="AC861" s="19"/>
      <c r="AD861" s="19"/>
      <c r="AE861" s="19"/>
      <c r="AG861" s="137"/>
      <c r="AN861" s="19"/>
      <c r="AO861" s="19"/>
      <c r="AP861" s="19"/>
      <c r="AQ861" s="19"/>
      <c r="AR861" s="19"/>
      <c r="AS861" s="19"/>
      <c r="AT861" s="19"/>
      <c r="AU861" s="19"/>
    </row>
    <row r="862" spans="27:47">
      <c r="AA862" s="19"/>
      <c r="AB862" s="19"/>
      <c r="AC862" s="19"/>
      <c r="AD862" s="19"/>
      <c r="AE862" s="19"/>
      <c r="AG862" s="137"/>
      <c r="AN862" s="19"/>
      <c r="AO862" s="19"/>
      <c r="AP862" s="19"/>
      <c r="AQ862" s="19"/>
      <c r="AR862" s="19"/>
      <c r="AS862" s="19"/>
      <c r="AT862" s="19"/>
      <c r="AU862" s="19"/>
    </row>
    <row r="863" spans="27:47">
      <c r="AA863" s="19"/>
      <c r="AB863" s="19"/>
      <c r="AC863" s="19"/>
      <c r="AD863" s="19"/>
      <c r="AE863" s="19"/>
      <c r="AG863" s="137"/>
      <c r="AN863" s="19"/>
      <c r="AO863" s="19"/>
      <c r="AP863" s="19"/>
      <c r="AQ863" s="19"/>
      <c r="AR863" s="19"/>
      <c r="AS863" s="19"/>
      <c r="AT863" s="19"/>
      <c r="AU863" s="19"/>
    </row>
    <row r="864" spans="27:47">
      <c r="AA864" s="19"/>
      <c r="AB864" s="19"/>
      <c r="AC864" s="19"/>
      <c r="AD864" s="19"/>
      <c r="AE864" s="19"/>
      <c r="AG864" s="137"/>
      <c r="AN864" s="19"/>
      <c r="AO864" s="19"/>
      <c r="AP864" s="19"/>
      <c r="AQ864" s="19"/>
      <c r="AR864" s="19"/>
      <c r="AS864" s="19"/>
      <c r="AT864" s="19"/>
      <c r="AU864" s="19"/>
    </row>
    <row r="865" spans="27:47">
      <c r="AA865" s="19"/>
      <c r="AB865" s="19"/>
      <c r="AC865" s="19"/>
      <c r="AD865" s="19"/>
      <c r="AE865" s="19"/>
      <c r="AG865" s="137"/>
      <c r="AN865" s="19"/>
      <c r="AO865" s="19"/>
      <c r="AP865" s="19"/>
      <c r="AQ865" s="19"/>
      <c r="AR865" s="19"/>
      <c r="AS865" s="19"/>
      <c r="AT865" s="19"/>
      <c r="AU865" s="19"/>
    </row>
    <row r="866" spans="27:47">
      <c r="AA866" s="19"/>
      <c r="AB866" s="19"/>
      <c r="AC866" s="19"/>
      <c r="AD866" s="19"/>
      <c r="AE866" s="19"/>
      <c r="AG866" s="137"/>
      <c r="AN866" s="19"/>
      <c r="AO866" s="19"/>
      <c r="AP866" s="19"/>
      <c r="AQ866" s="19"/>
      <c r="AR866" s="19"/>
      <c r="AS866" s="19"/>
      <c r="AT866" s="19"/>
      <c r="AU866" s="19"/>
    </row>
    <row r="867" spans="27:47">
      <c r="AA867" s="19"/>
      <c r="AB867" s="19"/>
      <c r="AC867" s="19"/>
      <c r="AD867" s="19"/>
      <c r="AE867" s="19"/>
      <c r="AG867" s="137"/>
      <c r="AN867" s="19"/>
      <c r="AO867" s="19"/>
      <c r="AP867" s="19"/>
      <c r="AQ867" s="19"/>
      <c r="AR867" s="19"/>
      <c r="AS867" s="19"/>
      <c r="AT867" s="19"/>
      <c r="AU867" s="19"/>
    </row>
    <row r="868" spans="27:47">
      <c r="AA868" s="19"/>
      <c r="AB868" s="19"/>
      <c r="AC868" s="19"/>
      <c r="AD868" s="19"/>
      <c r="AE868" s="19"/>
      <c r="AG868" s="137"/>
      <c r="AN868" s="19"/>
      <c r="AO868" s="19"/>
      <c r="AP868" s="19"/>
      <c r="AQ868" s="19"/>
      <c r="AR868" s="19"/>
      <c r="AS868" s="19"/>
      <c r="AT868" s="19"/>
      <c r="AU868" s="19"/>
    </row>
    <row r="869" spans="27:47">
      <c r="AA869" s="19"/>
      <c r="AB869" s="19"/>
      <c r="AC869" s="19"/>
      <c r="AD869" s="19"/>
      <c r="AE869" s="19"/>
      <c r="AG869" s="137"/>
      <c r="AN869" s="19"/>
      <c r="AO869" s="19"/>
      <c r="AP869" s="19"/>
      <c r="AQ869" s="19"/>
      <c r="AR869" s="19"/>
      <c r="AS869" s="19"/>
      <c r="AT869" s="19"/>
      <c r="AU869" s="19"/>
    </row>
    <row r="870" spans="27:47">
      <c r="AA870" s="19"/>
      <c r="AB870" s="19"/>
      <c r="AC870" s="19"/>
      <c r="AD870" s="19"/>
      <c r="AE870" s="19"/>
      <c r="AG870" s="137"/>
      <c r="AN870" s="19"/>
      <c r="AO870" s="19"/>
      <c r="AP870" s="19"/>
      <c r="AQ870" s="19"/>
      <c r="AR870" s="19"/>
      <c r="AS870" s="19"/>
      <c r="AT870" s="19"/>
      <c r="AU870" s="19"/>
    </row>
    <row r="871" spans="27:47">
      <c r="AA871" s="19"/>
      <c r="AB871" s="19"/>
      <c r="AC871" s="19"/>
      <c r="AD871" s="19"/>
      <c r="AE871" s="19"/>
      <c r="AG871" s="137"/>
      <c r="AN871" s="19"/>
      <c r="AO871" s="19"/>
      <c r="AP871" s="19"/>
      <c r="AQ871" s="19"/>
      <c r="AR871" s="19"/>
      <c r="AS871" s="19"/>
      <c r="AT871" s="19"/>
      <c r="AU871" s="19"/>
    </row>
    <row r="872" spans="27:47">
      <c r="AA872" s="19"/>
      <c r="AB872" s="19"/>
      <c r="AC872" s="19"/>
      <c r="AD872" s="19"/>
      <c r="AE872" s="19"/>
      <c r="AG872" s="137"/>
      <c r="AN872" s="19"/>
      <c r="AO872" s="19"/>
      <c r="AP872" s="19"/>
      <c r="AQ872" s="19"/>
      <c r="AR872" s="19"/>
      <c r="AS872" s="19"/>
      <c r="AT872" s="19"/>
      <c r="AU872" s="19"/>
    </row>
    <row r="873" spans="27:47">
      <c r="AA873" s="19"/>
      <c r="AB873" s="19"/>
      <c r="AC873" s="19"/>
      <c r="AD873" s="19"/>
      <c r="AE873" s="19"/>
      <c r="AG873" s="137"/>
      <c r="AN873" s="19"/>
      <c r="AO873" s="19"/>
      <c r="AP873" s="19"/>
      <c r="AQ873" s="19"/>
      <c r="AR873" s="19"/>
      <c r="AS873" s="19"/>
      <c r="AT873" s="19"/>
      <c r="AU873" s="19"/>
    </row>
    <row r="874" spans="27:47">
      <c r="AA874" s="19"/>
      <c r="AB874" s="19"/>
      <c r="AC874" s="19"/>
      <c r="AD874" s="19"/>
      <c r="AE874" s="19"/>
      <c r="AG874" s="137"/>
      <c r="AN874" s="19"/>
      <c r="AO874" s="19"/>
      <c r="AP874" s="19"/>
      <c r="AQ874" s="19"/>
      <c r="AR874" s="19"/>
      <c r="AS874" s="19"/>
      <c r="AT874" s="19"/>
      <c r="AU874" s="19"/>
    </row>
    <row r="875" spans="27:47">
      <c r="AA875" s="19"/>
      <c r="AB875" s="19"/>
      <c r="AC875" s="19"/>
      <c r="AD875" s="19"/>
      <c r="AE875" s="19"/>
      <c r="AG875" s="137"/>
      <c r="AN875" s="19"/>
      <c r="AO875" s="19"/>
      <c r="AP875" s="19"/>
      <c r="AQ875" s="19"/>
      <c r="AR875" s="19"/>
      <c r="AS875" s="19"/>
      <c r="AT875" s="19"/>
      <c r="AU875" s="19"/>
    </row>
    <row r="876" spans="27:47">
      <c r="AA876" s="19"/>
      <c r="AB876" s="19"/>
      <c r="AC876" s="19"/>
      <c r="AD876" s="19"/>
      <c r="AE876" s="19"/>
      <c r="AG876" s="137"/>
      <c r="AN876" s="19"/>
      <c r="AO876" s="19"/>
      <c r="AP876" s="19"/>
      <c r="AQ876" s="19"/>
      <c r="AR876" s="19"/>
      <c r="AS876" s="19"/>
      <c r="AT876" s="19"/>
      <c r="AU876" s="19"/>
    </row>
    <row r="877" spans="27:47">
      <c r="AA877" s="19"/>
      <c r="AB877" s="19"/>
      <c r="AC877" s="19"/>
      <c r="AD877" s="19"/>
      <c r="AE877" s="19"/>
      <c r="AG877" s="137"/>
      <c r="AN877" s="19"/>
      <c r="AO877" s="19"/>
      <c r="AP877" s="19"/>
      <c r="AQ877" s="19"/>
      <c r="AR877" s="19"/>
      <c r="AS877" s="19"/>
      <c r="AT877" s="19"/>
      <c r="AU877" s="19"/>
    </row>
    <row r="878" spans="27:47">
      <c r="AA878" s="19"/>
      <c r="AB878" s="19"/>
      <c r="AC878" s="19"/>
      <c r="AD878" s="19"/>
      <c r="AE878" s="19"/>
      <c r="AG878" s="137"/>
      <c r="AN878" s="19"/>
      <c r="AO878" s="19"/>
      <c r="AP878" s="19"/>
      <c r="AQ878" s="19"/>
      <c r="AR878" s="19"/>
      <c r="AS878" s="19"/>
      <c r="AT878" s="19"/>
      <c r="AU878" s="19"/>
    </row>
    <row r="879" spans="27:47">
      <c r="AA879" s="19"/>
      <c r="AB879" s="19"/>
      <c r="AC879" s="19"/>
      <c r="AD879" s="19"/>
      <c r="AE879" s="19"/>
      <c r="AG879" s="137"/>
      <c r="AN879" s="19"/>
      <c r="AO879" s="19"/>
      <c r="AP879" s="19"/>
      <c r="AQ879" s="19"/>
      <c r="AR879" s="19"/>
      <c r="AS879" s="19"/>
      <c r="AT879" s="19"/>
      <c r="AU879" s="19"/>
    </row>
    <row r="880" spans="27:47">
      <c r="AA880" s="19"/>
      <c r="AB880" s="19"/>
      <c r="AC880" s="19"/>
      <c r="AD880" s="19"/>
      <c r="AE880" s="19"/>
      <c r="AG880" s="137"/>
      <c r="AN880" s="19"/>
      <c r="AO880" s="19"/>
      <c r="AP880" s="19"/>
      <c r="AQ880" s="19"/>
      <c r="AR880" s="19"/>
      <c r="AS880" s="19"/>
      <c r="AT880" s="19"/>
      <c r="AU880" s="19"/>
    </row>
    <row r="881" spans="27:48">
      <c r="AA881" s="19"/>
      <c r="AB881" s="19"/>
      <c r="AC881" s="19"/>
      <c r="AD881" s="19"/>
      <c r="AE881" s="19"/>
      <c r="AG881" s="137"/>
      <c r="AN881" s="19"/>
      <c r="AO881" s="19"/>
      <c r="AP881" s="19"/>
      <c r="AQ881" s="19"/>
      <c r="AR881" s="19"/>
      <c r="AS881" s="19"/>
      <c r="AT881" s="19"/>
      <c r="AU881" s="19"/>
    </row>
    <row r="882" spans="27:48">
      <c r="AA882" s="19"/>
      <c r="AB882" s="19"/>
      <c r="AC882" s="19"/>
      <c r="AD882" s="19"/>
      <c r="AE882" s="19"/>
      <c r="AG882" s="137"/>
      <c r="AN882" s="19"/>
      <c r="AO882" s="19"/>
      <c r="AP882" s="19"/>
      <c r="AQ882" s="19"/>
      <c r="AR882" s="19"/>
      <c r="AS882" s="19"/>
      <c r="AT882" s="19"/>
      <c r="AU882" s="19"/>
    </row>
    <row r="883" spans="27:48">
      <c r="AA883" s="19"/>
      <c r="AB883" s="19"/>
      <c r="AC883" s="19"/>
      <c r="AD883" s="19"/>
      <c r="AE883" s="19"/>
      <c r="AG883" s="137"/>
      <c r="AN883" s="19"/>
      <c r="AO883" s="19"/>
      <c r="AP883" s="19"/>
      <c r="AQ883" s="19"/>
      <c r="AR883" s="19"/>
      <c r="AS883" s="19"/>
      <c r="AT883" s="19"/>
      <c r="AU883" s="19"/>
    </row>
    <row r="884" spans="27:48">
      <c r="AA884" s="19"/>
      <c r="AB884" s="19"/>
      <c r="AC884" s="19"/>
      <c r="AD884" s="19"/>
      <c r="AE884" s="19"/>
      <c r="AG884" s="137"/>
      <c r="AN884" s="19"/>
      <c r="AO884" s="19"/>
      <c r="AP884" s="19"/>
      <c r="AQ884" s="19"/>
      <c r="AR884" s="19"/>
      <c r="AS884" s="19"/>
      <c r="AT884" s="19"/>
      <c r="AU884" s="19"/>
    </row>
    <row r="885" spans="27:48">
      <c r="AA885" s="19"/>
      <c r="AB885" s="19"/>
      <c r="AC885" s="19"/>
      <c r="AD885" s="19"/>
      <c r="AE885" s="19"/>
      <c r="AG885" s="137"/>
      <c r="AN885" s="19"/>
      <c r="AO885" s="19"/>
      <c r="AP885" s="19"/>
      <c r="AQ885" s="19"/>
      <c r="AR885" s="19"/>
      <c r="AS885" s="19"/>
      <c r="AT885" s="19"/>
      <c r="AU885" s="19"/>
    </row>
    <row r="886" spans="27:48">
      <c r="AA886" s="19"/>
      <c r="AB886" s="19"/>
      <c r="AC886" s="19"/>
      <c r="AD886" s="19"/>
      <c r="AE886" s="19"/>
      <c r="AG886" s="137"/>
      <c r="AN886" s="19"/>
      <c r="AO886" s="19"/>
      <c r="AP886" s="19"/>
      <c r="AQ886" s="19"/>
      <c r="AR886" s="19"/>
      <c r="AS886" s="19"/>
      <c r="AT886" s="19"/>
      <c r="AU886" s="19"/>
    </row>
    <row r="887" spans="27:48">
      <c r="AA887" s="19"/>
      <c r="AB887" s="19"/>
      <c r="AC887" s="19"/>
      <c r="AD887" s="19"/>
      <c r="AE887" s="19"/>
      <c r="AG887" s="137"/>
      <c r="AN887" s="19"/>
      <c r="AO887" s="19"/>
      <c r="AP887" s="19"/>
      <c r="AQ887" s="19"/>
      <c r="AR887" s="19"/>
      <c r="AS887" s="19"/>
      <c r="AT887" s="19"/>
      <c r="AU887" s="19"/>
    </row>
    <row r="888" spans="27:48">
      <c r="AA888" s="19"/>
      <c r="AB888" s="19"/>
      <c r="AC888" s="19"/>
      <c r="AD888" s="19"/>
      <c r="AE888" s="19"/>
      <c r="AG888" s="137"/>
      <c r="AN888" s="19"/>
      <c r="AO888" s="19"/>
      <c r="AP888" s="19"/>
      <c r="AQ888" s="19"/>
      <c r="AR888" s="19"/>
      <c r="AS888" s="19"/>
      <c r="AT888" s="19"/>
      <c r="AU888" s="19"/>
      <c r="AV888" s="19"/>
    </row>
    <row r="889" spans="27:48">
      <c r="AA889" s="19"/>
      <c r="AB889" s="19"/>
      <c r="AC889" s="19"/>
      <c r="AD889" s="19"/>
      <c r="AE889" s="19"/>
      <c r="AG889" s="137"/>
      <c r="AN889" s="19"/>
      <c r="AO889" s="19"/>
      <c r="AP889" s="19"/>
      <c r="AQ889" s="19"/>
      <c r="AR889" s="19"/>
      <c r="AS889" s="19"/>
      <c r="AT889" s="19"/>
      <c r="AU889" s="19"/>
    </row>
    <row r="890" spans="27:48">
      <c r="AA890" s="19"/>
      <c r="AB890" s="19"/>
      <c r="AC890" s="19"/>
      <c r="AD890" s="19"/>
      <c r="AE890" s="19"/>
      <c r="AG890" s="137"/>
      <c r="AN890" s="19"/>
      <c r="AO890" s="19"/>
      <c r="AP890" s="19"/>
      <c r="AQ890" s="19"/>
      <c r="AR890" s="19"/>
      <c r="AS890" s="19"/>
      <c r="AT890" s="19"/>
      <c r="AU890" s="19"/>
    </row>
    <row r="891" spans="27:48">
      <c r="AA891" s="19"/>
      <c r="AB891" s="19"/>
      <c r="AC891" s="19"/>
      <c r="AD891" s="19"/>
      <c r="AE891" s="19"/>
      <c r="AG891" s="137"/>
      <c r="AN891" s="19"/>
      <c r="AO891" s="19"/>
      <c r="AP891" s="19"/>
      <c r="AQ891" s="19"/>
      <c r="AR891" s="19"/>
      <c r="AS891" s="19"/>
      <c r="AT891" s="19"/>
      <c r="AU891" s="19"/>
    </row>
    <row r="892" spans="27:48">
      <c r="AA892" s="19"/>
      <c r="AB892" s="19"/>
      <c r="AC892" s="19"/>
      <c r="AD892" s="19"/>
      <c r="AE892" s="19"/>
      <c r="AG892" s="137"/>
      <c r="AN892" s="19"/>
      <c r="AO892" s="19"/>
      <c r="AP892" s="19"/>
      <c r="AQ892" s="19"/>
      <c r="AR892" s="19"/>
      <c r="AS892" s="19"/>
      <c r="AT892" s="19"/>
      <c r="AU892" s="19"/>
    </row>
    <row r="893" spans="27:48">
      <c r="AA893" s="19"/>
      <c r="AB893" s="19"/>
      <c r="AC893" s="19"/>
      <c r="AD893" s="19"/>
      <c r="AE893" s="19"/>
      <c r="AG893" s="137"/>
      <c r="AN893" s="19"/>
      <c r="AO893" s="19"/>
      <c r="AP893" s="19"/>
      <c r="AQ893" s="19"/>
      <c r="AR893" s="19"/>
      <c r="AS893" s="19"/>
      <c r="AT893" s="19"/>
      <c r="AU893" s="19"/>
    </row>
    <row r="894" spans="27:48">
      <c r="AA894" s="19"/>
      <c r="AB894" s="19"/>
      <c r="AC894" s="19"/>
      <c r="AD894" s="19"/>
      <c r="AE894" s="19"/>
      <c r="AG894" s="137"/>
      <c r="AN894" s="19"/>
      <c r="AO894" s="19"/>
      <c r="AP894" s="19"/>
      <c r="AQ894" s="19"/>
      <c r="AR894" s="19"/>
      <c r="AS894" s="19"/>
      <c r="AT894" s="19"/>
      <c r="AU894" s="19"/>
    </row>
    <row r="895" spans="27:48">
      <c r="AA895" s="19"/>
      <c r="AB895" s="19"/>
      <c r="AC895" s="19"/>
      <c r="AD895" s="19"/>
      <c r="AE895" s="19"/>
      <c r="AG895" s="137"/>
      <c r="AN895" s="19"/>
      <c r="AO895" s="19"/>
      <c r="AP895" s="19"/>
      <c r="AQ895" s="19"/>
      <c r="AR895" s="19"/>
      <c r="AS895" s="19"/>
      <c r="AT895" s="19"/>
      <c r="AU895" s="19"/>
    </row>
    <row r="896" spans="27:48">
      <c r="AA896" s="19"/>
      <c r="AB896" s="19"/>
      <c r="AC896" s="19"/>
      <c r="AD896" s="19"/>
      <c r="AE896" s="19"/>
      <c r="AG896" s="137"/>
      <c r="AN896" s="19"/>
      <c r="AO896" s="19"/>
      <c r="AP896" s="19"/>
      <c r="AQ896" s="19"/>
      <c r="AR896" s="19"/>
      <c r="AS896" s="19"/>
      <c r="AT896" s="19"/>
      <c r="AU896" s="19"/>
    </row>
    <row r="897" spans="27:64">
      <c r="AA897" s="19"/>
      <c r="AB897" s="19"/>
      <c r="AC897" s="19"/>
      <c r="AD897" s="19"/>
      <c r="AE897" s="19"/>
      <c r="AG897" s="137"/>
      <c r="AN897" s="19"/>
      <c r="AO897" s="19"/>
      <c r="AP897" s="19"/>
      <c r="AQ897" s="19"/>
      <c r="AR897" s="19"/>
      <c r="AS897" s="19"/>
      <c r="AT897" s="19"/>
      <c r="AU897" s="19"/>
    </row>
    <row r="898" spans="27:64">
      <c r="AA898" s="19"/>
      <c r="AB898" s="19"/>
      <c r="AC898" s="19"/>
      <c r="AD898" s="19"/>
      <c r="AE898" s="19"/>
      <c r="AG898" s="137"/>
      <c r="AN898" s="19"/>
      <c r="AO898" s="19"/>
      <c r="AP898" s="19"/>
      <c r="AQ898" s="19"/>
      <c r="AR898" s="19"/>
      <c r="AS898" s="19"/>
      <c r="AT898" s="19"/>
      <c r="AU898" s="19"/>
    </row>
    <row r="899" spans="27:64">
      <c r="AA899" s="19"/>
      <c r="AB899" s="19"/>
      <c r="AC899" s="19"/>
      <c r="AD899" s="19"/>
      <c r="AE899" s="19"/>
      <c r="AG899" s="137"/>
      <c r="AN899" s="19"/>
      <c r="AO899" s="19"/>
      <c r="AP899" s="19"/>
      <c r="AQ899" s="19"/>
      <c r="AR899" s="19"/>
      <c r="AS899" s="19"/>
      <c r="AT899" s="19"/>
      <c r="AU899" s="19"/>
    </row>
    <row r="900" spans="27:64">
      <c r="AA900" s="19"/>
      <c r="AB900" s="19"/>
      <c r="AC900" s="19"/>
      <c r="AD900" s="19"/>
      <c r="AE900" s="19"/>
      <c r="AG900" s="137"/>
      <c r="AN900" s="19"/>
      <c r="AO900" s="19"/>
      <c r="AP900" s="19"/>
      <c r="AQ900" s="19"/>
      <c r="AR900" s="19"/>
      <c r="AS900" s="19"/>
      <c r="AT900" s="19"/>
      <c r="AU900" s="19"/>
    </row>
    <row r="901" spans="27:64">
      <c r="AA901" s="19"/>
      <c r="AB901" s="19"/>
      <c r="AC901" s="19"/>
      <c r="AD901" s="19"/>
      <c r="AE901" s="19"/>
      <c r="AG901" s="137"/>
      <c r="AN901" s="19"/>
      <c r="AO901" s="19"/>
      <c r="AP901" s="19"/>
      <c r="AQ901" s="19"/>
      <c r="AR901" s="19"/>
      <c r="AS901" s="19"/>
      <c r="AT901" s="19"/>
      <c r="AU901" s="19"/>
    </row>
    <row r="902" spans="27:64">
      <c r="AA902" s="19"/>
      <c r="AB902" s="19"/>
      <c r="AC902" s="19"/>
      <c r="AD902" s="19"/>
      <c r="AE902" s="19"/>
      <c r="AG902" s="137"/>
      <c r="AN902" s="19"/>
      <c r="AO902" s="19"/>
      <c r="AP902" s="19"/>
      <c r="AQ902" s="19"/>
      <c r="AR902" s="19"/>
      <c r="AS902" s="19"/>
      <c r="AT902" s="19"/>
      <c r="AU902" s="19"/>
    </row>
    <row r="903" spans="27:64">
      <c r="AA903" s="19"/>
      <c r="AB903" s="19"/>
      <c r="AC903" s="19"/>
      <c r="AD903" s="19"/>
      <c r="AE903" s="19"/>
      <c r="AG903" s="137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</row>
    <row r="904" spans="27:64">
      <c r="AA904" s="19"/>
      <c r="AB904" s="19"/>
      <c r="AC904" s="19"/>
      <c r="AD904" s="19"/>
      <c r="AE904" s="19"/>
      <c r="AG904" s="137"/>
      <c r="AN904" s="19"/>
      <c r="AO904" s="19"/>
      <c r="AP904" s="19"/>
      <c r="AQ904" s="19"/>
      <c r="AR904" s="19"/>
      <c r="AS904" s="19"/>
      <c r="AT904" s="19"/>
      <c r="AU904" s="19"/>
    </row>
    <row r="905" spans="27:64">
      <c r="AA905" s="19"/>
      <c r="AB905" s="19"/>
      <c r="AC905" s="19"/>
      <c r="AD905" s="19"/>
      <c r="AE905" s="19"/>
      <c r="AG905" s="137"/>
      <c r="AN905" s="19"/>
      <c r="AO905" s="19"/>
      <c r="AP905" s="19"/>
      <c r="AQ905" s="19"/>
      <c r="AR905" s="19"/>
      <c r="AS905" s="19"/>
      <c r="AT905" s="19"/>
      <c r="AU905" s="19"/>
    </row>
    <row r="906" spans="27:64">
      <c r="AA906" s="19"/>
      <c r="AB906" s="19"/>
      <c r="AC906" s="19"/>
      <c r="AD906" s="19"/>
      <c r="AE906" s="19"/>
      <c r="AG906" s="137"/>
      <c r="AN906" s="19"/>
      <c r="AO906" s="19"/>
      <c r="AP906" s="19"/>
      <c r="AQ906" s="19"/>
      <c r="AR906" s="19"/>
      <c r="AS906" s="19"/>
      <c r="AT906" s="19"/>
      <c r="AU906" s="19"/>
    </row>
    <row r="907" spans="27:64">
      <c r="AA907" s="19"/>
      <c r="AB907" s="19"/>
      <c r="AC907" s="19"/>
      <c r="AD907" s="19"/>
      <c r="AE907" s="19"/>
      <c r="AG907" s="137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</row>
    <row r="908" spans="27:64">
      <c r="AA908" s="19"/>
      <c r="AB908" s="19"/>
      <c r="AC908" s="19"/>
      <c r="AD908" s="19"/>
      <c r="AE908" s="19"/>
      <c r="AG908" s="137"/>
      <c r="AN908" s="19"/>
      <c r="AO908" s="19"/>
      <c r="AP908" s="19"/>
      <c r="AQ908" s="19"/>
      <c r="AR908" s="19"/>
      <c r="AS908" s="19"/>
      <c r="AT908" s="19"/>
      <c r="AU908" s="19"/>
    </row>
    <row r="909" spans="27:64">
      <c r="AA909" s="19"/>
      <c r="AB909" s="19"/>
      <c r="AC909" s="19"/>
      <c r="AD909" s="19"/>
      <c r="AE909" s="19"/>
      <c r="AG909" s="137"/>
      <c r="AN909" s="19"/>
      <c r="AO909" s="19"/>
      <c r="AP909" s="19"/>
      <c r="AQ909" s="19"/>
      <c r="AR909" s="19"/>
      <c r="AS909" s="19"/>
      <c r="AT909" s="19"/>
      <c r="AU909" s="19"/>
    </row>
    <row r="910" spans="27:64">
      <c r="AA910" s="19"/>
      <c r="AB910" s="19"/>
      <c r="AC910" s="19"/>
      <c r="AD910" s="19"/>
      <c r="AE910" s="19"/>
      <c r="AG910" s="137"/>
      <c r="AN910" s="19"/>
      <c r="AO910" s="19"/>
      <c r="AP910" s="19"/>
      <c r="AQ910" s="19"/>
      <c r="AR910" s="19"/>
      <c r="AS910" s="19"/>
      <c r="AT910" s="19"/>
      <c r="AU910" s="19"/>
    </row>
    <row r="911" spans="27:64">
      <c r="AA911" s="19"/>
      <c r="AB911" s="19"/>
      <c r="AC911" s="19"/>
      <c r="AD911" s="19"/>
      <c r="AE911" s="19"/>
      <c r="AG911" s="137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</row>
    <row r="912" spans="27:64">
      <c r="AA912" s="19"/>
      <c r="AB912" s="19"/>
      <c r="AC912" s="19"/>
      <c r="AD912" s="19"/>
      <c r="AE912" s="19"/>
      <c r="AG912" s="137"/>
      <c r="AN912" s="19"/>
      <c r="AO912" s="19"/>
      <c r="AP912" s="19"/>
      <c r="AQ912" s="19"/>
      <c r="AR912" s="19"/>
      <c r="AS912" s="19"/>
      <c r="AT912" s="19"/>
      <c r="AU912" s="19"/>
    </row>
    <row r="913" spans="27:64">
      <c r="AA913" s="19"/>
      <c r="AB913" s="19"/>
      <c r="AC913" s="19"/>
      <c r="AD913" s="19"/>
      <c r="AE913" s="19"/>
      <c r="AG913" s="137"/>
      <c r="AN913" s="19"/>
      <c r="AO913" s="19"/>
      <c r="AP913" s="19"/>
      <c r="AQ913" s="19"/>
      <c r="AR913" s="19"/>
      <c r="AS913" s="19"/>
      <c r="AT913" s="19"/>
      <c r="AU913" s="19"/>
    </row>
    <row r="914" spans="27:64">
      <c r="AA914" s="19"/>
      <c r="AB914" s="19"/>
      <c r="AC914" s="19"/>
      <c r="AD914" s="19"/>
      <c r="AE914" s="19"/>
      <c r="AG914" s="137"/>
      <c r="AN914" s="19"/>
      <c r="AO914" s="19"/>
      <c r="AP914" s="19"/>
      <c r="AQ914" s="19"/>
      <c r="AR914" s="19"/>
      <c r="AS914" s="19"/>
      <c r="AT914" s="19"/>
      <c r="AU914" s="19"/>
    </row>
    <row r="915" spans="27:64">
      <c r="AA915" s="19"/>
      <c r="AB915" s="19"/>
      <c r="AC915" s="19"/>
      <c r="AD915" s="19"/>
      <c r="AE915" s="19"/>
      <c r="AG915" s="137"/>
      <c r="AN915" s="19"/>
      <c r="AO915" s="19"/>
      <c r="AP915" s="19"/>
      <c r="AQ915" s="19"/>
      <c r="AR915" s="19"/>
      <c r="AS915" s="19"/>
      <c r="AT915" s="19"/>
      <c r="AU915" s="19"/>
    </row>
    <row r="916" spans="27:64">
      <c r="AA916" s="19"/>
      <c r="AB916" s="19"/>
      <c r="AC916" s="19"/>
      <c r="AD916" s="19"/>
      <c r="AE916" s="19"/>
      <c r="AG916" s="137"/>
      <c r="AN916" s="19"/>
      <c r="AO916" s="19"/>
      <c r="AP916" s="19"/>
      <c r="AQ916" s="19"/>
      <c r="AR916" s="19"/>
      <c r="AS916" s="19"/>
      <c r="AT916" s="19"/>
      <c r="AU916" s="19"/>
    </row>
    <row r="917" spans="27:64">
      <c r="AA917" s="19"/>
      <c r="AB917" s="19"/>
      <c r="AC917" s="19"/>
      <c r="AD917" s="19"/>
      <c r="AE917" s="19"/>
      <c r="AG917" s="137"/>
      <c r="AN917" s="19"/>
      <c r="AO917" s="19"/>
      <c r="AP917" s="19"/>
      <c r="AQ917" s="19"/>
      <c r="AR917" s="19"/>
      <c r="AS917" s="19"/>
      <c r="AT917" s="19"/>
      <c r="AU917" s="19"/>
    </row>
    <row r="918" spans="27:64">
      <c r="AA918" s="19"/>
      <c r="AB918" s="19"/>
      <c r="AC918" s="19"/>
      <c r="AD918" s="19"/>
      <c r="AE918" s="19"/>
      <c r="AG918" s="137"/>
      <c r="AN918" s="19"/>
      <c r="AO918" s="19"/>
      <c r="AP918" s="19"/>
      <c r="AQ918" s="19"/>
      <c r="AR918" s="19"/>
      <c r="AS918" s="19"/>
      <c r="AT918" s="19"/>
      <c r="AU918" s="19"/>
    </row>
    <row r="919" spans="27:64">
      <c r="AA919" s="19"/>
      <c r="AB919" s="19"/>
      <c r="AC919" s="19"/>
      <c r="AD919" s="19"/>
      <c r="AE919" s="19"/>
      <c r="AG919" s="137"/>
      <c r="AN919" s="19"/>
      <c r="AO919" s="19"/>
      <c r="AP919" s="19"/>
      <c r="AQ919" s="19"/>
      <c r="AR919" s="19"/>
      <c r="AS919" s="19"/>
      <c r="AT919" s="19"/>
      <c r="AU919" s="19"/>
    </row>
    <row r="920" spans="27:64">
      <c r="AA920" s="19"/>
      <c r="AB920" s="19"/>
      <c r="AC920" s="19"/>
      <c r="AD920" s="19"/>
      <c r="AE920" s="19"/>
      <c r="AG920" s="137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</row>
    <row r="921" spans="27:64">
      <c r="AA921" s="19"/>
      <c r="AB921" s="19"/>
      <c r="AC921" s="19"/>
      <c r="AD921" s="19"/>
      <c r="AE921" s="19"/>
      <c r="AG921" s="137"/>
      <c r="AN921" s="19"/>
      <c r="AO921" s="19"/>
      <c r="AP921" s="19"/>
      <c r="AQ921" s="19"/>
      <c r="AR921" s="19"/>
      <c r="AS921" s="19"/>
      <c r="AT921" s="19"/>
      <c r="AU921" s="19"/>
    </row>
    <row r="922" spans="27:64">
      <c r="AA922" s="19"/>
      <c r="AB922" s="19"/>
      <c r="AC922" s="19"/>
      <c r="AD922" s="19"/>
      <c r="AE922" s="19"/>
      <c r="AG922" s="137"/>
      <c r="AN922" s="19"/>
      <c r="AO922" s="19"/>
      <c r="AP922" s="19"/>
      <c r="AQ922" s="19"/>
      <c r="AR922" s="19"/>
      <c r="AS922" s="19"/>
      <c r="AT922" s="19"/>
      <c r="AU922" s="19"/>
    </row>
    <row r="923" spans="27:64">
      <c r="AA923" s="19"/>
      <c r="AB923" s="19"/>
      <c r="AC923" s="19"/>
      <c r="AD923" s="19"/>
      <c r="AE923" s="19"/>
      <c r="AG923" s="137"/>
      <c r="AN923" s="19"/>
      <c r="AO923" s="19"/>
      <c r="AP923" s="19"/>
      <c r="AQ923" s="19"/>
      <c r="AR923" s="19"/>
      <c r="AS923" s="19"/>
      <c r="AT923" s="19"/>
      <c r="AU923" s="19"/>
    </row>
    <row r="924" spans="27:64">
      <c r="AA924" s="19"/>
      <c r="AB924" s="19"/>
      <c r="AC924" s="19"/>
      <c r="AD924" s="19"/>
      <c r="AE924" s="19"/>
      <c r="AG924" s="137"/>
      <c r="AN924" s="19"/>
      <c r="AO924" s="19"/>
      <c r="AP924" s="19"/>
      <c r="AQ924" s="19"/>
      <c r="AR924" s="19"/>
      <c r="AS924" s="19"/>
      <c r="AT924" s="19"/>
      <c r="AU924" s="19"/>
    </row>
    <row r="925" spans="27:64">
      <c r="AA925" s="19"/>
      <c r="AB925" s="19"/>
      <c r="AC925" s="19"/>
      <c r="AD925" s="19"/>
      <c r="AE925" s="19"/>
      <c r="AG925" s="137"/>
      <c r="AN925" s="19"/>
      <c r="AO925" s="19"/>
      <c r="AP925" s="19"/>
      <c r="AQ925" s="19"/>
      <c r="AR925" s="19"/>
      <c r="AS925" s="19"/>
      <c r="AT925" s="19"/>
      <c r="AU925" s="19"/>
    </row>
    <row r="926" spans="27:64">
      <c r="AA926" s="19"/>
      <c r="AB926" s="19"/>
      <c r="AC926" s="19"/>
      <c r="AD926" s="19"/>
      <c r="AE926" s="19"/>
      <c r="AG926" s="137"/>
      <c r="AN926" s="19"/>
      <c r="AO926" s="19"/>
      <c r="AP926" s="19"/>
      <c r="AQ926" s="19"/>
      <c r="AR926" s="19"/>
      <c r="AS926" s="19"/>
      <c r="AT926" s="19"/>
      <c r="AU926" s="19"/>
    </row>
    <row r="927" spans="27:64">
      <c r="AA927" s="19"/>
      <c r="AB927" s="19"/>
      <c r="AC927" s="19"/>
      <c r="AD927" s="19"/>
      <c r="AE927" s="19"/>
      <c r="AG927" s="137"/>
      <c r="AN927" s="19"/>
      <c r="AO927" s="19"/>
      <c r="AP927" s="19"/>
      <c r="AQ927" s="19"/>
      <c r="AR927" s="19"/>
      <c r="AS927" s="19"/>
      <c r="AT927" s="19"/>
      <c r="AU927" s="19"/>
    </row>
    <row r="928" spans="27:64">
      <c r="AA928" s="19"/>
      <c r="AB928" s="19"/>
      <c r="AC928" s="19"/>
      <c r="AD928" s="19"/>
      <c r="AE928" s="19"/>
      <c r="AG928" s="137"/>
      <c r="AN928" s="19"/>
      <c r="AO928" s="19"/>
      <c r="AP928" s="19"/>
      <c r="AQ928" s="19"/>
      <c r="AR928" s="19"/>
      <c r="AS928" s="19"/>
      <c r="AT928" s="19"/>
      <c r="AU928" s="19"/>
    </row>
    <row r="929" spans="27:64">
      <c r="AA929" s="19"/>
      <c r="AB929" s="19"/>
      <c r="AC929" s="19"/>
      <c r="AD929" s="19"/>
      <c r="AE929" s="19"/>
      <c r="AG929" s="137"/>
      <c r="AN929" s="19"/>
      <c r="AO929" s="19"/>
      <c r="AP929" s="19"/>
      <c r="AQ929" s="19"/>
      <c r="AR929" s="19"/>
      <c r="AS929" s="19"/>
      <c r="AT929" s="19"/>
      <c r="AU929" s="19"/>
    </row>
    <row r="930" spans="27:64">
      <c r="AA930" s="19"/>
      <c r="AB930" s="19"/>
      <c r="AC930" s="19"/>
      <c r="AD930" s="19"/>
      <c r="AE930" s="19"/>
      <c r="AG930" s="137"/>
      <c r="AN930" s="19"/>
      <c r="AO930" s="19"/>
      <c r="AP930" s="19"/>
      <c r="AQ930" s="19"/>
      <c r="AR930" s="19"/>
      <c r="AS930" s="19"/>
      <c r="AT930" s="19"/>
      <c r="AU930" s="19"/>
    </row>
    <row r="931" spans="27:64">
      <c r="AA931" s="19"/>
      <c r="AB931" s="19"/>
      <c r="AC931" s="19"/>
      <c r="AD931" s="19"/>
      <c r="AE931" s="19"/>
      <c r="AG931" s="137"/>
      <c r="AN931" s="19"/>
      <c r="AO931" s="19"/>
      <c r="AP931" s="19"/>
      <c r="AQ931" s="19"/>
      <c r="AR931" s="19"/>
      <c r="AS931" s="19"/>
      <c r="AT931" s="19"/>
      <c r="AU931" s="19"/>
    </row>
    <row r="932" spans="27:64">
      <c r="AA932" s="19"/>
      <c r="AB932" s="19"/>
      <c r="AC932" s="19"/>
      <c r="AD932" s="19"/>
      <c r="AE932" s="19"/>
      <c r="AG932" s="137"/>
      <c r="AN932" s="19"/>
      <c r="AO932" s="19"/>
      <c r="AP932" s="19"/>
      <c r="AQ932" s="19"/>
      <c r="AR932" s="19"/>
      <c r="AS932" s="19"/>
      <c r="AT932" s="19"/>
      <c r="AU932" s="19"/>
    </row>
    <row r="933" spans="27:64">
      <c r="AA933" s="19"/>
      <c r="AB933" s="19"/>
      <c r="AC933" s="19"/>
      <c r="AD933" s="19"/>
      <c r="AE933" s="19"/>
      <c r="AG933" s="137"/>
      <c r="AN933" s="19"/>
      <c r="AO933" s="19"/>
      <c r="AP933" s="19"/>
      <c r="AQ933" s="19"/>
      <c r="AR933" s="19"/>
      <c r="AS933" s="19"/>
      <c r="AT933" s="19"/>
      <c r="AU933" s="19"/>
    </row>
    <row r="934" spans="27:64">
      <c r="AA934" s="19"/>
      <c r="AB934" s="19"/>
      <c r="AC934" s="19"/>
      <c r="AD934" s="19"/>
      <c r="AE934" s="19"/>
      <c r="AG934" s="137"/>
      <c r="AN934" s="19"/>
      <c r="AO934" s="19"/>
      <c r="AP934" s="19"/>
      <c r="AQ934" s="19"/>
      <c r="AR934" s="19"/>
      <c r="AS934" s="19"/>
      <c r="AT934" s="19"/>
      <c r="AU934" s="19"/>
    </row>
    <row r="935" spans="27:64">
      <c r="AA935" s="19"/>
      <c r="AB935" s="19"/>
      <c r="AC935" s="19"/>
      <c r="AD935" s="19"/>
      <c r="AE935" s="19"/>
      <c r="AG935" s="137"/>
      <c r="AN935" s="19"/>
      <c r="AO935" s="19"/>
      <c r="AP935" s="19"/>
      <c r="AQ935" s="19"/>
      <c r="AR935" s="19"/>
      <c r="AS935" s="19"/>
      <c r="AT935" s="19"/>
      <c r="AU935" s="19"/>
    </row>
    <row r="936" spans="27:64">
      <c r="AA936" s="19"/>
      <c r="AB936" s="19"/>
      <c r="AC936" s="19"/>
      <c r="AD936" s="19"/>
      <c r="AE936" s="19"/>
      <c r="AG936" s="137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</row>
    <row r="937" spans="27:64">
      <c r="AA937" s="19"/>
      <c r="AB937" s="19"/>
      <c r="AC937" s="19"/>
      <c r="AD937" s="19"/>
      <c r="AE937" s="19"/>
      <c r="AG937" s="137"/>
      <c r="AN937" s="19"/>
      <c r="AO937" s="19"/>
      <c r="AP937" s="19"/>
      <c r="AQ937" s="19"/>
      <c r="AR937" s="19"/>
      <c r="AS937" s="19"/>
      <c r="AT937" s="19"/>
      <c r="AU937" s="19"/>
    </row>
    <row r="938" spans="27:64">
      <c r="AA938" s="19"/>
      <c r="AB938" s="19"/>
      <c r="AC938" s="19"/>
      <c r="AD938" s="19"/>
      <c r="AE938" s="19"/>
      <c r="AG938" s="137"/>
      <c r="AN938" s="19"/>
      <c r="AO938" s="19"/>
      <c r="AP938" s="19"/>
      <c r="AQ938" s="19"/>
      <c r="AR938" s="19"/>
      <c r="AS938" s="19"/>
      <c r="AT938" s="19"/>
      <c r="AU938" s="19"/>
    </row>
    <row r="939" spans="27:64">
      <c r="AA939" s="19"/>
      <c r="AB939" s="19"/>
      <c r="AC939" s="19"/>
      <c r="AD939" s="19"/>
      <c r="AE939" s="19"/>
      <c r="AG939" s="137"/>
      <c r="AN939" s="19"/>
      <c r="AO939" s="19"/>
      <c r="AP939" s="19"/>
      <c r="AQ939" s="19"/>
      <c r="AR939" s="19"/>
      <c r="AS939" s="19"/>
      <c r="AT939" s="19"/>
      <c r="AU939" s="19"/>
    </row>
    <row r="940" spans="27:64">
      <c r="AA940" s="19"/>
      <c r="AB940" s="19"/>
      <c r="AC940" s="19"/>
      <c r="AD940" s="19"/>
      <c r="AE940" s="19"/>
      <c r="AG940" s="137"/>
      <c r="AN940" s="19"/>
      <c r="AO940" s="19"/>
      <c r="AP940" s="19"/>
      <c r="AQ940" s="19"/>
      <c r="AR940" s="19"/>
      <c r="AS940" s="19"/>
      <c r="AT940" s="19"/>
      <c r="AU940" s="19"/>
    </row>
    <row r="941" spans="27:64">
      <c r="AA941" s="19"/>
      <c r="AB941" s="19"/>
      <c r="AC941" s="19"/>
      <c r="AD941" s="19"/>
      <c r="AE941" s="19"/>
      <c r="AG941" s="137"/>
      <c r="AN941" s="19"/>
      <c r="AO941" s="19"/>
      <c r="AP941" s="19"/>
      <c r="AQ941" s="19"/>
      <c r="AR941" s="19"/>
      <c r="AS941" s="19"/>
      <c r="AT941" s="19"/>
      <c r="AU941" s="19"/>
    </row>
    <row r="942" spans="27:64">
      <c r="AA942" s="19"/>
      <c r="AB942" s="19"/>
      <c r="AC942" s="19"/>
      <c r="AD942" s="19"/>
      <c r="AE942" s="19"/>
      <c r="AG942" s="137"/>
      <c r="AN942" s="19"/>
      <c r="AO942" s="19"/>
      <c r="AP942" s="19"/>
      <c r="AQ942" s="19"/>
      <c r="AR942" s="19"/>
      <c r="AS942" s="19"/>
      <c r="AT942" s="19"/>
      <c r="AU942" s="19"/>
    </row>
    <row r="943" spans="27:64">
      <c r="AA943" s="19"/>
      <c r="AB943" s="19"/>
      <c r="AC943" s="19"/>
      <c r="AD943" s="19"/>
      <c r="AE943" s="19"/>
      <c r="AG943" s="137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</row>
    <row r="944" spans="27:64">
      <c r="AA944" s="19"/>
      <c r="AB944" s="19"/>
      <c r="AC944" s="19"/>
      <c r="AD944" s="19"/>
      <c r="AE944" s="19"/>
      <c r="AG944" s="137"/>
      <c r="AN944" s="19"/>
      <c r="AO944" s="19"/>
      <c r="AP944" s="19"/>
      <c r="AQ944" s="19"/>
      <c r="AR944" s="19"/>
      <c r="AS944" s="19"/>
      <c r="AT944" s="19"/>
      <c r="AU944" s="19"/>
    </row>
    <row r="945" spans="27:64">
      <c r="AA945" s="19"/>
      <c r="AB945" s="19"/>
      <c r="AC945" s="19"/>
      <c r="AD945" s="19"/>
      <c r="AE945" s="19"/>
      <c r="AG945" s="137"/>
      <c r="AN945" s="19"/>
      <c r="AO945" s="19"/>
      <c r="AP945" s="19"/>
      <c r="AQ945" s="19"/>
      <c r="AR945" s="19"/>
      <c r="AS945" s="19"/>
      <c r="AT945" s="19"/>
      <c r="AU945" s="19"/>
    </row>
    <row r="946" spans="27:64">
      <c r="AA946" s="19"/>
      <c r="AB946" s="19"/>
      <c r="AC946" s="19"/>
      <c r="AD946" s="19"/>
      <c r="AE946" s="19"/>
      <c r="AG946" s="137"/>
      <c r="AN946" s="19"/>
      <c r="AO946" s="19"/>
      <c r="AP946" s="19"/>
      <c r="AQ946" s="19"/>
      <c r="AR946" s="19"/>
      <c r="AS946" s="19"/>
      <c r="AT946" s="19"/>
      <c r="AU946" s="19"/>
    </row>
    <row r="947" spans="27:64">
      <c r="AA947" s="19"/>
      <c r="AB947" s="19"/>
      <c r="AC947" s="19"/>
      <c r="AD947" s="19"/>
      <c r="AE947" s="19"/>
      <c r="AG947" s="137"/>
      <c r="AN947" s="19"/>
      <c r="AO947" s="19"/>
      <c r="AP947" s="19"/>
      <c r="AQ947" s="19"/>
      <c r="AR947" s="19"/>
      <c r="AS947" s="19"/>
      <c r="AT947" s="19"/>
      <c r="AU947" s="19"/>
    </row>
    <row r="948" spans="27:64">
      <c r="AA948" s="19"/>
      <c r="AB948" s="19"/>
      <c r="AC948" s="19"/>
      <c r="AD948" s="19"/>
      <c r="AE948" s="19"/>
      <c r="AG948" s="137"/>
      <c r="AN948" s="19"/>
      <c r="AO948" s="19"/>
      <c r="AP948" s="19"/>
      <c r="AQ948" s="19"/>
      <c r="AR948" s="19"/>
      <c r="AS948" s="19"/>
      <c r="AT948" s="19"/>
      <c r="AU948" s="19"/>
    </row>
    <row r="949" spans="27:64">
      <c r="AA949" s="19"/>
      <c r="AB949" s="19"/>
      <c r="AC949" s="19"/>
      <c r="AD949" s="19"/>
      <c r="AE949" s="19"/>
      <c r="AG949" s="137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</row>
    <row r="950" spans="27:64">
      <c r="AA950" s="19"/>
      <c r="AB950" s="19"/>
      <c r="AC950" s="19"/>
      <c r="AD950" s="19"/>
      <c r="AE950" s="19"/>
      <c r="AG950" s="137"/>
      <c r="AN950" s="19"/>
      <c r="AO950" s="19"/>
      <c r="AP950" s="19"/>
      <c r="AQ950" s="19"/>
      <c r="AR950" s="19"/>
      <c r="AS950" s="19"/>
      <c r="AT950" s="19"/>
      <c r="AU950" s="19"/>
    </row>
    <row r="951" spans="27:64">
      <c r="AA951" s="19"/>
      <c r="AB951" s="19"/>
      <c r="AC951" s="19"/>
      <c r="AD951" s="19"/>
      <c r="AE951" s="19"/>
      <c r="AG951" s="137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</row>
    <row r="952" spans="27:64">
      <c r="AA952" s="19"/>
      <c r="AB952" s="19"/>
      <c r="AC952" s="19"/>
      <c r="AD952" s="19"/>
      <c r="AE952" s="19"/>
      <c r="AG952" s="137"/>
      <c r="AN952" s="19"/>
      <c r="AO952" s="19"/>
      <c r="AP952" s="19"/>
      <c r="AQ952" s="19"/>
      <c r="AR952" s="19"/>
      <c r="AS952" s="19"/>
      <c r="AT952" s="19"/>
      <c r="AU952" s="19"/>
    </row>
    <row r="953" spans="27:64">
      <c r="AA953" s="19"/>
      <c r="AB953" s="19"/>
      <c r="AC953" s="19"/>
      <c r="AD953" s="19"/>
      <c r="AE953" s="19"/>
      <c r="AG953" s="137"/>
      <c r="AN953" s="19"/>
      <c r="AO953" s="19"/>
      <c r="AP953" s="19"/>
      <c r="AQ953" s="19"/>
      <c r="AR953" s="19"/>
      <c r="AS953" s="19"/>
      <c r="AT953" s="19"/>
      <c r="AU953" s="19"/>
      <c r="AV953" s="19"/>
    </row>
    <row r="954" spans="27:64">
      <c r="AA954" s="19"/>
      <c r="AB954" s="19"/>
      <c r="AC954" s="19"/>
      <c r="AD954" s="19"/>
      <c r="AE954" s="19"/>
      <c r="AG954" s="137"/>
      <c r="AN954" s="19"/>
      <c r="AO954" s="19"/>
      <c r="AP954" s="19"/>
      <c r="AQ954" s="19"/>
      <c r="AR954" s="19"/>
      <c r="AS954" s="19"/>
      <c r="AT954" s="19"/>
      <c r="AU954" s="19"/>
    </row>
    <row r="955" spans="27:64">
      <c r="AA955" s="19"/>
      <c r="AB955" s="19"/>
      <c r="AC955" s="19"/>
      <c r="AD955" s="19"/>
      <c r="AE955" s="19"/>
      <c r="AG955" s="137"/>
      <c r="AN955" s="19"/>
      <c r="AO955" s="19"/>
      <c r="AP955" s="19"/>
      <c r="AQ955" s="19"/>
      <c r="AR955" s="19"/>
      <c r="AS955" s="19"/>
      <c r="AT955" s="19"/>
      <c r="AU955" s="19"/>
    </row>
    <row r="956" spans="27:64">
      <c r="AA956" s="19"/>
      <c r="AB956" s="19"/>
      <c r="AC956" s="19"/>
      <c r="AD956" s="19"/>
      <c r="AE956" s="19"/>
      <c r="AG956" s="137"/>
      <c r="AN956" s="19"/>
      <c r="AO956" s="19"/>
      <c r="AP956" s="19"/>
      <c r="AQ956" s="19"/>
      <c r="AR956" s="19"/>
      <c r="AS956" s="19"/>
      <c r="AT956" s="19"/>
      <c r="AU956" s="19"/>
    </row>
    <row r="957" spans="27:64">
      <c r="AA957" s="19"/>
      <c r="AB957" s="19"/>
      <c r="AC957" s="19"/>
      <c r="AD957" s="19"/>
      <c r="AE957" s="19"/>
      <c r="AG957" s="137"/>
      <c r="AN957" s="19"/>
      <c r="AO957" s="19"/>
      <c r="AP957" s="19"/>
      <c r="AQ957" s="19"/>
      <c r="AR957" s="19"/>
      <c r="AS957" s="19"/>
      <c r="AT957" s="19"/>
      <c r="AU957" s="19"/>
    </row>
    <row r="958" spans="27:64">
      <c r="AA958" s="19"/>
      <c r="AB958" s="19"/>
      <c r="AC958" s="19"/>
      <c r="AD958" s="19"/>
      <c r="AE958" s="19"/>
      <c r="AG958" s="137"/>
      <c r="AN958" s="19"/>
      <c r="AO958" s="19"/>
      <c r="AP958" s="19"/>
      <c r="AQ958" s="19"/>
      <c r="AR958" s="19"/>
      <c r="AS958" s="19"/>
      <c r="AT958" s="19"/>
      <c r="AU958" s="19"/>
    </row>
    <row r="959" spans="27:64">
      <c r="AA959" s="19"/>
      <c r="AB959" s="19"/>
      <c r="AC959" s="19"/>
      <c r="AD959" s="19"/>
      <c r="AE959" s="19"/>
      <c r="AG959" s="137"/>
      <c r="AN959" s="19"/>
      <c r="AO959" s="19"/>
      <c r="AP959" s="19"/>
      <c r="AQ959" s="19"/>
      <c r="AR959" s="19"/>
      <c r="AS959" s="19"/>
      <c r="AT959" s="19"/>
      <c r="AU959" s="19"/>
      <c r="AV959" s="19"/>
    </row>
    <row r="960" spans="27:64">
      <c r="AA960" s="19"/>
      <c r="AB960" s="19"/>
      <c r="AC960" s="19"/>
      <c r="AD960" s="19"/>
      <c r="AE960" s="19"/>
      <c r="AG960" s="137"/>
      <c r="AN960" s="19"/>
      <c r="AO960" s="19"/>
      <c r="AP960" s="19"/>
      <c r="AQ960" s="19"/>
      <c r="AR960" s="19"/>
      <c r="AS960" s="19"/>
      <c r="AT960" s="19"/>
      <c r="AU960" s="19"/>
    </row>
    <row r="961" spans="27:48">
      <c r="AA961" s="19"/>
      <c r="AB961" s="19"/>
      <c r="AC961" s="19"/>
      <c r="AD961" s="19"/>
      <c r="AE961" s="19"/>
      <c r="AG961" s="137"/>
      <c r="AN961" s="19"/>
      <c r="AO961" s="19"/>
      <c r="AP961" s="19"/>
      <c r="AQ961" s="19"/>
      <c r="AR961" s="19"/>
      <c r="AS961" s="19"/>
      <c r="AT961" s="19"/>
      <c r="AU961" s="19"/>
    </row>
    <row r="962" spans="27:48">
      <c r="AA962" s="19"/>
      <c r="AB962" s="19"/>
      <c r="AC962" s="19"/>
      <c r="AD962" s="19"/>
      <c r="AE962" s="19"/>
      <c r="AG962" s="137"/>
      <c r="AN962" s="19"/>
      <c r="AO962" s="19"/>
      <c r="AP962" s="19"/>
      <c r="AQ962" s="19"/>
      <c r="AR962" s="19"/>
      <c r="AS962" s="19"/>
      <c r="AT962" s="19"/>
      <c r="AU962" s="19"/>
    </row>
    <row r="963" spans="27:48">
      <c r="AA963" s="19"/>
      <c r="AB963" s="19"/>
      <c r="AC963" s="19"/>
      <c r="AD963" s="19"/>
      <c r="AE963" s="19"/>
      <c r="AG963" s="137"/>
      <c r="AN963" s="19"/>
      <c r="AO963" s="19"/>
      <c r="AP963" s="19"/>
      <c r="AQ963" s="19"/>
      <c r="AR963" s="19"/>
      <c r="AS963" s="19"/>
      <c r="AT963" s="19"/>
      <c r="AU963" s="19"/>
    </row>
    <row r="964" spans="27:48">
      <c r="AA964" s="19"/>
      <c r="AB964" s="19"/>
      <c r="AC964" s="19"/>
      <c r="AD964" s="19"/>
      <c r="AE964" s="19"/>
      <c r="AG964" s="137"/>
      <c r="AN964" s="19"/>
      <c r="AO964" s="19"/>
      <c r="AP964" s="19"/>
      <c r="AQ964" s="19"/>
      <c r="AR964" s="19"/>
      <c r="AS964" s="19"/>
      <c r="AT964" s="19"/>
      <c r="AU964" s="19"/>
    </row>
    <row r="965" spans="27:48">
      <c r="AA965" s="19"/>
      <c r="AB965" s="19"/>
      <c r="AC965" s="19"/>
      <c r="AD965" s="19"/>
      <c r="AE965" s="19"/>
      <c r="AG965" s="137"/>
      <c r="AN965" s="19"/>
      <c r="AO965" s="19"/>
      <c r="AP965" s="19"/>
      <c r="AQ965" s="19"/>
      <c r="AR965" s="19"/>
      <c r="AS965" s="19"/>
      <c r="AT965" s="19"/>
      <c r="AU965" s="19"/>
    </row>
    <row r="966" spans="27:48">
      <c r="AA966" s="19"/>
      <c r="AB966" s="19"/>
      <c r="AC966" s="19"/>
      <c r="AD966" s="19"/>
      <c r="AE966" s="19"/>
      <c r="AG966" s="137"/>
      <c r="AN966" s="19"/>
      <c r="AO966" s="19"/>
      <c r="AP966" s="19"/>
      <c r="AQ966" s="19"/>
      <c r="AR966" s="19"/>
      <c r="AS966" s="19"/>
      <c r="AT966" s="19"/>
      <c r="AU966" s="19"/>
    </row>
    <row r="967" spans="27:48">
      <c r="AA967" s="19"/>
      <c r="AB967" s="19"/>
      <c r="AC967" s="19"/>
      <c r="AD967" s="19"/>
      <c r="AE967" s="19"/>
      <c r="AG967" s="137"/>
      <c r="AN967" s="19"/>
      <c r="AO967" s="19"/>
      <c r="AP967" s="19"/>
      <c r="AQ967" s="19"/>
      <c r="AR967" s="19"/>
      <c r="AS967" s="19"/>
      <c r="AT967" s="19"/>
      <c r="AU967" s="19"/>
    </row>
    <row r="968" spans="27:48">
      <c r="AA968" s="19"/>
      <c r="AB968" s="19"/>
      <c r="AC968" s="19"/>
      <c r="AD968" s="19"/>
      <c r="AE968" s="19"/>
      <c r="AG968" s="137"/>
      <c r="AN968" s="19"/>
      <c r="AO968" s="19"/>
      <c r="AP968" s="19"/>
      <c r="AQ968" s="19"/>
      <c r="AR968" s="19"/>
      <c r="AS968" s="19"/>
      <c r="AT968" s="19"/>
      <c r="AU968" s="19"/>
    </row>
    <row r="969" spans="27:48">
      <c r="AA969" s="19"/>
      <c r="AB969" s="19"/>
      <c r="AC969" s="19"/>
      <c r="AD969" s="19"/>
      <c r="AE969" s="19"/>
      <c r="AG969" s="137"/>
      <c r="AN969" s="19"/>
      <c r="AO969" s="19"/>
      <c r="AP969" s="19"/>
      <c r="AQ969" s="19"/>
      <c r="AR969" s="19"/>
      <c r="AS969" s="19"/>
      <c r="AT969" s="19"/>
      <c r="AU969" s="19"/>
    </row>
    <row r="970" spans="27:48">
      <c r="AA970" s="19"/>
      <c r="AB970" s="19"/>
      <c r="AC970" s="19"/>
      <c r="AD970" s="19"/>
      <c r="AE970" s="19"/>
      <c r="AG970" s="137"/>
      <c r="AN970" s="19"/>
      <c r="AO970" s="19"/>
      <c r="AP970" s="19"/>
      <c r="AQ970" s="19"/>
      <c r="AR970" s="19"/>
      <c r="AS970" s="19"/>
      <c r="AT970" s="19"/>
      <c r="AU970" s="19"/>
      <c r="AV970" s="19"/>
    </row>
    <row r="971" spans="27:48">
      <c r="AA971" s="19"/>
      <c r="AB971" s="19"/>
      <c r="AC971" s="19"/>
      <c r="AD971" s="19"/>
      <c r="AE971" s="19"/>
      <c r="AG971" s="137"/>
      <c r="AN971" s="19"/>
      <c r="AO971" s="19"/>
      <c r="AP971" s="19"/>
      <c r="AQ971" s="19"/>
      <c r="AR971" s="19"/>
      <c r="AS971" s="19"/>
      <c r="AT971" s="19"/>
      <c r="AU971" s="19"/>
    </row>
    <row r="972" spans="27:48">
      <c r="AA972" s="19"/>
      <c r="AB972" s="19"/>
      <c r="AC972" s="19"/>
      <c r="AD972" s="19"/>
      <c r="AE972" s="19"/>
      <c r="AG972" s="137"/>
      <c r="AN972" s="19"/>
      <c r="AO972" s="19"/>
      <c r="AP972" s="19"/>
      <c r="AQ972" s="19"/>
      <c r="AR972" s="19"/>
      <c r="AS972" s="19"/>
      <c r="AT972" s="19"/>
      <c r="AU972" s="19"/>
    </row>
    <row r="973" spans="27:48">
      <c r="AA973" s="19"/>
      <c r="AB973" s="19"/>
      <c r="AC973" s="19"/>
      <c r="AD973" s="19"/>
      <c r="AE973" s="19"/>
      <c r="AG973" s="137"/>
      <c r="AN973" s="19"/>
      <c r="AO973" s="19"/>
      <c r="AP973" s="19"/>
      <c r="AQ973" s="19"/>
      <c r="AR973" s="19"/>
      <c r="AS973" s="19"/>
      <c r="AT973" s="19"/>
      <c r="AU973" s="19"/>
    </row>
    <row r="974" spans="27:48">
      <c r="AA974" s="19"/>
      <c r="AB974" s="19"/>
      <c r="AC974" s="19"/>
      <c r="AD974" s="19"/>
      <c r="AE974" s="19"/>
      <c r="AG974" s="137"/>
      <c r="AN974" s="19"/>
      <c r="AO974" s="19"/>
      <c r="AP974" s="19"/>
      <c r="AQ974" s="19"/>
      <c r="AR974" s="19"/>
      <c r="AS974" s="19"/>
      <c r="AT974" s="19"/>
      <c r="AU974" s="19"/>
    </row>
    <row r="975" spans="27:48">
      <c r="AA975" s="19"/>
      <c r="AB975" s="19"/>
      <c r="AC975" s="19"/>
      <c r="AD975" s="19"/>
      <c r="AE975" s="19"/>
      <c r="AG975" s="137"/>
      <c r="AN975" s="19"/>
      <c r="AO975" s="19"/>
      <c r="AP975" s="19"/>
      <c r="AQ975" s="19"/>
      <c r="AR975" s="19"/>
      <c r="AS975" s="19"/>
      <c r="AT975" s="19"/>
      <c r="AU975" s="19"/>
    </row>
    <row r="976" spans="27:48">
      <c r="AA976" s="19"/>
      <c r="AB976" s="19"/>
      <c r="AC976" s="19"/>
      <c r="AD976" s="19"/>
      <c r="AE976" s="19"/>
      <c r="AG976" s="137"/>
      <c r="AN976" s="19"/>
      <c r="AO976" s="19"/>
      <c r="AP976" s="19"/>
      <c r="AQ976" s="19"/>
      <c r="AR976" s="19"/>
      <c r="AS976" s="19"/>
      <c r="AT976" s="19"/>
      <c r="AU976" s="19"/>
      <c r="AV976" s="19"/>
    </row>
    <row r="977" spans="27:64">
      <c r="AA977" s="19"/>
      <c r="AB977" s="19"/>
      <c r="AC977" s="19"/>
      <c r="AD977" s="19"/>
      <c r="AE977" s="19"/>
      <c r="AG977" s="137"/>
      <c r="AN977" s="19"/>
      <c r="AO977" s="19"/>
      <c r="AP977" s="19"/>
      <c r="AQ977" s="19"/>
      <c r="AR977" s="19"/>
      <c r="AS977" s="19"/>
      <c r="AT977" s="19"/>
      <c r="AU977" s="19"/>
    </row>
    <row r="978" spans="27:64">
      <c r="AA978" s="19"/>
      <c r="AB978" s="19"/>
      <c r="AC978" s="19"/>
      <c r="AD978" s="19"/>
      <c r="AE978" s="19"/>
      <c r="AG978" s="137"/>
      <c r="AN978" s="19"/>
      <c r="AO978" s="19"/>
      <c r="AP978" s="19"/>
      <c r="AQ978" s="19"/>
      <c r="AR978" s="19"/>
      <c r="AS978" s="19"/>
      <c r="AT978" s="19"/>
      <c r="AU978" s="19"/>
    </row>
    <row r="979" spans="27:64">
      <c r="AA979" s="19"/>
      <c r="AB979" s="19"/>
      <c r="AC979" s="19"/>
      <c r="AD979" s="19"/>
      <c r="AE979" s="19"/>
      <c r="AG979" s="137"/>
      <c r="AN979" s="19"/>
      <c r="AO979" s="19"/>
      <c r="AP979" s="19"/>
      <c r="AQ979" s="19"/>
      <c r="AR979" s="19"/>
      <c r="AS979" s="19"/>
      <c r="AT979" s="19"/>
      <c r="AU979" s="19"/>
    </row>
    <row r="980" spans="27:64">
      <c r="AA980" s="19"/>
      <c r="AB980" s="19"/>
      <c r="AC980" s="19"/>
      <c r="AD980" s="19"/>
      <c r="AE980" s="19"/>
      <c r="AG980" s="137"/>
      <c r="AN980" s="19"/>
      <c r="AO980" s="19"/>
      <c r="AP980" s="19"/>
      <c r="AQ980" s="19"/>
      <c r="AR980" s="19"/>
      <c r="AS980" s="19"/>
      <c r="AT980" s="19"/>
      <c r="AU980" s="19"/>
    </row>
    <row r="981" spans="27:64">
      <c r="AA981" s="19"/>
      <c r="AB981" s="19"/>
      <c r="AC981" s="19"/>
      <c r="AD981" s="19"/>
      <c r="AE981" s="19"/>
      <c r="AG981" s="137"/>
      <c r="AN981" s="19"/>
      <c r="AO981" s="19"/>
      <c r="AP981" s="19"/>
      <c r="AQ981" s="19"/>
      <c r="AR981" s="19"/>
      <c r="AS981" s="19"/>
      <c r="AT981" s="19"/>
      <c r="AU981" s="19"/>
    </row>
    <row r="982" spans="27:64">
      <c r="AA982" s="19"/>
      <c r="AB982" s="19"/>
      <c r="AC982" s="19"/>
      <c r="AD982" s="19"/>
      <c r="AE982" s="19"/>
      <c r="AG982" s="137"/>
      <c r="AN982" s="19"/>
      <c r="AO982" s="19"/>
      <c r="AP982" s="19"/>
      <c r="AQ982" s="19"/>
      <c r="AR982" s="19"/>
      <c r="AS982" s="19"/>
      <c r="AT982" s="19"/>
      <c r="AU982" s="19"/>
    </row>
    <row r="983" spans="27:64">
      <c r="AA983" s="19"/>
      <c r="AB983" s="19"/>
      <c r="AC983" s="19"/>
      <c r="AD983" s="19"/>
      <c r="AE983" s="19"/>
      <c r="AG983" s="137"/>
      <c r="AN983" s="19"/>
      <c r="AO983" s="19"/>
      <c r="AP983" s="19"/>
      <c r="AQ983" s="19"/>
      <c r="AR983" s="19"/>
      <c r="AS983" s="19"/>
      <c r="AT983" s="19"/>
      <c r="AU983" s="19"/>
    </row>
    <row r="984" spans="27:64">
      <c r="AA984" s="19"/>
      <c r="AB984" s="19"/>
      <c r="AC984" s="19"/>
      <c r="AD984" s="19"/>
      <c r="AE984" s="19"/>
      <c r="AG984" s="137"/>
      <c r="AN984" s="19"/>
      <c r="AO984" s="19"/>
      <c r="AP984" s="19"/>
      <c r="AQ984" s="19"/>
      <c r="AR984" s="19"/>
      <c r="AS984" s="19"/>
      <c r="AT984" s="19"/>
      <c r="AU984" s="19"/>
    </row>
    <row r="985" spans="27:64">
      <c r="AA985" s="19"/>
      <c r="AB985" s="19"/>
      <c r="AC985" s="19"/>
      <c r="AD985" s="19"/>
      <c r="AE985" s="19"/>
      <c r="AG985" s="137"/>
      <c r="AN985" s="19"/>
      <c r="AO985" s="19"/>
      <c r="AP985" s="19"/>
      <c r="AQ985" s="19"/>
      <c r="AR985" s="19"/>
      <c r="AS985" s="19"/>
      <c r="AT985" s="19"/>
      <c r="AU985" s="19"/>
    </row>
    <row r="986" spans="27:64">
      <c r="AA986" s="19"/>
      <c r="AB986" s="19"/>
      <c r="AC986" s="19"/>
      <c r="AD986" s="19"/>
      <c r="AE986" s="19"/>
      <c r="AG986" s="137"/>
      <c r="AN986" s="19"/>
      <c r="AO986" s="19"/>
      <c r="AP986" s="19"/>
      <c r="AQ986" s="19"/>
      <c r="AR986" s="19"/>
      <c r="AS986" s="19"/>
      <c r="AT986" s="19"/>
      <c r="AU986" s="19"/>
    </row>
    <row r="987" spans="27:64">
      <c r="AA987" s="19"/>
      <c r="AB987" s="19"/>
      <c r="AC987" s="19"/>
      <c r="AD987" s="19"/>
      <c r="AE987" s="19"/>
      <c r="AG987" s="137"/>
      <c r="AN987" s="19"/>
      <c r="AO987" s="19"/>
      <c r="AP987" s="19"/>
      <c r="AQ987" s="19"/>
      <c r="AR987" s="19"/>
      <c r="AS987" s="19"/>
      <c r="AT987" s="19"/>
      <c r="AU987" s="19"/>
    </row>
    <row r="988" spans="27:64">
      <c r="AA988" s="19"/>
      <c r="AB988" s="19"/>
      <c r="AC988" s="19"/>
      <c r="AD988" s="19"/>
      <c r="AE988" s="19"/>
      <c r="AG988" s="137"/>
      <c r="AN988" s="19"/>
      <c r="AO988" s="19"/>
      <c r="AP988" s="19"/>
      <c r="AQ988" s="19"/>
      <c r="AR988" s="19"/>
      <c r="AS988" s="19"/>
      <c r="AT988" s="19"/>
      <c r="AU988" s="19"/>
    </row>
    <row r="989" spans="27:64">
      <c r="AA989" s="19"/>
      <c r="AB989" s="19"/>
      <c r="AC989" s="19"/>
      <c r="AD989" s="19"/>
      <c r="AE989" s="19"/>
      <c r="AG989" s="137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</row>
    <row r="990" spans="27:64">
      <c r="AA990" s="19"/>
      <c r="AB990" s="19"/>
      <c r="AC990" s="19"/>
      <c r="AD990" s="19"/>
      <c r="AE990" s="19"/>
      <c r="AG990" s="137"/>
      <c r="AN990" s="19"/>
      <c r="AO990" s="19"/>
      <c r="AP990" s="19"/>
      <c r="AQ990" s="19"/>
      <c r="AR990" s="19"/>
      <c r="AS990" s="19"/>
      <c r="AT990" s="19"/>
      <c r="AU990" s="19"/>
    </row>
    <row r="991" spans="27:64">
      <c r="AA991" s="19"/>
      <c r="AB991" s="19"/>
      <c r="AC991" s="19"/>
      <c r="AD991" s="19"/>
      <c r="AE991" s="19"/>
      <c r="AG991" s="137"/>
      <c r="AN991" s="19"/>
      <c r="AO991" s="19"/>
      <c r="AP991" s="19"/>
      <c r="AQ991" s="19"/>
      <c r="AR991" s="19"/>
      <c r="AS991" s="19"/>
      <c r="AT991" s="19"/>
      <c r="AU991" s="19"/>
    </row>
    <row r="992" spans="27:64">
      <c r="AA992" s="19"/>
      <c r="AB992" s="19"/>
      <c r="AC992" s="19"/>
      <c r="AD992" s="19"/>
      <c r="AE992" s="19"/>
      <c r="AG992" s="137"/>
      <c r="AN992" s="19"/>
      <c r="AO992" s="19"/>
      <c r="AP992" s="19"/>
      <c r="AQ992" s="19"/>
      <c r="AR992" s="19"/>
      <c r="AS992" s="19"/>
      <c r="AT992" s="19"/>
      <c r="AU992" s="19"/>
    </row>
    <row r="993" spans="27:64">
      <c r="AA993" s="19"/>
      <c r="AB993" s="19"/>
      <c r="AC993" s="19"/>
      <c r="AD993" s="19"/>
      <c r="AE993" s="19"/>
      <c r="AG993" s="137"/>
      <c r="AN993" s="19"/>
      <c r="AO993" s="19"/>
      <c r="AP993" s="19"/>
      <c r="AQ993" s="19"/>
      <c r="AR993" s="19"/>
      <c r="AS993" s="19"/>
      <c r="AT993" s="19"/>
      <c r="AU993" s="19"/>
    </row>
    <row r="994" spans="27:64">
      <c r="AA994" s="19"/>
      <c r="AB994" s="19"/>
      <c r="AC994" s="19"/>
      <c r="AD994" s="19"/>
      <c r="AE994" s="19"/>
      <c r="AG994" s="137"/>
      <c r="AN994" s="19"/>
      <c r="AO994" s="19"/>
      <c r="AP994" s="19"/>
      <c r="AQ994" s="19"/>
      <c r="AR994" s="19"/>
      <c r="AS994" s="19"/>
      <c r="AT994" s="19"/>
      <c r="AU994" s="19"/>
    </row>
    <row r="995" spans="27:64">
      <c r="AA995" s="19"/>
      <c r="AB995" s="19"/>
      <c r="AC995" s="19"/>
      <c r="AD995" s="19"/>
      <c r="AE995" s="19"/>
      <c r="AG995" s="137"/>
      <c r="AN995" s="19"/>
      <c r="AO995" s="19"/>
      <c r="AP995" s="19"/>
      <c r="AQ995" s="19"/>
      <c r="AR995" s="19"/>
      <c r="AS995" s="19"/>
      <c r="AT995" s="19"/>
      <c r="AU995" s="19"/>
    </row>
    <row r="996" spans="27:64">
      <c r="AA996" s="19"/>
      <c r="AB996" s="19"/>
      <c r="AC996" s="19"/>
      <c r="AD996" s="19"/>
      <c r="AE996" s="19"/>
      <c r="AG996" s="137"/>
      <c r="AN996" s="19"/>
      <c r="AO996" s="19"/>
      <c r="AP996" s="19"/>
      <c r="AQ996" s="19"/>
      <c r="AR996" s="19"/>
      <c r="AS996" s="19"/>
      <c r="AT996" s="19"/>
      <c r="AU996" s="19"/>
    </row>
    <row r="997" spans="27:64">
      <c r="AA997" s="19"/>
      <c r="AB997" s="19"/>
      <c r="AC997" s="19"/>
      <c r="AD997" s="19"/>
      <c r="AE997" s="19"/>
      <c r="AG997" s="137"/>
      <c r="AN997" s="19"/>
      <c r="AO997" s="19"/>
      <c r="AP997" s="19"/>
      <c r="AQ997" s="19"/>
      <c r="AR997" s="19"/>
      <c r="AS997" s="19"/>
      <c r="AT997" s="19"/>
      <c r="AU997" s="19"/>
    </row>
    <row r="998" spans="27:64">
      <c r="AA998" s="19"/>
      <c r="AB998" s="19"/>
      <c r="AC998" s="19"/>
      <c r="AD998" s="19"/>
      <c r="AE998" s="19"/>
      <c r="AG998" s="137"/>
      <c r="AN998" s="19"/>
      <c r="AO998" s="19"/>
      <c r="AP998" s="19"/>
      <c r="AQ998" s="19"/>
      <c r="AR998" s="19"/>
      <c r="AS998" s="19"/>
      <c r="AT998" s="19"/>
      <c r="AU998" s="19"/>
    </row>
    <row r="999" spans="27:64">
      <c r="AA999" s="19"/>
      <c r="AB999" s="19"/>
      <c r="AC999" s="19"/>
      <c r="AD999" s="19"/>
      <c r="AE999" s="19"/>
      <c r="AG999" s="137"/>
      <c r="AN999" s="19"/>
      <c r="AO999" s="19"/>
      <c r="AP999" s="19"/>
      <c r="AQ999" s="19"/>
      <c r="AR999" s="19"/>
      <c r="AS999" s="19"/>
      <c r="AT999" s="19"/>
      <c r="AU999" s="19"/>
    </row>
    <row r="1000" spans="27:64">
      <c r="AA1000" s="19"/>
      <c r="AB1000" s="19"/>
      <c r="AC1000" s="19"/>
      <c r="AD1000" s="19"/>
      <c r="AE1000" s="19"/>
      <c r="AG1000" s="137"/>
      <c r="AN1000" s="19"/>
      <c r="AO1000" s="19"/>
      <c r="AP1000" s="19"/>
      <c r="AQ1000" s="19"/>
      <c r="AR1000" s="19"/>
      <c r="AS1000" s="19"/>
      <c r="AT1000" s="19"/>
      <c r="AU1000" s="19"/>
    </row>
    <row r="1001" spans="27:64">
      <c r="AA1001" s="19"/>
      <c r="AB1001" s="19"/>
      <c r="AC1001" s="19"/>
      <c r="AD1001" s="19"/>
      <c r="AE1001" s="19"/>
      <c r="AG1001" s="137"/>
      <c r="AN1001" s="19"/>
      <c r="AO1001" s="19"/>
      <c r="AP1001" s="19"/>
      <c r="AQ1001" s="19"/>
      <c r="AR1001" s="19"/>
      <c r="AS1001" s="19"/>
      <c r="AT1001" s="19"/>
      <c r="AU1001" s="19"/>
    </row>
    <row r="1002" spans="27:64">
      <c r="AA1002" s="19"/>
      <c r="AB1002" s="19"/>
      <c r="AC1002" s="19"/>
      <c r="AD1002" s="19"/>
      <c r="AE1002" s="19"/>
      <c r="AG1002" s="137"/>
      <c r="AN1002" s="19"/>
      <c r="AO1002" s="19"/>
      <c r="AP1002" s="19"/>
      <c r="AQ1002" s="19"/>
      <c r="AR1002" s="19"/>
      <c r="AS1002" s="19"/>
      <c r="AT1002" s="19"/>
      <c r="AU1002" s="19"/>
    </row>
    <row r="1003" spans="27:64">
      <c r="AA1003" s="19"/>
      <c r="AB1003" s="19"/>
      <c r="AC1003" s="19"/>
      <c r="AD1003" s="19"/>
      <c r="AE1003" s="19"/>
      <c r="AG1003" s="137"/>
      <c r="AN1003" s="19"/>
      <c r="AO1003" s="19"/>
      <c r="AP1003" s="19"/>
      <c r="AQ1003" s="19"/>
      <c r="AR1003" s="19"/>
      <c r="AS1003" s="19"/>
      <c r="AT1003" s="19"/>
      <c r="AU1003" s="19"/>
    </row>
    <row r="1004" spans="27:64">
      <c r="AA1004" s="19"/>
      <c r="AB1004" s="19"/>
      <c r="AC1004" s="19"/>
      <c r="AD1004" s="19"/>
      <c r="AE1004" s="19"/>
      <c r="AG1004" s="137"/>
      <c r="AN1004" s="19"/>
      <c r="AO1004" s="19"/>
      <c r="AP1004" s="19"/>
      <c r="AQ1004" s="19"/>
      <c r="AR1004" s="19"/>
      <c r="AS1004" s="19"/>
      <c r="AT1004" s="19"/>
      <c r="AU1004" s="19"/>
    </row>
    <row r="1005" spans="27:64">
      <c r="AA1005" s="19"/>
      <c r="AB1005" s="19"/>
      <c r="AC1005" s="19"/>
      <c r="AD1005" s="19"/>
      <c r="AE1005" s="19"/>
      <c r="AG1005" s="137"/>
      <c r="AN1005" s="19"/>
      <c r="AO1005" s="19"/>
      <c r="AP1005" s="19"/>
      <c r="AQ1005" s="19"/>
      <c r="AR1005" s="19"/>
      <c r="AS1005" s="19"/>
      <c r="AT1005" s="19"/>
      <c r="AU1005" s="19"/>
    </row>
    <row r="1006" spans="27:64">
      <c r="AA1006" s="19"/>
      <c r="AB1006" s="19"/>
      <c r="AC1006" s="19"/>
      <c r="AD1006" s="19"/>
      <c r="AE1006" s="19"/>
      <c r="AG1006" s="137"/>
      <c r="AN1006" s="19"/>
      <c r="AO1006" s="19"/>
      <c r="AP1006" s="19"/>
      <c r="AQ1006" s="19"/>
      <c r="AR1006" s="19"/>
      <c r="AS1006" s="19"/>
      <c r="AT1006" s="19"/>
      <c r="AU1006" s="19"/>
    </row>
    <row r="1007" spans="27:64">
      <c r="AA1007" s="19"/>
      <c r="AB1007" s="19"/>
      <c r="AC1007" s="19"/>
      <c r="AD1007" s="19"/>
      <c r="AE1007" s="19"/>
      <c r="AG1007" s="137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</row>
    <row r="1008" spans="27:64">
      <c r="AA1008" s="19"/>
      <c r="AB1008" s="19"/>
      <c r="AC1008" s="19"/>
      <c r="AD1008" s="19"/>
      <c r="AE1008" s="19"/>
      <c r="AG1008" s="137"/>
      <c r="AN1008" s="19"/>
      <c r="AO1008" s="19"/>
      <c r="AP1008" s="19"/>
      <c r="AQ1008" s="19"/>
      <c r="AR1008" s="19"/>
      <c r="AS1008" s="19"/>
      <c r="AT1008" s="19"/>
      <c r="AU1008" s="19"/>
    </row>
    <row r="1009" spans="27:47">
      <c r="AA1009" s="19"/>
      <c r="AB1009" s="19"/>
      <c r="AC1009" s="19"/>
      <c r="AD1009" s="19"/>
      <c r="AE1009" s="19"/>
      <c r="AG1009" s="137"/>
      <c r="AN1009" s="19"/>
      <c r="AO1009" s="19"/>
      <c r="AP1009" s="19"/>
      <c r="AQ1009" s="19"/>
      <c r="AR1009" s="19"/>
      <c r="AS1009" s="19"/>
      <c r="AT1009" s="19"/>
      <c r="AU1009" s="19"/>
    </row>
    <row r="1010" spans="27:47">
      <c r="AA1010" s="19"/>
      <c r="AB1010" s="19"/>
      <c r="AC1010" s="19"/>
      <c r="AD1010" s="19"/>
      <c r="AE1010" s="19"/>
      <c r="AG1010" s="137"/>
      <c r="AN1010" s="19"/>
      <c r="AO1010" s="19"/>
      <c r="AP1010" s="19"/>
      <c r="AQ1010" s="19"/>
      <c r="AR1010" s="19"/>
      <c r="AS1010" s="19"/>
      <c r="AT1010" s="19"/>
      <c r="AU1010" s="19"/>
    </row>
    <row r="1011" spans="27:47">
      <c r="AA1011" s="19"/>
      <c r="AB1011" s="19"/>
      <c r="AC1011" s="19"/>
      <c r="AD1011" s="19"/>
      <c r="AE1011" s="19"/>
      <c r="AG1011" s="137"/>
      <c r="AN1011" s="19"/>
      <c r="AO1011" s="19"/>
      <c r="AP1011" s="19"/>
      <c r="AQ1011" s="19"/>
      <c r="AR1011" s="19"/>
      <c r="AS1011" s="19"/>
      <c r="AT1011" s="19"/>
      <c r="AU1011" s="19"/>
    </row>
    <row r="1012" spans="27:47">
      <c r="AA1012" s="19"/>
      <c r="AB1012" s="19"/>
      <c r="AC1012" s="19"/>
      <c r="AD1012" s="19"/>
      <c r="AE1012" s="19"/>
      <c r="AG1012" s="137"/>
      <c r="AN1012" s="19"/>
      <c r="AO1012" s="19"/>
      <c r="AP1012" s="19"/>
      <c r="AQ1012" s="19"/>
      <c r="AR1012" s="19"/>
      <c r="AS1012" s="19"/>
      <c r="AT1012" s="19"/>
      <c r="AU1012" s="19"/>
    </row>
    <row r="1013" spans="27:47">
      <c r="AA1013" s="19"/>
      <c r="AB1013" s="19"/>
      <c r="AC1013" s="19"/>
      <c r="AD1013" s="19"/>
      <c r="AE1013" s="19"/>
      <c r="AG1013" s="137"/>
      <c r="AN1013" s="19"/>
      <c r="AO1013" s="19"/>
      <c r="AP1013" s="19"/>
      <c r="AQ1013" s="19"/>
      <c r="AR1013" s="19"/>
      <c r="AS1013" s="19"/>
      <c r="AT1013" s="19"/>
      <c r="AU1013" s="19"/>
    </row>
    <row r="1014" spans="27:47">
      <c r="AA1014" s="19"/>
      <c r="AB1014" s="19"/>
      <c r="AC1014" s="19"/>
      <c r="AD1014" s="19"/>
      <c r="AE1014" s="19"/>
      <c r="AG1014" s="137"/>
      <c r="AN1014" s="19"/>
      <c r="AO1014" s="19"/>
      <c r="AP1014" s="19"/>
      <c r="AQ1014" s="19"/>
      <c r="AR1014" s="19"/>
      <c r="AS1014" s="19"/>
      <c r="AT1014" s="19"/>
      <c r="AU1014" s="19"/>
    </row>
    <row r="1015" spans="27:47">
      <c r="AA1015" s="19"/>
      <c r="AB1015" s="19"/>
      <c r="AC1015" s="19"/>
      <c r="AD1015" s="19"/>
      <c r="AE1015" s="19"/>
      <c r="AG1015" s="137"/>
      <c r="AN1015" s="19"/>
      <c r="AO1015" s="19"/>
      <c r="AP1015" s="19"/>
      <c r="AQ1015" s="19"/>
      <c r="AR1015" s="19"/>
      <c r="AS1015" s="19"/>
      <c r="AT1015" s="19"/>
      <c r="AU1015" s="19"/>
    </row>
    <row r="1016" spans="27:47">
      <c r="AA1016" s="19"/>
      <c r="AB1016" s="19"/>
      <c r="AC1016" s="19"/>
      <c r="AD1016" s="19"/>
      <c r="AE1016" s="19"/>
      <c r="AG1016" s="137"/>
      <c r="AN1016" s="19"/>
      <c r="AO1016" s="19"/>
      <c r="AP1016" s="19"/>
      <c r="AQ1016" s="19"/>
      <c r="AR1016" s="19"/>
      <c r="AS1016" s="19"/>
      <c r="AT1016" s="19"/>
      <c r="AU1016" s="19"/>
    </row>
    <row r="1017" spans="27:47">
      <c r="AA1017" s="19"/>
      <c r="AB1017" s="19"/>
      <c r="AC1017" s="19"/>
      <c r="AD1017" s="19"/>
      <c r="AE1017" s="19"/>
      <c r="AG1017" s="137"/>
      <c r="AN1017" s="19"/>
      <c r="AO1017" s="19"/>
      <c r="AP1017" s="19"/>
      <c r="AQ1017" s="19"/>
      <c r="AR1017" s="19"/>
      <c r="AS1017" s="19"/>
      <c r="AT1017" s="19"/>
      <c r="AU1017" s="19"/>
    </row>
    <row r="1018" spans="27:47">
      <c r="AA1018" s="19"/>
      <c r="AB1018" s="19"/>
      <c r="AC1018" s="19"/>
      <c r="AD1018" s="19"/>
      <c r="AE1018" s="19"/>
      <c r="AG1018" s="137"/>
      <c r="AN1018" s="19"/>
      <c r="AO1018" s="19"/>
      <c r="AP1018" s="19"/>
      <c r="AQ1018" s="19"/>
      <c r="AR1018" s="19"/>
      <c r="AS1018" s="19"/>
      <c r="AT1018" s="19"/>
      <c r="AU1018" s="19"/>
    </row>
    <row r="1019" spans="27:47">
      <c r="AA1019" s="19"/>
      <c r="AB1019" s="19"/>
      <c r="AC1019" s="19"/>
      <c r="AD1019" s="19"/>
      <c r="AE1019" s="19"/>
      <c r="AG1019" s="137"/>
      <c r="AN1019" s="19"/>
      <c r="AO1019" s="19"/>
      <c r="AP1019" s="19"/>
      <c r="AQ1019" s="19"/>
      <c r="AR1019" s="19"/>
      <c r="AS1019" s="19"/>
      <c r="AT1019" s="19"/>
      <c r="AU1019" s="19"/>
    </row>
    <row r="1020" spans="27:47">
      <c r="AA1020" s="19"/>
      <c r="AB1020" s="19"/>
      <c r="AC1020" s="19"/>
      <c r="AD1020" s="19"/>
      <c r="AE1020" s="19"/>
      <c r="AG1020" s="137"/>
      <c r="AN1020" s="19"/>
      <c r="AO1020" s="19"/>
      <c r="AP1020" s="19"/>
      <c r="AQ1020" s="19"/>
      <c r="AR1020" s="19"/>
      <c r="AS1020" s="19"/>
      <c r="AT1020" s="19"/>
      <c r="AU1020" s="19"/>
    </row>
    <row r="1021" spans="27:47">
      <c r="AA1021" s="19"/>
      <c r="AB1021" s="19"/>
      <c r="AC1021" s="19"/>
      <c r="AD1021" s="19"/>
      <c r="AE1021" s="19"/>
      <c r="AG1021" s="137"/>
      <c r="AN1021" s="19"/>
      <c r="AO1021" s="19"/>
      <c r="AP1021" s="19"/>
      <c r="AQ1021" s="19"/>
      <c r="AR1021" s="19"/>
      <c r="AS1021" s="19"/>
      <c r="AT1021" s="19"/>
      <c r="AU1021" s="19"/>
    </row>
    <row r="1022" spans="27:47">
      <c r="AA1022" s="19"/>
      <c r="AB1022" s="19"/>
      <c r="AC1022" s="19"/>
      <c r="AD1022" s="19"/>
      <c r="AE1022" s="19"/>
      <c r="AG1022" s="137"/>
      <c r="AN1022" s="19"/>
      <c r="AO1022" s="19"/>
      <c r="AP1022" s="19"/>
      <c r="AQ1022" s="19"/>
      <c r="AR1022" s="19"/>
      <c r="AS1022" s="19"/>
      <c r="AT1022" s="19"/>
      <c r="AU1022" s="19"/>
    </row>
    <row r="1023" spans="27:47">
      <c r="AA1023" s="19"/>
      <c r="AB1023" s="19"/>
      <c r="AC1023" s="19"/>
      <c r="AD1023" s="19"/>
      <c r="AE1023" s="19"/>
      <c r="AG1023" s="137"/>
      <c r="AN1023" s="19"/>
      <c r="AO1023" s="19"/>
      <c r="AP1023" s="19"/>
      <c r="AQ1023" s="19"/>
      <c r="AR1023" s="19"/>
      <c r="AS1023" s="19"/>
      <c r="AT1023" s="19"/>
      <c r="AU1023" s="19"/>
    </row>
    <row r="1024" spans="27:47">
      <c r="AA1024" s="19"/>
      <c r="AB1024" s="19"/>
      <c r="AC1024" s="19"/>
      <c r="AD1024" s="19"/>
      <c r="AE1024" s="19"/>
      <c r="AG1024" s="137"/>
      <c r="AN1024" s="19"/>
      <c r="AO1024" s="19"/>
      <c r="AP1024" s="19"/>
      <c r="AQ1024" s="19"/>
      <c r="AR1024" s="19"/>
      <c r="AS1024" s="19"/>
      <c r="AT1024" s="19"/>
      <c r="AU1024" s="19"/>
    </row>
    <row r="1025" spans="27:47">
      <c r="AA1025" s="19"/>
      <c r="AB1025" s="19"/>
      <c r="AC1025" s="19"/>
      <c r="AD1025" s="19"/>
      <c r="AE1025" s="19"/>
      <c r="AG1025" s="137"/>
      <c r="AN1025" s="19"/>
      <c r="AO1025" s="19"/>
      <c r="AP1025" s="19"/>
      <c r="AQ1025" s="19"/>
      <c r="AR1025" s="19"/>
      <c r="AS1025" s="19"/>
      <c r="AT1025" s="19"/>
      <c r="AU1025" s="19"/>
    </row>
    <row r="1026" spans="27:47">
      <c r="AA1026" s="19"/>
      <c r="AB1026" s="19"/>
      <c r="AC1026" s="19"/>
      <c r="AD1026" s="19"/>
      <c r="AE1026" s="19"/>
      <c r="AG1026" s="137"/>
      <c r="AN1026" s="19"/>
      <c r="AO1026" s="19"/>
      <c r="AP1026" s="19"/>
      <c r="AQ1026" s="19"/>
      <c r="AR1026" s="19"/>
      <c r="AS1026" s="19"/>
      <c r="AT1026" s="19"/>
      <c r="AU1026" s="19"/>
    </row>
    <row r="1027" spans="27:47">
      <c r="AA1027" s="19"/>
      <c r="AB1027" s="19"/>
      <c r="AC1027" s="19"/>
      <c r="AD1027" s="19"/>
      <c r="AE1027" s="19"/>
      <c r="AG1027" s="137"/>
      <c r="AN1027" s="19"/>
      <c r="AO1027" s="19"/>
      <c r="AP1027" s="19"/>
      <c r="AQ1027" s="19"/>
      <c r="AR1027" s="19"/>
      <c r="AS1027" s="19"/>
      <c r="AT1027" s="19"/>
      <c r="AU1027" s="19"/>
    </row>
    <row r="1028" spans="27:47">
      <c r="AA1028" s="19"/>
      <c r="AB1028" s="19"/>
      <c r="AC1028" s="19"/>
      <c r="AD1028" s="19"/>
      <c r="AE1028" s="19"/>
      <c r="AG1028" s="137"/>
      <c r="AN1028" s="19"/>
      <c r="AO1028" s="19"/>
      <c r="AP1028" s="19"/>
      <c r="AQ1028" s="19"/>
      <c r="AR1028" s="19"/>
      <c r="AS1028" s="19"/>
      <c r="AT1028" s="19"/>
      <c r="AU1028" s="19"/>
    </row>
    <row r="1029" spans="27:47">
      <c r="AA1029" s="19"/>
      <c r="AB1029" s="19"/>
      <c r="AC1029" s="19"/>
      <c r="AD1029" s="19"/>
      <c r="AE1029" s="19"/>
      <c r="AG1029" s="137"/>
      <c r="AN1029" s="19"/>
      <c r="AO1029" s="19"/>
      <c r="AP1029" s="19"/>
      <c r="AQ1029" s="19"/>
      <c r="AR1029" s="19"/>
      <c r="AS1029" s="19"/>
      <c r="AT1029" s="19"/>
      <c r="AU1029" s="19"/>
    </row>
    <row r="1030" spans="27:47">
      <c r="AA1030" s="19"/>
      <c r="AB1030" s="19"/>
      <c r="AC1030" s="19"/>
      <c r="AD1030" s="19"/>
      <c r="AE1030" s="19"/>
      <c r="AG1030" s="137"/>
      <c r="AN1030" s="19"/>
      <c r="AO1030" s="19"/>
      <c r="AP1030" s="19"/>
      <c r="AQ1030" s="19"/>
      <c r="AR1030" s="19"/>
      <c r="AS1030" s="19"/>
      <c r="AT1030" s="19"/>
      <c r="AU1030" s="19"/>
    </row>
    <row r="1031" spans="27:47">
      <c r="AA1031" s="19"/>
      <c r="AB1031" s="19"/>
      <c r="AC1031" s="19"/>
      <c r="AD1031" s="19"/>
      <c r="AE1031" s="19"/>
      <c r="AG1031" s="137"/>
      <c r="AN1031" s="19"/>
      <c r="AO1031" s="19"/>
      <c r="AP1031" s="19"/>
      <c r="AQ1031" s="19"/>
      <c r="AR1031" s="19"/>
      <c r="AS1031" s="19"/>
      <c r="AT1031" s="19"/>
      <c r="AU1031" s="19"/>
    </row>
    <row r="1032" spans="27:47">
      <c r="AA1032" s="19"/>
      <c r="AB1032" s="19"/>
      <c r="AC1032" s="19"/>
      <c r="AD1032" s="19"/>
      <c r="AE1032" s="19"/>
      <c r="AG1032" s="137"/>
      <c r="AN1032" s="19"/>
      <c r="AO1032" s="19"/>
      <c r="AP1032" s="19"/>
      <c r="AQ1032" s="19"/>
      <c r="AR1032" s="19"/>
      <c r="AS1032" s="19"/>
      <c r="AT1032" s="19"/>
      <c r="AU1032" s="19"/>
    </row>
    <row r="1033" spans="27:47">
      <c r="AA1033" s="19"/>
      <c r="AB1033" s="19"/>
      <c r="AC1033" s="19"/>
      <c r="AD1033" s="19"/>
      <c r="AE1033" s="19"/>
      <c r="AG1033" s="137"/>
      <c r="AN1033" s="19"/>
      <c r="AO1033" s="19"/>
      <c r="AP1033" s="19"/>
      <c r="AQ1033" s="19"/>
      <c r="AR1033" s="19"/>
      <c r="AS1033" s="19"/>
      <c r="AT1033" s="19"/>
      <c r="AU1033" s="19"/>
    </row>
    <row r="1034" spans="27:47">
      <c r="AA1034" s="19"/>
      <c r="AB1034" s="19"/>
      <c r="AC1034" s="19"/>
      <c r="AD1034" s="19"/>
      <c r="AE1034" s="19"/>
      <c r="AG1034" s="137"/>
      <c r="AN1034" s="19"/>
      <c r="AO1034" s="19"/>
      <c r="AP1034" s="19"/>
      <c r="AQ1034" s="19"/>
      <c r="AR1034" s="19"/>
      <c r="AS1034" s="19"/>
      <c r="AT1034" s="19"/>
      <c r="AU1034" s="19"/>
    </row>
    <row r="1035" spans="27:47">
      <c r="AA1035" s="19"/>
      <c r="AB1035" s="19"/>
      <c r="AC1035" s="19"/>
      <c r="AD1035" s="19"/>
      <c r="AE1035" s="19"/>
      <c r="AG1035" s="137"/>
      <c r="AN1035" s="19"/>
      <c r="AO1035" s="19"/>
      <c r="AP1035" s="19"/>
      <c r="AQ1035" s="19"/>
      <c r="AR1035" s="19"/>
      <c r="AS1035" s="19"/>
      <c r="AT1035" s="19"/>
      <c r="AU1035" s="19"/>
    </row>
    <row r="1036" spans="27:47">
      <c r="AA1036" s="19"/>
      <c r="AB1036" s="19"/>
      <c r="AC1036" s="19"/>
      <c r="AD1036" s="19"/>
      <c r="AE1036" s="19"/>
      <c r="AG1036" s="137"/>
      <c r="AN1036" s="19"/>
      <c r="AO1036" s="19"/>
      <c r="AP1036" s="19"/>
      <c r="AQ1036" s="19"/>
      <c r="AR1036" s="19"/>
      <c r="AS1036" s="19"/>
      <c r="AT1036" s="19"/>
      <c r="AU1036" s="19"/>
    </row>
    <row r="1037" spans="27:47">
      <c r="AA1037" s="19"/>
      <c r="AB1037" s="19"/>
      <c r="AC1037" s="19"/>
      <c r="AD1037" s="19"/>
      <c r="AE1037" s="19"/>
      <c r="AG1037" s="137"/>
      <c r="AN1037" s="19"/>
      <c r="AO1037" s="19"/>
      <c r="AP1037" s="19"/>
      <c r="AQ1037" s="19"/>
      <c r="AR1037" s="19"/>
      <c r="AS1037" s="19"/>
      <c r="AT1037" s="19"/>
      <c r="AU1037" s="19"/>
    </row>
    <row r="1038" spans="27:47">
      <c r="AA1038" s="19"/>
      <c r="AB1038" s="19"/>
      <c r="AC1038" s="19"/>
      <c r="AD1038" s="19"/>
      <c r="AE1038" s="19"/>
      <c r="AG1038" s="137"/>
      <c r="AN1038" s="19"/>
      <c r="AO1038" s="19"/>
      <c r="AP1038" s="19"/>
      <c r="AQ1038" s="19"/>
      <c r="AR1038" s="19"/>
      <c r="AS1038" s="19"/>
      <c r="AT1038" s="19"/>
      <c r="AU1038" s="19"/>
    </row>
    <row r="1039" spans="27:47">
      <c r="AA1039" s="19"/>
      <c r="AB1039" s="19"/>
      <c r="AC1039" s="19"/>
      <c r="AD1039" s="19"/>
      <c r="AE1039" s="19"/>
      <c r="AG1039" s="137"/>
      <c r="AN1039" s="19"/>
      <c r="AO1039" s="19"/>
      <c r="AP1039" s="19"/>
      <c r="AQ1039" s="19"/>
      <c r="AR1039" s="19"/>
      <c r="AS1039" s="19"/>
      <c r="AT1039" s="19"/>
      <c r="AU1039" s="19"/>
    </row>
    <row r="1040" spans="27:47">
      <c r="AA1040" s="19"/>
      <c r="AB1040" s="19"/>
      <c r="AC1040" s="19"/>
      <c r="AD1040" s="19"/>
      <c r="AE1040" s="19"/>
      <c r="AG1040" s="137"/>
      <c r="AN1040" s="19"/>
      <c r="AO1040" s="19"/>
      <c r="AP1040" s="19"/>
      <c r="AQ1040" s="19"/>
      <c r="AR1040" s="19"/>
      <c r="AS1040" s="19"/>
      <c r="AT1040" s="19"/>
      <c r="AU1040" s="19"/>
    </row>
    <row r="1041" spans="27:48">
      <c r="AA1041" s="19"/>
      <c r="AB1041" s="19"/>
      <c r="AC1041" s="19"/>
      <c r="AD1041" s="19"/>
      <c r="AE1041" s="19"/>
      <c r="AG1041" s="137"/>
      <c r="AN1041" s="19"/>
      <c r="AO1041" s="19"/>
      <c r="AP1041" s="19"/>
      <c r="AQ1041" s="19"/>
      <c r="AR1041" s="19"/>
      <c r="AS1041" s="19"/>
      <c r="AT1041" s="19"/>
      <c r="AU1041" s="19"/>
    </row>
    <row r="1042" spans="27:48">
      <c r="AA1042" s="19"/>
      <c r="AB1042" s="19"/>
      <c r="AC1042" s="19"/>
      <c r="AD1042" s="19"/>
      <c r="AE1042" s="19"/>
      <c r="AG1042" s="137"/>
      <c r="AN1042" s="19"/>
      <c r="AO1042" s="19"/>
      <c r="AP1042" s="19"/>
      <c r="AQ1042" s="19"/>
      <c r="AR1042" s="19"/>
      <c r="AS1042" s="19"/>
      <c r="AT1042" s="19"/>
      <c r="AU1042" s="19"/>
    </row>
    <row r="1043" spans="27:48">
      <c r="AA1043" s="19"/>
      <c r="AB1043" s="19"/>
      <c r="AC1043" s="19"/>
      <c r="AD1043" s="19"/>
      <c r="AE1043" s="19"/>
      <c r="AG1043" s="137"/>
      <c r="AN1043" s="19"/>
      <c r="AO1043" s="19"/>
      <c r="AP1043" s="19"/>
      <c r="AQ1043" s="19"/>
      <c r="AR1043" s="19"/>
      <c r="AS1043" s="19"/>
      <c r="AT1043" s="19"/>
      <c r="AU1043" s="19"/>
    </row>
    <row r="1044" spans="27:48">
      <c r="AA1044" s="19"/>
      <c r="AB1044" s="19"/>
      <c r="AC1044" s="19"/>
      <c r="AD1044" s="19"/>
      <c r="AE1044" s="19"/>
      <c r="AG1044" s="137"/>
      <c r="AN1044" s="19"/>
      <c r="AO1044" s="19"/>
      <c r="AP1044" s="19"/>
      <c r="AQ1044" s="19"/>
      <c r="AR1044" s="19"/>
      <c r="AS1044" s="19"/>
      <c r="AT1044" s="19"/>
      <c r="AU1044" s="19"/>
      <c r="AV1044" s="19"/>
    </row>
    <row r="1045" spans="27:48">
      <c r="AA1045" s="19"/>
      <c r="AB1045" s="19"/>
      <c r="AC1045" s="19"/>
      <c r="AD1045" s="19"/>
      <c r="AE1045" s="19"/>
      <c r="AG1045" s="137"/>
      <c r="AN1045" s="19"/>
      <c r="AO1045" s="19"/>
      <c r="AP1045" s="19"/>
      <c r="AQ1045" s="19"/>
      <c r="AR1045" s="19"/>
      <c r="AS1045" s="19"/>
      <c r="AT1045" s="19"/>
      <c r="AU1045" s="19"/>
      <c r="AV1045" s="19"/>
    </row>
    <row r="1046" spans="27:48">
      <c r="AA1046" s="19"/>
      <c r="AB1046" s="19"/>
      <c r="AC1046" s="19"/>
      <c r="AD1046" s="19"/>
      <c r="AE1046" s="19"/>
      <c r="AG1046" s="137"/>
      <c r="AN1046" s="19"/>
      <c r="AO1046" s="19"/>
      <c r="AP1046" s="19"/>
      <c r="AQ1046" s="19"/>
      <c r="AR1046" s="19"/>
      <c r="AS1046" s="19"/>
      <c r="AT1046" s="19"/>
      <c r="AU1046" s="19"/>
    </row>
    <row r="1047" spans="27:48">
      <c r="AA1047" s="19"/>
      <c r="AB1047" s="19"/>
      <c r="AC1047" s="19"/>
      <c r="AD1047" s="19"/>
      <c r="AE1047" s="19"/>
      <c r="AG1047" s="137"/>
      <c r="AN1047" s="19"/>
      <c r="AO1047" s="19"/>
      <c r="AP1047" s="19"/>
      <c r="AQ1047" s="19"/>
      <c r="AR1047" s="19"/>
      <c r="AS1047" s="19"/>
      <c r="AT1047" s="19"/>
      <c r="AU1047" s="19"/>
    </row>
    <row r="1048" spans="27:48">
      <c r="AA1048" s="19"/>
      <c r="AB1048" s="19"/>
      <c r="AC1048" s="19"/>
      <c r="AD1048" s="19"/>
      <c r="AE1048" s="19"/>
      <c r="AG1048" s="137"/>
      <c r="AN1048" s="19"/>
      <c r="AO1048" s="19"/>
      <c r="AP1048" s="19"/>
      <c r="AQ1048" s="19"/>
      <c r="AR1048" s="19"/>
      <c r="AS1048" s="19"/>
      <c r="AT1048" s="19"/>
      <c r="AU1048" s="19"/>
    </row>
    <row r="1049" spans="27:48">
      <c r="AA1049" s="19"/>
      <c r="AB1049" s="19"/>
      <c r="AC1049" s="19"/>
      <c r="AD1049" s="19"/>
      <c r="AE1049" s="19"/>
      <c r="AG1049" s="137"/>
      <c r="AN1049" s="19"/>
      <c r="AO1049" s="19"/>
      <c r="AP1049" s="19"/>
      <c r="AQ1049" s="19"/>
      <c r="AR1049" s="19"/>
      <c r="AS1049" s="19"/>
      <c r="AT1049" s="19"/>
      <c r="AU1049" s="19"/>
    </row>
    <row r="1050" spans="27:48">
      <c r="AA1050" s="19"/>
      <c r="AB1050" s="19"/>
      <c r="AC1050" s="19"/>
      <c r="AD1050" s="19"/>
      <c r="AE1050" s="19"/>
      <c r="AG1050" s="137"/>
      <c r="AN1050" s="19"/>
      <c r="AO1050" s="19"/>
      <c r="AP1050" s="19"/>
      <c r="AQ1050" s="19"/>
      <c r="AR1050" s="19"/>
      <c r="AS1050" s="19"/>
      <c r="AT1050" s="19"/>
      <c r="AU1050" s="19"/>
    </row>
    <row r="1051" spans="27:48">
      <c r="AA1051" s="19"/>
      <c r="AB1051" s="19"/>
      <c r="AC1051" s="19"/>
      <c r="AD1051" s="19"/>
      <c r="AE1051" s="19"/>
      <c r="AG1051" s="137"/>
      <c r="AN1051" s="19"/>
      <c r="AO1051" s="19"/>
      <c r="AP1051" s="19"/>
      <c r="AQ1051" s="19"/>
      <c r="AR1051" s="19"/>
      <c r="AS1051" s="19"/>
      <c r="AT1051" s="19"/>
      <c r="AU1051" s="19"/>
    </row>
    <row r="1052" spans="27:48">
      <c r="AA1052" s="19"/>
      <c r="AB1052" s="19"/>
      <c r="AC1052" s="19"/>
      <c r="AD1052" s="19"/>
      <c r="AE1052" s="19"/>
      <c r="AG1052" s="137"/>
      <c r="AN1052" s="19"/>
      <c r="AO1052" s="19"/>
      <c r="AP1052" s="19"/>
      <c r="AQ1052" s="19"/>
      <c r="AR1052" s="19"/>
      <c r="AS1052" s="19"/>
      <c r="AT1052" s="19"/>
      <c r="AU1052" s="19"/>
    </row>
    <row r="1053" spans="27:48">
      <c r="AA1053" s="19"/>
      <c r="AB1053" s="19"/>
      <c r="AC1053" s="19"/>
      <c r="AD1053" s="19"/>
      <c r="AE1053" s="19"/>
      <c r="AG1053" s="137"/>
      <c r="AN1053" s="19"/>
      <c r="AO1053" s="19"/>
      <c r="AP1053" s="19"/>
      <c r="AQ1053" s="19"/>
      <c r="AR1053" s="19"/>
      <c r="AS1053" s="19"/>
      <c r="AT1053" s="19"/>
      <c r="AU1053" s="19"/>
    </row>
    <row r="1054" spans="27:48">
      <c r="AA1054" s="19"/>
      <c r="AB1054" s="19"/>
      <c r="AC1054" s="19"/>
      <c r="AD1054" s="19"/>
      <c r="AE1054" s="19"/>
      <c r="AG1054" s="137"/>
      <c r="AN1054" s="19"/>
      <c r="AO1054" s="19"/>
      <c r="AP1054" s="19"/>
      <c r="AQ1054" s="19"/>
      <c r="AR1054" s="19"/>
      <c r="AS1054" s="19"/>
      <c r="AT1054" s="19"/>
      <c r="AU1054" s="19"/>
    </row>
    <row r="1055" spans="27:48">
      <c r="AA1055" s="19"/>
      <c r="AB1055" s="19"/>
      <c r="AC1055" s="19"/>
      <c r="AD1055" s="19"/>
      <c r="AE1055" s="19"/>
      <c r="AG1055" s="137"/>
      <c r="AN1055" s="19"/>
      <c r="AO1055" s="19"/>
      <c r="AP1055" s="19"/>
      <c r="AQ1055" s="19"/>
      <c r="AR1055" s="19"/>
      <c r="AS1055" s="19"/>
      <c r="AT1055" s="19"/>
      <c r="AU1055" s="19"/>
    </row>
    <row r="1056" spans="27:48">
      <c r="AA1056" s="19"/>
      <c r="AB1056" s="19"/>
      <c r="AC1056" s="19"/>
      <c r="AD1056" s="19"/>
      <c r="AE1056" s="19"/>
      <c r="AG1056" s="137"/>
      <c r="AN1056" s="19"/>
      <c r="AO1056" s="19"/>
      <c r="AP1056" s="19"/>
      <c r="AQ1056" s="19"/>
      <c r="AR1056" s="19"/>
      <c r="AS1056" s="19"/>
      <c r="AT1056" s="19"/>
      <c r="AU1056" s="19"/>
    </row>
    <row r="1057" spans="27:64">
      <c r="AA1057" s="19"/>
      <c r="AB1057" s="19"/>
      <c r="AC1057" s="19"/>
      <c r="AD1057" s="19"/>
      <c r="AE1057" s="19"/>
      <c r="AG1057" s="137"/>
      <c r="AN1057" s="19"/>
      <c r="AO1057" s="19"/>
      <c r="AP1057" s="19"/>
      <c r="AQ1057" s="19"/>
      <c r="AR1057" s="19"/>
      <c r="AS1057" s="19"/>
      <c r="AT1057" s="19"/>
      <c r="AU1057" s="19"/>
    </row>
    <row r="1058" spans="27:64">
      <c r="AA1058" s="19"/>
      <c r="AB1058" s="19"/>
      <c r="AC1058" s="19"/>
      <c r="AD1058" s="19"/>
      <c r="AE1058" s="19"/>
      <c r="AG1058" s="137"/>
      <c r="AN1058" s="19"/>
      <c r="AO1058" s="19"/>
      <c r="AP1058" s="19"/>
      <c r="AQ1058" s="19"/>
      <c r="AR1058" s="19"/>
      <c r="AS1058" s="19"/>
      <c r="AT1058" s="19"/>
      <c r="AU1058" s="19"/>
    </row>
    <row r="1059" spans="27:64">
      <c r="AA1059" s="19"/>
      <c r="AB1059" s="19"/>
      <c r="AC1059" s="19"/>
      <c r="AD1059" s="19"/>
      <c r="AE1059" s="19"/>
      <c r="AG1059" s="137"/>
      <c r="AN1059" s="19"/>
      <c r="AO1059" s="19"/>
      <c r="AP1059" s="19"/>
      <c r="AQ1059" s="19"/>
      <c r="AR1059" s="19"/>
      <c r="AS1059" s="19"/>
      <c r="AT1059" s="19"/>
      <c r="AU1059" s="19"/>
    </row>
    <row r="1060" spans="27:64">
      <c r="AA1060" s="19"/>
      <c r="AB1060" s="19"/>
      <c r="AC1060" s="19"/>
      <c r="AD1060" s="19"/>
      <c r="AE1060" s="19"/>
      <c r="AG1060" s="137"/>
      <c r="AN1060" s="19"/>
      <c r="AO1060" s="19"/>
      <c r="AP1060" s="19"/>
      <c r="AQ1060" s="19"/>
      <c r="AR1060" s="19"/>
      <c r="AS1060" s="19"/>
      <c r="AT1060" s="19"/>
      <c r="AU1060" s="19"/>
    </row>
    <row r="1061" spans="27:64">
      <c r="AA1061" s="19"/>
      <c r="AB1061" s="19"/>
      <c r="AC1061" s="19"/>
      <c r="AD1061" s="19"/>
      <c r="AE1061" s="19"/>
      <c r="AG1061" s="137"/>
      <c r="AN1061" s="19"/>
      <c r="AO1061" s="19"/>
      <c r="AP1061" s="19"/>
      <c r="AQ1061" s="19"/>
      <c r="AR1061" s="19"/>
      <c r="AS1061" s="19"/>
      <c r="AT1061" s="19"/>
      <c r="AU1061" s="19"/>
    </row>
    <row r="1062" spans="27:64">
      <c r="AA1062" s="19"/>
      <c r="AB1062" s="19"/>
      <c r="AC1062" s="19"/>
      <c r="AD1062" s="19"/>
      <c r="AE1062" s="19"/>
      <c r="AG1062" s="137"/>
      <c r="AN1062" s="19"/>
      <c r="AO1062" s="19"/>
      <c r="AP1062" s="19"/>
      <c r="AQ1062" s="19"/>
      <c r="AR1062" s="19"/>
      <c r="AS1062" s="19"/>
      <c r="AT1062" s="19"/>
      <c r="AU1062" s="19"/>
    </row>
    <row r="1063" spans="27:64">
      <c r="AA1063" s="19"/>
      <c r="AB1063" s="19"/>
      <c r="AC1063" s="19"/>
      <c r="AD1063" s="19"/>
      <c r="AE1063" s="19"/>
      <c r="AG1063" s="137"/>
      <c r="AN1063" s="19"/>
      <c r="AO1063" s="19"/>
      <c r="AP1063" s="19"/>
      <c r="AQ1063" s="19"/>
      <c r="AR1063" s="19"/>
      <c r="AS1063" s="19"/>
      <c r="AT1063" s="19"/>
      <c r="AU1063" s="19"/>
    </row>
    <row r="1064" spans="27:64">
      <c r="AA1064" s="19"/>
      <c r="AB1064" s="19"/>
      <c r="AC1064" s="19"/>
      <c r="AD1064" s="19"/>
      <c r="AE1064" s="19"/>
      <c r="AG1064" s="137"/>
      <c r="AN1064" s="19"/>
      <c r="AO1064" s="19"/>
      <c r="AP1064" s="19"/>
      <c r="AQ1064" s="19"/>
      <c r="AR1064" s="19"/>
      <c r="AS1064" s="19"/>
      <c r="AT1064" s="19"/>
      <c r="AU1064" s="19"/>
    </row>
    <row r="1065" spans="27:64">
      <c r="AA1065" s="19"/>
      <c r="AB1065" s="19"/>
      <c r="AC1065" s="19"/>
      <c r="AD1065" s="19"/>
      <c r="AE1065" s="19"/>
      <c r="AG1065" s="137"/>
      <c r="AN1065" s="19"/>
      <c r="AO1065" s="19"/>
      <c r="AP1065" s="19"/>
      <c r="AQ1065" s="19"/>
      <c r="AR1065" s="19"/>
      <c r="AS1065" s="19"/>
      <c r="AT1065" s="19"/>
      <c r="AU1065" s="19"/>
    </row>
    <row r="1066" spans="27:64">
      <c r="AA1066" s="19"/>
      <c r="AB1066" s="19"/>
      <c r="AC1066" s="19"/>
      <c r="AD1066" s="19"/>
      <c r="AE1066" s="19"/>
      <c r="AG1066" s="137"/>
      <c r="AN1066" s="19"/>
      <c r="AO1066" s="19"/>
      <c r="AP1066" s="19"/>
      <c r="AQ1066" s="19"/>
      <c r="AR1066" s="19"/>
      <c r="AS1066" s="19"/>
      <c r="AT1066" s="19"/>
      <c r="AU1066" s="19"/>
    </row>
    <row r="1067" spans="27:64">
      <c r="AA1067" s="19"/>
      <c r="AB1067" s="19"/>
      <c r="AC1067" s="19"/>
      <c r="AD1067" s="19"/>
      <c r="AE1067" s="19"/>
      <c r="AG1067" s="137"/>
      <c r="AN1067" s="19"/>
      <c r="AO1067" s="19"/>
      <c r="AP1067" s="19"/>
      <c r="AQ1067" s="19"/>
      <c r="AR1067" s="19"/>
      <c r="AS1067" s="19"/>
      <c r="AT1067" s="19"/>
      <c r="AU1067" s="19"/>
    </row>
    <row r="1068" spans="27:64">
      <c r="AA1068" s="19"/>
      <c r="AB1068" s="19"/>
      <c r="AC1068" s="19"/>
      <c r="AD1068" s="19"/>
      <c r="AE1068" s="19"/>
      <c r="AG1068" s="137"/>
      <c r="AN1068" s="19"/>
      <c r="AO1068" s="19"/>
      <c r="AP1068" s="19"/>
      <c r="AQ1068" s="19"/>
      <c r="AR1068" s="19"/>
      <c r="AS1068" s="19"/>
      <c r="AT1068" s="19"/>
      <c r="AU1068" s="19"/>
    </row>
    <row r="1069" spans="27:64">
      <c r="AA1069" s="19"/>
      <c r="AB1069" s="19"/>
      <c r="AC1069" s="19"/>
      <c r="AD1069" s="19"/>
      <c r="AE1069" s="19"/>
      <c r="AG1069" s="137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/>
      <c r="BB1069" s="19"/>
      <c r="BC1069" s="19"/>
      <c r="BD1069" s="19"/>
      <c r="BE1069" s="19"/>
      <c r="BF1069" s="19"/>
      <c r="BG1069" s="19"/>
      <c r="BH1069" s="19"/>
      <c r="BI1069" s="19"/>
      <c r="BJ1069" s="19"/>
      <c r="BK1069" s="19"/>
      <c r="BL1069" s="19"/>
    </row>
    <row r="1070" spans="27:64">
      <c r="AA1070" s="19"/>
      <c r="AB1070" s="19"/>
      <c r="AC1070" s="19"/>
      <c r="AD1070" s="19"/>
      <c r="AE1070" s="19"/>
      <c r="AG1070" s="137"/>
      <c r="AN1070" s="19"/>
      <c r="AO1070" s="19"/>
      <c r="AP1070" s="19"/>
      <c r="AQ1070" s="19"/>
      <c r="AR1070" s="19"/>
      <c r="AS1070" s="19"/>
      <c r="AT1070" s="19"/>
      <c r="AU1070" s="19"/>
    </row>
    <row r="1071" spans="27:64">
      <c r="AA1071" s="19"/>
      <c r="AB1071" s="19"/>
      <c r="AC1071" s="19"/>
      <c r="AD1071" s="19"/>
      <c r="AE1071" s="19"/>
      <c r="AG1071" s="137"/>
      <c r="AN1071" s="19"/>
      <c r="AO1071" s="19"/>
      <c r="AP1071" s="19"/>
      <c r="AQ1071" s="19"/>
      <c r="AR1071" s="19"/>
      <c r="AS1071" s="19"/>
      <c r="AT1071" s="19"/>
      <c r="AU1071" s="19"/>
    </row>
    <row r="1072" spans="27:64">
      <c r="AA1072" s="19"/>
      <c r="AB1072" s="19"/>
      <c r="AC1072" s="19"/>
      <c r="AD1072" s="19"/>
      <c r="AE1072" s="19"/>
      <c r="AG1072" s="137"/>
      <c r="AN1072" s="19"/>
      <c r="AO1072" s="19"/>
      <c r="AP1072" s="19"/>
      <c r="AQ1072" s="19"/>
      <c r="AR1072" s="19"/>
      <c r="AS1072" s="19"/>
      <c r="AT1072" s="19"/>
      <c r="AU1072" s="19"/>
    </row>
    <row r="1073" spans="27:48">
      <c r="AA1073" s="19"/>
      <c r="AB1073" s="19"/>
      <c r="AC1073" s="19"/>
      <c r="AD1073" s="19"/>
      <c r="AE1073" s="19"/>
      <c r="AG1073" s="137"/>
      <c r="AN1073" s="19"/>
      <c r="AO1073" s="19"/>
      <c r="AP1073" s="19"/>
      <c r="AQ1073" s="19"/>
      <c r="AR1073" s="19"/>
      <c r="AS1073" s="19"/>
      <c r="AT1073" s="19"/>
      <c r="AU1073" s="19"/>
    </row>
    <row r="1074" spans="27:48">
      <c r="AA1074" s="19"/>
      <c r="AB1074" s="19"/>
      <c r="AC1074" s="19"/>
      <c r="AD1074" s="19"/>
      <c r="AE1074" s="19"/>
      <c r="AG1074" s="137"/>
      <c r="AN1074" s="19"/>
      <c r="AO1074" s="19"/>
      <c r="AP1074" s="19"/>
      <c r="AQ1074" s="19"/>
      <c r="AR1074" s="19"/>
      <c r="AS1074" s="19"/>
      <c r="AT1074" s="19"/>
      <c r="AU1074" s="19"/>
    </row>
    <row r="1075" spans="27:48">
      <c r="AA1075" s="19"/>
      <c r="AB1075" s="19"/>
      <c r="AC1075" s="19"/>
      <c r="AD1075" s="19"/>
      <c r="AE1075" s="19"/>
      <c r="AG1075" s="137"/>
      <c r="AN1075" s="19"/>
      <c r="AO1075" s="19"/>
      <c r="AP1075" s="19"/>
      <c r="AQ1075" s="19"/>
      <c r="AR1075" s="19"/>
      <c r="AS1075" s="19"/>
      <c r="AT1075" s="19"/>
      <c r="AU1075" s="19"/>
    </row>
    <row r="1076" spans="27:48">
      <c r="AA1076" s="19"/>
      <c r="AB1076" s="19"/>
      <c r="AC1076" s="19"/>
      <c r="AD1076" s="19"/>
      <c r="AE1076" s="19"/>
      <c r="AG1076" s="137"/>
      <c r="AN1076" s="19"/>
      <c r="AO1076" s="19"/>
      <c r="AP1076" s="19"/>
      <c r="AQ1076" s="19"/>
      <c r="AR1076" s="19"/>
      <c r="AS1076" s="19"/>
      <c r="AT1076" s="19"/>
      <c r="AU1076" s="19"/>
    </row>
    <row r="1077" spans="27:48">
      <c r="AA1077" s="19"/>
      <c r="AB1077" s="19"/>
      <c r="AC1077" s="19"/>
      <c r="AD1077" s="19"/>
      <c r="AE1077" s="19"/>
      <c r="AG1077" s="137"/>
      <c r="AN1077" s="19"/>
      <c r="AO1077" s="19"/>
      <c r="AP1077" s="19"/>
      <c r="AQ1077" s="19"/>
      <c r="AR1077" s="19"/>
      <c r="AS1077" s="19"/>
      <c r="AT1077" s="19"/>
      <c r="AU1077" s="19"/>
    </row>
    <row r="1078" spans="27:48">
      <c r="AA1078" s="19"/>
      <c r="AB1078" s="19"/>
      <c r="AC1078" s="19"/>
      <c r="AD1078" s="19"/>
      <c r="AE1078" s="19"/>
      <c r="AG1078" s="137"/>
      <c r="AN1078" s="19"/>
      <c r="AO1078" s="19"/>
      <c r="AP1078" s="19"/>
      <c r="AQ1078" s="19"/>
      <c r="AR1078" s="19"/>
      <c r="AS1078" s="19"/>
      <c r="AT1078" s="19"/>
      <c r="AU1078" s="19"/>
    </row>
    <row r="1079" spans="27:48">
      <c r="AA1079" s="19"/>
      <c r="AB1079" s="19"/>
      <c r="AC1079" s="19"/>
      <c r="AD1079" s="19"/>
      <c r="AE1079" s="19"/>
      <c r="AG1079" s="137"/>
      <c r="AN1079" s="19"/>
      <c r="AO1079" s="19"/>
      <c r="AP1079" s="19"/>
      <c r="AQ1079" s="19"/>
      <c r="AR1079" s="19"/>
      <c r="AS1079" s="19"/>
      <c r="AT1079" s="19"/>
      <c r="AU1079" s="19"/>
    </row>
    <row r="1080" spans="27:48">
      <c r="AA1080" s="19"/>
      <c r="AB1080" s="19"/>
      <c r="AC1080" s="19"/>
      <c r="AD1080" s="19"/>
      <c r="AE1080" s="19"/>
      <c r="AG1080" s="137"/>
      <c r="AN1080" s="19"/>
      <c r="AO1080" s="19"/>
      <c r="AP1080" s="19"/>
      <c r="AQ1080" s="19"/>
      <c r="AR1080" s="19"/>
      <c r="AS1080" s="19"/>
      <c r="AT1080" s="19"/>
      <c r="AU1080" s="19"/>
    </row>
    <row r="1081" spans="27:48">
      <c r="AA1081" s="19"/>
      <c r="AB1081" s="19"/>
      <c r="AC1081" s="19"/>
      <c r="AD1081" s="19"/>
      <c r="AE1081" s="19"/>
      <c r="AG1081" s="137"/>
      <c r="AN1081" s="19"/>
      <c r="AO1081" s="19"/>
      <c r="AP1081" s="19"/>
      <c r="AQ1081" s="19"/>
      <c r="AR1081" s="19"/>
      <c r="AS1081" s="19"/>
      <c r="AT1081" s="19"/>
      <c r="AU1081" s="19"/>
      <c r="AV1081" s="19"/>
    </row>
    <row r="1082" spans="27:48">
      <c r="AA1082" s="19"/>
      <c r="AB1082" s="19"/>
      <c r="AC1082" s="19"/>
      <c r="AD1082" s="19"/>
      <c r="AE1082" s="19"/>
      <c r="AG1082" s="137"/>
      <c r="AN1082" s="19"/>
      <c r="AO1082" s="19"/>
      <c r="AP1082" s="19"/>
      <c r="AQ1082" s="19"/>
      <c r="AR1082" s="19"/>
      <c r="AS1082" s="19"/>
      <c r="AT1082" s="19"/>
      <c r="AU1082" s="19"/>
    </row>
    <row r="1083" spans="27:48">
      <c r="AA1083" s="19"/>
      <c r="AB1083" s="19"/>
      <c r="AC1083" s="19"/>
      <c r="AD1083" s="19"/>
      <c r="AE1083" s="19"/>
      <c r="AG1083" s="137"/>
      <c r="AN1083" s="19"/>
      <c r="AO1083" s="19"/>
      <c r="AP1083" s="19"/>
      <c r="AQ1083" s="19"/>
      <c r="AR1083" s="19"/>
      <c r="AS1083" s="19"/>
      <c r="AT1083" s="19"/>
      <c r="AU1083" s="19"/>
      <c r="AV1083" s="19"/>
    </row>
    <row r="1084" spans="27:48">
      <c r="AA1084" s="19"/>
      <c r="AB1084" s="19"/>
      <c r="AC1084" s="19"/>
      <c r="AD1084" s="19"/>
      <c r="AE1084" s="19"/>
      <c r="AG1084" s="137"/>
      <c r="AN1084" s="19"/>
      <c r="AO1084" s="19"/>
      <c r="AP1084" s="19"/>
      <c r="AQ1084" s="19"/>
      <c r="AR1084" s="19"/>
      <c r="AS1084" s="19"/>
      <c r="AT1084" s="19"/>
      <c r="AU1084" s="19"/>
    </row>
    <row r="1085" spans="27:48">
      <c r="AA1085" s="19"/>
      <c r="AB1085" s="19"/>
      <c r="AC1085" s="19"/>
      <c r="AD1085" s="19"/>
      <c r="AE1085" s="19"/>
      <c r="AG1085" s="137"/>
      <c r="AN1085" s="19"/>
      <c r="AO1085" s="19"/>
      <c r="AP1085" s="19"/>
      <c r="AQ1085" s="19"/>
      <c r="AR1085" s="19"/>
      <c r="AS1085" s="19"/>
      <c r="AT1085" s="19"/>
      <c r="AU1085" s="19"/>
    </row>
    <row r="1086" spans="27:48">
      <c r="AA1086" s="19"/>
      <c r="AB1086" s="19"/>
      <c r="AC1086" s="19"/>
      <c r="AD1086" s="19"/>
      <c r="AE1086" s="19"/>
      <c r="AG1086" s="137"/>
      <c r="AN1086" s="19"/>
      <c r="AO1086" s="19"/>
      <c r="AP1086" s="19"/>
      <c r="AQ1086" s="19"/>
      <c r="AR1086" s="19"/>
      <c r="AS1086" s="19"/>
      <c r="AT1086" s="19"/>
      <c r="AU1086" s="19"/>
    </row>
    <row r="1087" spans="27:48">
      <c r="AA1087" s="19"/>
      <c r="AB1087" s="19"/>
      <c r="AC1087" s="19"/>
      <c r="AD1087" s="19"/>
      <c r="AE1087" s="19"/>
      <c r="AG1087" s="137"/>
      <c r="AN1087" s="19"/>
      <c r="AO1087" s="19"/>
      <c r="AP1087" s="19"/>
      <c r="AQ1087" s="19"/>
      <c r="AR1087" s="19"/>
      <c r="AS1087" s="19"/>
      <c r="AT1087" s="19"/>
      <c r="AU1087" s="19"/>
    </row>
    <row r="1088" spans="27:48">
      <c r="AA1088" s="19"/>
      <c r="AB1088" s="19"/>
      <c r="AC1088" s="19"/>
      <c r="AD1088" s="19"/>
      <c r="AE1088" s="19"/>
      <c r="AG1088" s="137"/>
      <c r="AN1088" s="19"/>
      <c r="AO1088" s="19"/>
      <c r="AP1088" s="19"/>
      <c r="AQ1088" s="19"/>
      <c r="AR1088" s="19"/>
      <c r="AS1088" s="19"/>
      <c r="AT1088" s="19"/>
      <c r="AU1088" s="19"/>
    </row>
    <row r="1089" spans="27:47">
      <c r="AA1089" s="19"/>
      <c r="AB1089" s="19"/>
      <c r="AC1089" s="19"/>
      <c r="AD1089" s="19"/>
      <c r="AE1089" s="19"/>
      <c r="AG1089" s="137"/>
      <c r="AN1089" s="19"/>
      <c r="AO1089" s="19"/>
      <c r="AP1089" s="19"/>
      <c r="AQ1089" s="19"/>
      <c r="AR1089" s="19"/>
      <c r="AS1089" s="19"/>
      <c r="AT1089" s="19"/>
      <c r="AU1089" s="19"/>
    </row>
    <row r="1090" spans="27:47">
      <c r="AA1090" s="19"/>
      <c r="AB1090" s="19"/>
      <c r="AC1090" s="19"/>
      <c r="AD1090" s="19"/>
      <c r="AE1090" s="19"/>
      <c r="AG1090" s="137"/>
      <c r="AN1090" s="19"/>
      <c r="AO1090" s="19"/>
      <c r="AP1090" s="19"/>
      <c r="AQ1090" s="19"/>
      <c r="AR1090" s="19"/>
      <c r="AS1090" s="19"/>
      <c r="AT1090" s="19"/>
      <c r="AU1090" s="19"/>
    </row>
    <row r="1091" spans="27:47">
      <c r="AA1091" s="19"/>
      <c r="AB1091" s="19"/>
      <c r="AC1091" s="19"/>
      <c r="AD1091" s="19"/>
      <c r="AE1091" s="19"/>
      <c r="AG1091" s="137"/>
      <c r="AN1091" s="19"/>
      <c r="AO1091" s="19"/>
      <c r="AP1091" s="19"/>
      <c r="AQ1091" s="19"/>
      <c r="AR1091" s="19"/>
      <c r="AS1091" s="19"/>
      <c r="AT1091" s="19"/>
      <c r="AU1091" s="19"/>
    </row>
    <row r="1092" spans="27:47">
      <c r="AA1092" s="19"/>
      <c r="AB1092" s="19"/>
      <c r="AC1092" s="19"/>
      <c r="AD1092" s="19"/>
      <c r="AE1092" s="19"/>
      <c r="AG1092" s="137"/>
      <c r="AN1092" s="19"/>
      <c r="AO1092" s="19"/>
      <c r="AP1092" s="19"/>
      <c r="AQ1092" s="19"/>
      <c r="AR1092" s="19"/>
      <c r="AS1092" s="19"/>
      <c r="AT1092" s="19"/>
      <c r="AU1092" s="19"/>
    </row>
    <row r="1093" spans="27:47">
      <c r="AA1093" s="19"/>
      <c r="AB1093" s="19"/>
      <c r="AC1093" s="19"/>
      <c r="AD1093" s="19"/>
      <c r="AE1093" s="19"/>
      <c r="AG1093" s="137"/>
      <c r="AN1093" s="19"/>
      <c r="AO1093" s="19"/>
      <c r="AP1093" s="19"/>
      <c r="AQ1093" s="19"/>
      <c r="AR1093" s="19"/>
      <c r="AS1093" s="19"/>
      <c r="AT1093" s="19"/>
      <c r="AU1093" s="19"/>
    </row>
    <row r="1094" spans="27:47">
      <c r="AA1094" s="19"/>
      <c r="AB1094" s="19"/>
      <c r="AC1094" s="19"/>
      <c r="AD1094" s="19"/>
      <c r="AE1094" s="19"/>
      <c r="AG1094" s="137"/>
      <c r="AN1094" s="19"/>
      <c r="AO1094" s="19"/>
      <c r="AP1094" s="19"/>
      <c r="AQ1094" s="19"/>
      <c r="AR1094" s="19"/>
      <c r="AS1094" s="19"/>
      <c r="AT1094" s="19"/>
      <c r="AU1094" s="19"/>
    </row>
    <row r="1095" spans="27:47">
      <c r="AA1095" s="19"/>
      <c r="AB1095" s="19"/>
      <c r="AC1095" s="19"/>
      <c r="AD1095" s="19"/>
      <c r="AE1095" s="19"/>
      <c r="AG1095" s="137"/>
      <c r="AN1095" s="19"/>
      <c r="AO1095" s="19"/>
      <c r="AP1095" s="19"/>
      <c r="AQ1095" s="19"/>
      <c r="AR1095" s="19"/>
      <c r="AS1095" s="19"/>
      <c r="AT1095" s="19"/>
      <c r="AU1095" s="19"/>
    </row>
    <row r="1096" spans="27:47">
      <c r="AA1096" s="19"/>
      <c r="AB1096" s="19"/>
      <c r="AC1096" s="19"/>
      <c r="AD1096" s="19"/>
      <c r="AE1096" s="19"/>
      <c r="AG1096" s="137"/>
      <c r="AN1096" s="19"/>
      <c r="AO1096" s="19"/>
      <c r="AP1096" s="19"/>
      <c r="AQ1096" s="19"/>
      <c r="AR1096" s="19"/>
      <c r="AS1096" s="19"/>
      <c r="AT1096" s="19"/>
      <c r="AU1096" s="19"/>
    </row>
    <row r="1097" spans="27:47">
      <c r="AA1097" s="19"/>
      <c r="AB1097" s="19"/>
      <c r="AC1097" s="19"/>
      <c r="AD1097" s="19"/>
      <c r="AE1097" s="19"/>
      <c r="AG1097" s="137"/>
      <c r="AN1097" s="19"/>
      <c r="AO1097" s="19"/>
      <c r="AP1097" s="19"/>
      <c r="AQ1097" s="19"/>
      <c r="AR1097" s="19"/>
      <c r="AS1097" s="19"/>
      <c r="AT1097" s="19"/>
      <c r="AU1097" s="19"/>
    </row>
    <row r="1098" spans="27:47">
      <c r="AA1098" s="19"/>
      <c r="AB1098" s="19"/>
      <c r="AC1098" s="19"/>
      <c r="AD1098" s="19"/>
      <c r="AE1098" s="19"/>
      <c r="AG1098" s="137"/>
      <c r="AN1098" s="19"/>
      <c r="AO1098" s="19"/>
      <c r="AP1098" s="19"/>
      <c r="AQ1098" s="19"/>
      <c r="AR1098" s="19"/>
      <c r="AS1098" s="19"/>
      <c r="AT1098" s="19"/>
      <c r="AU1098" s="19"/>
    </row>
    <row r="1099" spans="27:47">
      <c r="AA1099" s="19"/>
      <c r="AB1099" s="19"/>
      <c r="AC1099" s="19"/>
      <c r="AD1099" s="19"/>
      <c r="AE1099" s="19"/>
      <c r="AG1099" s="137"/>
      <c r="AN1099" s="19"/>
      <c r="AO1099" s="19"/>
      <c r="AP1099" s="19"/>
      <c r="AQ1099" s="19"/>
      <c r="AR1099" s="19"/>
      <c r="AS1099" s="19"/>
      <c r="AT1099" s="19"/>
      <c r="AU1099" s="19"/>
    </row>
    <row r="1100" spans="27:47">
      <c r="AA1100" s="19"/>
      <c r="AB1100" s="19"/>
      <c r="AC1100" s="19"/>
      <c r="AD1100" s="19"/>
      <c r="AE1100" s="19"/>
      <c r="AG1100" s="137"/>
      <c r="AN1100" s="19"/>
      <c r="AO1100" s="19"/>
      <c r="AP1100" s="19"/>
      <c r="AQ1100" s="19"/>
      <c r="AR1100" s="19"/>
      <c r="AS1100" s="19"/>
      <c r="AT1100" s="19"/>
      <c r="AU1100" s="19"/>
    </row>
    <row r="1101" spans="27:47">
      <c r="AA1101" s="19"/>
      <c r="AB1101" s="19"/>
      <c r="AC1101" s="19"/>
      <c r="AD1101" s="19"/>
      <c r="AE1101" s="19"/>
      <c r="AG1101" s="137"/>
      <c r="AN1101" s="19"/>
      <c r="AO1101" s="19"/>
      <c r="AP1101" s="19"/>
      <c r="AQ1101" s="19"/>
      <c r="AR1101" s="19"/>
      <c r="AS1101" s="19"/>
      <c r="AT1101" s="19"/>
      <c r="AU1101" s="19"/>
    </row>
    <row r="1102" spans="27:47">
      <c r="AA1102" s="19"/>
      <c r="AB1102" s="19"/>
      <c r="AC1102" s="19"/>
      <c r="AD1102" s="19"/>
      <c r="AE1102" s="19"/>
      <c r="AG1102" s="137"/>
      <c r="AN1102" s="19"/>
      <c r="AO1102" s="19"/>
      <c r="AP1102" s="19"/>
      <c r="AQ1102" s="19"/>
      <c r="AR1102" s="19"/>
      <c r="AS1102" s="19"/>
      <c r="AT1102" s="19"/>
      <c r="AU1102" s="19"/>
    </row>
    <row r="1103" spans="27:47">
      <c r="AA1103" s="19"/>
      <c r="AB1103" s="19"/>
      <c r="AC1103" s="19"/>
      <c r="AD1103" s="19"/>
      <c r="AE1103" s="19"/>
      <c r="AG1103" s="137"/>
      <c r="AN1103" s="19"/>
      <c r="AO1103" s="19"/>
      <c r="AP1103" s="19"/>
      <c r="AQ1103" s="19"/>
      <c r="AR1103" s="19"/>
      <c r="AS1103" s="19"/>
      <c r="AT1103" s="19"/>
      <c r="AU1103" s="19"/>
    </row>
    <row r="1104" spans="27:47">
      <c r="AA1104" s="19"/>
      <c r="AB1104" s="19"/>
      <c r="AC1104" s="19"/>
      <c r="AD1104" s="19"/>
      <c r="AE1104" s="19"/>
      <c r="AG1104" s="137"/>
      <c r="AN1104" s="19"/>
      <c r="AO1104" s="19"/>
      <c r="AP1104" s="19"/>
      <c r="AQ1104" s="19"/>
      <c r="AR1104" s="19"/>
      <c r="AS1104" s="19"/>
      <c r="AT1104" s="19"/>
      <c r="AU1104" s="19"/>
    </row>
    <row r="1105" spans="27:47">
      <c r="AA1105" s="19"/>
      <c r="AB1105" s="19"/>
      <c r="AC1105" s="19"/>
      <c r="AD1105" s="19"/>
      <c r="AE1105" s="19"/>
      <c r="AG1105" s="137"/>
      <c r="AN1105" s="19"/>
      <c r="AO1105" s="19"/>
      <c r="AP1105" s="19"/>
      <c r="AQ1105" s="19"/>
      <c r="AR1105" s="19"/>
      <c r="AS1105" s="19"/>
      <c r="AT1105" s="19"/>
      <c r="AU1105" s="19"/>
    </row>
    <row r="1106" spans="27:47">
      <c r="AA1106" s="19"/>
      <c r="AB1106" s="19"/>
      <c r="AC1106" s="19"/>
      <c r="AD1106" s="19"/>
      <c r="AE1106" s="19"/>
      <c r="AG1106" s="137"/>
      <c r="AN1106" s="19"/>
      <c r="AO1106" s="19"/>
      <c r="AP1106" s="19"/>
      <c r="AQ1106" s="19"/>
      <c r="AR1106" s="19"/>
      <c r="AS1106" s="19"/>
      <c r="AT1106" s="19"/>
      <c r="AU1106" s="19"/>
    </row>
    <row r="1107" spans="27:47">
      <c r="AA1107" s="19"/>
      <c r="AB1107" s="19"/>
      <c r="AC1107" s="19"/>
      <c r="AD1107" s="19"/>
      <c r="AE1107" s="19"/>
      <c r="AG1107" s="137"/>
      <c r="AN1107" s="19"/>
      <c r="AO1107" s="19"/>
      <c r="AP1107" s="19"/>
      <c r="AQ1107" s="19"/>
      <c r="AR1107" s="19"/>
      <c r="AS1107" s="19"/>
      <c r="AT1107" s="19"/>
      <c r="AU1107" s="19"/>
    </row>
    <row r="1108" spans="27:47">
      <c r="AA1108" s="19"/>
      <c r="AB1108" s="19"/>
      <c r="AC1108" s="19"/>
      <c r="AD1108" s="19"/>
      <c r="AE1108" s="19"/>
      <c r="AG1108" s="137"/>
      <c r="AN1108" s="19"/>
      <c r="AO1108" s="19"/>
      <c r="AP1108" s="19"/>
      <c r="AQ1108" s="19"/>
      <c r="AR1108" s="19"/>
      <c r="AS1108" s="19"/>
      <c r="AT1108" s="19"/>
      <c r="AU1108" s="19"/>
    </row>
    <row r="1109" spans="27:47">
      <c r="AA1109" s="19"/>
      <c r="AB1109" s="19"/>
      <c r="AC1109" s="19"/>
      <c r="AD1109" s="19"/>
      <c r="AE1109" s="19"/>
      <c r="AG1109" s="137"/>
      <c r="AN1109" s="19"/>
      <c r="AO1109" s="19"/>
      <c r="AP1109" s="19"/>
      <c r="AQ1109" s="19"/>
      <c r="AR1109" s="19"/>
      <c r="AS1109" s="19"/>
      <c r="AT1109" s="19"/>
      <c r="AU1109" s="19"/>
    </row>
    <row r="1110" spans="27:47">
      <c r="AA1110" s="19"/>
      <c r="AB1110" s="19"/>
      <c r="AC1110" s="19"/>
      <c r="AD1110" s="19"/>
      <c r="AE1110" s="19"/>
      <c r="AG1110" s="137"/>
      <c r="AN1110" s="19"/>
      <c r="AO1110" s="19"/>
      <c r="AP1110" s="19"/>
      <c r="AQ1110" s="19"/>
      <c r="AR1110" s="19"/>
      <c r="AS1110" s="19"/>
      <c r="AT1110" s="19"/>
      <c r="AU1110" s="19"/>
    </row>
    <row r="1111" spans="27:47">
      <c r="AA1111" s="19"/>
      <c r="AB1111" s="19"/>
      <c r="AC1111" s="19"/>
      <c r="AD1111" s="19"/>
      <c r="AE1111" s="19"/>
      <c r="AG1111" s="137"/>
      <c r="AN1111" s="19"/>
      <c r="AO1111" s="19"/>
      <c r="AP1111" s="19"/>
      <c r="AQ1111" s="19"/>
      <c r="AR1111" s="19"/>
      <c r="AS1111" s="19"/>
      <c r="AT1111" s="19"/>
      <c r="AU1111" s="19"/>
    </row>
    <row r="1112" spans="27:47">
      <c r="AA1112" s="19"/>
      <c r="AB1112" s="19"/>
      <c r="AC1112" s="19"/>
      <c r="AD1112" s="19"/>
      <c r="AE1112" s="19"/>
      <c r="AG1112" s="137"/>
      <c r="AN1112" s="19"/>
      <c r="AO1112" s="19"/>
      <c r="AP1112" s="19"/>
      <c r="AQ1112" s="19"/>
      <c r="AR1112" s="19"/>
      <c r="AS1112" s="19"/>
      <c r="AT1112" s="19"/>
      <c r="AU1112" s="19"/>
    </row>
    <row r="1113" spans="27:47">
      <c r="AA1113" s="19"/>
      <c r="AB1113" s="19"/>
      <c r="AC1113" s="19"/>
      <c r="AD1113" s="19"/>
      <c r="AE1113" s="19"/>
      <c r="AG1113" s="137"/>
      <c r="AN1113" s="19"/>
      <c r="AO1113" s="19"/>
      <c r="AP1113" s="19"/>
      <c r="AQ1113" s="19"/>
      <c r="AR1113" s="19"/>
      <c r="AS1113" s="19"/>
      <c r="AT1113" s="19"/>
      <c r="AU1113" s="19"/>
    </row>
    <row r="1114" spans="27:47">
      <c r="AA1114" s="19"/>
      <c r="AB1114" s="19"/>
      <c r="AC1114" s="19"/>
      <c r="AD1114" s="19"/>
      <c r="AE1114" s="19"/>
      <c r="AG1114" s="137"/>
      <c r="AN1114" s="19"/>
      <c r="AO1114" s="19"/>
      <c r="AP1114" s="19"/>
      <c r="AQ1114" s="19"/>
      <c r="AR1114" s="19"/>
      <c r="AS1114" s="19"/>
      <c r="AT1114" s="19"/>
      <c r="AU1114" s="19"/>
    </row>
    <row r="1115" spans="27:47">
      <c r="AA1115" s="19"/>
      <c r="AB1115" s="19"/>
      <c r="AC1115" s="19"/>
      <c r="AD1115" s="19"/>
      <c r="AE1115" s="19"/>
      <c r="AG1115" s="137"/>
      <c r="AN1115" s="19"/>
      <c r="AO1115" s="19"/>
      <c r="AP1115" s="19"/>
      <c r="AQ1115" s="19"/>
      <c r="AR1115" s="19"/>
      <c r="AS1115" s="19"/>
      <c r="AT1115" s="19"/>
      <c r="AU1115" s="19"/>
    </row>
    <row r="1116" spans="27:47">
      <c r="AA1116" s="19"/>
      <c r="AB1116" s="19"/>
      <c r="AC1116" s="19"/>
      <c r="AD1116" s="19"/>
      <c r="AE1116" s="19"/>
      <c r="AG1116" s="137"/>
      <c r="AN1116" s="19"/>
      <c r="AO1116" s="19"/>
      <c r="AP1116" s="19"/>
      <c r="AQ1116" s="19"/>
      <c r="AR1116" s="19"/>
      <c r="AS1116" s="19"/>
      <c r="AT1116" s="19"/>
      <c r="AU1116" s="19"/>
    </row>
    <row r="1117" spans="27:47">
      <c r="AA1117" s="19"/>
      <c r="AB1117" s="19"/>
      <c r="AC1117" s="19"/>
      <c r="AD1117" s="19"/>
      <c r="AE1117" s="19"/>
      <c r="AG1117" s="137"/>
      <c r="AN1117" s="19"/>
      <c r="AO1117" s="19"/>
      <c r="AP1117" s="19"/>
      <c r="AQ1117" s="19"/>
      <c r="AR1117" s="19"/>
      <c r="AS1117" s="19"/>
      <c r="AT1117" s="19"/>
      <c r="AU1117" s="19"/>
    </row>
    <row r="1118" spans="27:47">
      <c r="AA1118" s="19"/>
      <c r="AB1118" s="19"/>
      <c r="AC1118" s="19"/>
      <c r="AD1118" s="19"/>
      <c r="AE1118" s="19"/>
      <c r="AG1118" s="137"/>
      <c r="AN1118" s="19"/>
      <c r="AO1118" s="19"/>
      <c r="AP1118" s="19"/>
      <c r="AQ1118" s="19"/>
      <c r="AR1118" s="19"/>
      <c r="AS1118" s="19"/>
      <c r="AT1118" s="19"/>
      <c r="AU1118" s="19"/>
    </row>
    <row r="1119" spans="27:47">
      <c r="AA1119" s="19"/>
      <c r="AB1119" s="19"/>
      <c r="AC1119" s="19"/>
      <c r="AD1119" s="19"/>
      <c r="AE1119" s="19"/>
      <c r="AG1119" s="137"/>
      <c r="AN1119" s="19"/>
      <c r="AO1119" s="19"/>
      <c r="AP1119" s="19"/>
      <c r="AQ1119" s="19"/>
      <c r="AR1119" s="19"/>
      <c r="AS1119" s="19"/>
      <c r="AT1119" s="19"/>
      <c r="AU1119" s="19"/>
    </row>
    <row r="1120" spans="27:47">
      <c r="AA1120" s="19"/>
      <c r="AB1120" s="19"/>
      <c r="AC1120" s="19"/>
      <c r="AD1120" s="19"/>
      <c r="AE1120" s="19"/>
      <c r="AG1120" s="137"/>
      <c r="AN1120" s="19"/>
      <c r="AO1120" s="19"/>
      <c r="AP1120" s="19"/>
      <c r="AQ1120" s="19"/>
      <c r="AR1120" s="19"/>
      <c r="AS1120" s="19"/>
      <c r="AT1120" s="19"/>
      <c r="AU1120" s="19"/>
    </row>
    <row r="1121" spans="27:47">
      <c r="AA1121" s="19"/>
      <c r="AB1121" s="19"/>
      <c r="AC1121" s="19"/>
      <c r="AD1121" s="19"/>
      <c r="AE1121" s="19"/>
      <c r="AG1121" s="137"/>
      <c r="AN1121" s="19"/>
      <c r="AO1121" s="19"/>
      <c r="AP1121" s="19"/>
      <c r="AQ1121" s="19"/>
      <c r="AR1121" s="19"/>
      <c r="AS1121" s="19"/>
      <c r="AT1121" s="19"/>
      <c r="AU1121" s="19"/>
    </row>
    <row r="1122" spans="27:47">
      <c r="AA1122" s="19"/>
      <c r="AB1122" s="19"/>
      <c r="AC1122" s="19"/>
      <c r="AD1122" s="19"/>
      <c r="AE1122" s="19"/>
      <c r="AG1122" s="137"/>
      <c r="AN1122" s="19"/>
      <c r="AO1122" s="19"/>
      <c r="AP1122" s="19"/>
      <c r="AQ1122" s="19"/>
      <c r="AR1122" s="19"/>
      <c r="AS1122" s="19"/>
      <c r="AT1122" s="19"/>
      <c r="AU1122" s="19"/>
    </row>
    <row r="1123" spans="27:47">
      <c r="AA1123" s="19"/>
      <c r="AB1123" s="19"/>
      <c r="AC1123" s="19"/>
      <c r="AD1123" s="19"/>
      <c r="AE1123" s="19"/>
      <c r="AG1123" s="137"/>
      <c r="AN1123" s="19"/>
      <c r="AO1123" s="19"/>
      <c r="AP1123" s="19"/>
      <c r="AQ1123" s="19"/>
      <c r="AR1123" s="19"/>
      <c r="AS1123" s="19"/>
      <c r="AT1123" s="19"/>
      <c r="AU1123" s="19"/>
    </row>
    <row r="1124" spans="27:47">
      <c r="AA1124" s="19"/>
      <c r="AB1124" s="19"/>
      <c r="AC1124" s="19"/>
      <c r="AD1124" s="19"/>
      <c r="AE1124" s="19"/>
      <c r="AG1124" s="137"/>
      <c r="AN1124" s="19"/>
      <c r="AO1124" s="19"/>
      <c r="AP1124" s="19"/>
      <c r="AQ1124" s="19"/>
      <c r="AR1124" s="19"/>
      <c r="AS1124" s="19"/>
      <c r="AT1124" s="19"/>
      <c r="AU1124" s="19"/>
    </row>
    <row r="1125" spans="27:47">
      <c r="AA1125" s="19"/>
      <c r="AB1125" s="19"/>
      <c r="AC1125" s="19"/>
      <c r="AD1125" s="19"/>
      <c r="AE1125" s="19"/>
      <c r="AG1125" s="137"/>
      <c r="AN1125" s="19"/>
      <c r="AO1125" s="19"/>
      <c r="AP1125" s="19"/>
      <c r="AQ1125" s="19"/>
      <c r="AR1125" s="19"/>
      <c r="AS1125" s="19"/>
      <c r="AT1125" s="19"/>
      <c r="AU1125" s="19"/>
    </row>
    <row r="1126" spans="27:47">
      <c r="AA1126" s="19"/>
      <c r="AB1126" s="19"/>
      <c r="AC1126" s="19"/>
      <c r="AD1126" s="19"/>
      <c r="AE1126" s="19"/>
      <c r="AG1126" s="137"/>
      <c r="AN1126" s="19"/>
      <c r="AO1126" s="19"/>
      <c r="AP1126" s="19"/>
      <c r="AQ1126" s="19"/>
      <c r="AR1126" s="19"/>
      <c r="AS1126" s="19"/>
      <c r="AT1126" s="19"/>
      <c r="AU1126" s="19"/>
    </row>
    <row r="1127" spans="27:47">
      <c r="AA1127" s="19"/>
      <c r="AB1127" s="19"/>
      <c r="AC1127" s="19"/>
      <c r="AD1127" s="19"/>
      <c r="AE1127" s="19"/>
      <c r="AG1127" s="137"/>
      <c r="AN1127" s="19"/>
      <c r="AO1127" s="19"/>
      <c r="AP1127" s="19"/>
      <c r="AQ1127" s="19"/>
      <c r="AR1127" s="19"/>
      <c r="AS1127" s="19"/>
      <c r="AT1127" s="19"/>
      <c r="AU1127" s="19"/>
    </row>
    <row r="1128" spans="27:47">
      <c r="AA1128" s="19"/>
      <c r="AB1128" s="19"/>
      <c r="AC1128" s="19"/>
      <c r="AD1128" s="19"/>
      <c r="AE1128" s="19"/>
      <c r="AG1128" s="137"/>
      <c r="AN1128" s="19"/>
      <c r="AO1128" s="19"/>
      <c r="AP1128" s="19"/>
      <c r="AQ1128" s="19"/>
      <c r="AR1128" s="19"/>
      <c r="AS1128" s="19"/>
      <c r="AT1128" s="19"/>
      <c r="AU1128" s="19"/>
    </row>
    <row r="1129" spans="27:47">
      <c r="AA1129" s="19"/>
      <c r="AB1129" s="19"/>
      <c r="AC1129" s="19"/>
      <c r="AD1129" s="19"/>
      <c r="AE1129" s="19"/>
      <c r="AG1129" s="137"/>
      <c r="AN1129" s="19"/>
      <c r="AO1129" s="19"/>
      <c r="AP1129" s="19"/>
      <c r="AQ1129" s="19"/>
      <c r="AR1129" s="19"/>
      <c r="AS1129" s="19"/>
      <c r="AT1129" s="19"/>
      <c r="AU1129" s="19"/>
    </row>
    <row r="1130" spans="27:47">
      <c r="AA1130" s="19"/>
      <c r="AB1130" s="19"/>
      <c r="AC1130" s="19"/>
      <c r="AD1130" s="19"/>
      <c r="AE1130" s="19"/>
      <c r="AG1130" s="137"/>
      <c r="AN1130" s="19"/>
      <c r="AO1130" s="19"/>
      <c r="AP1130" s="19"/>
      <c r="AQ1130" s="19"/>
      <c r="AR1130" s="19"/>
      <c r="AS1130" s="19"/>
      <c r="AT1130" s="19"/>
      <c r="AU1130" s="19"/>
    </row>
    <row r="1131" spans="27:47">
      <c r="AA1131" s="19"/>
      <c r="AB1131" s="19"/>
      <c r="AC1131" s="19"/>
      <c r="AD1131" s="19"/>
      <c r="AE1131" s="19"/>
      <c r="AG1131" s="137"/>
      <c r="AN1131" s="19"/>
      <c r="AO1131" s="19"/>
      <c r="AP1131" s="19"/>
      <c r="AQ1131" s="19"/>
      <c r="AR1131" s="19"/>
      <c r="AS1131" s="19"/>
      <c r="AT1131" s="19"/>
      <c r="AU1131" s="19"/>
    </row>
    <row r="1132" spans="27:47">
      <c r="AA1132" s="19"/>
      <c r="AB1132" s="19"/>
      <c r="AC1132" s="19"/>
      <c r="AD1132" s="19"/>
      <c r="AE1132" s="19"/>
      <c r="AG1132" s="137"/>
      <c r="AN1132" s="19"/>
      <c r="AO1132" s="19"/>
      <c r="AP1132" s="19"/>
      <c r="AQ1132" s="19"/>
      <c r="AR1132" s="19"/>
      <c r="AS1132" s="19"/>
      <c r="AT1132" s="19"/>
      <c r="AU1132" s="19"/>
    </row>
    <row r="1133" spans="27:47">
      <c r="AA1133" s="19"/>
      <c r="AB1133" s="19"/>
      <c r="AC1133" s="19"/>
      <c r="AD1133" s="19"/>
      <c r="AE1133" s="19"/>
      <c r="AG1133" s="137"/>
      <c r="AN1133" s="19"/>
      <c r="AO1133" s="19"/>
      <c r="AP1133" s="19"/>
      <c r="AQ1133" s="19"/>
      <c r="AR1133" s="19"/>
      <c r="AS1133" s="19"/>
      <c r="AT1133" s="19"/>
      <c r="AU1133" s="19"/>
    </row>
    <row r="1134" spans="27:47">
      <c r="AA1134" s="19"/>
      <c r="AB1134" s="19"/>
      <c r="AC1134" s="19"/>
      <c r="AD1134" s="19"/>
      <c r="AE1134" s="19"/>
      <c r="AG1134" s="137"/>
      <c r="AN1134" s="19"/>
      <c r="AO1134" s="19"/>
      <c r="AP1134" s="19"/>
      <c r="AQ1134" s="19"/>
      <c r="AR1134" s="19"/>
      <c r="AS1134" s="19"/>
      <c r="AT1134" s="19"/>
      <c r="AU1134" s="19"/>
    </row>
    <row r="1135" spans="27:47">
      <c r="AA1135" s="19"/>
      <c r="AB1135" s="19"/>
      <c r="AC1135" s="19"/>
      <c r="AD1135" s="19"/>
      <c r="AE1135" s="19"/>
      <c r="AG1135" s="137"/>
      <c r="AN1135" s="19"/>
      <c r="AO1135" s="19"/>
      <c r="AP1135" s="19"/>
      <c r="AQ1135" s="19"/>
      <c r="AR1135" s="19"/>
      <c r="AS1135" s="19"/>
      <c r="AT1135" s="19"/>
      <c r="AU1135" s="19"/>
    </row>
    <row r="1136" spans="27:47">
      <c r="AA1136" s="19"/>
      <c r="AB1136" s="19"/>
      <c r="AC1136" s="19"/>
      <c r="AD1136" s="19"/>
      <c r="AE1136" s="19"/>
      <c r="AG1136" s="137"/>
      <c r="AN1136" s="19"/>
      <c r="AO1136" s="19"/>
      <c r="AP1136" s="19"/>
      <c r="AQ1136" s="19"/>
      <c r="AR1136" s="19"/>
      <c r="AS1136" s="19"/>
      <c r="AT1136" s="19"/>
      <c r="AU1136" s="19"/>
    </row>
    <row r="1137" spans="27:47">
      <c r="AA1137" s="19"/>
      <c r="AB1137" s="19"/>
      <c r="AC1137" s="19"/>
      <c r="AD1137" s="19"/>
      <c r="AE1137" s="19"/>
      <c r="AG1137" s="137"/>
      <c r="AN1137" s="19"/>
      <c r="AO1137" s="19"/>
      <c r="AP1137" s="19"/>
      <c r="AQ1137" s="19"/>
      <c r="AR1137" s="19"/>
      <c r="AS1137" s="19"/>
      <c r="AT1137" s="19"/>
      <c r="AU1137" s="19"/>
    </row>
    <row r="1138" spans="27:47">
      <c r="AA1138" s="19"/>
      <c r="AB1138" s="19"/>
      <c r="AC1138" s="19"/>
      <c r="AD1138" s="19"/>
      <c r="AE1138" s="19"/>
      <c r="AG1138" s="137"/>
      <c r="AN1138" s="19"/>
      <c r="AO1138" s="19"/>
      <c r="AP1138" s="19"/>
      <c r="AQ1138" s="19"/>
      <c r="AR1138" s="19"/>
      <c r="AS1138" s="19"/>
      <c r="AT1138" s="19"/>
      <c r="AU1138" s="19"/>
    </row>
    <row r="1139" spans="27:47">
      <c r="AA1139" s="19"/>
      <c r="AB1139" s="19"/>
      <c r="AC1139" s="19"/>
      <c r="AD1139" s="19"/>
      <c r="AE1139" s="19"/>
      <c r="AG1139" s="137"/>
      <c r="AN1139" s="19"/>
      <c r="AO1139" s="19"/>
      <c r="AP1139" s="19"/>
      <c r="AQ1139" s="19"/>
      <c r="AR1139" s="19"/>
      <c r="AS1139" s="19"/>
      <c r="AT1139" s="19"/>
      <c r="AU1139" s="19"/>
    </row>
    <row r="1140" spans="27:47">
      <c r="AA1140" s="19"/>
      <c r="AB1140" s="19"/>
      <c r="AC1140" s="19"/>
      <c r="AD1140" s="19"/>
      <c r="AE1140" s="19"/>
      <c r="AG1140" s="137"/>
      <c r="AN1140" s="19"/>
      <c r="AO1140" s="19"/>
      <c r="AP1140" s="19"/>
      <c r="AQ1140" s="19"/>
      <c r="AR1140" s="19"/>
      <c r="AS1140" s="19"/>
      <c r="AT1140" s="19"/>
      <c r="AU1140" s="19"/>
    </row>
    <row r="1141" spans="27:47">
      <c r="AA1141" s="19"/>
      <c r="AB1141" s="19"/>
      <c r="AC1141" s="19"/>
      <c r="AD1141" s="19"/>
      <c r="AE1141" s="19"/>
      <c r="AG1141" s="137"/>
      <c r="AN1141" s="19"/>
      <c r="AO1141" s="19"/>
      <c r="AP1141" s="19"/>
      <c r="AQ1141" s="19"/>
      <c r="AR1141" s="19"/>
      <c r="AS1141" s="19"/>
      <c r="AT1141" s="19"/>
      <c r="AU1141" s="19"/>
    </row>
    <row r="1142" spans="27:47">
      <c r="AA1142" s="19"/>
      <c r="AB1142" s="19"/>
      <c r="AC1142" s="19"/>
      <c r="AD1142" s="19"/>
      <c r="AE1142" s="19"/>
      <c r="AG1142" s="137"/>
      <c r="AN1142" s="19"/>
      <c r="AO1142" s="19"/>
      <c r="AP1142" s="19"/>
      <c r="AQ1142" s="19"/>
      <c r="AR1142" s="19"/>
      <c r="AS1142" s="19"/>
      <c r="AT1142" s="19"/>
      <c r="AU1142" s="19"/>
    </row>
    <row r="1143" spans="27:47">
      <c r="AA1143" s="19"/>
      <c r="AB1143" s="19"/>
      <c r="AC1143" s="19"/>
      <c r="AD1143" s="19"/>
      <c r="AE1143" s="19"/>
      <c r="AG1143" s="137"/>
      <c r="AN1143" s="19"/>
      <c r="AO1143" s="19"/>
      <c r="AP1143" s="19"/>
      <c r="AQ1143" s="19"/>
      <c r="AR1143" s="19"/>
      <c r="AS1143" s="19"/>
      <c r="AT1143" s="19"/>
      <c r="AU1143" s="19"/>
    </row>
    <row r="1144" spans="27:47">
      <c r="AA1144" s="19"/>
      <c r="AB1144" s="19"/>
      <c r="AC1144" s="19"/>
      <c r="AD1144" s="19"/>
      <c r="AE1144" s="19"/>
      <c r="AG1144" s="137"/>
      <c r="AN1144" s="19"/>
      <c r="AO1144" s="19"/>
      <c r="AP1144" s="19"/>
      <c r="AQ1144" s="19"/>
      <c r="AR1144" s="19"/>
      <c r="AS1144" s="19"/>
      <c r="AT1144" s="19"/>
      <c r="AU1144" s="19"/>
    </row>
    <row r="1145" spans="27:47">
      <c r="AA1145" s="19"/>
      <c r="AB1145" s="19"/>
      <c r="AC1145" s="19"/>
      <c r="AD1145" s="19"/>
      <c r="AE1145" s="19"/>
      <c r="AG1145" s="137"/>
      <c r="AN1145" s="19"/>
      <c r="AO1145" s="19"/>
      <c r="AP1145" s="19"/>
      <c r="AQ1145" s="19"/>
      <c r="AR1145" s="19"/>
      <c r="AS1145" s="19"/>
      <c r="AT1145" s="19"/>
      <c r="AU1145" s="19"/>
    </row>
    <row r="1146" spans="27:47">
      <c r="AA1146" s="19"/>
      <c r="AB1146" s="19"/>
      <c r="AC1146" s="19"/>
      <c r="AD1146" s="19"/>
      <c r="AE1146" s="19"/>
      <c r="AG1146" s="137"/>
      <c r="AN1146" s="19"/>
      <c r="AO1146" s="19"/>
      <c r="AP1146" s="19"/>
      <c r="AQ1146" s="19"/>
      <c r="AR1146" s="19"/>
      <c r="AS1146" s="19"/>
      <c r="AT1146" s="19"/>
      <c r="AU1146" s="19"/>
    </row>
    <row r="1147" spans="27:47">
      <c r="AA1147" s="19"/>
      <c r="AB1147" s="19"/>
      <c r="AC1147" s="19"/>
      <c r="AD1147" s="19"/>
      <c r="AE1147" s="19"/>
      <c r="AG1147" s="137"/>
      <c r="AN1147" s="19"/>
      <c r="AO1147" s="19"/>
      <c r="AP1147" s="19"/>
      <c r="AQ1147" s="19"/>
      <c r="AR1147" s="19"/>
      <c r="AS1147" s="19"/>
      <c r="AT1147" s="19"/>
      <c r="AU1147" s="19"/>
    </row>
    <row r="1148" spans="27:47">
      <c r="AA1148" s="19"/>
      <c r="AB1148" s="19"/>
      <c r="AC1148" s="19"/>
      <c r="AD1148" s="19"/>
      <c r="AE1148" s="19"/>
      <c r="AG1148" s="137"/>
      <c r="AN1148" s="19"/>
      <c r="AO1148" s="19"/>
      <c r="AP1148" s="19"/>
      <c r="AQ1148" s="19"/>
      <c r="AR1148" s="19"/>
      <c r="AS1148" s="19"/>
      <c r="AT1148" s="19"/>
      <c r="AU1148" s="19"/>
    </row>
    <row r="1149" spans="27:47">
      <c r="AA1149" s="19"/>
      <c r="AB1149" s="19"/>
      <c r="AC1149" s="19"/>
      <c r="AD1149" s="19"/>
      <c r="AE1149" s="19"/>
      <c r="AG1149" s="137"/>
      <c r="AN1149" s="19"/>
      <c r="AO1149" s="19"/>
      <c r="AP1149" s="19"/>
      <c r="AQ1149" s="19"/>
      <c r="AR1149" s="19"/>
      <c r="AS1149" s="19"/>
      <c r="AT1149" s="19"/>
      <c r="AU1149" s="19"/>
    </row>
    <row r="1150" spans="27:47">
      <c r="AA1150" s="19"/>
      <c r="AB1150" s="19"/>
      <c r="AC1150" s="19"/>
      <c r="AD1150" s="19"/>
      <c r="AE1150" s="19"/>
      <c r="AG1150" s="137"/>
      <c r="AN1150" s="19"/>
      <c r="AO1150" s="19"/>
      <c r="AP1150" s="19"/>
      <c r="AQ1150" s="19"/>
      <c r="AR1150" s="19"/>
      <c r="AS1150" s="19"/>
      <c r="AT1150" s="19"/>
      <c r="AU1150" s="19"/>
    </row>
    <row r="1151" spans="27:47">
      <c r="AA1151" s="19"/>
      <c r="AB1151" s="19"/>
      <c r="AC1151" s="19"/>
      <c r="AD1151" s="19"/>
      <c r="AE1151" s="19"/>
      <c r="AG1151" s="137"/>
      <c r="AN1151" s="19"/>
      <c r="AO1151" s="19"/>
      <c r="AP1151" s="19"/>
      <c r="AQ1151" s="19"/>
      <c r="AR1151" s="19"/>
      <c r="AS1151" s="19"/>
      <c r="AT1151" s="19"/>
      <c r="AU1151" s="19"/>
    </row>
    <row r="1152" spans="27:47">
      <c r="AA1152" s="19"/>
      <c r="AB1152" s="19"/>
      <c r="AC1152" s="19"/>
      <c r="AD1152" s="19"/>
      <c r="AE1152" s="19"/>
      <c r="AG1152" s="137"/>
      <c r="AN1152" s="19"/>
      <c r="AO1152" s="19"/>
      <c r="AP1152" s="19"/>
      <c r="AQ1152" s="19"/>
      <c r="AR1152" s="19"/>
      <c r="AS1152" s="19"/>
      <c r="AT1152" s="19"/>
      <c r="AU1152" s="19"/>
    </row>
    <row r="1153" spans="27:48">
      <c r="AA1153" s="19"/>
      <c r="AB1153" s="19"/>
      <c r="AC1153" s="19"/>
      <c r="AD1153" s="19"/>
      <c r="AE1153" s="19"/>
      <c r="AG1153" s="137"/>
      <c r="AN1153" s="19"/>
      <c r="AO1153" s="19"/>
      <c r="AP1153" s="19"/>
      <c r="AQ1153" s="19"/>
      <c r="AR1153" s="19"/>
      <c r="AS1153" s="19"/>
      <c r="AT1153" s="19"/>
      <c r="AU1153" s="19"/>
    </row>
    <row r="1154" spans="27:48">
      <c r="AA1154" s="19"/>
      <c r="AB1154" s="19"/>
      <c r="AC1154" s="19"/>
      <c r="AD1154" s="19"/>
      <c r="AE1154" s="19"/>
      <c r="AG1154" s="137"/>
      <c r="AN1154" s="19"/>
      <c r="AO1154" s="19"/>
      <c r="AP1154" s="19"/>
      <c r="AQ1154" s="19"/>
      <c r="AR1154" s="19"/>
      <c r="AS1154" s="19"/>
      <c r="AT1154" s="19"/>
      <c r="AU1154" s="19"/>
    </row>
    <row r="1155" spans="27:48">
      <c r="AA1155" s="19"/>
      <c r="AB1155" s="19"/>
      <c r="AC1155" s="19"/>
      <c r="AD1155" s="19"/>
      <c r="AE1155" s="19"/>
      <c r="AG1155" s="137"/>
      <c r="AN1155" s="19"/>
      <c r="AO1155" s="19"/>
      <c r="AP1155" s="19"/>
      <c r="AQ1155" s="19"/>
      <c r="AR1155" s="19"/>
      <c r="AS1155" s="19"/>
      <c r="AT1155" s="19"/>
      <c r="AU1155" s="19"/>
    </row>
    <row r="1156" spans="27:48">
      <c r="AA1156" s="19"/>
      <c r="AB1156" s="19"/>
      <c r="AC1156" s="19"/>
      <c r="AD1156" s="19"/>
      <c r="AE1156" s="19"/>
      <c r="AG1156" s="137"/>
      <c r="AN1156" s="19"/>
      <c r="AO1156" s="19"/>
      <c r="AP1156" s="19"/>
      <c r="AQ1156" s="19"/>
      <c r="AR1156" s="19"/>
      <c r="AS1156" s="19"/>
      <c r="AT1156" s="19"/>
      <c r="AU1156" s="19"/>
    </row>
    <row r="1157" spans="27:48">
      <c r="AA1157" s="19"/>
      <c r="AB1157" s="19"/>
      <c r="AC1157" s="19"/>
      <c r="AD1157" s="19"/>
      <c r="AE1157" s="19"/>
      <c r="AG1157" s="137"/>
      <c r="AN1157" s="19"/>
      <c r="AO1157" s="19"/>
      <c r="AP1157" s="19"/>
      <c r="AQ1157" s="19"/>
      <c r="AR1157" s="19"/>
      <c r="AS1157" s="19"/>
      <c r="AT1157" s="19"/>
      <c r="AU1157" s="19"/>
      <c r="AV1157" s="19"/>
    </row>
    <row r="1158" spans="27:48">
      <c r="AA1158" s="19"/>
      <c r="AB1158" s="19"/>
      <c r="AC1158" s="19"/>
      <c r="AD1158" s="19"/>
      <c r="AE1158" s="19"/>
      <c r="AG1158" s="137"/>
      <c r="AN1158" s="19"/>
      <c r="AO1158" s="19"/>
      <c r="AP1158" s="19"/>
      <c r="AQ1158" s="19"/>
      <c r="AR1158" s="19"/>
      <c r="AS1158" s="19"/>
      <c r="AT1158" s="19"/>
      <c r="AU1158" s="19"/>
    </row>
    <row r="1159" spans="27:48">
      <c r="AA1159" s="19"/>
      <c r="AB1159" s="19"/>
      <c r="AC1159" s="19"/>
      <c r="AD1159" s="19"/>
      <c r="AE1159" s="19"/>
      <c r="AG1159" s="137"/>
      <c r="AN1159" s="19"/>
      <c r="AO1159" s="19"/>
      <c r="AP1159" s="19"/>
      <c r="AQ1159" s="19"/>
      <c r="AR1159" s="19"/>
      <c r="AS1159" s="19"/>
      <c r="AT1159" s="19"/>
      <c r="AU1159" s="19"/>
    </row>
    <row r="1160" spans="27:48">
      <c r="AA1160" s="19"/>
      <c r="AB1160" s="19"/>
      <c r="AC1160" s="19"/>
      <c r="AD1160" s="19"/>
      <c r="AE1160" s="19"/>
      <c r="AG1160" s="137"/>
      <c r="AN1160" s="19"/>
      <c r="AO1160" s="19"/>
      <c r="AP1160" s="19"/>
      <c r="AQ1160" s="19"/>
      <c r="AR1160" s="19"/>
      <c r="AS1160" s="19"/>
      <c r="AT1160" s="19"/>
      <c r="AU1160" s="19"/>
    </row>
    <row r="1161" spans="27:48">
      <c r="AA1161" s="19"/>
      <c r="AB1161" s="19"/>
      <c r="AC1161" s="19"/>
      <c r="AD1161" s="19"/>
      <c r="AE1161" s="19"/>
      <c r="AG1161" s="137"/>
      <c r="AN1161" s="19"/>
      <c r="AO1161" s="19"/>
      <c r="AP1161" s="19"/>
      <c r="AQ1161" s="19"/>
      <c r="AR1161" s="19"/>
      <c r="AS1161" s="19"/>
      <c r="AT1161" s="19"/>
      <c r="AU1161" s="19"/>
    </row>
    <row r="1162" spans="27:48">
      <c r="AA1162" s="19"/>
      <c r="AB1162" s="19"/>
      <c r="AC1162" s="19"/>
      <c r="AD1162" s="19"/>
      <c r="AE1162" s="19"/>
      <c r="AG1162" s="137"/>
      <c r="AN1162" s="19"/>
      <c r="AO1162" s="19"/>
      <c r="AP1162" s="19"/>
      <c r="AQ1162" s="19"/>
      <c r="AR1162" s="19"/>
      <c r="AS1162" s="19"/>
      <c r="AT1162" s="19"/>
      <c r="AU1162" s="19"/>
    </row>
    <row r="1163" spans="27:48">
      <c r="AA1163" s="19"/>
      <c r="AB1163" s="19"/>
      <c r="AC1163" s="19"/>
      <c r="AD1163" s="19"/>
      <c r="AE1163" s="19"/>
      <c r="AG1163" s="137"/>
      <c r="AN1163" s="19"/>
      <c r="AO1163" s="19"/>
      <c r="AP1163" s="19"/>
      <c r="AQ1163" s="19"/>
      <c r="AR1163" s="19"/>
      <c r="AS1163" s="19"/>
      <c r="AT1163" s="19"/>
      <c r="AU1163" s="19"/>
    </row>
    <row r="1164" spans="27:48">
      <c r="AA1164" s="19"/>
      <c r="AB1164" s="19"/>
      <c r="AC1164" s="19"/>
      <c r="AD1164" s="19"/>
      <c r="AE1164" s="19"/>
      <c r="AG1164" s="137"/>
      <c r="AN1164" s="19"/>
      <c r="AO1164" s="19"/>
      <c r="AP1164" s="19"/>
      <c r="AQ1164" s="19"/>
      <c r="AR1164" s="19"/>
      <c r="AS1164" s="19"/>
      <c r="AT1164" s="19"/>
      <c r="AU1164" s="19"/>
    </row>
    <row r="1165" spans="27:48">
      <c r="AA1165" s="19"/>
      <c r="AB1165" s="19"/>
      <c r="AC1165" s="19"/>
      <c r="AD1165" s="19"/>
      <c r="AE1165" s="19"/>
      <c r="AG1165" s="137"/>
      <c r="AN1165" s="19"/>
      <c r="AO1165" s="19"/>
      <c r="AP1165" s="19"/>
      <c r="AQ1165" s="19"/>
      <c r="AR1165" s="19"/>
      <c r="AS1165" s="19"/>
      <c r="AT1165" s="19"/>
      <c r="AU1165" s="19"/>
    </row>
    <row r="1166" spans="27:48">
      <c r="AA1166" s="19"/>
      <c r="AB1166" s="19"/>
      <c r="AC1166" s="19"/>
      <c r="AD1166" s="19"/>
      <c r="AE1166" s="19"/>
      <c r="AG1166" s="137"/>
      <c r="AN1166" s="19"/>
      <c r="AO1166" s="19"/>
      <c r="AP1166" s="19"/>
      <c r="AQ1166" s="19"/>
      <c r="AR1166" s="19"/>
      <c r="AS1166" s="19"/>
      <c r="AT1166" s="19"/>
      <c r="AU1166" s="19"/>
    </row>
    <row r="1167" spans="27:48">
      <c r="AA1167" s="19"/>
      <c r="AB1167" s="19"/>
      <c r="AC1167" s="19"/>
      <c r="AD1167" s="19"/>
      <c r="AE1167" s="19"/>
      <c r="AG1167" s="137"/>
      <c r="AN1167" s="19"/>
      <c r="AO1167" s="19"/>
      <c r="AP1167" s="19"/>
      <c r="AQ1167" s="19"/>
      <c r="AR1167" s="19"/>
      <c r="AS1167" s="19"/>
      <c r="AT1167" s="19"/>
      <c r="AU1167" s="19"/>
    </row>
    <row r="1168" spans="27:48">
      <c r="AA1168" s="19"/>
      <c r="AB1168" s="19"/>
      <c r="AC1168" s="19"/>
      <c r="AD1168" s="19"/>
      <c r="AE1168" s="19"/>
      <c r="AG1168" s="137"/>
      <c r="AN1168" s="19"/>
      <c r="AO1168" s="19"/>
      <c r="AP1168" s="19"/>
      <c r="AQ1168" s="19"/>
      <c r="AR1168" s="19"/>
      <c r="AS1168" s="19"/>
      <c r="AT1168" s="19"/>
      <c r="AU1168" s="19"/>
    </row>
    <row r="1169" spans="27:64">
      <c r="AA1169" s="19"/>
      <c r="AB1169" s="19"/>
      <c r="AC1169" s="19"/>
      <c r="AD1169" s="19"/>
      <c r="AE1169" s="19"/>
      <c r="AG1169" s="137"/>
      <c r="AN1169" s="19"/>
      <c r="AO1169" s="19"/>
      <c r="AP1169" s="19"/>
      <c r="AQ1169" s="19"/>
      <c r="AR1169" s="19"/>
      <c r="AS1169" s="19"/>
      <c r="AT1169" s="19"/>
      <c r="AU1169" s="19"/>
    </row>
    <row r="1170" spans="27:64">
      <c r="AA1170" s="19"/>
      <c r="AB1170" s="19"/>
      <c r="AC1170" s="19"/>
      <c r="AD1170" s="19"/>
      <c r="AE1170" s="19"/>
      <c r="AG1170" s="137"/>
      <c r="AN1170" s="19"/>
      <c r="AO1170" s="19"/>
      <c r="AP1170" s="19"/>
      <c r="AQ1170" s="19"/>
      <c r="AR1170" s="19"/>
      <c r="AS1170" s="19"/>
      <c r="AT1170" s="19"/>
      <c r="AU1170" s="19"/>
    </row>
    <row r="1171" spans="27:64">
      <c r="AA1171" s="19"/>
      <c r="AB1171" s="19"/>
      <c r="AC1171" s="19"/>
      <c r="AD1171" s="19"/>
      <c r="AE1171" s="19"/>
      <c r="AG1171" s="137"/>
      <c r="AN1171" s="19"/>
      <c r="AO1171" s="19"/>
      <c r="AP1171" s="19"/>
      <c r="AQ1171" s="19"/>
      <c r="AR1171" s="19"/>
      <c r="AS1171" s="19"/>
      <c r="AT1171" s="19"/>
      <c r="AU1171" s="19"/>
    </row>
    <row r="1172" spans="27:64">
      <c r="AA1172" s="19"/>
      <c r="AB1172" s="19"/>
      <c r="AC1172" s="19"/>
      <c r="AD1172" s="19"/>
      <c r="AE1172" s="19"/>
      <c r="AG1172" s="137"/>
      <c r="AN1172" s="19"/>
      <c r="AO1172" s="19"/>
      <c r="AP1172" s="19"/>
      <c r="AQ1172" s="19"/>
      <c r="AR1172" s="19"/>
      <c r="AS1172" s="19"/>
      <c r="AT1172" s="19"/>
      <c r="AU1172" s="19"/>
    </row>
    <row r="1173" spans="27:64">
      <c r="AA1173" s="19"/>
      <c r="AB1173" s="19"/>
      <c r="AC1173" s="19"/>
      <c r="AD1173" s="19"/>
      <c r="AE1173" s="19"/>
      <c r="AG1173" s="137"/>
      <c r="AN1173" s="19"/>
      <c r="AO1173" s="19"/>
      <c r="AP1173" s="19"/>
      <c r="AQ1173" s="19"/>
      <c r="AR1173" s="19"/>
      <c r="AS1173" s="19"/>
      <c r="AT1173" s="19"/>
      <c r="AU1173" s="19"/>
    </row>
    <row r="1174" spans="27:64">
      <c r="AA1174" s="19"/>
      <c r="AB1174" s="19"/>
      <c r="AC1174" s="19"/>
      <c r="AD1174" s="19"/>
      <c r="AE1174" s="19"/>
      <c r="AG1174" s="137"/>
      <c r="AN1174" s="19"/>
      <c r="AO1174" s="19"/>
      <c r="AP1174" s="19"/>
      <c r="AQ1174" s="19"/>
      <c r="AR1174" s="19"/>
      <c r="AS1174" s="19"/>
      <c r="AT1174" s="19"/>
      <c r="AU1174" s="19"/>
    </row>
    <row r="1175" spans="27:64">
      <c r="AA1175" s="19"/>
      <c r="AB1175" s="19"/>
      <c r="AC1175" s="19"/>
      <c r="AD1175" s="19"/>
      <c r="AE1175" s="19"/>
      <c r="AG1175" s="137"/>
      <c r="AN1175" s="19"/>
      <c r="AO1175" s="19"/>
      <c r="AP1175" s="19"/>
      <c r="AQ1175" s="19"/>
      <c r="AR1175" s="19"/>
      <c r="AS1175" s="19"/>
      <c r="AT1175" s="19"/>
      <c r="AU1175" s="19"/>
    </row>
    <row r="1176" spans="27:64">
      <c r="AA1176" s="19"/>
      <c r="AB1176" s="19"/>
      <c r="AC1176" s="19"/>
      <c r="AD1176" s="19"/>
      <c r="AE1176" s="19"/>
      <c r="AG1176" s="137"/>
      <c r="AN1176" s="19"/>
      <c r="AO1176" s="19"/>
      <c r="AP1176" s="19"/>
      <c r="AQ1176" s="19"/>
      <c r="AR1176" s="19"/>
      <c r="AS1176" s="19"/>
      <c r="AT1176" s="19"/>
      <c r="AU1176" s="19"/>
    </row>
    <row r="1177" spans="27:64">
      <c r="AA1177" s="19"/>
      <c r="AB1177" s="19"/>
      <c r="AC1177" s="19"/>
      <c r="AD1177" s="19"/>
      <c r="AE1177" s="19"/>
      <c r="AG1177" s="137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/>
      <c r="BC1177" s="19"/>
      <c r="BD1177" s="19"/>
      <c r="BE1177" s="19"/>
      <c r="BF1177" s="19"/>
      <c r="BG1177" s="19"/>
      <c r="BH1177" s="19"/>
      <c r="BI1177" s="19"/>
      <c r="BJ1177" s="19"/>
      <c r="BK1177" s="19"/>
      <c r="BL1177" s="19"/>
    </row>
    <row r="1178" spans="27:64">
      <c r="AA1178" s="19"/>
      <c r="AB1178" s="19"/>
      <c r="AC1178" s="19"/>
      <c r="AD1178" s="19"/>
      <c r="AE1178" s="19"/>
      <c r="AG1178" s="137"/>
      <c r="AN1178" s="19"/>
      <c r="AO1178" s="19"/>
      <c r="AP1178" s="19"/>
      <c r="AQ1178" s="19"/>
      <c r="AR1178" s="19"/>
      <c r="AS1178" s="19"/>
      <c r="AT1178" s="19"/>
      <c r="AU1178" s="19"/>
    </row>
    <row r="1179" spans="27:64">
      <c r="AA1179" s="19"/>
      <c r="AB1179" s="19"/>
      <c r="AC1179" s="19"/>
      <c r="AD1179" s="19"/>
      <c r="AE1179" s="19"/>
      <c r="AG1179" s="137"/>
      <c r="AN1179" s="19"/>
      <c r="AO1179" s="19"/>
      <c r="AP1179" s="19"/>
      <c r="AQ1179" s="19"/>
      <c r="AR1179" s="19"/>
      <c r="AS1179" s="19"/>
      <c r="AT1179" s="19"/>
      <c r="AU1179" s="19"/>
    </row>
    <row r="1180" spans="27:64">
      <c r="AA1180" s="19"/>
      <c r="AB1180" s="19"/>
      <c r="AC1180" s="19"/>
      <c r="AD1180" s="19"/>
      <c r="AE1180" s="19"/>
      <c r="AG1180" s="137"/>
      <c r="AN1180" s="19"/>
      <c r="AO1180" s="19"/>
      <c r="AP1180" s="19"/>
      <c r="AQ1180" s="19"/>
      <c r="AR1180" s="19"/>
      <c r="AS1180" s="19"/>
      <c r="AT1180" s="19"/>
      <c r="AU1180" s="19"/>
    </row>
    <row r="1181" spans="27:64">
      <c r="AA1181" s="19"/>
      <c r="AB1181" s="19"/>
      <c r="AC1181" s="19"/>
      <c r="AD1181" s="19"/>
      <c r="AE1181" s="19"/>
      <c r="AG1181" s="137"/>
      <c r="AN1181" s="19"/>
      <c r="AO1181" s="19"/>
      <c r="AP1181" s="19"/>
      <c r="AQ1181" s="19"/>
      <c r="AR1181" s="19"/>
      <c r="AS1181" s="19"/>
      <c r="AT1181" s="19"/>
      <c r="AU1181" s="19"/>
    </row>
    <row r="1182" spans="27:64">
      <c r="AA1182" s="19"/>
      <c r="AB1182" s="19"/>
      <c r="AC1182" s="19"/>
      <c r="AD1182" s="19"/>
      <c r="AE1182" s="19"/>
      <c r="AG1182" s="137"/>
      <c r="AN1182" s="19"/>
      <c r="AO1182" s="19"/>
      <c r="AP1182" s="19"/>
      <c r="AQ1182" s="19"/>
      <c r="AR1182" s="19"/>
      <c r="AS1182" s="19"/>
      <c r="AT1182" s="19"/>
      <c r="AU1182" s="19"/>
    </row>
    <row r="1183" spans="27:64">
      <c r="AA1183" s="19"/>
      <c r="AB1183" s="19"/>
      <c r="AC1183" s="19"/>
      <c r="AD1183" s="19"/>
      <c r="AE1183" s="19"/>
      <c r="AG1183" s="137"/>
      <c r="AN1183" s="19"/>
      <c r="AO1183" s="19"/>
      <c r="AP1183" s="19"/>
      <c r="AQ1183" s="19"/>
      <c r="AR1183" s="19"/>
      <c r="AS1183" s="19"/>
      <c r="AT1183" s="19"/>
      <c r="AU1183" s="19"/>
    </row>
    <row r="1184" spans="27:64">
      <c r="AA1184" s="19"/>
      <c r="AB1184" s="19"/>
      <c r="AC1184" s="19"/>
      <c r="AD1184" s="19"/>
      <c r="AE1184" s="19"/>
      <c r="AG1184" s="137"/>
      <c r="AN1184" s="19"/>
      <c r="AO1184" s="19"/>
      <c r="AP1184" s="19"/>
      <c r="AQ1184" s="19"/>
      <c r="AR1184" s="19"/>
      <c r="AS1184" s="19"/>
      <c r="AT1184" s="19"/>
      <c r="AU1184" s="19"/>
    </row>
    <row r="1185" spans="27:48">
      <c r="AA1185" s="19"/>
      <c r="AB1185" s="19"/>
      <c r="AC1185" s="19"/>
      <c r="AD1185" s="19"/>
      <c r="AE1185" s="19"/>
      <c r="AG1185" s="137"/>
      <c r="AN1185" s="19"/>
      <c r="AO1185" s="19"/>
      <c r="AP1185" s="19"/>
      <c r="AQ1185" s="19"/>
      <c r="AR1185" s="19"/>
      <c r="AS1185" s="19"/>
      <c r="AT1185" s="19"/>
      <c r="AU1185" s="19"/>
    </row>
    <row r="1186" spans="27:48">
      <c r="AA1186" s="19"/>
      <c r="AB1186" s="19"/>
      <c r="AC1186" s="19"/>
      <c r="AD1186" s="19"/>
      <c r="AE1186" s="19"/>
      <c r="AG1186" s="137"/>
      <c r="AN1186" s="19"/>
      <c r="AO1186" s="19"/>
      <c r="AP1186" s="19"/>
      <c r="AQ1186" s="19"/>
      <c r="AR1186" s="19"/>
      <c r="AS1186" s="19"/>
      <c r="AT1186" s="19"/>
      <c r="AU1186" s="19"/>
    </row>
    <row r="1187" spans="27:48">
      <c r="AA1187" s="19"/>
      <c r="AB1187" s="19"/>
      <c r="AC1187" s="19"/>
      <c r="AD1187" s="19"/>
      <c r="AE1187" s="19"/>
      <c r="AG1187" s="137"/>
      <c r="AN1187" s="19"/>
      <c r="AO1187" s="19"/>
      <c r="AP1187" s="19"/>
      <c r="AQ1187" s="19"/>
      <c r="AR1187" s="19"/>
      <c r="AS1187" s="19"/>
      <c r="AT1187" s="19"/>
      <c r="AU1187" s="19"/>
    </row>
    <row r="1188" spans="27:48">
      <c r="AA1188" s="19"/>
      <c r="AB1188" s="19"/>
      <c r="AC1188" s="19"/>
      <c r="AD1188" s="19"/>
      <c r="AE1188" s="19"/>
      <c r="AG1188" s="137"/>
      <c r="AN1188" s="19"/>
      <c r="AO1188" s="19"/>
      <c r="AP1188" s="19"/>
      <c r="AQ1188" s="19"/>
      <c r="AR1188" s="19"/>
      <c r="AS1188" s="19"/>
      <c r="AT1188" s="19"/>
      <c r="AU1188" s="19"/>
    </row>
    <row r="1189" spans="27:48">
      <c r="AA1189" s="19"/>
      <c r="AB1189" s="19"/>
      <c r="AC1189" s="19"/>
      <c r="AD1189" s="19"/>
      <c r="AE1189" s="19"/>
      <c r="AG1189" s="137"/>
      <c r="AN1189" s="19"/>
      <c r="AO1189" s="19"/>
      <c r="AP1189" s="19"/>
      <c r="AQ1189" s="19"/>
      <c r="AR1189" s="19"/>
      <c r="AS1189" s="19"/>
      <c r="AT1189" s="19"/>
      <c r="AU1189" s="19"/>
    </row>
    <row r="1190" spans="27:48">
      <c r="AA1190" s="19"/>
      <c r="AB1190" s="19"/>
      <c r="AC1190" s="19"/>
      <c r="AD1190" s="19"/>
      <c r="AE1190" s="19"/>
      <c r="AG1190" s="137"/>
      <c r="AN1190" s="19"/>
      <c r="AO1190" s="19"/>
      <c r="AP1190" s="19"/>
      <c r="AQ1190" s="19"/>
      <c r="AR1190" s="19"/>
      <c r="AS1190" s="19"/>
      <c r="AT1190" s="19"/>
      <c r="AU1190" s="19"/>
      <c r="AV1190" s="19"/>
    </row>
    <row r="1191" spans="27:48">
      <c r="AA1191" s="19"/>
      <c r="AB1191" s="19"/>
      <c r="AC1191" s="19"/>
      <c r="AD1191" s="19"/>
      <c r="AE1191" s="19"/>
      <c r="AG1191" s="137"/>
      <c r="AN1191" s="19"/>
      <c r="AO1191" s="19"/>
      <c r="AP1191" s="19"/>
      <c r="AQ1191" s="19"/>
      <c r="AR1191" s="19"/>
      <c r="AS1191" s="19"/>
      <c r="AT1191" s="19"/>
      <c r="AU1191" s="19"/>
    </row>
    <row r="1192" spans="27:48">
      <c r="AA1192" s="19"/>
      <c r="AB1192" s="19"/>
      <c r="AC1192" s="19"/>
      <c r="AD1192" s="19"/>
      <c r="AE1192" s="19"/>
      <c r="AG1192" s="137"/>
      <c r="AN1192" s="19"/>
      <c r="AO1192" s="19"/>
      <c r="AP1192" s="19"/>
      <c r="AQ1192" s="19"/>
      <c r="AR1192" s="19"/>
      <c r="AS1192" s="19"/>
      <c r="AT1192" s="19"/>
      <c r="AU1192" s="19"/>
    </row>
    <row r="1193" spans="27:48">
      <c r="AA1193" s="19"/>
      <c r="AB1193" s="19"/>
      <c r="AC1193" s="19"/>
      <c r="AD1193" s="19"/>
      <c r="AE1193" s="19"/>
      <c r="AG1193" s="137"/>
      <c r="AN1193" s="19"/>
      <c r="AO1193" s="19"/>
      <c r="AP1193" s="19"/>
      <c r="AQ1193" s="19"/>
      <c r="AR1193" s="19"/>
      <c r="AS1193" s="19"/>
      <c r="AT1193" s="19"/>
      <c r="AU1193" s="19"/>
      <c r="AV1193" s="19"/>
    </row>
    <row r="1194" spans="27:48">
      <c r="AA1194" s="19"/>
      <c r="AB1194" s="19"/>
      <c r="AC1194" s="19"/>
      <c r="AD1194" s="19"/>
      <c r="AE1194" s="19"/>
      <c r="AG1194" s="137"/>
      <c r="AN1194" s="19"/>
      <c r="AO1194" s="19"/>
      <c r="AP1194" s="19"/>
      <c r="AQ1194" s="19"/>
      <c r="AR1194" s="19"/>
      <c r="AS1194" s="19"/>
      <c r="AT1194" s="19"/>
      <c r="AU1194" s="19"/>
    </row>
    <row r="1195" spans="27:48">
      <c r="AA1195" s="19"/>
      <c r="AB1195" s="19"/>
      <c r="AC1195" s="19"/>
      <c r="AD1195" s="19"/>
      <c r="AE1195" s="19"/>
      <c r="AG1195" s="137"/>
      <c r="AN1195" s="19"/>
      <c r="AO1195" s="19"/>
      <c r="AP1195" s="19"/>
      <c r="AQ1195" s="19"/>
      <c r="AR1195" s="19"/>
      <c r="AS1195" s="19"/>
      <c r="AT1195" s="19"/>
      <c r="AU1195" s="19"/>
    </row>
    <row r="1196" spans="27:48">
      <c r="AA1196" s="19"/>
      <c r="AB1196" s="19"/>
      <c r="AC1196" s="19"/>
      <c r="AD1196" s="19"/>
      <c r="AE1196" s="19"/>
      <c r="AG1196" s="137"/>
      <c r="AN1196" s="19"/>
      <c r="AO1196" s="19"/>
      <c r="AP1196" s="19"/>
      <c r="AQ1196" s="19"/>
      <c r="AR1196" s="19"/>
      <c r="AS1196" s="19"/>
      <c r="AT1196" s="19"/>
      <c r="AU1196" s="19"/>
    </row>
    <row r="1197" spans="27:48">
      <c r="AA1197" s="19"/>
      <c r="AB1197" s="19"/>
      <c r="AC1197" s="19"/>
      <c r="AD1197" s="19"/>
      <c r="AE1197" s="19"/>
      <c r="AG1197" s="137"/>
      <c r="AN1197" s="19"/>
      <c r="AO1197" s="19"/>
      <c r="AP1197" s="19"/>
      <c r="AQ1197" s="19"/>
      <c r="AR1197" s="19"/>
      <c r="AS1197" s="19"/>
      <c r="AT1197" s="19"/>
      <c r="AU1197" s="19"/>
    </row>
    <row r="1198" spans="27:48">
      <c r="AA1198" s="19"/>
      <c r="AB1198" s="19"/>
      <c r="AC1198" s="19"/>
      <c r="AD1198" s="19"/>
      <c r="AE1198" s="19"/>
      <c r="AG1198" s="137"/>
      <c r="AN1198" s="19"/>
      <c r="AO1198" s="19"/>
      <c r="AP1198" s="19"/>
      <c r="AQ1198" s="19"/>
      <c r="AR1198" s="19"/>
      <c r="AS1198" s="19"/>
      <c r="AT1198" s="19"/>
      <c r="AU1198" s="19"/>
    </row>
    <row r="1199" spans="27:48">
      <c r="AA1199" s="19"/>
      <c r="AB1199" s="19"/>
      <c r="AC1199" s="19"/>
      <c r="AD1199" s="19"/>
      <c r="AE1199" s="19"/>
      <c r="AG1199" s="137"/>
      <c r="AN1199" s="19"/>
      <c r="AO1199" s="19"/>
      <c r="AP1199" s="19"/>
      <c r="AQ1199" s="19"/>
      <c r="AR1199" s="19"/>
      <c r="AS1199" s="19"/>
      <c r="AT1199" s="19"/>
      <c r="AU1199" s="19"/>
    </row>
    <row r="1200" spans="27:48">
      <c r="AA1200" s="19"/>
      <c r="AB1200" s="19"/>
      <c r="AC1200" s="19"/>
      <c r="AD1200" s="19"/>
      <c r="AE1200" s="19"/>
      <c r="AG1200" s="137"/>
      <c r="AN1200" s="19"/>
      <c r="AO1200" s="19"/>
      <c r="AP1200" s="19"/>
      <c r="AQ1200" s="19"/>
      <c r="AR1200" s="19"/>
      <c r="AS1200" s="19"/>
      <c r="AT1200" s="19"/>
      <c r="AU1200" s="19"/>
    </row>
    <row r="1201" spans="27:48">
      <c r="AA1201" s="19"/>
      <c r="AB1201" s="19"/>
      <c r="AC1201" s="19"/>
      <c r="AD1201" s="19"/>
      <c r="AE1201" s="19"/>
      <c r="AG1201" s="137"/>
      <c r="AN1201" s="19"/>
      <c r="AO1201" s="19"/>
      <c r="AP1201" s="19"/>
      <c r="AQ1201" s="19"/>
      <c r="AR1201" s="19"/>
      <c r="AS1201" s="19"/>
      <c r="AT1201" s="19"/>
      <c r="AU1201" s="19"/>
    </row>
    <row r="1202" spans="27:48">
      <c r="AA1202" s="19"/>
      <c r="AB1202" s="19"/>
      <c r="AC1202" s="19"/>
      <c r="AD1202" s="19"/>
      <c r="AE1202" s="19"/>
      <c r="AG1202" s="137"/>
      <c r="AN1202" s="19"/>
      <c r="AO1202" s="19"/>
      <c r="AP1202" s="19"/>
      <c r="AQ1202" s="19"/>
      <c r="AR1202" s="19"/>
      <c r="AS1202" s="19"/>
      <c r="AT1202" s="19"/>
      <c r="AU1202" s="19"/>
    </row>
    <row r="1203" spans="27:48">
      <c r="AA1203" s="19"/>
      <c r="AB1203" s="19"/>
      <c r="AC1203" s="19"/>
      <c r="AD1203" s="19"/>
      <c r="AE1203" s="19"/>
      <c r="AG1203" s="137"/>
      <c r="AN1203" s="19"/>
      <c r="AO1203" s="19"/>
      <c r="AP1203" s="19"/>
      <c r="AQ1203" s="19"/>
      <c r="AR1203" s="19"/>
      <c r="AS1203" s="19"/>
      <c r="AT1203" s="19"/>
      <c r="AU1203" s="19"/>
    </row>
    <row r="1204" spans="27:48">
      <c r="AA1204" s="19"/>
      <c r="AB1204" s="19"/>
      <c r="AC1204" s="19"/>
      <c r="AD1204" s="19"/>
      <c r="AE1204" s="19"/>
      <c r="AG1204" s="137"/>
      <c r="AN1204" s="19"/>
      <c r="AO1204" s="19"/>
      <c r="AP1204" s="19"/>
      <c r="AQ1204" s="19"/>
      <c r="AR1204" s="19"/>
      <c r="AS1204" s="19"/>
      <c r="AT1204" s="19"/>
      <c r="AU1204" s="19"/>
    </row>
    <row r="1205" spans="27:48">
      <c r="AA1205" s="19"/>
      <c r="AB1205" s="19"/>
      <c r="AC1205" s="19"/>
      <c r="AD1205" s="19"/>
      <c r="AE1205" s="19"/>
      <c r="AG1205" s="137"/>
      <c r="AN1205" s="19"/>
      <c r="AO1205" s="19"/>
      <c r="AP1205" s="19"/>
      <c r="AQ1205" s="19"/>
      <c r="AR1205" s="19"/>
      <c r="AS1205" s="19"/>
      <c r="AT1205" s="19"/>
      <c r="AU1205" s="19"/>
      <c r="AV1205" s="19"/>
    </row>
    <row r="1206" spans="27:48">
      <c r="AA1206" s="19"/>
      <c r="AB1206" s="19"/>
      <c r="AC1206" s="19"/>
      <c r="AD1206" s="19"/>
      <c r="AE1206" s="19"/>
      <c r="AG1206" s="137"/>
      <c r="AN1206" s="19"/>
      <c r="AO1206" s="19"/>
      <c r="AP1206" s="19"/>
      <c r="AQ1206" s="19"/>
      <c r="AR1206" s="19"/>
      <c r="AS1206" s="19"/>
      <c r="AT1206" s="19"/>
      <c r="AU1206" s="19"/>
    </row>
    <row r="1207" spans="27:48">
      <c r="AA1207" s="19"/>
      <c r="AB1207" s="19"/>
      <c r="AC1207" s="19"/>
      <c r="AD1207" s="19"/>
      <c r="AE1207" s="19"/>
      <c r="AG1207" s="137"/>
      <c r="AN1207" s="19"/>
      <c r="AO1207" s="19"/>
      <c r="AP1207" s="19"/>
      <c r="AQ1207" s="19"/>
      <c r="AR1207" s="19"/>
      <c r="AS1207" s="19"/>
      <c r="AT1207" s="19"/>
      <c r="AU1207" s="19"/>
    </row>
    <row r="1208" spans="27:48">
      <c r="AA1208" s="19"/>
      <c r="AB1208" s="19"/>
      <c r="AC1208" s="19"/>
      <c r="AD1208" s="19"/>
      <c r="AE1208" s="19"/>
      <c r="AG1208" s="137"/>
      <c r="AN1208" s="19"/>
      <c r="AO1208" s="19"/>
      <c r="AP1208" s="19"/>
      <c r="AQ1208" s="19"/>
      <c r="AR1208" s="19"/>
      <c r="AS1208" s="19"/>
      <c r="AT1208" s="19"/>
      <c r="AU1208" s="19"/>
    </row>
    <row r="1209" spans="27:48">
      <c r="AA1209" s="19"/>
      <c r="AB1209" s="19"/>
      <c r="AC1209" s="19"/>
      <c r="AD1209" s="19"/>
      <c r="AE1209" s="19"/>
      <c r="AG1209" s="137"/>
      <c r="AN1209" s="19"/>
      <c r="AO1209" s="19"/>
      <c r="AP1209" s="19"/>
      <c r="AQ1209" s="19"/>
      <c r="AR1209" s="19"/>
      <c r="AS1209" s="19"/>
      <c r="AT1209" s="19"/>
      <c r="AU1209" s="19"/>
    </row>
    <row r="1210" spans="27:48">
      <c r="AA1210" s="19"/>
      <c r="AB1210" s="19"/>
      <c r="AC1210" s="19"/>
      <c r="AD1210" s="19"/>
      <c r="AE1210" s="19"/>
      <c r="AG1210" s="137"/>
      <c r="AN1210" s="19"/>
      <c r="AO1210" s="19"/>
      <c r="AP1210" s="19"/>
      <c r="AQ1210" s="19"/>
      <c r="AR1210" s="19"/>
      <c r="AS1210" s="19"/>
      <c r="AT1210" s="19"/>
      <c r="AU1210" s="19"/>
    </row>
    <row r="1211" spans="27:48">
      <c r="AA1211" s="19"/>
      <c r="AB1211" s="19"/>
      <c r="AC1211" s="19"/>
      <c r="AD1211" s="19"/>
      <c r="AE1211" s="19"/>
      <c r="AG1211" s="137"/>
      <c r="AN1211" s="19"/>
      <c r="AO1211" s="19"/>
      <c r="AP1211" s="19"/>
      <c r="AQ1211" s="19"/>
      <c r="AR1211" s="19"/>
      <c r="AS1211" s="19"/>
      <c r="AT1211" s="19"/>
      <c r="AU1211" s="19"/>
    </row>
    <row r="1212" spans="27:48">
      <c r="AA1212" s="19"/>
      <c r="AB1212" s="19"/>
      <c r="AC1212" s="19"/>
      <c r="AD1212" s="19"/>
      <c r="AE1212" s="19"/>
      <c r="AG1212" s="137"/>
      <c r="AN1212" s="19"/>
      <c r="AO1212" s="19"/>
      <c r="AP1212" s="19"/>
      <c r="AQ1212" s="19"/>
      <c r="AR1212" s="19"/>
      <c r="AS1212" s="19"/>
      <c r="AT1212" s="19"/>
      <c r="AU1212" s="19"/>
    </row>
    <row r="1213" spans="27:48">
      <c r="AA1213" s="19"/>
      <c r="AB1213" s="19"/>
      <c r="AC1213" s="19"/>
      <c r="AD1213" s="19"/>
      <c r="AE1213" s="19"/>
      <c r="AG1213" s="137"/>
      <c r="AN1213" s="19"/>
      <c r="AO1213" s="19"/>
      <c r="AP1213" s="19"/>
      <c r="AQ1213" s="19"/>
      <c r="AR1213" s="19"/>
      <c r="AS1213" s="19"/>
      <c r="AT1213" s="19"/>
      <c r="AU1213" s="19"/>
    </row>
    <row r="1214" spans="27:48">
      <c r="AA1214" s="19"/>
      <c r="AB1214" s="19"/>
      <c r="AC1214" s="19"/>
      <c r="AD1214" s="19"/>
      <c r="AE1214" s="19"/>
      <c r="AG1214" s="137"/>
      <c r="AN1214" s="19"/>
      <c r="AO1214" s="19"/>
      <c r="AP1214" s="19"/>
      <c r="AQ1214" s="19"/>
      <c r="AR1214" s="19"/>
      <c r="AS1214" s="19"/>
      <c r="AT1214" s="19"/>
      <c r="AU1214" s="19"/>
    </row>
    <row r="1215" spans="27:48">
      <c r="AA1215" s="19"/>
      <c r="AB1215" s="19"/>
      <c r="AC1215" s="19"/>
      <c r="AD1215" s="19"/>
      <c r="AE1215" s="19"/>
      <c r="AG1215" s="137"/>
      <c r="AN1215" s="19"/>
      <c r="AO1215" s="19"/>
      <c r="AP1215" s="19"/>
      <c r="AQ1215" s="19"/>
      <c r="AR1215" s="19"/>
      <c r="AS1215" s="19"/>
      <c r="AT1215" s="19"/>
      <c r="AU1215" s="19"/>
    </row>
    <row r="1216" spans="27:48">
      <c r="AA1216" s="19"/>
      <c r="AB1216" s="19"/>
      <c r="AC1216" s="19"/>
      <c r="AD1216" s="19"/>
      <c r="AE1216" s="19"/>
      <c r="AG1216" s="137"/>
      <c r="AN1216" s="19"/>
      <c r="AO1216" s="19"/>
      <c r="AP1216" s="19"/>
      <c r="AQ1216" s="19"/>
      <c r="AR1216" s="19"/>
      <c r="AS1216" s="19"/>
      <c r="AT1216" s="19"/>
      <c r="AU1216" s="19"/>
    </row>
    <row r="1217" spans="27:64">
      <c r="AA1217" s="19"/>
      <c r="AB1217" s="19"/>
      <c r="AC1217" s="19"/>
      <c r="AD1217" s="19"/>
      <c r="AE1217" s="19"/>
      <c r="AG1217" s="137"/>
      <c r="AN1217" s="19"/>
      <c r="AO1217" s="19"/>
      <c r="AP1217" s="19"/>
      <c r="AQ1217" s="19"/>
      <c r="AR1217" s="19"/>
      <c r="AS1217" s="19"/>
      <c r="AT1217" s="19"/>
      <c r="AU1217" s="19"/>
    </row>
    <row r="1218" spans="27:64">
      <c r="AA1218" s="19"/>
      <c r="AB1218" s="19"/>
      <c r="AC1218" s="19"/>
      <c r="AD1218" s="19"/>
      <c r="AE1218" s="19"/>
      <c r="AG1218" s="137"/>
      <c r="AN1218" s="19"/>
      <c r="AO1218" s="19"/>
      <c r="AP1218" s="19"/>
      <c r="AQ1218" s="19"/>
      <c r="AR1218" s="19"/>
      <c r="AS1218" s="19"/>
      <c r="AT1218" s="19"/>
      <c r="AU1218" s="19"/>
    </row>
    <row r="1219" spans="27:64">
      <c r="AA1219" s="19"/>
      <c r="AB1219" s="19"/>
      <c r="AC1219" s="19"/>
      <c r="AD1219" s="19"/>
      <c r="AE1219" s="19"/>
      <c r="AG1219" s="137"/>
      <c r="AN1219" s="19"/>
      <c r="AO1219" s="19"/>
      <c r="AP1219" s="19"/>
      <c r="AQ1219" s="19"/>
      <c r="AR1219" s="19"/>
      <c r="AS1219" s="19"/>
      <c r="AT1219" s="19"/>
      <c r="AU1219" s="19"/>
    </row>
    <row r="1220" spans="27:64">
      <c r="AA1220" s="19"/>
      <c r="AB1220" s="19"/>
      <c r="AC1220" s="19"/>
      <c r="AD1220" s="19"/>
      <c r="AE1220" s="19"/>
      <c r="AG1220" s="137"/>
      <c r="AN1220" s="19"/>
      <c r="AO1220" s="19"/>
      <c r="AP1220" s="19"/>
      <c r="AQ1220" s="19"/>
      <c r="AR1220" s="19"/>
      <c r="AS1220" s="19"/>
      <c r="AT1220" s="19"/>
      <c r="AU1220" s="19"/>
    </row>
    <row r="1221" spans="27:64">
      <c r="AA1221" s="19"/>
      <c r="AB1221" s="19"/>
      <c r="AC1221" s="19"/>
      <c r="AD1221" s="19"/>
      <c r="AE1221" s="19"/>
      <c r="AG1221" s="137"/>
      <c r="AN1221" s="19"/>
      <c r="AO1221" s="19"/>
      <c r="AP1221" s="19"/>
      <c r="AQ1221" s="19"/>
      <c r="AR1221" s="19"/>
      <c r="AS1221" s="19"/>
      <c r="AT1221" s="19"/>
      <c r="AU1221" s="19"/>
    </row>
    <row r="1222" spans="27:64">
      <c r="AA1222" s="19"/>
      <c r="AB1222" s="19"/>
      <c r="AC1222" s="19"/>
      <c r="AD1222" s="19"/>
      <c r="AE1222" s="19"/>
      <c r="AG1222" s="137"/>
      <c r="AN1222" s="19"/>
      <c r="AO1222" s="19"/>
      <c r="AP1222" s="19"/>
      <c r="AQ1222" s="19"/>
      <c r="AR1222" s="19"/>
      <c r="AS1222" s="19"/>
      <c r="AT1222" s="19"/>
      <c r="AU1222" s="19"/>
    </row>
    <row r="1223" spans="27:64">
      <c r="AA1223" s="19"/>
      <c r="AB1223" s="19"/>
      <c r="AC1223" s="19"/>
      <c r="AD1223" s="19"/>
      <c r="AE1223" s="19"/>
      <c r="AG1223" s="137"/>
      <c r="AN1223" s="19"/>
      <c r="AO1223" s="19"/>
      <c r="AP1223" s="19"/>
      <c r="AQ1223" s="19"/>
      <c r="AR1223" s="19"/>
      <c r="AS1223" s="19"/>
      <c r="AT1223" s="19"/>
      <c r="AU1223" s="19"/>
    </row>
    <row r="1224" spans="27:64">
      <c r="AA1224" s="19"/>
      <c r="AB1224" s="19"/>
      <c r="AC1224" s="19"/>
      <c r="AD1224" s="19"/>
      <c r="AE1224" s="19"/>
      <c r="AG1224" s="137"/>
      <c r="AN1224" s="19"/>
      <c r="AO1224" s="19"/>
      <c r="AP1224" s="19"/>
      <c r="AQ1224" s="19"/>
      <c r="AR1224" s="19"/>
      <c r="AS1224" s="19"/>
      <c r="AT1224" s="19"/>
      <c r="AU1224" s="19"/>
    </row>
    <row r="1225" spans="27:64">
      <c r="AA1225" s="19"/>
      <c r="AB1225" s="19"/>
      <c r="AC1225" s="19"/>
      <c r="AD1225" s="19"/>
      <c r="AE1225" s="19"/>
      <c r="AG1225" s="137"/>
      <c r="AN1225" s="19"/>
      <c r="AO1225" s="19"/>
      <c r="AP1225" s="19"/>
      <c r="AQ1225" s="19"/>
      <c r="AR1225" s="19"/>
      <c r="AS1225" s="19"/>
      <c r="AT1225" s="19"/>
      <c r="AU1225" s="19"/>
    </row>
    <row r="1226" spans="27:64">
      <c r="AA1226" s="19"/>
      <c r="AB1226" s="19"/>
      <c r="AC1226" s="19"/>
      <c r="AD1226" s="19"/>
      <c r="AE1226" s="19"/>
      <c r="AG1226" s="137"/>
      <c r="AN1226" s="19"/>
      <c r="AO1226" s="19"/>
      <c r="AP1226" s="19"/>
      <c r="AQ1226" s="19"/>
      <c r="AR1226" s="19"/>
      <c r="AS1226" s="19"/>
      <c r="AT1226" s="19"/>
      <c r="AU1226" s="19"/>
    </row>
    <row r="1227" spans="27:64">
      <c r="AA1227" s="19"/>
      <c r="AB1227" s="19"/>
      <c r="AC1227" s="19"/>
      <c r="AD1227" s="19"/>
      <c r="AE1227" s="19"/>
      <c r="AG1227" s="137"/>
      <c r="AN1227" s="19"/>
      <c r="AO1227" s="19"/>
      <c r="AP1227" s="19"/>
      <c r="AQ1227" s="19"/>
      <c r="AR1227" s="19"/>
      <c r="AS1227" s="19"/>
      <c r="AT1227" s="19"/>
      <c r="AU1227" s="19"/>
    </row>
    <row r="1228" spans="27:64">
      <c r="AA1228" s="19"/>
      <c r="AB1228" s="19"/>
      <c r="AC1228" s="19"/>
      <c r="AD1228" s="19"/>
      <c r="AE1228" s="19"/>
      <c r="AG1228" s="137"/>
      <c r="AN1228" s="19"/>
      <c r="AO1228" s="19"/>
      <c r="AP1228" s="19"/>
      <c r="AQ1228" s="19"/>
      <c r="AR1228" s="19"/>
      <c r="AS1228" s="19"/>
      <c r="AT1228" s="19"/>
      <c r="AU1228" s="19"/>
    </row>
    <row r="1229" spans="27:64">
      <c r="AA1229" s="19"/>
      <c r="AB1229" s="19"/>
      <c r="AC1229" s="19"/>
      <c r="AD1229" s="19"/>
      <c r="AE1229" s="19"/>
      <c r="AG1229" s="137"/>
      <c r="AN1229" s="19"/>
      <c r="AO1229" s="19"/>
      <c r="AP1229" s="19"/>
      <c r="AQ1229" s="19"/>
      <c r="AR1229" s="19"/>
      <c r="AS1229" s="19"/>
      <c r="AT1229" s="19"/>
      <c r="AU1229" s="19"/>
    </row>
    <row r="1230" spans="27:64">
      <c r="AA1230" s="19"/>
      <c r="AB1230" s="19"/>
      <c r="AC1230" s="19"/>
      <c r="AD1230" s="19"/>
      <c r="AE1230" s="19"/>
      <c r="AG1230" s="137"/>
      <c r="AN1230" s="19"/>
      <c r="AO1230" s="19"/>
      <c r="AP1230" s="19"/>
      <c r="AQ1230" s="19"/>
      <c r="AR1230" s="19"/>
      <c r="AS1230" s="19"/>
      <c r="AT1230" s="19"/>
      <c r="AU1230" s="19"/>
    </row>
    <row r="1231" spans="27:64">
      <c r="AA1231" s="19"/>
      <c r="AB1231" s="19"/>
      <c r="AC1231" s="19"/>
      <c r="AD1231" s="19"/>
      <c r="AE1231" s="19"/>
      <c r="AG1231" s="137"/>
      <c r="AN1231" s="19"/>
      <c r="AO1231" s="19"/>
      <c r="AP1231" s="19"/>
      <c r="AQ1231" s="19"/>
      <c r="AR1231" s="19"/>
      <c r="AS1231" s="19"/>
      <c r="AT1231" s="19"/>
      <c r="AU1231" s="19"/>
    </row>
    <row r="1232" spans="27:64">
      <c r="AA1232" s="19"/>
      <c r="AB1232" s="19"/>
      <c r="AC1232" s="19"/>
      <c r="AD1232" s="19"/>
      <c r="AE1232" s="19"/>
      <c r="AG1232" s="137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</row>
    <row r="1233" spans="27:47">
      <c r="AA1233" s="19"/>
      <c r="AB1233" s="19"/>
      <c r="AC1233" s="19"/>
      <c r="AD1233" s="19"/>
      <c r="AE1233" s="19"/>
      <c r="AG1233" s="137"/>
      <c r="AN1233" s="19"/>
      <c r="AO1233" s="19"/>
      <c r="AP1233" s="19"/>
      <c r="AQ1233" s="19"/>
      <c r="AR1233" s="19"/>
      <c r="AS1233" s="19"/>
      <c r="AT1233" s="19"/>
      <c r="AU1233" s="19"/>
    </row>
    <row r="1234" spans="27:47">
      <c r="AA1234" s="19"/>
      <c r="AB1234" s="19"/>
      <c r="AC1234" s="19"/>
      <c r="AD1234" s="19"/>
      <c r="AE1234" s="19"/>
      <c r="AG1234" s="137"/>
      <c r="AN1234" s="19"/>
      <c r="AO1234" s="19"/>
      <c r="AP1234" s="19"/>
      <c r="AQ1234" s="19"/>
      <c r="AR1234" s="19"/>
      <c r="AS1234" s="19"/>
      <c r="AT1234" s="19"/>
      <c r="AU1234" s="19"/>
    </row>
    <row r="1235" spans="27:47">
      <c r="AA1235" s="19"/>
      <c r="AB1235" s="19"/>
      <c r="AC1235" s="19"/>
      <c r="AD1235" s="19"/>
      <c r="AE1235" s="19"/>
      <c r="AG1235" s="137"/>
      <c r="AN1235" s="19"/>
      <c r="AO1235" s="19"/>
      <c r="AP1235" s="19"/>
      <c r="AQ1235" s="19"/>
      <c r="AR1235" s="19"/>
      <c r="AS1235" s="19"/>
      <c r="AT1235" s="19"/>
      <c r="AU1235" s="19"/>
    </row>
    <row r="1236" spans="27:47">
      <c r="AA1236" s="19"/>
      <c r="AB1236" s="19"/>
      <c r="AC1236" s="19"/>
      <c r="AD1236" s="19"/>
      <c r="AE1236" s="19"/>
      <c r="AG1236" s="137"/>
      <c r="AN1236" s="19"/>
      <c r="AO1236" s="19"/>
      <c r="AP1236" s="19"/>
      <c r="AQ1236" s="19"/>
      <c r="AR1236" s="19"/>
      <c r="AS1236" s="19"/>
      <c r="AT1236" s="19"/>
      <c r="AU1236" s="19"/>
    </row>
    <row r="1237" spans="27:47">
      <c r="AA1237" s="19"/>
      <c r="AB1237" s="19"/>
      <c r="AC1237" s="19"/>
      <c r="AD1237" s="19"/>
      <c r="AE1237" s="19"/>
      <c r="AG1237" s="137"/>
      <c r="AN1237" s="19"/>
      <c r="AO1237" s="19"/>
      <c r="AP1237" s="19"/>
      <c r="AQ1237" s="19"/>
      <c r="AR1237" s="19"/>
      <c r="AS1237" s="19"/>
      <c r="AT1237" s="19"/>
      <c r="AU1237" s="19"/>
    </row>
    <row r="1238" spans="27:47">
      <c r="AA1238" s="19"/>
      <c r="AB1238" s="19"/>
      <c r="AC1238" s="19"/>
      <c r="AD1238" s="19"/>
      <c r="AE1238" s="19"/>
      <c r="AG1238" s="137"/>
      <c r="AN1238" s="19"/>
      <c r="AO1238" s="19"/>
      <c r="AP1238" s="19"/>
      <c r="AQ1238" s="19"/>
      <c r="AR1238" s="19"/>
      <c r="AS1238" s="19"/>
      <c r="AT1238" s="19"/>
      <c r="AU1238" s="19"/>
    </row>
    <row r="1239" spans="27:47">
      <c r="AA1239" s="19"/>
      <c r="AB1239" s="19"/>
      <c r="AC1239" s="19"/>
      <c r="AD1239" s="19"/>
      <c r="AE1239" s="19"/>
      <c r="AG1239" s="137"/>
      <c r="AN1239" s="19"/>
      <c r="AO1239" s="19"/>
      <c r="AP1239" s="19"/>
      <c r="AQ1239" s="19"/>
      <c r="AR1239" s="19"/>
      <c r="AS1239" s="19"/>
      <c r="AT1239" s="19"/>
      <c r="AU1239" s="19"/>
    </row>
    <row r="1240" spans="27:47">
      <c r="AA1240" s="19"/>
      <c r="AB1240" s="19"/>
      <c r="AC1240" s="19"/>
      <c r="AD1240" s="19"/>
      <c r="AE1240" s="19"/>
      <c r="AG1240" s="137"/>
      <c r="AN1240" s="19"/>
      <c r="AO1240" s="19"/>
      <c r="AP1240" s="19"/>
      <c r="AQ1240" s="19"/>
      <c r="AR1240" s="19"/>
      <c r="AS1240" s="19"/>
      <c r="AT1240" s="19"/>
      <c r="AU1240" s="19"/>
    </row>
    <row r="1241" spans="27:47">
      <c r="AA1241" s="19"/>
      <c r="AB1241" s="19"/>
      <c r="AC1241" s="19"/>
      <c r="AD1241" s="19"/>
      <c r="AE1241" s="19"/>
      <c r="AG1241" s="137"/>
      <c r="AN1241" s="19"/>
      <c r="AO1241" s="19"/>
      <c r="AP1241" s="19"/>
      <c r="AQ1241" s="19"/>
      <c r="AR1241" s="19"/>
      <c r="AS1241" s="19"/>
      <c r="AT1241" s="19"/>
      <c r="AU1241" s="19"/>
    </row>
    <row r="1242" spans="27:47">
      <c r="AA1242" s="19"/>
      <c r="AB1242" s="19"/>
      <c r="AC1242" s="19"/>
      <c r="AD1242" s="19"/>
      <c r="AE1242" s="19"/>
      <c r="AG1242" s="137"/>
      <c r="AN1242" s="19"/>
      <c r="AO1242" s="19"/>
      <c r="AP1242" s="19"/>
      <c r="AQ1242" s="19"/>
      <c r="AR1242" s="19"/>
      <c r="AS1242" s="19"/>
      <c r="AT1242" s="19"/>
      <c r="AU1242" s="19"/>
    </row>
    <row r="1243" spans="27:47">
      <c r="AA1243" s="19"/>
      <c r="AB1243" s="19"/>
      <c r="AC1243" s="19"/>
      <c r="AD1243" s="19"/>
      <c r="AE1243" s="19"/>
      <c r="AG1243" s="137"/>
      <c r="AN1243" s="19"/>
      <c r="AO1243" s="19"/>
      <c r="AP1243" s="19"/>
      <c r="AQ1243" s="19"/>
      <c r="AR1243" s="19"/>
      <c r="AS1243" s="19"/>
      <c r="AT1243" s="19"/>
      <c r="AU1243" s="19"/>
    </row>
    <row r="1244" spans="27:47">
      <c r="AA1244" s="19"/>
      <c r="AB1244" s="19"/>
      <c r="AC1244" s="19"/>
      <c r="AD1244" s="19"/>
      <c r="AE1244" s="19"/>
      <c r="AG1244" s="137"/>
      <c r="AN1244" s="19"/>
      <c r="AO1244" s="19"/>
      <c r="AP1244" s="19"/>
      <c r="AQ1244" s="19"/>
      <c r="AR1244" s="19"/>
      <c r="AS1244" s="19"/>
      <c r="AT1244" s="19"/>
      <c r="AU1244" s="19"/>
    </row>
    <row r="1245" spans="27:47">
      <c r="AA1245" s="19"/>
      <c r="AB1245" s="19"/>
      <c r="AC1245" s="19"/>
      <c r="AD1245" s="19"/>
      <c r="AE1245" s="19"/>
      <c r="AG1245" s="137"/>
      <c r="AN1245" s="19"/>
      <c r="AO1245" s="19"/>
      <c r="AP1245" s="19"/>
      <c r="AQ1245" s="19"/>
      <c r="AR1245" s="19"/>
      <c r="AS1245" s="19"/>
      <c r="AT1245" s="19"/>
      <c r="AU1245" s="19"/>
    </row>
    <row r="1246" spans="27:47">
      <c r="AA1246" s="19"/>
      <c r="AB1246" s="19"/>
      <c r="AC1246" s="19"/>
      <c r="AD1246" s="19"/>
      <c r="AE1246" s="19"/>
      <c r="AG1246" s="137"/>
      <c r="AN1246" s="19"/>
      <c r="AO1246" s="19"/>
      <c r="AP1246" s="19"/>
      <c r="AQ1246" s="19"/>
      <c r="AR1246" s="19"/>
      <c r="AS1246" s="19"/>
      <c r="AT1246" s="19"/>
      <c r="AU1246" s="19"/>
    </row>
    <row r="1247" spans="27:47">
      <c r="AA1247" s="19"/>
      <c r="AB1247" s="19"/>
      <c r="AC1247" s="19"/>
      <c r="AD1247" s="19"/>
      <c r="AE1247" s="19"/>
      <c r="AG1247" s="137"/>
      <c r="AN1247" s="19"/>
      <c r="AO1247" s="19"/>
      <c r="AP1247" s="19"/>
      <c r="AQ1247" s="19"/>
      <c r="AR1247" s="19"/>
      <c r="AS1247" s="19"/>
      <c r="AT1247" s="19"/>
      <c r="AU1247" s="19"/>
    </row>
    <row r="1248" spans="27:47">
      <c r="AA1248" s="19"/>
      <c r="AB1248" s="19"/>
      <c r="AC1248" s="19"/>
      <c r="AD1248" s="19"/>
      <c r="AE1248" s="19"/>
      <c r="AG1248" s="137"/>
      <c r="AN1248" s="19"/>
      <c r="AO1248" s="19"/>
      <c r="AP1248" s="19"/>
      <c r="AQ1248" s="19"/>
      <c r="AR1248" s="19"/>
      <c r="AS1248" s="19"/>
      <c r="AT1248" s="19"/>
      <c r="AU1248" s="19"/>
    </row>
    <row r="1249" spans="27:64">
      <c r="AA1249" s="19"/>
      <c r="AB1249" s="19"/>
      <c r="AC1249" s="19"/>
      <c r="AD1249" s="19"/>
      <c r="AE1249" s="19"/>
      <c r="AG1249" s="137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</row>
    <row r="1250" spans="27:64">
      <c r="AA1250" s="19"/>
      <c r="AB1250" s="19"/>
      <c r="AC1250" s="19"/>
      <c r="AD1250" s="19"/>
      <c r="AE1250" s="19"/>
      <c r="AG1250" s="137"/>
      <c r="AN1250" s="19"/>
      <c r="AO1250" s="19"/>
      <c r="AP1250" s="19"/>
      <c r="AQ1250" s="19"/>
      <c r="AR1250" s="19"/>
      <c r="AS1250" s="19"/>
      <c r="AT1250" s="19"/>
      <c r="AU1250" s="19"/>
    </row>
    <row r="1251" spans="27:64">
      <c r="AA1251" s="19"/>
      <c r="AB1251" s="19"/>
      <c r="AC1251" s="19"/>
      <c r="AD1251" s="19"/>
      <c r="AE1251" s="19"/>
      <c r="AG1251" s="137"/>
      <c r="AN1251" s="19"/>
      <c r="AO1251" s="19"/>
      <c r="AP1251" s="19"/>
      <c r="AQ1251" s="19"/>
      <c r="AR1251" s="19"/>
      <c r="AS1251" s="19"/>
      <c r="AT1251" s="19"/>
      <c r="AU1251" s="19"/>
    </row>
    <row r="1252" spans="27:64">
      <c r="AA1252" s="19"/>
      <c r="AB1252" s="19"/>
      <c r="AC1252" s="19"/>
      <c r="AD1252" s="19"/>
      <c r="AE1252" s="19"/>
      <c r="AG1252" s="137"/>
      <c r="AN1252" s="19"/>
      <c r="AO1252" s="19"/>
      <c r="AP1252" s="19"/>
      <c r="AQ1252" s="19"/>
      <c r="AR1252" s="19"/>
      <c r="AS1252" s="19"/>
      <c r="AT1252" s="19"/>
      <c r="AU1252" s="19"/>
    </row>
    <row r="1253" spans="27:64">
      <c r="AA1253" s="19"/>
      <c r="AB1253" s="19"/>
      <c r="AC1253" s="19"/>
      <c r="AD1253" s="19"/>
      <c r="AE1253" s="19"/>
      <c r="AG1253" s="137"/>
      <c r="AN1253" s="19"/>
      <c r="AO1253" s="19"/>
      <c r="AP1253" s="19"/>
      <c r="AQ1253" s="19"/>
      <c r="AR1253" s="19"/>
      <c r="AS1253" s="19"/>
      <c r="AT1253" s="19"/>
      <c r="AU1253" s="19"/>
    </row>
    <row r="1254" spans="27:64">
      <c r="AA1254" s="19"/>
      <c r="AB1254" s="19"/>
      <c r="AC1254" s="19"/>
      <c r="AD1254" s="19"/>
      <c r="AE1254" s="19"/>
      <c r="AG1254" s="137"/>
      <c r="AN1254" s="19"/>
      <c r="AO1254" s="19"/>
      <c r="AP1254" s="19"/>
      <c r="AQ1254" s="19"/>
      <c r="AR1254" s="19"/>
      <c r="AS1254" s="19"/>
      <c r="AT1254" s="19"/>
      <c r="AU1254" s="19"/>
    </row>
    <row r="1255" spans="27:64">
      <c r="AA1255" s="19"/>
      <c r="AB1255" s="19"/>
      <c r="AC1255" s="19"/>
      <c r="AD1255" s="19"/>
      <c r="AE1255" s="19"/>
      <c r="AG1255" s="137"/>
      <c r="AN1255" s="19"/>
      <c r="AO1255" s="19"/>
      <c r="AP1255" s="19"/>
      <c r="AQ1255" s="19"/>
      <c r="AR1255" s="19"/>
      <c r="AS1255" s="19"/>
      <c r="AT1255" s="19"/>
      <c r="AU1255" s="19"/>
    </row>
    <row r="1256" spans="27:64">
      <c r="AA1256" s="19"/>
      <c r="AB1256" s="19"/>
      <c r="AC1256" s="19"/>
      <c r="AD1256" s="19"/>
      <c r="AE1256" s="19"/>
      <c r="AG1256" s="137"/>
      <c r="AN1256" s="19"/>
      <c r="AO1256" s="19"/>
      <c r="AP1256" s="19"/>
      <c r="AQ1256" s="19"/>
      <c r="AR1256" s="19"/>
      <c r="AS1256" s="19"/>
      <c r="AT1256" s="19"/>
      <c r="AU1256" s="19"/>
    </row>
    <row r="1257" spans="27:64">
      <c r="AA1257" s="19"/>
      <c r="AB1257" s="19"/>
      <c r="AC1257" s="19"/>
      <c r="AD1257" s="19"/>
      <c r="AE1257" s="19"/>
      <c r="AG1257" s="137"/>
      <c r="AN1257" s="19"/>
      <c r="AO1257" s="19"/>
      <c r="AP1257" s="19"/>
      <c r="AQ1257" s="19"/>
      <c r="AR1257" s="19"/>
      <c r="AS1257" s="19"/>
      <c r="AT1257" s="19"/>
      <c r="AU1257" s="19"/>
    </row>
    <row r="1258" spans="27:64">
      <c r="AA1258" s="19"/>
      <c r="AB1258" s="19"/>
      <c r="AC1258" s="19"/>
      <c r="AD1258" s="19"/>
      <c r="AE1258" s="19"/>
      <c r="AG1258" s="137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</row>
    <row r="1259" spans="27:64">
      <c r="AA1259" s="19"/>
      <c r="AB1259" s="19"/>
      <c r="AC1259" s="19"/>
      <c r="AD1259" s="19"/>
      <c r="AE1259" s="19"/>
      <c r="AG1259" s="137"/>
      <c r="AN1259" s="19"/>
      <c r="AO1259" s="19"/>
      <c r="AP1259" s="19"/>
      <c r="AQ1259" s="19"/>
      <c r="AR1259" s="19"/>
      <c r="AS1259" s="19"/>
      <c r="AT1259" s="19"/>
      <c r="AU1259" s="19"/>
    </row>
    <row r="1260" spans="27:64">
      <c r="AA1260" s="19"/>
      <c r="AB1260" s="19"/>
      <c r="AC1260" s="19"/>
      <c r="AD1260" s="19"/>
      <c r="AE1260" s="19"/>
      <c r="AG1260" s="137"/>
      <c r="AN1260" s="19"/>
      <c r="AO1260" s="19"/>
      <c r="AP1260" s="19"/>
      <c r="AQ1260" s="19"/>
      <c r="AR1260" s="19"/>
      <c r="AS1260" s="19"/>
      <c r="AT1260" s="19"/>
      <c r="AU1260" s="19"/>
    </row>
    <row r="1261" spans="27:64">
      <c r="AA1261" s="19"/>
      <c r="AB1261" s="19"/>
      <c r="AC1261" s="19"/>
      <c r="AD1261" s="19"/>
      <c r="AE1261" s="19"/>
      <c r="AG1261" s="137"/>
      <c r="AN1261" s="19"/>
      <c r="AO1261" s="19"/>
      <c r="AP1261" s="19"/>
      <c r="AQ1261" s="19"/>
      <c r="AR1261" s="19"/>
      <c r="AS1261" s="19"/>
      <c r="AT1261" s="19"/>
      <c r="AU1261" s="19"/>
    </row>
    <row r="1262" spans="27:64">
      <c r="AA1262" s="19"/>
      <c r="AB1262" s="19"/>
      <c r="AC1262" s="19"/>
      <c r="AD1262" s="19"/>
      <c r="AE1262" s="19"/>
      <c r="AG1262" s="137"/>
      <c r="AN1262" s="19"/>
      <c r="AO1262" s="19"/>
      <c r="AP1262" s="19"/>
      <c r="AQ1262" s="19"/>
      <c r="AR1262" s="19"/>
      <c r="AS1262" s="19"/>
      <c r="AT1262" s="19"/>
      <c r="AU1262" s="19"/>
    </row>
    <row r="1263" spans="27:64">
      <c r="AA1263" s="19"/>
      <c r="AB1263" s="19"/>
      <c r="AC1263" s="19"/>
      <c r="AD1263" s="19"/>
      <c r="AE1263" s="19"/>
      <c r="AG1263" s="137"/>
      <c r="AN1263" s="19"/>
      <c r="AO1263" s="19"/>
      <c r="AP1263" s="19"/>
      <c r="AQ1263" s="19"/>
      <c r="AR1263" s="19"/>
      <c r="AS1263" s="19"/>
      <c r="AT1263" s="19"/>
      <c r="AU1263" s="19"/>
    </row>
    <row r="1264" spans="27:64">
      <c r="AA1264" s="19"/>
      <c r="AB1264" s="19"/>
      <c r="AC1264" s="19"/>
      <c r="AD1264" s="19"/>
      <c r="AE1264" s="19"/>
      <c r="AG1264" s="137"/>
      <c r="AN1264" s="19"/>
      <c r="AO1264" s="19"/>
      <c r="AP1264" s="19"/>
      <c r="AQ1264" s="19"/>
      <c r="AR1264" s="19"/>
      <c r="AS1264" s="19"/>
      <c r="AT1264" s="19"/>
      <c r="AU1264" s="19"/>
    </row>
    <row r="1265" spans="27:47">
      <c r="AA1265" s="19"/>
      <c r="AB1265" s="19"/>
      <c r="AC1265" s="19"/>
      <c r="AD1265" s="19"/>
      <c r="AE1265" s="19"/>
      <c r="AG1265" s="137"/>
      <c r="AN1265" s="19"/>
      <c r="AO1265" s="19"/>
      <c r="AP1265" s="19"/>
      <c r="AQ1265" s="19"/>
      <c r="AR1265" s="19"/>
      <c r="AS1265" s="19"/>
      <c r="AT1265" s="19"/>
      <c r="AU1265" s="19"/>
    </row>
    <row r="1266" spans="27:47">
      <c r="AA1266" s="19"/>
      <c r="AB1266" s="19"/>
      <c r="AC1266" s="19"/>
      <c r="AD1266" s="19"/>
      <c r="AE1266" s="19"/>
      <c r="AG1266" s="137"/>
      <c r="AN1266" s="19"/>
      <c r="AO1266" s="19"/>
      <c r="AP1266" s="19"/>
      <c r="AQ1266" s="19"/>
      <c r="AR1266" s="19"/>
      <c r="AS1266" s="19"/>
      <c r="AT1266" s="19"/>
      <c r="AU1266" s="19"/>
    </row>
    <row r="1267" spans="27:47">
      <c r="AA1267" s="19"/>
      <c r="AB1267" s="19"/>
      <c r="AC1267" s="19"/>
      <c r="AD1267" s="19"/>
      <c r="AE1267" s="19"/>
      <c r="AG1267" s="137"/>
      <c r="AN1267" s="19"/>
      <c r="AO1267" s="19"/>
      <c r="AP1267" s="19"/>
      <c r="AQ1267" s="19"/>
      <c r="AR1267" s="19"/>
      <c r="AS1267" s="19"/>
      <c r="AT1267" s="19"/>
      <c r="AU1267" s="19"/>
    </row>
    <row r="1268" spans="27:47">
      <c r="AA1268" s="19"/>
      <c r="AB1268" s="19"/>
      <c r="AC1268" s="19"/>
      <c r="AD1268" s="19"/>
      <c r="AE1268" s="19"/>
      <c r="AG1268" s="137"/>
      <c r="AN1268" s="19"/>
      <c r="AO1268" s="19"/>
      <c r="AP1268" s="19"/>
      <c r="AQ1268" s="19"/>
      <c r="AR1268" s="19"/>
      <c r="AS1268" s="19"/>
      <c r="AT1268" s="19"/>
      <c r="AU1268" s="19"/>
    </row>
    <row r="1269" spans="27:47">
      <c r="AA1269" s="19"/>
      <c r="AB1269" s="19"/>
      <c r="AC1269" s="19"/>
      <c r="AD1269" s="19"/>
      <c r="AE1269" s="19"/>
      <c r="AG1269" s="137"/>
      <c r="AN1269" s="19"/>
      <c r="AO1269" s="19"/>
      <c r="AP1269" s="19"/>
      <c r="AQ1269" s="19"/>
      <c r="AR1269" s="19"/>
      <c r="AS1269" s="19"/>
      <c r="AT1269" s="19"/>
      <c r="AU1269" s="19"/>
    </row>
    <row r="1270" spans="27:47">
      <c r="AA1270" s="19"/>
      <c r="AB1270" s="19"/>
      <c r="AC1270" s="19"/>
      <c r="AD1270" s="19"/>
      <c r="AE1270" s="19"/>
      <c r="AG1270" s="137"/>
      <c r="AN1270" s="19"/>
      <c r="AO1270" s="19"/>
      <c r="AP1270" s="19"/>
      <c r="AQ1270" s="19"/>
      <c r="AR1270" s="19"/>
      <c r="AS1270" s="19"/>
      <c r="AT1270" s="19"/>
      <c r="AU1270" s="19"/>
    </row>
    <row r="1271" spans="27:47">
      <c r="AA1271" s="19"/>
      <c r="AB1271" s="19"/>
      <c r="AC1271" s="19"/>
      <c r="AD1271" s="19"/>
      <c r="AE1271" s="19"/>
      <c r="AG1271" s="137"/>
      <c r="AN1271" s="19"/>
      <c r="AO1271" s="19"/>
      <c r="AP1271" s="19"/>
      <c r="AQ1271" s="19"/>
      <c r="AR1271" s="19"/>
      <c r="AS1271" s="19"/>
      <c r="AT1271" s="19"/>
      <c r="AU1271" s="19"/>
    </row>
    <row r="1272" spans="27:47">
      <c r="AA1272" s="19"/>
      <c r="AB1272" s="19"/>
      <c r="AC1272" s="19"/>
      <c r="AD1272" s="19"/>
      <c r="AE1272" s="19"/>
      <c r="AG1272" s="137"/>
      <c r="AN1272" s="19"/>
      <c r="AO1272" s="19"/>
      <c r="AP1272" s="19"/>
      <c r="AQ1272" s="19"/>
      <c r="AR1272" s="19"/>
      <c r="AS1272" s="19"/>
      <c r="AT1272" s="19"/>
      <c r="AU1272" s="19"/>
    </row>
    <row r="1273" spans="27:47">
      <c r="AA1273" s="19"/>
      <c r="AB1273" s="19"/>
      <c r="AC1273" s="19"/>
      <c r="AD1273" s="19"/>
      <c r="AE1273" s="19"/>
      <c r="AG1273" s="137"/>
      <c r="AN1273" s="19"/>
      <c r="AO1273" s="19"/>
      <c r="AP1273" s="19"/>
      <c r="AQ1273" s="19"/>
      <c r="AR1273" s="19"/>
      <c r="AS1273" s="19"/>
      <c r="AT1273" s="19"/>
      <c r="AU1273" s="19"/>
    </row>
    <row r="1274" spans="27:47">
      <c r="AA1274" s="19"/>
      <c r="AB1274" s="19"/>
      <c r="AC1274" s="19"/>
      <c r="AD1274" s="19"/>
      <c r="AE1274" s="19"/>
      <c r="AG1274" s="137"/>
      <c r="AN1274" s="19"/>
      <c r="AO1274" s="19"/>
      <c r="AP1274" s="19"/>
      <c r="AQ1274" s="19"/>
      <c r="AR1274" s="19"/>
      <c r="AS1274" s="19"/>
      <c r="AT1274" s="19"/>
      <c r="AU1274" s="19"/>
    </row>
    <row r="1275" spans="27:47">
      <c r="AA1275" s="19"/>
      <c r="AB1275" s="19"/>
      <c r="AC1275" s="19"/>
      <c r="AD1275" s="19"/>
      <c r="AE1275" s="19"/>
      <c r="AG1275" s="137"/>
      <c r="AN1275" s="19"/>
      <c r="AO1275" s="19"/>
      <c r="AP1275" s="19"/>
      <c r="AQ1275" s="19"/>
      <c r="AR1275" s="19"/>
      <c r="AS1275" s="19"/>
      <c r="AT1275" s="19"/>
      <c r="AU1275" s="19"/>
    </row>
    <row r="1276" spans="27:47">
      <c r="AA1276" s="19"/>
      <c r="AB1276" s="19"/>
      <c r="AC1276" s="19"/>
      <c r="AD1276" s="19"/>
      <c r="AE1276" s="19"/>
      <c r="AG1276" s="137"/>
      <c r="AN1276" s="19"/>
      <c r="AO1276" s="19"/>
      <c r="AP1276" s="19"/>
      <c r="AQ1276" s="19"/>
      <c r="AR1276" s="19"/>
      <c r="AS1276" s="19"/>
      <c r="AT1276" s="19"/>
      <c r="AU1276" s="19"/>
    </row>
    <row r="1277" spans="27:47">
      <c r="AA1277" s="19"/>
      <c r="AB1277" s="19"/>
      <c r="AC1277" s="19"/>
      <c r="AD1277" s="19"/>
      <c r="AE1277" s="19"/>
      <c r="AG1277" s="137"/>
      <c r="AN1277" s="19"/>
      <c r="AO1277" s="19"/>
      <c r="AP1277" s="19"/>
      <c r="AQ1277" s="19"/>
      <c r="AR1277" s="19"/>
      <c r="AS1277" s="19"/>
      <c r="AT1277" s="19"/>
      <c r="AU1277" s="19"/>
    </row>
    <row r="1278" spans="27:47">
      <c r="AA1278" s="19"/>
      <c r="AB1278" s="19"/>
      <c r="AC1278" s="19"/>
      <c r="AD1278" s="19"/>
      <c r="AE1278" s="19"/>
      <c r="AG1278" s="137"/>
      <c r="AN1278" s="19"/>
      <c r="AO1278" s="19"/>
      <c r="AP1278" s="19"/>
      <c r="AQ1278" s="19"/>
      <c r="AR1278" s="19"/>
      <c r="AS1278" s="19"/>
      <c r="AT1278" s="19"/>
      <c r="AU1278" s="19"/>
    </row>
    <row r="1279" spans="27:47">
      <c r="AA1279" s="19"/>
      <c r="AB1279" s="19"/>
      <c r="AC1279" s="19"/>
      <c r="AD1279" s="19"/>
      <c r="AE1279" s="19"/>
      <c r="AG1279" s="137"/>
      <c r="AN1279" s="19"/>
      <c r="AO1279" s="19"/>
      <c r="AP1279" s="19"/>
      <c r="AQ1279" s="19"/>
      <c r="AR1279" s="19"/>
      <c r="AS1279" s="19"/>
      <c r="AT1279" s="19"/>
      <c r="AU1279" s="19"/>
    </row>
    <row r="1280" spans="27:47">
      <c r="AA1280" s="19"/>
      <c r="AB1280" s="19"/>
      <c r="AC1280" s="19"/>
      <c r="AD1280" s="19"/>
      <c r="AE1280" s="19"/>
      <c r="AG1280" s="137"/>
      <c r="AN1280" s="19"/>
      <c r="AO1280" s="19"/>
      <c r="AP1280" s="19"/>
      <c r="AQ1280" s="19"/>
      <c r="AR1280" s="19"/>
      <c r="AS1280" s="19"/>
      <c r="AT1280" s="19"/>
      <c r="AU1280" s="19"/>
    </row>
    <row r="1281" spans="27:64">
      <c r="AA1281" s="19"/>
      <c r="AB1281" s="19"/>
      <c r="AC1281" s="19"/>
      <c r="AD1281" s="19"/>
      <c r="AE1281" s="19"/>
      <c r="AG1281" s="137"/>
      <c r="AN1281" s="19"/>
      <c r="AO1281" s="19"/>
      <c r="AP1281" s="19"/>
      <c r="AQ1281" s="19"/>
      <c r="AR1281" s="19"/>
      <c r="AS1281" s="19"/>
      <c r="AT1281" s="19"/>
      <c r="AU1281" s="19"/>
    </row>
    <row r="1282" spans="27:64">
      <c r="AA1282" s="19"/>
      <c r="AB1282" s="19"/>
      <c r="AC1282" s="19"/>
      <c r="AD1282" s="19"/>
      <c r="AE1282" s="19"/>
      <c r="AG1282" s="137"/>
      <c r="AN1282" s="19"/>
      <c r="AO1282" s="19"/>
      <c r="AP1282" s="19"/>
      <c r="AQ1282" s="19"/>
      <c r="AR1282" s="19"/>
      <c r="AS1282" s="19"/>
      <c r="AT1282" s="19"/>
      <c r="AU1282" s="19"/>
    </row>
    <row r="1283" spans="27:64">
      <c r="AA1283" s="19"/>
      <c r="AB1283" s="19"/>
      <c r="AC1283" s="19"/>
      <c r="AD1283" s="19"/>
      <c r="AE1283" s="19"/>
      <c r="AG1283" s="137"/>
      <c r="AN1283" s="19"/>
      <c r="AO1283" s="19"/>
      <c r="AP1283" s="19"/>
      <c r="AQ1283" s="19"/>
      <c r="AR1283" s="19"/>
      <c r="AS1283" s="19"/>
      <c r="AT1283" s="19"/>
      <c r="AU1283" s="19"/>
    </row>
    <row r="1284" spans="27:64">
      <c r="AA1284" s="19"/>
      <c r="AB1284" s="19"/>
      <c r="AC1284" s="19"/>
      <c r="AD1284" s="19"/>
      <c r="AE1284" s="19"/>
      <c r="AG1284" s="137"/>
      <c r="AN1284" s="19"/>
      <c r="AO1284" s="19"/>
      <c r="AP1284" s="19"/>
      <c r="AQ1284" s="19"/>
      <c r="AR1284" s="19"/>
      <c r="AS1284" s="19"/>
      <c r="AT1284" s="19"/>
      <c r="AU1284" s="19"/>
    </row>
    <row r="1285" spans="27:64">
      <c r="AA1285" s="19"/>
      <c r="AB1285" s="19"/>
      <c r="AC1285" s="19"/>
      <c r="AD1285" s="19"/>
      <c r="AE1285" s="19"/>
      <c r="AG1285" s="137"/>
      <c r="AN1285" s="19"/>
      <c r="AO1285" s="19"/>
      <c r="AP1285" s="19"/>
      <c r="AQ1285" s="19"/>
      <c r="AR1285" s="19"/>
      <c r="AS1285" s="19"/>
      <c r="AT1285" s="19"/>
      <c r="AU1285" s="19"/>
    </row>
    <row r="1286" spans="27:64">
      <c r="AA1286" s="19"/>
      <c r="AB1286" s="19"/>
      <c r="AC1286" s="19"/>
      <c r="AD1286" s="19"/>
      <c r="AE1286" s="19"/>
      <c r="AG1286" s="137"/>
      <c r="AN1286" s="19"/>
      <c r="AO1286" s="19"/>
      <c r="AP1286" s="19"/>
      <c r="AQ1286" s="19"/>
      <c r="AR1286" s="19"/>
      <c r="AS1286" s="19"/>
      <c r="AT1286" s="19"/>
      <c r="AU1286" s="19"/>
    </row>
    <row r="1287" spans="27:64">
      <c r="AA1287" s="19"/>
      <c r="AB1287" s="19"/>
      <c r="AC1287" s="19"/>
      <c r="AD1287" s="19"/>
      <c r="AE1287" s="19"/>
      <c r="AG1287" s="137"/>
      <c r="AN1287" s="19"/>
      <c r="AO1287" s="19"/>
      <c r="AP1287" s="19"/>
      <c r="AQ1287" s="19"/>
      <c r="AR1287" s="19"/>
      <c r="AS1287" s="19"/>
      <c r="AT1287" s="19"/>
      <c r="AU1287" s="19"/>
    </row>
    <row r="1288" spans="27:64">
      <c r="AA1288" s="19"/>
      <c r="AB1288" s="19"/>
      <c r="AC1288" s="19"/>
      <c r="AD1288" s="19"/>
      <c r="AE1288" s="19"/>
      <c r="AG1288" s="137"/>
      <c r="AN1288" s="19"/>
      <c r="AO1288" s="19"/>
      <c r="AP1288" s="19"/>
      <c r="AQ1288" s="19"/>
      <c r="AR1288" s="19"/>
      <c r="AS1288" s="19"/>
      <c r="AT1288" s="19"/>
      <c r="AU1288" s="19"/>
    </row>
    <row r="1289" spans="27:64">
      <c r="AA1289" s="19"/>
      <c r="AB1289" s="19"/>
      <c r="AC1289" s="19"/>
      <c r="AD1289" s="19"/>
      <c r="AE1289" s="19"/>
      <c r="AG1289" s="137"/>
      <c r="AN1289" s="19"/>
      <c r="AO1289" s="19"/>
      <c r="AP1289" s="19"/>
      <c r="AQ1289" s="19"/>
      <c r="AR1289" s="19"/>
      <c r="AS1289" s="19"/>
      <c r="AT1289" s="19"/>
      <c r="AU1289" s="19"/>
    </row>
    <row r="1290" spans="27:64">
      <c r="AA1290" s="19"/>
      <c r="AB1290" s="19"/>
      <c r="AC1290" s="19"/>
      <c r="AD1290" s="19"/>
      <c r="AE1290" s="19"/>
      <c r="AG1290" s="137"/>
      <c r="AN1290" s="19"/>
      <c r="AO1290" s="19"/>
      <c r="AP1290" s="19"/>
      <c r="AQ1290" s="19"/>
      <c r="AR1290" s="19"/>
      <c r="AS1290" s="19"/>
      <c r="AT1290" s="19"/>
      <c r="AU1290" s="19"/>
    </row>
    <row r="1291" spans="27:64">
      <c r="AA1291" s="19"/>
      <c r="AB1291" s="19"/>
      <c r="AC1291" s="19"/>
      <c r="AD1291" s="19"/>
      <c r="AE1291" s="19"/>
      <c r="AG1291" s="137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</row>
    <row r="1292" spans="27:64">
      <c r="AA1292" s="19"/>
      <c r="AB1292" s="19"/>
      <c r="AC1292" s="19"/>
      <c r="AD1292" s="19"/>
      <c r="AE1292" s="19"/>
      <c r="AG1292" s="137"/>
      <c r="AN1292" s="19"/>
      <c r="AO1292" s="19"/>
      <c r="AP1292" s="19"/>
      <c r="AQ1292" s="19"/>
      <c r="AR1292" s="19"/>
      <c r="AS1292" s="19"/>
      <c r="AT1292" s="19"/>
      <c r="AU1292" s="19"/>
    </row>
    <row r="1293" spans="27:64">
      <c r="AA1293" s="19"/>
      <c r="AB1293" s="19"/>
      <c r="AC1293" s="19"/>
      <c r="AD1293" s="19"/>
      <c r="AE1293" s="19"/>
      <c r="AG1293" s="137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</row>
    <row r="1294" spans="27:64">
      <c r="AA1294" s="19"/>
      <c r="AB1294" s="19"/>
      <c r="AC1294" s="19"/>
      <c r="AD1294" s="19"/>
      <c r="AE1294" s="19"/>
      <c r="AG1294" s="137"/>
      <c r="AN1294" s="19"/>
      <c r="AO1294" s="19"/>
      <c r="AP1294" s="19"/>
      <c r="AQ1294" s="19"/>
      <c r="AR1294" s="19"/>
      <c r="AS1294" s="19"/>
      <c r="AT1294" s="19"/>
      <c r="AU1294" s="19"/>
    </row>
    <row r="1295" spans="27:64">
      <c r="AA1295" s="19"/>
      <c r="AB1295" s="19"/>
      <c r="AC1295" s="19"/>
      <c r="AD1295" s="19"/>
      <c r="AE1295" s="19"/>
      <c r="AG1295" s="137"/>
      <c r="AN1295" s="19"/>
      <c r="AO1295" s="19"/>
      <c r="AP1295" s="19"/>
      <c r="AQ1295" s="19"/>
      <c r="AR1295" s="19"/>
      <c r="AS1295" s="19"/>
      <c r="AT1295" s="19"/>
      <c r="AU1295" s="19"/>
      <c r="AV1295" s="19"/>
    </row>
    <row r="1296" spans="27:64">
      <c r="AA1296" s="19"/>
      <c r="AB1296" s="19"/>
      <c r="AC1296" s="19"/>
      <c r="AD1296" s="19"/>
      <c r="AE1296" s="19"/>
      <c r="AG1296" s="137"/>
      <c r="AN1296" s="19"/>
      <c r="AO1296" s="19"/>
      <c r="AP1296" s="19"/>
      <c r="AQ1296" s="19"/>
      <c r="AR1296" s="19"/>
      <c r="AS1296" s="19"/>
      <c r="AT1296" s="19"/>
      <c r="AU1296" s="19"/>
    </row>
    <row r="1297" spans="27:64">
      <c r="AA1297" s="19"/>
      <c r="AB1297" s="19"/>
      <c r="AC1297" s="19"/>
      <c r="AD1297" s="19"/>
      <c r="AE1297" s="19"/>
      <c r="AG1297" s="137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</row>
    <row r="1298" spans="27:64">
      <c r="AA1298" s="19"/>
      <c r="AB1298" s="19"/>
      <c r="AC1298" s="19"/>
      <c r="AD1298" s="19"/>
      <c r="AE1298" s="19"/>
      <c r="AG1298" s="137"/>
      <c r="AN1298" s="19"/>
      <c r="AO1298" s="19"/>
      <c r="AP1298" s="19"/>
      <c r="AQ1298" s="19"/>
      <c r="AR1298" s="19"/>
      <c r="AS1298" s="19"/>
      <c r="AT1298" s="19"/>
      <c r="AU1298" s="19"/>
    </row>
    <row r="1299" spans="27:64">
      <c r="AA1299" s="19"/>
      <c r="AB1299" s="19"/>
      <c r="AC1299" s="19"/>
      <c r="AD1299" s="19"/>
      <c r="AE1299" s="19"/>
      <c r="AG1299" s="137"/>
      <c r="AN1299" s="19"/>
      <c r="AO1299" s="19"/>
      <c r="AP1299" s="19"/>
      <c r="AQ1299" s="19"/>
      <c r="AR1299" s="19"/>
      <c r="AS1299" s="19"/>
      <c r="AT1299" s="19"/>
      <c r="AU1299" s="19"/>
    </row>
    <row r="1300" spans="27:64">
      <c r="AA1300" s="19"/>
      <c r="AB1300" s="19"/>
      <c r="AC1300" s="19"/>
      <c r="AD1300" s="19"/>
      <c r="AE1300" s="19"/>
      <c r="AG1300" s="137"/>
      <c r="AN1300" s="19"/>
      <c r="AO1300" s="19"/>
      <c r="AP1300" s="19"/>
      <c r="AQ1300" s="19"/>
      <c r="AR1300" s="19"/>
      <c r="AS1300" s="19"/>
      <c r="AT1300" s="19"/>
      <c r="AU1300" s="19"/>
    </row>
    <row r="1301" spans="27:64">
      <c r="AA1301" s="19"/>
      <c r="AB1301" s="19"/>
      <c r="AC1301" s="19"/>
      <c r="AD1301" s="19"/>
      <c r="AE1301" s="19"/>
      <c r="AG1301" s="137"/>
      <c r="AN1301" s="19"/>
      <c r="AO1301" s="19"/>
      <c r="AP1301" s="19"/>
      <c r="AQ1301" s="19"/>
      <c r="AR1301" s="19"/>
      <c r="AS1301" s="19"/>
      <c r="AT1301" s="19"/>
      <c r="AU1301" s="19"/>
      <c r="AV1301" s="19"/>
    </row>
    <row r="1302" spans="27:64">
      <c r="AA1302" s="19"/>
      <c r="AB1302" s="19"/>
      <c r="AC1302" s="19"/>
      <c r="AD1302" s="19"/>
      <c r="AE1302" s="19"/>
      <c r="AG1302" s="137"/>
      <c r="AN1302" s="19"/>
      <c r="AO1302" s="19"/>
      <c r="AP1302" s="19"/>
      <c r="AQ1302" s="19"/>
      <c r="AR1302" s="19"/>
      <c r="AS1302" s="19"/>
      <c r="AT1302" s="19"/>
      <c r="AU1302" s="19"/>
    </row>
    <row r="1303" spans="27:64">
      <c r="AA1303" s="19"/>
      <c r="AB1303" s="19"/>
      <c r="AC1303" s="19"/>
      <c r="AD1303" s="19"/>
      <c r="AE1303" s="19"/>
      <c r="AG1303" s="137"/>
      <c r="AN1303" s="19"/>
      <c r="AO1303" s="19"/>
      <c r="AP1303" s="19"/>
      <c r="AQ1303" s="19"/>
      <c r="AR1303" s="19"/>
      <c r="AS1303" s="19"/>
      <c r="AT1303" s="19"/>
      <c r="AU1303" s="19"/>
    </row>
    <row r="1304" spans="27:64">
      <c r="AA1304" s="19"/>
      <c r="AB1304" s="19"/>
      <c r="AC1304" s="19"/>
      <c r="AD1304" s="19"/>
      <c r="AE1304" s="19"/>
      <c r="AG1304" s="137"/>
      <c r="AN1304" s="19"/>
      <c r="AO1304" s="19"/>
      <c r="AP1304" s="19"/>
      <c r="AQ1304" s="19"/>
      <c r="AR1304" s="19"/>
      <c r="AS1304" s="19"/>
      <c r="AT1304" s="19"/>
      <c r="AU1304" s="19"/>
    </row>
    <row r="1305" spans="27:64">
      <c r="AA1305" s="19"/>
      <c r="AB1305" s="19"/>
      <c r="AC1305" s="19"/>
      <c r="AD1305" s="19"/>
      <c r="AE1305" s="19"/>
      <c r="AG1305" s="137"/>
      <c r="AN1305" s="19"/>
      <c r="AO1305" s="19"/>
      <c r="AP1305" s="19"/>
      <c r="AQ1305" s="19"/>
      <c r="AR1305" s="19"/>
      <c r="AS1305" s="19"/>
      <c r="AT1305" s="19"/>
      <c r="AU1305" s="19"/>
    </row>
    <row r="1306" spans="27:64">
      <c r="AA1306" s="19"/>
      <c r="AB1306" s="19"/>
      <c r="AC1306" s="19"/>
      <c r="AD1306" s="19"/>
      <c r="AE1306" s="19"/>
      <c r="AG1306" s="137"/>
      <c r="AN1306" s="19"/>
      <c r="AO1306" s="19"/>
      <c r="AP1306" s="19"/>
      <c r="AQ1306" s="19"/>
      <c r="AR1306" s="19"/>
      <c r="AS1306" s="19"/>
      <c r="AT1306" s="19"/>
      <c r="AU1306" s="19"/>
    </row>
    <row r="1307" spans="27:64">
      <c r="AA1307" s="19"/>
      <c r="AB1307" s="19"/>
      <c r="AC1307" s="19"/>
      <c r="AD1307" s="19"/>
      <c r="AE1307" s="19"/>
      <c r="AG1307" s="137"/>
      <c r="AN1307" s="19"/>
      <c r="AO1307" s="19"/>
      <c r="AP1307" s="19"/>
      <c r="AQ1307" s="19"/>
      <c r="AR1307" s="19"/>
      <c r="AS1307" s="19"/>
      <c r="AT1307" s="19"/>
      <c r="AU1307" s="19"/>
    </row>
    <row r="1308" spans="27:64">
      <c r="AA1308" s="19"/>
      <c r="AB1308" s="19"/>
      <c r="AC1308" s="19"/>
      <c r="AD1308" s="19"/>
      <c r="AE1308" s="19"/>
      <c r="AG1308" s="137"/>
      <c r="AN1308" s="19"/>
      <c r="AO1308" s="19"/>
      <c r="AP1308" s="19"/>
      <c r="AQ1308" s="19"/>
      <c r="AR1308" s="19"/>
      <c r="AS1308" s="19"/>
      <c r="AT1308" s="19"/>
      <c r="AU1308" s="19"/>
    </row>
    <row r="1309" spans="27:64">
      <c r="AA1309" s="19"/>
      <c r="AB1309" s="19"/>
      <c r="AC1309" s="19"/>
      <c r="AD1309" s="19"/>
      <c r="AE1309" s="19"/>
      <c r="AG1309" s="137"/>
      <c r="AN1309" s="19"/>
      <c r="AO1309" s="19"/>
      <c r="AP1309" s="19"/>
      <c r="AQ1309" s="19"/>
      <c r="AR1309" s="19"/>
      <c r="AS1309" s="19"/>
      <c r="AT1309" s="19"/>
      <c r="AU1309" s="19"/>
    </row>
    <row r="1310" spans="27:64">
      <c r="AA1310" s="19"/>
      <c r="AB1310" s="19"/>
      <c r="AC1310" s="19"/>
      <c r="AD1310" s="19"/>
      <c r="AE1310" s="19"/>
      <c r="AG1310" s="137"/>
      <c r="AN1310" s="19"/>
      <c r="AO1310" s="19"/>
      <c r="AP1310" s="19"/>
      <c r="AQ1310" s="19"/>
      <c r="AR1310" s="19"/>
      <c r="AS1310" s="19"/>
      <c r="AT1310" s="19"/>
      <c r="AU1310" s="19"/>
    </row>
    <row r="1311" spans="27:64">
      <c r="AA1311" s="19"/>
      <c r="AB1311" s="19"/>
      <c r="AC1311" s="19"/>
      <c r="AD1311" s="19"/>
      <c r="AE1311" s="19"/>
      <c r="AG1311" s="137"/>
      <c r="AN1311" s="19"/>
      <c r="AO1311" s="19"/>
      <c r="AP1311" s="19"/>
      <c r="AQ1311" s="19"/>
      <c r="AR1311" s="19"/>
      <c r="AS1311" s="19"/>
      <c r="AT1311" s="19"/>
      <c r="AU1311" s="19"/>
    </row>
    <row r="1312" spans="27:64">
      <c r="AA1312" s="19"/>
      <c r="AB1312" s="19"/>
      <c r="AC1312" s="19"/>
      <c r="AD1312" s="19"/>
      <c r="AE1312" s="19"/>
      <c r="AG1312" s="137"/>
      <c r="AN1312" s="19"/>
      <c r="AO1312" s="19"/>
      <c r="AP1312" s="19"/>
      <c r="AQ1312" s="19"/>
      <c r="AR1312" s="19"/>
      <c r="AS1312" s="19"/>
      <c r="AT1312" s="19"/>
      <c r="AU1312" s="19"/>
    </row>
    <row r="1313" spans="27:64">
      <c r="AA1313" s="19"/>
      <c r="AB1313" s="19"/>
      <c r="AC1313" s="19"/>
      <c r="AD1313" s="19"/>
      <c r="AE1313" s="19"/>
      <c r="AG1313" s="137"/>
      <c r="AN1313" s="19"/>
      <c r="AO1313" s="19"/>
      <c r="AP1313" s="19"/>
      <c r="AQ1313" s="19"/>
      <c r="AR1313" s="19"/>
      <c r="AS1313" s="19"/>
      <c r="AT1313" s="19"/>
      <c r="AU1313" s="19"/>
    </row>
    <row r="1314" spans="27:64">
      <c r="AA1314" s="19"/>
      <c r="AB1314" s="19"/>
      <c r="AC1314" s="19"/>
      <c r="AD1314" s="19"/>
      <c r="AE1314" s="19"/>
      <c r="AG1314" s="137"/>
      <c r="AN1314" s="19"/>
      <c r="AO1314" s="19"/>
      <c r="AP1314" s="19"/>
      <c r="AQ1314" s="19"/>
      <c r="AR1314" s="19"/>
      <c r="AS1314" s="19"/>
      <c r="AT1314" s="19"/>
      <c r="AU1314" s="19"/>
    </row>
    <row r="1315" spans="27:64">
      <c r="AA1315" s="19"/>
      <c r="AB1315" s="19"/>
      <c r="AC1315" s="19"/>
      <c r="AD1315" s="19"/>
      <c r="AE1315" s="19"/>
      <c r="AG1315" s="137"/>
      <c r="AN1315" s="19"/>
      <c r="AO1315" s="19"/>
      <c r="AP1315" s="19"/>
      <c r="AQ1315" s="19"/>
      <c r="AR1315" s="19"/>
      <c r="AS1315" s="19"/>
      <c r="AT1315" s="19"/>
      <c r="AU1315" s="19"/>
    </row>
    <row r="1316" spans="27:64">
      <c r="AA1316" s="19"/>
      <c r="AB1316" s="19"/>
      <c r="AC1316" s="19"/>
      <c r="AD1316" s="19"/>
      <c r="AE1316" s="19"/>
      <c r="AG1316" s="137"/>
      <c r="AN1316" s="19"/>
      <c r="AO1316" s="19"/>
      <c r="AP1316" s="19"/>
      <c r="AQ1316" s="19"/>
      <c r="AR1316" s="19"/>
      <c r="AS1316" s="19"/>
      <c r="AT1316" s="19"/>
      <c r="AU1316" s="19"/>
    </row>
    <row r="1317" spans="27:64">
      <c r="AA1317" s="19"/>
      <c r="AB1317" s="19"/>
      <c r="AC1317" s="19"/>
      <c r="AD1317" s="19"/>
      <c r="AE1317" s="19"/>
      <c r="AG1317" s="137"/>
      <c r="AN1317" s="19"/>
      <c r="AO1317" s="19"/>
      <c r="AP1317" s="19"/>
      <c r="AQ1317" s="19"/>
      <c r="AR1317" s="19"/>
      <c r="AS1317" s="19"/>
      <c r="AT1317" s="19"/>
      <c r="AU1317" s="19"/>
    </row>
    <row r="1318" spans="27:64">
      <c r="AA1318" s="19"/>
      <c r="AB1318" s="19"/>
      <c r="AC1318" s="19"/>
      <c r="AD1318" s="19"/>
      <c r="AE1318" s="19"/>
      <c r="AG1318" s="137"/>
      <c r="AN1318" s="19"/>
      <c r="AO1318" s="19"/>
      <c r="AP1318" s="19"/>
      <c r="AQ1318" s="19"/>
      <c r="AR1318" s="19"/>
      <c r="AS1318" s="19"/>
      <c r="AT1318" s="19"/>
      <c r="AU1318" s="19"/>
    </row>
    <row r="1319" spans="27:64">
      <c r="AA1319" s="19"/>
      <c r="AB1319" s="19"/>
      <c r="AC1319" s="19"/>
      <c r="AD1319" s="19"/>
      <c r="AE1319" s="19"/>
      <c r="AG1319" s="137"/>
      <c r="AN1319" s="19"/>
      <c r="AO1319" s="19"/>
      <c r="AP1319" s="19"/>
      <c r="AQ1319" s="19"/>
      <c r="AR1319" s="19"/>
      <c r="AS1319" s="19"/>
      <c r="AT1319" s="19"/>
      <c r="AU1319" s="19"/>
    </row>
    <row r="1320" spans="27:64">
      <c r="AA1320" s="19"/>
      <c r="AB1320" s="19"/>
      <c r="AC1320" s="19"/>
      <c r="AD1320" s="19"/>
      <c r="AE1320" s="19"/>
      <c r="AG1320" s="137"/>
      <c r="AN1320" s="19"/>
      <c r="AO1320" s="19"/>
      <c r="AP1320" s="19"/>
      <c r="AQ1320" s="19"/>
      <c r="AR1320" s="19"/>
      <c r="AS1320" s="19"/>
      <c r="AT1320" s="19"/>
      <c r="AU1320" s="19"/>
    </row>
    <row r="1321" spans="27:64">
      <c r="AA1321" s="19"/>
      <c r="AB1321" s="19"/>
      <c r="AC1321" s="19"/>
      <c r="AD1321" s="19"/>
      <c r="AE1321" s="19"/>
      <c r="AG1321" s="137"/>
      <c r="AN1321" s="19"/>
      <c r="AO1321" s="19"/>
      <c r="AP1321" s="19"/>
      <c r="AQ1321" s="19"/>
      <c r="AR1321" s="19"/>
      <c r="AS1321" s="19"/>
      <c r="AT1321" s="19"/>
      <c r="AU1321" s="19"/>
    </row>
    <row r="1322" spans="27:64">
      <c r="AA1322" s="19"/>
      <c r="AB1322" s="19"/>
      <c r="AC1322" s="19"/>
      <c r="AD1322" s="19"/>
      <c r="AE1322" s="19"/>
      <c r="AG1322" s="137"/>
      <c r="AN1322" s="19"/>
      <c r="AO1322" s="19"/>
      <c r="AP1322" s="19"/>
      <c r="AQ1322" s="19"/>
      <c r="AR1322" s="19"/>
      <c r="AS1322" s="19"/>
      <c r="AT1322" s="19"/>
      <c r="AU1322" s="19"/>
    </row>
    <row r="1323" spans="27:64">
      <c r="AA1323" s="19"/>
      <c r="AB1323" s="19"/>
      <c r="AC1323" s="19"/>
      <c r="AD1323" s="19"/>
      <c r="AE1323" s="19"/>
      <c r="AG1323" s="137"/>
      <c r="AN1323" s="19"/>
      <c r="AO1323" s="19"/>
      <c r="AP1323" s="19"/>
      <c r="AQ1323" s="19"/>
      <c r="AR1323" s="19"/>
      <c r="AS1323" s="19"/>
      <c r="AT1323" s="19"/>
      <c r="AU1323" s="19"/>
    </row>
    <row r="1324" spans="27:64">
      <c r="AA1324" s="19"/>
      <c r="AB1324" s="19"/>
      <c r="AC1324" s="19"/>
      <c r="AD1324" s="19"/>
      <c r="AE1324" s="19"/>
      <c r="AG1324" s="137"/>
      <c r="AN1324" s="19"/>
      <c r="AO1324" s="19"/>
      <c r="AP1324" s="19"/>
      <c r="AQ1324" s="19"/>
      <c r="AR1324" s="19"/>
      <c r="AS1324" s="19"/>
      <c r="AT1324" s="19"/>
      <c r="AU1324" s="19"/>
    </row>
    <row r="1325" spans="27:64">
      <c r="AA1325" s="19"/>
      <c r="AB1325" s="19"/>
      <c r="AC1325" s="19"/>
      <c r="AD1325" s="19"/>
      <c r="AE1325" s="19"/>
      <c r="AG1325" s="137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</row>
    <row r="1326" spans="27:64">
      <c r="AA1326" s="19"/>
      <c r="AB1326" s="19"/>
      <c r="AC1326" s="19"/>
      <c r="AD1326" s="19"/>
      <c r="AE1326" s="19"/>
      <c r="AG1326" s="137"/>
      <c r="AN1326" s="19"/>
      <c r="AO1326" s="19"/>
      <c r="AP1326" s="19"/>
      <c r="AQ1326" s="19"/>
      <c r="AR1326" s="19"/>
      <c r="AS1326" s="19"/>
      <c r="AT1326" s="19"/>
      <c r="AU1326" s="19"/>
    </row>
    <row r="1327" spans="27:64">
      <c r="AA1327" s="19"/>
      <c r="AB1327" s="19"/>
      <c r="AC1327" s="19"/>
      <c r="AD1327" s="19"/>
      <c r="AE1327" s="19"/>
      <c r="AG1327" s="137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</row>
    <row r="1328" spans="27:64">
      <c r="AA1328" s="19"/>
      <c r="AB1328" s="19"/>
      <c r="AC1328" s="19"/>
      <c r="AD1328" s="19"/>
      <c r="AE1328" s="19"/>
      <c r="AG1328" s="137"/>
      <c r="AN1328" s="19"/>
      <c r="AO1328" s="19"/>
      <c r="AP1328" s="19"/>
      <c r="AQ1328" s="19"/>
      <c r="AR1328" s="19"/>
      <c r="AS1328" s="19"/>
      <c r="AT1328" s="19"/>
      <c r="AU1328" s="19"/>
    </row>
    <row r="1329" spans="27:64">
      <c r="AA1329" s="19"/>
      <c r="AB1329" s="19"/>
      <c r="AC1329" s="19"/>
      <c r="AD1329" s="19"/>
      <c r="AE1329" s="19"/>
      <c r="AG1329" s="137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</row>
    <row r="1330" spans="27:64">
      <c r="AA1330" s="19"/>
      <c r="AB1330" s="19"/>
      <c r="AC1330" s="19"/>
      <c r="AD1330" s="19"/>
      <c r="AE1330" s="19"/>
      <c r="AG1330" s="137"/>
      <c r="AN1330" s="19"/>
      <c r="AO1330" s="19"/>
      <c r="AP1330" s="19"/>
      <c r="AQ1330" s="19"/>
      <c r="AR1330" s="19"/>
      <c r="AS1330" s="19"/>
      <c r="AT1330" s="19"/>
      <c r="AU1330" s="19"/>
    </row>
    <row r="1331" spans="27:64">
      <c r="AA1331" s="19"/>
      <c r="AB1331" s="19"/>
      <c r="AC1331" s="19"/>
      <c r="AD1331" s="19"/>
      <c r="AE1331" s="19"/>
      <c r="AG1331" s="137"/>
      <c r="AN1331" s="19"/>
      <c r="AO1331" s="19"/>
      <c r="AP1331" s="19"/>
      <c r="AQ1331" s="19"/>
      <c r="AR1331" s="19"/>
      <c r="AS1331" s="19"/>
      <c r="AT1331" s="19"/>
      <c r="AU1331" s="19"/>
    </row>
    <row r="1332" spans="27:64">
      <c r="AA1332" s="19"/>
      <c r="AB1332" s="19"/>
      <c r="AC1332" s="19"/>
      <c r="AD1332" s="19"/>
      <c r="AE1332" s="19"/>
      <c r="AG1332" s="137"/>
      <c r="AN1332" s="19"/>
      <c r="AO1332" s="19"/>
      <c r="AP1332" s="19"/>
      <c r="AQ1332" s="19"/>
      <c r="AR1332" s="19"/>
      <c r="AS1332" s="19"/>
      <c r="AT1332" s="19"/>
      <c r="AU1332" s="19"/>
    </row>
    <row r="1333" spans="27:64">
      <c r="AA1333" s="19"/>
      <c r="AB1333" s="19"/>
      <c r="AC1333" s="19"/>
      <c r="AD1333" s="19"/>
      <c r="AE1333" s="19"/>
      <c r="AG1333" s="137"/>
      <c r="AN1333" s="19"/>
      <c r="AO1333" s="19"/>
      <c r="AP1333" s="19"/>
      <c r="AQ1333" s="19"/>
      <c r="AR1333" s="19"/>
      <c r="AS1333" s="19"/>
      <c r="AT1333" s="19"/>
      <c r="AU1333" s="19"/>
    </row>
    <row r="1334" spans="27:64">
      <c r="AA1334" s="19"/>
      <c r="AB1334" s="19"/>
      <c r="AC1334" s="19"/>
      <c r="AD1334" s="19"/>
      <c r="AE1334" s="19"/>
      <c r="AG1334" s="137"/>
      <c r="AN1334" s="19"/>
      <c r="AO1334" s="19"/>
      <c r="AP1334" s="19"/>
      <c r="AQ1334" s="19"/>
      <c r="AR1334" s="19"/>
      <c r="AS1334" s="19"/>
      <c r="AT1334" s="19"/>
      <c r="AU1334" s="19"/>
    </row>
    <row r="1335" spans="27:64">
      <c r="AA1335" s="19"/>
      <c r="AB1335" s="19"/>
      <c r="AC1335" s="19"/>
      <c r="AD1335" s="19"/>
      <c r="AE1335" s="19"/>
      <c r="AG1335" s="137"/>
      <c r="AN1335" s="19"/>
      <c r="AO1335" s="19"/>
      <c r="AP1335" s="19"/>
      <c r="AQ1335" s="19"/>
      <c r="AR1335" s="19"/>
      <c r="AS1335" s="19"/>
      <c r="AT1335" s="19"/>
      <c r="AU1335" s="19"/>
    </row>
    <row r="1336" spans="27:64">
      <c r="AA1336" s="19"/>
      <c r="AB1336" s="19"/>
      <c r="AC1336" s="19"/>
      <c r="AD1336" s="19"/>
      <c r="AE1336" s="19"/>
      <c r="AG1336" s="137"/>
      <c r="AN1336" s="19"/>
      <c r="AO1336" s="19"/>
      <c r="AP1336" s="19"/>
      <c r="AQ1336" s="19"/>
      <c r="AR1336" s="19"/>
      <c r="AS1336" s="19"/>
      <c r="AT1336" s="19"/>
      <c r="AU1336" s="19"/>
    </row>
    <row r="1337" spans="27:64">
      <c r="AA1337" s="19"/>
      <c r="AB1337" s="19"/>
      <c r="AC1337" s="19"/>
      <c r="AD1337" s="19"/>
      <c r="AE1337" s="19"/>
      <c r="AG1337" s="137"/>
      <c r="AN1337" s="19"/>
      <c r="AO1337" s="19"/>
      <c r="AP1337" s="19"/>
      <c r="AQ1337" s="19"/>
      <c r="AR1337" s="19"/>
      <c r="AS1337" s="19"/>
      <c r="AT1337" s="19"/>
      <c r="AU1337" s="19"/>
    </row>
    <row r="1338" spans="27:64">
      <c r="AA1338" s="19"/>
      <c r="AB1338" s="19"/>
      <c r="AC1338" s="19"/>
      <c r="AD1338" s="19"/>
      <c r="AE1338" s="19"/>
      <c r="AG1338" s="137"/>
      <c r="AN1338" s="19"/>
      <c r="AO1338" s="19"/>
      <c r="AP1338" s="19"/>
      <c r="AQ1338" s="19"/>
      <c r="AR1338" s="19"/>
      <c r="AS1338" s="19"/>
      <c r="AT1338" s="19"/>
      <c r="AU1338" s="19"/>
      <c r="AV1338" s="19"/>
    </row>
    <row r="1339" spans="27:64">
      <c r="AA1339" s="19"/>
      <c r="AB1339" s="19"/>
      <c r="AC1339" s="19"/>
      <c r="AD1339" s="19"/>
      <c r="AE1339" s="19"/>
      <c r="AG1339" s="137"/>
      <c r="AN1339" s="19"/>
      <c r="AO1339" s="19"/>
      <c r="AP1339" s="19"/>
      <c r="AQ1339" s="19"/>
      <c r="AR1339" s="19"/>
      <c r="AS1339" s="19"/>
      <c r="AT1339" s="19"/>
      <c r="AU1339" s="19"/>
    </row>
    <row r="1340" spans="27:64">
      <c r="AA1340" s="19"/>
      <c r="AB1340" s="19"/>
      <c r="AC1340" s="19"/>
      <c r="AD1340" s="19"/>
      <c r="AE1340" s="19"/>
      <c r="AG1340" s="137"/>
      <c r="AN1340" s="19"/>
      <c r="AO1340" s="19"/>
      <c r="AP1340" s="19"/>
      <c r="AQ1340" s="19"/>
      <c r="AR1340" s="19"/>
      <c r="AS1340" s="19"/>
      <c r="AT1340" s="19"/>
      <c r="AU1340" s="19"/>
      <c r="AV1340" s="19"/>
    </row>
    <row r="1341" spans="27:64">
      <c r="AA1341" s="19"/>
      <c r="AB1341" s="19"/>
      <c r="AC1341" s="19"/>
      <c r="AD1341" s="19"/>
      <c r="AE1341" s="19"/>
      <c r="AG1341" s="137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</row>
    <row r="1342" spans="27:64">
      <c r="AA1342" s="19"/>
      <c r="AB1342" s="19"/>
      <c r="AC1342" s="19"/>
      <c r="AD1342" s="19"/>
      <c r="AE1342" s="19"/>
      <c r="AG1342" s="137"/>
      <c r="AN1342" s="19"/>
      <c r="AO1342" s="19"/>
      <c r="AP1342" s="19"/>
      <c r="AQ1342" s="19"/>
      <c r="AR1342" s="19"/>
      <c r="AS1342" s="19"/>
      <c r="AT1342" s="19"/>
      <c r="AU1342" s="19"/>
    </row>
    <row r="1343" spans="27:64">
      <c r="AA1343" s="19"/>
      <c r="AB1343" s="19"/>
      <c r="AC1343" s="19"/>
      <c r="AD1343" s="19"/>
      <c r="AE1343" s="19"/>
      <c r="AG1343" s="137"/>
      <c r="AN1343" s="19"/>
      <c r="AO1343" s="19"/>
      <c r="AP1343" s="19"/>
      <c r="AQ1343" s="19"/>
      <c r="AR1343" s="19"/>
      <c r="AS1343" s="19"/>
      <c r="AT1343" s="19"/>
      <c r="AU1343" s="19"/>
    </row>
    <row r="1344" spans="27:64">
      <c r="AA1344" s="19"/>
      <c r="AB1344" s="19"/>
      <c r="AC1344" s="19"/>
      <c r="AD1344" s="19"/>
      <c r="AE1344" s="19"/>
      <c r="AG1344" s="137"/>
      <c r="AN1344" s="19"/>
      <c r="AO1344" s="19"/>
      <c r="AP1344" s="19"/>
      <c r="AQ1344" s="19"/>
      <c r="AR1344" s="19"/>
      <c r="AS1344" s="19"/>
      <c r="AT1344" s="19"/>
      <c r="AU1344" s="19"/>
    </row>
    <row r="1345" spans="27:64">
      <c r="AA1345" s="19"/>
      <c r="AB1345" s="19"/>
      <c r="AC1345" s="19"/>
      <c r="AD1345" s="19"/>
      <c r="AE1345" s="19"/>
      <c r="AG1345" s="137"/>
      <c r="AN1345" s="19"/>
      <c r="AO1345" s="19"/>
      <c r="AP1345" s="19"/>
      <c r="AQ1345" s="19"/>
      <c r="AR1345" s="19"/>
      <c r="AS1345" s="19"/>
      <c r="AT1345" s="19"/>
      <c r="AU1345" s="19"/>
    </row>
    <row r="1346" spans="27:64">
      <c r="AA1346" s="19"/>
      <c r="AB1346" s="19"/>
      <c r="AC1346" s="19"/>
      <c r="AD1346" s="19"/>
      <c r="AE1346" s="19"/>
      <c r="AG1346" s="137"/>
      <c r="AN1346" s="19"/>
      <c r="AO1346" s="19"/>
      <c r="AP1346" s="19"/>
      <c r="AQ1346" s="19"/>
      <c r="AR1346" s="19"/>
      <c r="AS1346" s="19"/>
      <c r="AT1346" s="19"/>
      <c r="AU1346" s="19"/>
    </row>
    <row r="1347" spans="27:64">
      <c r="AA1347" s="19"/>
      <c r="AB1347" s="19"/>
      <c r="AC1347" s="19"/>
      <c r="AD1347" s="19"/>
      <c r="AE1347" s="19"/>
      <c r="AG1347" s="137"/>
      <c r="AN1347" s="19"/>
      <c r="AO1347" s="19"/>
      <c r="AP1347" s="19"/>
      <c r="AQ1347" s="19"/>
      <c r="AR1347" s="19"/>
      <c r="AS1347" s="19"/>
      <c r="AT1347" s="19"/>
      <c r="AU1347" s="19"/>
    </row>
    <row r="1348" spans="27:64">
      <c r="AA1348" s="19"/>
      <c r="AB1348" s="19"/>
      <c r="AC1348" s="19"/>
      <c r="AD1348" s="19"/>
      <c r="AE1348" s="19"/>
      <c r="AG1348" s="137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</row>
    <row r="1349" spans="27:64">
      <c r="AA1349" s="19"/>
      <c r="AB1349" s="19"/>
      <c r="AC1349" s="19"/>
      <c r="AD1349" s="19"/>
      <c r="AE1349" s="19"/>
      <c r="AG1349" s="137"/>
      <c r="AN1349" s="19"/>
      <c r="AO1349" s="19"/>
      <c r="AP1349" s="19"/>
      <c r="AQ1349" s="19"/>
      <c r="AR1349" s="19"/>
      <c r="AS1349" s="19"/>
      <c r="AT1349" s="19"/>
      <c r="AU1349" s="19"/>
      <c r="AV1349" s="19"/>
      <c r="AX1349" s="19"/>
    </row>
    <row r="1350" spans="27:64">
      <c r="AA1350" s="19"/>
      <c r="AB1350" s="19"/>
      <c r="AC1350" s="19"/>
      <c r="AD1350" s="19"/>
      <c r="AE1350" s="19"/>
      <c r="AG1350" s="137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</row>
    <row r="1351" spans="27:64">
      <c r="AA1351" s="19"/>
      <c r="AB1351" s="19"/>
      <c r="AC1351" s="19"/>
      <c r="AD1351" s="19"/>
      <c r="AE1351" s="19"/>
      <c r="AG1351" s="137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  <c r="BA1351" s="19"/>
      <c r="BB1351" s="19"/>
      <c r="BC1351" s="19"/>
      <c r="BD1351" s="19"/>
      <c r="BE1351" s="19"/>
      <c r="BF1351" s="19"/>
      <c r="BG1351" s="19"/>
      <c r="BH1351" s="19"/>
      <c r="BI1351" s="19"/>
      <c r="BJ1351" s="19"/>
      <c r="BK1351" s="19"/>
      <c r="BL1351" s="19"/>
    </row>
    <row r="1352" spans="27:64">
      <c r="AA1352" s="19"/>
      <c r="AB1352" s="19"/>
      <c r="AC1352" s="19"/>
      <c r="AD1352" s="19"/>
      <c r="AE1352" s="19"/>
      <c r="AG1352" s="137"/>
      <c r="AN1352" s="19"/>
      <c r="AO1352" s="19"/>
      <c r="AP1352" s="19"/>
      <c r="AQ1352" s="19"/>
      <c r="AR1352" s="19"/>
      <c r="AS1352" s="19"/>
      <c r="AT1352" s="19"/>
      <c r="AU1352" s="19"/>
    </row>
    <row r="1353" spans="27:64">
      <c r="AA1353" s="19"/>
      <c r="AB1353" s="19"/>
      <c r="AC1353" s="19"/>
      <c r="AD1353" s="19"/>
      <c r="AE1353" s="19"/>
      <c r="AG1353" s="137"/>
      <c r="AN1353" s="19"/>
      <c r="AO1353" s="19"/>
      <c r="AP1353" s="19"/>
      <c r="AQ1353" s="19"/>
      <c r="AR1353" s="19"/>
      <c r="AS1353" s="19"/>
      <c r="AT1353" s="19"/>
      <c r="AU1353" s="19"/>
    </row>
    <row r="1354" spans="27:64">
      <c r="AA1354" s="19"/>
      <c r="AB1354" s="19"/>
      <c r="AC1354" s="19"/>
      <c r="AD1354" s="19"/>
      <c r="AE1354" s="19"/>
      <c r="AG1354" s="137"/>
      <c r="AN1354" s="19"/>
      <c r="AO1354" s="19"/>
      <c r="AP1354" s="19"/>
      <c r="AQ1354" s="19"/>
      <c r="AR1354" s="19"/>
      <c r="AS1354" s="19"/>
      <c r="AT1354" s="19"/>
      <c r="AU1354" s="19"/>
    </row>
    <row r="1355" spans="27:64">
      <c r="AA1355" s="19"/>
      <c r="AB1355" s="19"/>
      <c r="AC1355" s="19"/>
      <c r="AD1355" s="19"/>
      <c r="AE1355" s="19"/>
      <c r="AG1355" s="137"/>
      <c r="AN1355" s="19"/>
      <c r="AO1355" s="19"/>
      <c r="AP1355" s="19"/>
      <c r="AQ1355" s="19"/>
      <c r="AR1355" s="19"/>
      <c r="AS1355" s="19"/>
      <c r="AT1355" s="19"/>
      <c r="AU1355" s="19"/>
    </row>
    <row r="1356" spans="27:64">
      <c r="AA1356" s="19"/>
      <c r="AB1356" s="19"/>
      <c r="AC1356" s="19"/>
      <c r="AD1356" s="19"/>
      <c r="AE1356" s="19"/>
      <c r="AG1356" s="137"/>
      <c r="AN1356" s="19"/>
      <c r="AO1356" s="19"/>
      <c r="AP1356" s="19"/>
      <c r="AQ1356" s="19"/>
      <c r="AR1356" s="19"/>
      <c r="AS1356" s="19"/>
      <c r="AT1356" s="19"/>
      <c r="AU1356" s="19"/>
    </row>
    <row r="1357" spans="27:64">
      <c r="AA1357" s="19"/>
      <c r="AB1357" s="19"/>
      <c r="AC1357" s="19"/>
      <c r="AD1357" s="19"/>
      <c r="AE1357" s="19"/>
      <c r="AG1357" s="137"/>
      <c r="AN1357" s="19"/>
      <c r="AO1357" s="19"/>
      <c r="AP1357" s="19"/>
      <c r="AQ1357" s="19"/>
      <c r="AR1357" s="19"/>
      <c r="AS1357" s="19"/>
      <c r="AT1357" s="19"/>
      <c r="AU1357" s="19"/>
    </row>
    <row r="1358" spans="27:64">
      <c r="AA1358" s="19"/>
      <c r="AB1358" s="19"/>
      <c r="AC1358" s="19"/>
      <c r="AD1358" s="19"/>
      <c r="AE1358" s="19"/>
      <c r="AG1358" s="137"/>
      <c r="AN1358" s="19"/>
      <c r="AO1358" s="19"/>
      <c r="AP1358" s="19"/>
      <c r="AQ1358" s="19"/>
      <c r="AR1358" s="19"/>
      <c r="AS1358" s="19"/>
      <c r="AT1358" s="19"/>
      <c r="AU1358" s="19"/>
    </row>
    <row r="1359" spans="27:64">
      <c r="AA1359" s="19"/>
      <c r="AB1359" s="19"/>
      <c r="AC1359" s="19"/>
      <c r="AD1359" s="19"/>
      <c r="AE1359" s="19"/>
      <c r="AG1359" s="137"/>
      <c r="AN1359" s="19"/>
      <c r="AO1359" s="19"/>
      <c r="AP1359" s="19"/>
      <c r="AQ1359" s="19"/>
      <c r="AR1359" s="19"/>
      <c r="AS1359" s="19"/>
      <c r="AT1359" s="19"/>
      <c r="AU1359" s="19"/>
    </row>
    <row r="1360" spans="27:64">
      <c r="AA1360" s="19"/>
      <c r="AB1360" s="19"/>
      <c r="AC1360" s="19"/>
      <c r="AD1360" s="19"/>
      <c r="AE1360" s="19"/>
      <c r="AG1360" s="137"/>
      <c r="AN1360" s="19"/>
      <c r="AO1360" s="19"/>
      <c r="AP1360" s="19"/>
      <c r="AQ1360" s="19"/>
      <c r="AR1360" s="19"/>
      <c r="AS1360" s="19"/>
      <c r="AT1360" s="19"/>
      <c r="AU1360" s="19"/>
    </row>
    <row r="1361" spans="27:64">
      <c r="AA1361" s="19"/>
      <c r="AB1361" s="19"/>
      <c r="AC1361" s="19"/>
      <c r="AD1361" s="19"/>
      <c r="AE1361" s="19"/>
      <c r="AG1361" s="137"/>
      <c r="AN1361" s="19"/>
      <c r="AO1361" s="19"/>
      <c r="AP1361" s="19"/>
      <c r="AQ1361" s="19"/>
      <c r="AR1361" s="19"/>
      <c r="AS1361" s="19"/>
      <c r="AT1361" s="19"/>
      <c r="AU1361" s="19"/>
    </row>
    <row r="1362" spans="27:64">
      <c r="AA1362" s="19"/>
      <c r="AB1362" s="19"/>
      <c r="AC1362" s="19"/>
      <c r="AD1362" s="19"/>
      <c r="AE1362" s="19"/>
      <c r="AG1362" s="137"/>
      <c r="AN1362" s="19"/>
      <c r="AO1362" s="19"/>
      <c r="AP1362" s="19"/>
      <c r="AQ1362" s="19"/>
      <c r="AR1362" s="19"/>
      <c r="AS1362" s="19"/>
      <c r="AT1362" s="19"/>
      <c r="AU1362" s="19"/>
    </row>
    <row r="1363" spans="27:64">
      <c r="AA1363" s="19"/>
      <c r="AB1363" s="19"/>
      <c r="AC1363" s="19"/>
      <c r="AD1363" s="19"/>
      <c r="AE1363" s="19"/>
      <c r="AG1363" s="137"/>
      <c r="AN1363" s="19"/>
      <c r="AO1363" s="19"/>
      <c r="AP1363" s="19"/>
      <c r="AQ1363" s="19"/>
      <c r="AR1363" s="19"/>
      <c r="AS1363" s="19"/>
      <c r="AT1363" s="19"/>
      <c r="AU1363" s="19"/>
    </row>
    <row r="1364" spans="27:64">
      <c r="AA1364" s="19"/>
      <c r="AB1364" s="19"/>
      <c r="AC1364" s="19"/>
      <c r="AD1364" s="19"/>
      <c r="AE1364" s="19"/>
      <c r="AG1364" s="137"/>
      <c r="AN1364" s="19"/>
      <c r="AO1364" s="19"/>
      <c r="AP1364" s="19"/>
      <c r="AQ1364" s="19"/>
      <c r="AR1364" s="19"/>
      <c r="AS1364" s="19"/>
      <c r="AT1364" s="19"/>
      <c r="AU1364" s="19"/>
    </row>
    <row r="1365" spans="27:64">
      <c r="AA1365" s="19"/>
      <c r="AB1365" s="19"/>
      <c r="AC1365" s="19"/>
      <c r="AD1365" s="19"/>
      <c r="AE1365" s="19"/>
      <c r="AG1365" s="137"/>
      <c r="AN1365" s="19"/>
      <c r="AO1365" s="19"/>
      <c r="AP1365" s="19"/>
      <c r="AQ1365" s="19"/>
      <c r="AR1365" s="19"/>
      <c r="AS1365" s="19"/>
      <c r="AT1365" s="19"/>
      <c r="AU1365" s="19"/>
    </row>
    <row r="1366" spans="27:64">
      <c r="AA1366" s="19"/>
      <c r="AB1366" s="19"/>
      <c r="AC1366" s="19"/>
      <c r="AD1366" s="19"/>
      <c r="AE1366" s="19"/>
      <c r="AG1366" s="137"/>
      <c r="AN1366" s="19"/>
      <c r="AO1366" s="19"/>
      <c r="AP1366" s="19"/>
      <c r="AQ1366" s="19"/>
      <c r="AR1366" s="19"/>
      <c r="AS1366" s="19"/>
      <c r="AT1366" s="19"/>
      <c r="AU1366" s="19"/>
    </row>
    <row r="1367" spans="27:64">
      <c r="AA1367" s="19"/>
      <c r="AB1367" s="19"/>
      <c r="AC1367" s="19"/>
      <c r="AD1367" s="19"/>
      <c r="AE1367" s="19"/>
      <c r="AG1367" s="137"/>
      <c r="AN1367" s="19"/>
      <c r="AO1367" s="19"/>
      <c r="AP1367" s="19"/>
      <c r="AQ1367" s="19"/>
      <c r="AR1367" s="19"/>
      <c r="AS1367" s="19"/>
      <c r="AT1367" s="19"/>
      <c r="AU1367" s="19"/>
    </row>
    <row r="1368" spans="27:64">
      <c r="AA1368" s="19"/>
      <c r="AB1368" s="19"/>
      <c r="AC1368" s="19"/>
      <c r="AD1368" s="19"/>
      <c r="AE1368" s="19"/>
      <c r="AG1368" s="137"/>
      <c r="AN1368" s="19"/>
      <c r="AO1368" s="19"/>
      <c r="AP1368" s="19"/>
      <c r="AQ1368" s="19"/>
      <c r="AR1368" s="19"/>
      <c r="AS1368" s="19"/>
      <c r="AT1368" s="19"/>
      <c r="AU1368" s="19"/>
    </row>
    <row r="1369" spans="27:64">
      <c r="AA1369" s="19"/>
      <c r="AB1369" s="19"/>
      <c r="AC1369" s="19"/>
      <c r="AD1369" s="19"/>
      <c r="AE1369" s="19"/>
      <c r="AG1369" s="137"/>
      <c r="AN1369" s="19"/>
      <c r="AO1369" s="19"/>
      <c r="AP1369" s="19"/>
      <c r="AQ1369" s="19"/>
      <c r="AR1369" s="19"/>
      <c r="AS1369" s="19"/>
      <c r="AT1369" s="19"/>
      <c r="AU1369" s="19"/>
      <c r="AV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</row>
    <row r="1370" spans="27:64">
      <c r="AA1370" s="19"/>
      <c r="AB1370" s="19"/>
      <c r="AC1370" s="19"/>
      <c r="AD1370" s="19"/>
      <c r="AE1370" s="19"/>
      <c r="AG1370" s="137"/>
      <c r="AN1370" s="19"/>
      <c r="AO1370" s="19"/>
      <c r="AP1370" s="19"/>
      <c r="AQ1370" s="19"/>
      <c r="AR1370" s="19"/>
      <c r="AS1370" s="19"/>
      <c r="AT1370" s="19"/>
      <c r="AU1370" s="19"/>
    </row>
    <row r="1371" spans="27:64">
      <c r="AA1371" s="19"/>
      <c r="AB1371" s="19"/>
      <c r="AC1371" s="19"/>
      <c r="AD1371" s="19"/>
      <c r="AE1371" s="19"/>
      <c r="AG1371" s="137"/>
      <c r="AN1371" s="19"/>
      <c r="AO1371" s="19"/>
      <c r="AP1371" s="19"/>
      <c r="AQ1371" s="19"/>
      <c r="AR1371" s="19"/>
      <c r="AS1371" s="19"/>
      <c r="AT1371" s="19"/>
      <c r="AU1371" s="19"/>
    </row>
    <row r="1372" spans="27:64">
      <c r="AA1372" s="19"/>
      <c r="AB1372" s="19"/>
      <c r="AC1372" s="19"/>
      <c r="AD1372" s="19"/>
      <c r="AE1372" s="19"/>
      <c r="AG1372" s="137"/>
      <c r="AN1372" s="19"/>
      <c r="AO1372" s="19"/>
      <c r="AP1372" s="19"/>
      <c r="AQ1372" s="19"/>
      <c r="AR1372" s="19"/>
      <c r="AS1372" s="19"/>
      <c r="AT1372" s="19"/>
      <c r="AU1372" s="19"/>
    </row>
    <row r="1373" spans="27:64">
      <c r="AA1373" s="19"/>
      <c r="AB1373" s="19"/>
      <c r="AC1373" s="19"/>
      <c r="AD1373" s="19"/>
      <c r="AE1373" s="19"/>
      <c r="AG1373" s="137"/>
      <c r="AN1373" s="19"/>
      <c r="AO1373" s="19"/>
      <c r="AP1373" s="19"/>
      <c r="AQ1373" s="19"/>
      <c r="AR1373" s="19"/>
      <c r="AS1373" s="19"/>
      <c r="AT1373" s="19"/>
      <c r="AU1373" s="19"/>
      <c r="AV1373" s="19"/>
      <c r="AX1373" s="19"/>
    </row>
    <row r="1374" spans="27:64">
      <c r="AA1374" s="19"/>
      <c r="AB1374" s="19"/>
      <c r="AC1374" s="19"/>
      <c r="AD1374" s="19"/>
      <c r="AE1374" s="19"/>
      <c r="AG1374" s="137"/>
      <c r="AN1374" s="19"/>
      <c r="AO1374" s="19"/>
      <c r="AP1374" s="19"/>
      <c r="AQ1374" s="19"/>
      <c r="AR1374" s="19"/>
      <c r="AS1374" s="19"/>
      <c r="AT1374" s="19"/>
      <c r="AU1374" s="19"/>
    </row>
    <row r="1375" spans="27:64">
      <c r="AA1375" s="19"/>
      <c r="AB1375" s="19"/>
      <c r="AC1375" s="19"/>
      <c r="AD1375" s="19"/>
      <c r="AE1375" s="19"/>
      <c r="AG1375" s="137"/>
      <c r="AN1375" s="19"/>
      <c r="AO1375" s="19"/>
      <c r="AP1375" s="19"/>
      <c r="AQ1375" s="19"/>
      <c r="AR1375" s="19"/>
      <c r="AS1375" s="19"/>
      <c r="AT1375" s="19"/>
      <c r="AU1375" s="19"/>
      <c r="AV1375" s="19"/>
      <c r="AX1375" s="19"/>
      <c r="AY1375" s="19"/>
      <c r="AZ1375" s="19"/>
      <c r="BA1375" s="19"/>
      <c r="BB1375" s="19"/>
      <c r="BC1375" s="19"/>
      <c r="BD1375" s="19"/>
      <c r="BE1375" s="19"/>
      <c r="BF1375" s="19"/>
      <c r="BG1375" s="19"/>
      <c r="BH1375" s="19"/>
      <c r="BI1375" s="19"/>
      <c r="BJ1375" s="19"/>
      <c r="BK1375" s="19"/>
      <c r="BL1375" s="19"/>
    </row>
    <row r="1376" spans="27:64">
      <c r="AA1376" s="19"/>
      <c r="AB1376" s="19"/>
      <c r="AC1376" s="19"/>
      <c r="AD1376" s="19"/>
      <c r="AE1376" s="19"/>
      <c r="AG1376" s="137"/>
      <c r="AN1376" s="19"/>
      <c r="AO1376" s="19"/>
      <c r="AP1376" s="19"/>
      <c r="AQ1376" s="19"/>
      <c r="AR1376" s="19"/>
      <c r="AS1376" s="19"/>
      <c r="AT1376" s="19"/>
      <c r="AU1376" s="19"/>
    </row>
    <row r="1377" spans="27:64">
      <c r="AA1377" s="19"/>
      <c r="AB1377" s="19"/>
      <c r="AC1377" s="19"/>
      <c r="AD1377" s="19"/>
      <c r="AE1377" s="19"/>
      <c r="AG1377" s="137"/>
      <c r="AN1377" s="19"/>
      <c r="AO1377" s="19"/>
      <c r="AP1377" s="19"/>
      <c r="AQ1377" s="19"/>
      <c r="AR1377" s="19"/>
      <c r="AS1377" s="19"/>
      <c r="AT1377" s="19"/>
      <c r="AU1377" s="19"/>
    </row>
    <row r="1378" spans="27:64">
      <c r="AA1378" s="19"/>
      <c r="AB1378" s="19"/>
      <c r="AC1378" s="19"/>
      <c r="AD1378" s="19"/>
      <c r="AE1378" s="19"/>
      <c r="AG1378" s="137"/>
      <c r="AN1378" s="19"/>
      <c r="AO1378" s="19"/>
      <c r="AP1378" s="19"/>
      <c r="AQ1378" s="19"/>
      <c r="AR1378" s="19"/>
      <c r="AS1378" s="19"/>
      <c r="AT1378" s="19"/>
      <c r="AU1378" s="19"/>
      <c r="AV1378" s="19"/>
    </row>
    <row r="1379" spans="27:64">
      <c r="AA1379" s="19"/>
      <c r="AB1379" s="19"/>
      <c r="AC1379" s="19"/>
      <c r="AD1379" s="19"/>
      <c r="AE1379" s="19"/>
      <c r="AG1379" s="137"/>
      <c r="AN1379" s="19"/>
      <c r="AO1379" s="19"/>
      <c r="AP1379" s="19"/>
      <c r="AQ1379" s="19"/>
      <c r="AR1379" s="19"/>
      <c r="AS1379" s="19"/>
      <c r="AT1379" s="19"/>
      <c r="AU1379" s="19"/>
      <c r="AV1379" s="19"/>
    </row>
    <row r="1380" spans="27:64">
      <c r="AA1380" s="19"/>
      <c r="AB1380" s="19"/>
      <c r="AC1380" s="19"/>
      <c r="AD1380" s="19"/>
      <c r="AE1380" s="19"/>
      <c r="AG1380" s="137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/>
      <c r="BE1380" s="19"/>
      <c r="BF1380" s="19"/>
      <c r="BG1380" s="19"/>
      <c r="BH1380" s="19"/>
      <c r="BI1380" s="19"/>
      <c r="BJ1380" s="19"/>
      <c r="BK1380" s="19"/>
      <c r="BL1380" s="19"/>
    </row>
    <row r="1381" spans="27:64">
      <c r="AA1381" s="19"/>
      <c r="AB1381" s="19"/>
      <c r="AC1381" s="19"/>
      <c r="AD1381" s="19"/>
      <c r="AE1381" s="19"/>
      <c r="AG1381" s="137"/>
      <c r="AN1381" s="19"/>
      <c r="AO1381" s="19"/>
      <c r="AP1381" s="19"/>
      <c r="AQ1381" s="19"/>
      <c r="AR1381" s="19"/>
      <c r="AS1381" s="19"/>
      <c r="AT1381" s="19"/>
      <c r="AU1381" s="19"/>
    </row>
    <row r="1382" spans="27:64">
      <c r="AA1382" s="19"/>
      <c r="AB1382" s="19"/>
      <c r="AC1382" s="19"/>
      <c r="AD1382" s="19"/>
      <c r="AE1382" s="19"/>
      <c r="AG1382" s="137"/>
      <c r="AN1382" s="19"/>
      <c r="AO1382" s="19"/>
      <c r="AP1382" s="19"/>
      <c r="AQ1382" s="19"/>
      <c r="AR1382" s="19"/>
      <c r="AS1382" s="19"/>
      <c r="AT1382" s="19"/>
      <c r="AU1382" s="19"/>
    </row>
    <row r="1383" spans="27:64">
      <c r="AA1383" s="19"/>
      <c r="AB1383" s="19"/>
      <c r="AC1383" s="19"/>
      <c r="AD1383" s="19"/>
      <c r="AE1383" s="19"/>
      <c r="AG1383" s="137"/>
      <c r="AN1383" s="19"/>
      <c r="AO1383" s="19"/>
      <c r="AP1383" s="19"/>
      <c r="AQ1383" s="19"/>
      <c r="AR1383" s="19"/>
      <c r="AS1383" s="19"/>
      <c r="AT1383" s="19"/>
      <c r="AU1383" s="19"/>
      <c r="AV1383" s="19"/>
      <c r="AX1383" s="19"/>
      <c r="AY1383" s="19"/>
      <c r="AZ1383" s="19"/>
      <c r="BA1383" s="19"/>
      <c r="BB1383" s="19"/>
      <c r="BC1383" s="19"/>
      <c r="BD1383" s="19"/>
      <c r="BE1383" s="19"/>
      <c r="BF1383" s="19"/>
      <c r="BG1383" s="19"/>
      <c r="BH1383" s="19"/>
      <c r="BI1383" s="19"/>
      <c r="BJ1383" s="19"/>
      <c r="BK1383" s="19"/>
      <c r="BL1383" s="19"/>
    </row>
    <row r="1384" spans="27:64">
      <c r="AA1384" s="19"/>
      <c r="AB1384" s="19"/>
      <c r="AC1384" s="19"/>
      <c r="AD1384" s="19"/>
      <c r="AE1384" s="19"/>
      <c r="AG1384" s="137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  <c r="BA1384" s="19"/>
      <c r="BB1384" s="19"/>
      <c r="BC1384" s="19"/>
      <c r="BD1384" s="19"/>
      <c r="BE1384" s="19"/>
      <c r="BF1384" s="19"/>
      <c r="BG1384" s="19"/>
      <c r="BH1384" s="19"/>
      <c r="BI1384" s="19"/>
      <c r="BJ1384" s="19"/>
      <c r="BK1384" s="19"/>
      <c r="BL1384" s="19"/>
    </row>
    <row r="1385" spans="27:64">
      <c r="AA1385" s="19"/>
      <c r="AB1385" s="19"/>
      <c r="AC1385" s="19"/>
      <c r="AD1385" s="19"/>
      <c r="AE1385" s="19"/>
      <c r="AG1385" s="137"/>
      <c r="AN1385" s="19"/>
      <c r="AO1385" s="19"/>
      <c r="AP1385" s="19"/>
      <c r="AQ1385" s="19"/>
      <c r="AR1385" s="19"/>
      <c r="AS1385" s="19"/>
      <c r="AT1385" s="19"/>
      <c r="AU1385" s="19"/>
    </row>
    <row r="1386" spans="27:64">
      <c r="AA1386" s="19"/>
      <c r="AB1386" s="19"/>
      <c r="AC1386" s="19"/>
      <c r="AD1386" s="19"/>
      <c r="AE1386" s="19"/>
      <c r="AG1386" s="137"/>
      <c r="AN1386" s="19"/>
      <c r="AO1386" s="19"/>
      <c r="AP1386" s="19"/>
      <c r="AQ1386" s="19"/>
      <c r="AR1386" s="19"/>
      <c r="AS1386" s="19"/>
      <c r="AT1386" s="19"/>
      <c r="AU1386" s="19"/>
    </row>
    <row r="1387" spans="27:64">
      <c r="AA1387" s="19"/>
      <c r="AB1387" s="19"/>
      <c r="AC1387" s="19"/>
      <c r="AD1387" s="19"/>
      <c r="AE1387" s="19"/>
      <c r="AG1387" s="137"/>
      <c r="AN1387" s="19"/>
      <c r="AO1387" s="19"/>
      <c r="AP1387" s="19"/>
      <c r="AQ1387" s="19"/>
      <c r="AR1387" s="19"/>
      <c r="AS1387" s="19"/>
      <c r="AT1387" s="19"/>
      <c r="AU1387" s="19"/>
    </row>
    <row r="1388" spans="27:64">
      <c r="AA1388" s="19"/>
      <c r="AB1388" s="19"/>
      <c r="AC1388" s="19"/>
      <c r="AD1388" s="19"/>
      <c r="AE1388" s="19"/>
      <c r="AG1388" s="137"/>
      <c r="AN1388" s="19"/>
      <c r="AO1388" s="19"/>
      <c r="AP1388" s="19"/>
      <c r="AQ1388" s="19"/>
      <c r="AR1388" s="19"/>
      <c r="AS1388" s="19"/>
      <c r="AT1388" s="19"/>
      <c r="AU1388" s="19"/>
    </row>
    <row r="1389" spans="27:64">
      <c r="AA1389" s="19"/>
      <c r="AB1389" s="19"/>
      <c r="AC1389" s="19"/>
      <c r="AD1389" s="19"/>
      <c r="AE1389" s="19"/>
      <c r="AG1389" s="137"/>
      <c r="AN1389" s="19"/>
      <c r="AO1389" s="19"/>
      <c r="AP1389" s="19"/>
      <c r="AQ1389" s="19"/>
      <c r="AR1389" s="19"/>
      <c r="AS1389" s="19"/>
      <c r="AT1389" s="19"/>
      <c r="AU1389" s="19"/>
      <c r="AV1389" s="19"/>
      <c r="AX1389" s="19"/>
      <c r="AY1389" s="19"/>
      <c r="AZ1389" s="19"/>
      <c r="BA1389" s="19"/>
      <c r="BB1389" s="19"/>
      <c r="BC1389" s="19"/>
      <c r="BD1389" s="19"/>
      <c r="BE1389" s="19"/>
      <c r="BF1389" s="19"/>
      <c r="BG1389" s="19"/>
      <c r="BH1389" s="19"/>
      <c r="BI1389" s="19"/>
      <c r="BJ1389" s="19"/>
      <c r="BK1389" s="19"/>
      <c r="BL1389" s="19"/>
    </row>
    <row r="1390" spans="27:64">
      <c r="AA1390" s="19"/>
      <c r="AB1390" s="19"/>
      <c r="AC1390" s="19"/>
      <c r="AD1390" s="19"/>
      <c r="AE1390" s="19"/>
      <c r="AG1390" s="137"/>
      <c r="AN1390" s="19"/>
      <c r="AO1390" s="19"/>
      <c r="AP1390" s="19"/>
      <c r="AQ1390" s="19"/>
      <c r="AR1390" s="19"/>
      <c r="AS1390" s="19"/>
      <c r="AT1390" s="19"/>
      <c r="AU1390" s="19"/>
      <c r="AV1390" s="19"/>
      <c r="AX1390" s="19"/>
      <c r="AY1390" s="19"/>
      <c r="AZ1390" s="19"/>
      <c r="BA1390" s="19"/>
      <c r="BB1390" s="19"/>
      <c r="BC1390" s="19"/>
      <c r="BD1390" s="19"/>
      <c r="BE1390" s="19"/>
      <c r="BF1390" s="19"/>
      <c r="BG1390" s="19"/>
      <c r="BH1390" s="19"/>
      <c r="BI1390" s="19"/>
      <c r="BJ1390" s="19"/>
      <c r="BK1390" s="19"/>
      <c r="BL1390" s="19"/>
    </row>
    <row r="1391" spans="27:64">
      <c r="AA1391" s="19"/>
      <c r="AB1391" s="19"/>
      <c r="AC1391" s="19"/>
      <c r="AD1391" s="19"/>
      <c r="AE1391" s="19"/>
      <c r="AG1391" s="137"/>
      <c r="AN1391" s="19"/>
      <c r="AO1391" s="19"/>
      <c r="AP1391" s="19"/>
      <c r="AQ1391" s="19"/>
      <c r="AR1391" s="19"/>
      <c r="AS1391" s="19"/>
      <c r="AT1391" s="19"/>
      <c r="AU1391" s="19"/>
    </row>
    <row r="1392" spans="27:64">
      <c r="AA1392" s="19"/>
      <c r="AB1392" s="19"/>
      <c r="AC1392" s="19"/>
      <c r="AD1392" s="19"/>
      <c r="AE1392" s="19"/>
      <c r="AG1392" s="137"/>
      <c r="AN1392" s="19"/>
      <c r="AO1392" s="19"/>
      <c r="AP1392" s="19"/>
      <c r="AQ1392" s="19"/>
      <c r="AR1392" s="19"/>
      <c r="AS1392" s="19"/>
      <c r="AT1392" s="19"/>
      <c r="AU1392" s="19"/>
    </row>
    <row r="1393" spans="27:64">
      <c r="AA1393" s="19"/>
      <c r="AB1393" s="19"/>
      <c r="AC1393" s="19"/>
      <c r="AD1393" s="19"/>
      <c r="AE1393" s="19"/>
      <c r="AG1393" s="137"/>
      <c r="AN1393" s="19"/>
      <c r="AO1393" s="19"/>
      <c r="AP1393" s="19"/>
      <c r="AQ1393" s="19"/>
      <c r="AR1393" s="19"/>
      <c r="AS1393" s="19"/>
      <c r="AT1393" s="19"/>
      <c r="AU1393" s="19"/>
    </row>
    <row r="1394" spans="27:64">
      <c r="AA1394" s="19"/>
      <c r="AB1394" s="19"/>
      <c r="AC1394" s="19"/>
      <c r="AD1394" s="19"/>
      <c r="AE1394" s="19"/>
      <c r="AG1394" s="137"/>
      <c r="AN1394" s="19"/>
      <c r="AO1394" s="19"/>
      <c r="AP1394" s="19"/>
      <c r="AQ1394" s="19"/>
      <c r="AR1394" s="19"/>
      <c r="AS1394" s="19"/>
      <c r="AT1394" s="19"/>
      <c r="AU1394" s="19"/>
    </row>
    <row r="1395" spans="27:64">
      <c r="AA1395" s="19"/>
      <c r="AB1395" s="19"/>
      <c r="AC1395" s="19"/>
      <c r="AD1395" s="19"/>
      <c r="AE1395" s="19"/>
      <c r="AG1395" s="137"/>
      <c r="AN1395" s="19"/>
      <c r="AO1395" s="19"/>
      <c r="AP1395" s="19"/>
      <c r="AQ1395" s="19"/>
      <c r="AR1395" s="19"/>
      <c r="AS1395" s="19"/>
      <c r="AT1395" s="19"/>
      <c r="AU1395" s="19"/>
    </row>
    <row r="1396" spans="27:64">
      <c r="AA1396" s="19"/>
      <c r="AB1396" s="19"/>
      <c r="AC1396" s="19"/>
      <c r="AD1396" s="19"/>
      <c r="AE1396" s="19"/>
      <c r="AG1396" s="137"/>
      <c r="AN1396" s="19"/>
      <c r="AO1396" s="19"/>
      <c r="AP1396" s="19"/>
      <c r="AQ1396" s="19"/>
      <c r="AR1396" s="19"/>
      <c r="AS1396" s="19"/>
      <c r="AT1396" s="19"/>
      <c r="AU1396" s="19"/>
    </row>
    <row r="1397" spans="27:64">
      <c r="AA1397" s="19"/>
      <c r="AB1397" s="19"/>
      <c r="AC1397" s="19"/>
      <c r="AD1397" s="19"/>
      <c r="AE1397" s="19"/>
      <c r="AG1397" s="137"/>
      <c r="AN1397" s="19"/>
      <c r="AO1397" s="19"/>
      <c r="AP1397" s="19"/>
      <c r="AQ1397" s="19"/>
      <c r="AR1397" s="19"/>
      <c r="AS1397" s="19"/>
      <c r="AT1397" s="19"/>
      <c r="AU1397" s="19"/>
    </row>
    <row r="1398" spans="27:64">
      <c r="AA1398" s="19"/>
      <c r="AB1398" s="19"/>
      <c r="AC1398" s="19"/>
      <c r="AD1398" s="19"/>
      <c r="AE1398" s="19"/>
      <c r="AG1398" s="137"/>
      <c r="AN1398" s="19"/>
      <c r="AO1398" s="19"/>
      <c r="AP1398" s="19"/>
      <c r="AQ1398" s="19"/>
      <c r="AR1398" s="19"/>
      <c r="AS1398" s="19"/>
      <c r="AT1398" s="19"/>
      <c r="AU1398" s="19"/>
      <c r="AV1398" s="19"/>
      <c r="AX1398" s="19"/>
      <c r="AY1398" s="19"/>
      <c r="AZ1398" s="19"/>
      <c r="BA1398" s="19"/>
      <c r="BB1398" s="19"/>
      <c r="BC1398" s="19"/>
      <c r="BD1398" s="19"/>
      <c r="BE1398" s="19"/>
      <c r="BF1398" s="19"/>
      <c r="BG1398" s="19"/>
      <c r="BH1398" s="19"/>
      <c r="BI1398" s="19"/>
      <c r="BJ1398" s="19"/>
      <c r="BK1398" s="19"/>
      <c r="BL1398" s="19"/>
    </row>
    <row r="1399" spans="27:64">
      <c r="AA1399" s="19"/>
      <c r="AB1399" s="19"/>
      <c r="AC1399" s="19"/>
      <c r="AD1399" s="19"/>
      <c r="AE1399" s="19"/>
      <c r="AG1399" s="137"/>
      <c r="AN1399" s="19"/>
      <c r="AO1399" s="19"/>
      <c r="AP1399" s="19"/>
      <c r="AQ1399" s="19"/>
      <c r="AR1399" s="19"/>
      <c r="AS1399" s="19"/>
      <c r="AT1399" s="19"/>
      <c r="AU1399" s="19"/>
    </row>
    <row r="1400" spans="27:64">
      <c r="AA1400" s="19"/>
      <c r="AB1400" s="19"/>
      <c r="AC1400" s="19"/>
      <c r="AD1400" s="19"/>
      <c r="AE1400" s="19"/>
      <c r="AG1400" s="137"/>
      <c r="AN1400" s="19"/>
      <c r="AO1400" s="19"/>
      <c r="AP1400" s="19"/>
      <c r="AQ1400" s="19"/>
      <c r="AR1400" s="19"/>
      <c r="AS1400" s="19"/>
      <c r="AT1400" s="19"/>
      <c r="AU1400" s="19"/>
    </row>
    <row r="1401" spans="27:64">
      <c r="AA1401" s="19"/>
      <c r="AB1401" s="19"/>
      <c r="AC1401" s="19"/>
      <c r="AD1401" s="19"/>
      <c r="AE1401" s="19"/>
      <c r="AG1401" s="137"/>
      <c r="AN1401" s="19"/>
      <c r="AO1401" s="19"/>
      <c r="AP1401" s="19"/>
      <c r="AQ1401" s="19"/>
      <c r="AR1401" s="19"/>
      <c r="AS1401" s="19"/>
      <c r="AT1401" s="19"/>
      <c r="AU1401" s="19"/>
    </row>
    <row r="1402" spans="27:64">
      <c r="AA1402" s="19"/>
      <c r="AB1402" s="19"/>
      <c r="AC1402" s="19"/>
      <c r="AD1402" s="19"/>
      <c r="AE1402" s="19"/>
      <c r="AG1402" s="137"/>
      <c r="AN1402" s="19"/>
      <c r="AO1402" s="19"/>
      <c r="AP1402" s="19"/>
      <c r="AQ1402" s="19"/>
      <c r="AR1402" s="19"/>
      <c r="AS1402" s="19"/>
      <c r="AT1402" s="19"/>
      <c r="AU1402" s="19"/>
    </row>
    <row r="1403" spans="27:64">
      <c r="AA1403" s="19"/>
      <c r="AB1403" s="19"/>
      <c r="AC1403" s="19"/>
      <c r="AD1403" s="19"/>
      <c r="AE1403" s="19"/>
      <c r="AG1403" s="137"/>
      <c r="AN1403" s="19"/>
      <c r="AO1403" s="19"/>
      <c r="AP1403" s="19"/>
      <c r="AQ1403" s="19"/>
      <c r="AR1403" s="19"/>
      <c r="AS1403" s="19"/>
      <c r="AT1403" s="19"/>
      <c r="AU1403" s="19"/>
    </row>
    <row r="1404" spans="27:64">
      <c r="AA1404" s="19"/>
      <c r="AB1404" s="19"/>
      <c r="AC1404" s="19"/>
      <c r="AD1404" s="19"/>
      <c r="AE1404" s="19"/>
      <c r="AG1404" s="137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/>
      <c r="BC1404" s="19"/>
      <c r="BD1404" s="19"/>
      <c r="BE1404" s="19"/>
      <c r="BF1404" s="19"/>
      <c r="BG1404" s="19"/>
      <c r="BH1404" s="19"/>
      <c r="BI1404" s="19"/>
      <c r="BJ1404" s="19"/>
      <c r="BK1404" s="19"/>
      <c r="BL1404" s="19"/>
    </row>
    <row r="1405" spans="27:64">
      <c r="AA1405" s="19"/>
      <c r="AB1405" s="19"/>
      <c r="AC1405" s="19"/>
      <c r="AD1405" s="19"/>
      <c r="AE1405" s="19"/>
      <c r="AG1405" s="137"/>
      <c r="AN1405" s="19"/>
      <c r="AO1405" s="19"/>
      <c r="AP1405" s="19"/>
      <c r="AQ1405" s="19"/>
      <c r="AR1405" s="19"/>
      <c r="AS1405" s="19"/>
      <c r="AT1405" s="19"/>
      <c r="AU1405" s="19"/>
    </row>
    <row r="1406" spans="27:64">
      <c r="AA1406" s="19"/>
      <c r="AB1406" s="19"/>
      <c r="AC1406" s="19"/>
      <c r="AD1406" s="19"/>
      <c r="AE1406" s="19"/>
      <c r="AG1406" s="137"/>
      <c r="AN1406" s="19"/>
      <c r="AO1406" s="19"/>
      <c r="AP1406" s="19"/>
      <c r="AQ1406" s="19"/>
      <c r="AR1406" s="19"/>
      <c r="AS1406" s="19"/>
      <c r="AT1406" s="19"/>
      <c r="AU1406" s="19"/>
    </row>
    <row r="1407" spans="27:64">
      <c r="AA1407" s="19"/>
      <c r="AB1407" s="19"/>
      <c r="AC1407" s="19"/>
      <c r="AD1407" s="19"/>
      <c r="AE1407" s="19"/>
      <c r="AG1407" s="137"/>
      <c r="AN1407" s="19"/>
      <c r="AO1407" s="19"/>
      <c r="AP1407" s="19"/>
      <c r="AQ1407" s="19"/>
      <c r="AR1407" s="19"/>
      <c r="AS1407" s="19"/>
      <c r="AT1407" s="19"/>
      <c r="AU1407" s="19"/>
    </row>
    <row r="1408" spans="27:64">
      <c r="AA1408" s="19"/>
      <c r="AB1408" s="19"/>
      <c r="AC1408" s="19"/>
      <c r="AD1408" s="19"/>
      <c r="AE1408" s="19"/>
      <c r="AG1408" s="137"/>
      <c r="AN1408" s="19"/>
      <c r="AO1408" s="19"/>
      <c r="AP1408" s="19"/>
      <c r="AQ1408" s="19"/>
      <c r="AR1408" s="19"/>
      <c r="AS1408" s="19"/>
      <c r="AT1408" s="19"/>
      <c r="AU1408" s="19"/>
    </row>
    <row r="1409" spans="27:64">
      <c r="AA1409" s="19"/>
      <c r="AB1409" s="19"/>
      <c r="AC1409" s="19"/>
      <c r="AD1409" s="19"/>
      <c r="AE1409" s="19"/>
      <c r="AG1409" s="137"/>
      <c r="AN1409" s="19"/>
      <c r="AO1409" s="19"/>
      <c r="AP1409" s="19"/>
      <c r="AQ1409" s="19"/>
      <c r="AR1409" s="19"/>
      <c r="AS1409" s="19"/>
      <c r="AT1409" s="19"/>
      <c r="AU1409" s="19"/>
    </row>
    <row r="1410" spans="27:64">
      <c r="AA1410" s="19"/>
      <c r="AB1410" s="19"/>
      <c r="AC1410" s="19"/>
      <c r="AD1410" s="19"/>
      <c r="AE1410" s="19"/>
      <c r="AG1410" s="137"/>
      <c r="AN1410" s="19"/>
      <c r="AO1410" s="19"/>
      <c r="AP1410" s="19"/>
      <c r="AQ1410" s="19"/>
      <c r="AR1410" s="19"/>
      <c r="AS1410" s="19"/>
      <c r="AT1410" s="19"/>
      <c r="AU1410" s="19"/>
    </row>
    <row r="1411" spans="27:64">
      <c r="AA1411" s="19"/>
      <c r="AB1411" s="19"/>
      <c r="AC1411" s="19"/>
      <c r="AD1411" s="19"/>
      <c r="AE1411" s="19"/>
      <c r="AG1411" s="137"/>
      <c r="AN1411" s="19"/>
      <c r="AO1411" s="19"/>
      <c r="AP1411" s="19"/>
      <c r="AQ1411" s="19"/>
      <c r="AR1411" s="19"/>
      <c r="AS1411" s="19"/>
      <c r="AT1411" s="19"/>
      <c r="AU1411" s="19"/>
    </row>
    <row r="1412" spans="27:64">
      <c r="AA1412" s="19"/>
      <c r="AB1412" s="19"/>
      <c r="AC1412" s="19"/>
      <c r="AD1412" s="19"/>
      <c r="AE1412" s="19"/>
      <c r="AG1412" s="137"/>
      <c r="AN1412" s="19"/>
      <c r="AO1412" s="19"/>
      <c r="AP1412" s="19"/>
      <c r="AQ1412" s="19"/>
      <c r="AR1412" s="19"/>
      <c r="AS1412" s="19"/>
      <c r="AT1412" s="19"/>
      <c r="AU1412" s="19"/>
    </row>
    <row r="1413" spans="27:64">
      <c r="AA1413" s="19"/>
      <c r="AB1413" s="19"/>
      <c r="AC1413" s="19"/>
      <c r="AD1413" s="19"/>
      <c r="AE1413" s="19"/>
      <c r="AG1413" s="137"/>
      <c r="AN1413" s="19"/>
      <c r="AO1413" s="19"/>
      <c r="AP1413" s="19"/>
      <c r="AQ1413" s="19"/>
      <c r="AR1413" s="19"/>
      <c r="AS1413" s="19"/>
      <c r="AT1413" s="19"/>
      <c r="AU1413" s="19"/>
    </row>
    <row r="1414" spans="27:64">
      <c r="AA1414" s="19"/>
      <c r="AB1414" s="19"/>
      <c r="AC1414" s="19"/>
      <c r="AD1414" s="19"/>
      <c r="AE1414" s="19"/>
      <c r="AG1414" s="137"/>
      <c r="AN1414" s="19"/>
      <c r="AO1414" s="19"/>
      <c r="AP1414" s="19"/>
      <c r="AQ1414" s="19"/>
      <c r="AR1414" s="19"/>
      <c r="AS1414" s="19"/>
      <c r="AT1414" s="19"/>
      <c r="AU1414" s="19"/>
    </row>
    <row r="1415" spans="27:64">
      <c r="AA1415" s="19"/>
      <c r="AB1415" s="19"/>
      <c r="AC1415" s="19"/>
      <c r="AD1415" s="19"/>
      <c r="AE1415" s="19"/>
      <c r="AG1415" s="137"/>
      <c r="AN1415" s="19"/>
      <c r="AO1415" s="19"/>
      <c r="AP1415" s="19"/>
      <c r="AQ1415" s="19"/>
      <c r="AR1415" s="19"/>
      <c r="AS1415" s="19"/>
      <c r="AT1415" s="19"/>
      <c r="AU1415" s="19"/>
    </row>
    <row r="1416" spans="27:64">
      <c r="AA1416" s="19"/>
      <c r="AB1416" s="19"/>
      <c r="AC1416" s="19"/>
      <c r="AD1416" s="19"/>
      <c r="AE1416" s="19"/>
      <c r="AG1416" s="137"/>
      <c r="AN1416" s="19"/>
      <c r="AO1416" s="19"/>
      <c r="AP1416" s="19"/>
      <c r="AQ1416" s="19"/>
      <c r="AR1416" s="19"/>
      <c r="AS1416" s="19"/>
      <c r="AT1416" s="19"/>
      <c r="AU1416" s="19"/>
    </row>
    <row r="1417" spans="27:64">
      <c r="AA1417" s="19"/>
      <c r="AB1417" s="19"/>
      <c r="AC1417" s="19"/>
      <c r="AD1417" s="19"/>
      <c r="AE1417" s="19"/>
      <c r="AG1417" s="137"/>
      <c r="AN1417" s="19"/>
      <c r="AO1417" s="19"/>
      <c r="AP1417" s="19"/>
      <c r="AQ1417" s="19"/>
      <c r="AR1417" s="19"/>
      <c r="AS1417" s="19"/>
      <c r="AT1417" s="19"/>
      <c r="AU1417" s="19"/>
    </row>
    <row r="1418" spans="27:64">
      <c r="AA1418" s="19"/>
      <c r="AB1418" s="19"/>
      <c r="AC1418" s="19"/>
      <c r="AD1418" s="19"/>
      <c r="AE1418" s="19"/>
      <c r="AG1418" s="137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/>
      <c r="BC1418" s="19"/>
      <c r="BD1418" s="19"/>
      <c r="BE1418" s="19"/>
      <c r="BF1418" s="19"/>
      <c r="BG1418" s="19"/>
      <c r="BH1418" s="19"/>
      <c r="BI1418" s="19"/>
      <c r="BJ1418" s="19"/>
      <c r="BK1418" s="19"/>
      <c r="BL1418" s="19"/>
    </row>
    <row r="1419" spans="27:64">
      <c r="AA1419" s="19"/>
      <c r="AB1419" s="19"/>
      <c r="AC1419" s="19"/>
      <c r="AD1419" s="19"/>
      <c r="AE1419" s="19"/>
      <c r="AG1419" s="137"/>
      <c r="AN1419" s="19"/>
      <c r="AO1419" s="19"/>
      <c r="AP1419" s="19"/>
      <c r="AQ1419" s="19"/>
      <c r="AR1419" s="19"/>
      <c r="AS1419" s="19"/>
      <c r="AT1419" s="19"/>
      <c r="AU1419" s="19"/>
    </row>
    <row r="1420" spans="27:64">
      <c r="AA1420" s="19"/>
      <c r="AB1420" s="19"/>
      <c r="AC1420" s="19"/>
      <c r="AD1420" s="19"/>
      <c r="AE1420" s="19"/>
      <c r="AG1420" s="137"/>
      <c r="AN1420" s="19"/>
      <c r="AO1420" s="19"/>
      <c r="AP1420" s="19"/>
      <c r="AQ1420" s="19"/>
      <c r="AR1420" s="19"/>
      <c r="AS1420" s="19"/>
      <c r="AT1420" s="19"/>
      <c r="AU1420" s="19"/>
    </row>
    <row r="1421" spans="27:64">
      <c r="AA1421" s="19"/>
      <c r="AB1421" s="19"/>
      <c r="AC1421" s="19"/>
      <c r="AD1421" s="19"/>
      <c r="AE1421" s="19"/>
      <c r="AG1421" s="137"/>
      <c r="AN1421" s="19"/>
      <c r="AO1421" s="19"/>
      <c r="AP1421" s="19"/>
      <c r="AQ1421" s="19"/>
      <c r="AR1421" s="19"/>
      <c r="AS1421" s="19"/>
      <c r="AT1421" s="19"/>
      <c r="AU1421" s="19"/>
    </row>
    <row r="1422" spans="27:64">
      <c r="AA1422" s="19"/>
      <c r="AB1422" s="19"/>
      <c r="AC1422" s="19"/>
      <c r="AD1422" s="19"/>
      <c r="AE1422" s="19"/>
      <c r="AG1422" s="137"/>
      <c r="AN1422" s="19"/>
      <c r="AO1422" s="19"/>
      <c r="AP1422" s="19"/>
      <c r="AQ1422" s="19"/>
      <c r="AR1422" s="19"/>
      <c r="AS1422" s="19"/>
      <c r="AT1422" s="19"/>
      <c r="AU1422" s="19"/>
    </row>
    <row r="1423" spans="27:64">
      <c r="AA1423" s="19"/>
      <c r="AB1423" s="19"/>
      <c r="AC1423" s="19"/>
      <c r="AD1423" s="19"/>
      <c r="AE1423" s="19"/>
      <c r="AG1423" s="137"/>
      <c r="AN1423" s="19"/>
      <c r="AO1423" s="19"/>
      <c r="AP1423" s="19"/>
      <c r="AQ1423" s="19"/>
      <c r="AR1423" s="19"/>
      <c r="AS1423" s="19"/>
      <c r="AT1423" s="19"/>
      <c r="AU1423" s="19"/>
    </row>
    <row r="1424" spans="27:64">
      <c r="AA1424" s="19"/>
      <c r="AB1424" s="19"/>
      <c r="AC1424" s="19"/>
      <c r="AD1424" s="19"/>
      <c r="AE1424" s="19"/>
      <c r="AG1424" s="137"/>
      <c r="AN1424" s="19"/>
      <c r="AO1424" s="19"/>
      <c r="AP1424" s="19"/>
      <c r="AQ1424" s="19"/>
      <c r="AR1424" s="19"/>
      <c r="AS1424" s="19"/>
      <c r="AT1424" s="19"/>
      <c r="AU1424" s="19"/>
    </row>
    <row r="1425" spans="27:64">
      <c r="AA1425" s="19"/>
      <c r="AB1425" s="19"/>
      <c r="AC1425" s="19"/>
      <c r="AD1425" s="19"/>
      <c r="AE1425" s="19"/>
      <c r="AG1425" s="137"/>
      <c r="AN1425" s="19"/>
      <c r="AO1425" s="19"/>
      <c r="AP1425" s="19"/>
      <c r="AQ1425" s="19"/>
      <c r="AR1425" s="19"/>
      <c r="AS1425" s="19"/>
      <c r="AT1425" s="19"/>
      <c r="AU1425" s="19"/>
    </row>
    <row r="1426" spans="27:64">
      <c r="AA1426" s="19"/>
      <c r="AB1426" s="19"/>
      <c r="AC1426" s="19"/>
      <c r="AD1426" s="19"/>
      <c r="AE1426" s="19"/>
      <c r="AG1426" s="137"/>
      <c r="AN1426" s="19"/>
      <c r="AO1426" s="19"/>
      <c r="AP1426" s="19"/>
      <c r="AQ1426" s="19"/>
      <c r="AR1426" s="19"/>
      <c r="AS1426" s="19"/>
      <c r="AT1426" s="19"/>
      <c r="AU1426" s="19"/>
    </row>
    <row r="1427" spans="27:64">
      <c r="AA1427" s="19"/>
      <c r="AB1427" s="19"/>
      <c r="AC1427" s="19"/>
      <c r="AD1427" s="19"/>
      <c r="AE1427" s="19"/>
      <c r="AG1427" s="137"/>
      <c r="AN1427" s="19"/>
      <c r="AO1427" s="19"/>
      <c r="AP1427" s="19"/>
      <c r="AQ1427" s="19"/>
      <c r="AR1427" s="19"/>
      <c r="AS1427" s="19"/>
      <c r="AT1427" s="19"/>
      <c r="AU1427" s="19"/>
    </row>
    <row r="1428" spans="27:64">
      <c r="AA1428" s="19"/>
      <c r="AB1428" s="19"/>
      <c r="AC1428" s="19"/>
      <c r="AD1428" s="19"/>
      <c r="AE1428" s="19"/>
      <c r="AG1428" s="137"/>
      <c r="AN1428" s="19"/>
      <c r="AO1428" s="19"/>
      <c r="AP1428" s="19"/>
      <c r="AQ1428" s="19"/>
      <c r="AR1428" s="19"/>
      <c r="AS1428" s="19"/>
      <c r="AT1428" s="19"/>
      <c r="AU1428" s="19"/>
    </row>
    <row r="1429" spans="27:64">
      <c r="AA1429" s="19"/>
      <c r="AB1429" s="19"/>
      <c r="AC1429" s="19"/>
      <c r="AD1429" s="19"/>
      <c r="AE1429" s="19"/>
      <c r="AG1429" s="137"/>
      <c r="AN1429" s="19"/>
      <c r="AO1429" s="19"/>
      <c r="AP1429" s="19"/>
      <c r="AQ1429" s="19"/>
      <c r="AR1429" s="19"/>
      <c r="AS1429" s="19"/>
      <c r="AT1429" s="19"/>
      <c r="AU1429" s="19"/>
    </row>
    <row r="1430" spans="27:64">
      <c r="AA1430" s="19"/>
      <c r="AB1430" s="19"/>
      <c r="AC1430" s="19"/>
      <c r="AD1430" s="19"/>
      <c r="AE1430" s="19"/>
      <c r="AG1430" s="137"/>
      <c r="AN1430" s="19"/>
      <c r="AO1430" s="19"/>
      <c r="AP1430" s="19"/>
      <c r="AQ1430" s="19"/>
      <c r="AR1430" s="19"/>
      <c r="AS1430" s="19"/>
      <c r="AT1430" s="19"/>
      <c r="AU1430" s="19"/>
    </row>
    <row r="1431" spans="27:64">
      <c r="AA1431" s="19"/>
      <c r="AB1431" s="19"/>
      <c r="AC1431" s="19"/>
      <c r="AD1431" s="19"/>
      <c r="AE1431" s="19"/>
      <c r="AG1431" s="137"/>
      <c r="AN1431" s="19"/>
      <c r="AO1431" s="19"/>
      <c r="AP1431" s="19"/>
      <c r="AQ1431" s="19"/>
      <c r="AR1431" s="19"/>
      <c r="AS1431" s="19"/>
      <c r="AT1431" s="19"/>
      <c r="AU1431" s="19"/>
    </row>
    <row r="1432" spans="27:64">
      <c r="AA1432" s="19"/>
      <c r="AB1432" s="19"/>
      <c r="AC1432" s="19"/>
      <c r="AD1432" s="19"/>
      <c r="AE1432" s="19"/>
      <c r="AG1432" s="137"/>
      <c r="AN1432" s="19"/>
      <c r="AO1432" s="19"/>
      <c r="AP1432" s="19"/>
      <c r="AQ1432" s="19"/>
      <c r="AR1432" s="19"/>
      <c r="AS1432" s="19"/>
      <c r="AT1432" s="19"/>
      <c r="AU1432" s="19"/>
    </row>
    <row r="1433" spans="27:64">
      <c r="AA1433" s="19"/>
      <c r="AB1433" s="19"/>
      <c r="AC1433" s="19"/>
      <c r="AD1433" s="19"/>
      <c r="AE1433" s="19"/>
      <c r="AG1433" s="137"/>
      <c r="AN1433" s="19"/>
      <c r="AO1433" s="19"/>
      <c r="AP1433" s="19"/>
      <c r="AQ1433" s="19"/>
      <c r="AR1433" s="19"/>
      <c r="AS1433" s="19"/>
      <c r="AT1433" s="19"/>
      <c r="AU1433" s="19"/>
    </row>
    <row r="1434" spans="27:64">
      <c r="AA1434" s="19"/>
      <c r="AB1434" s="19"/>
      <c r="AC1434" s="19"/>
      <c r="AD1434" s="19"/>
      <c r="AE1434" s="19"/>
      <c r="AG1434" s="137"/>
      <c r="AN1434" s="19"/>
      <c r="AO1434" s="19"/>
      <c r="AP1434" s="19"/>
      <c r="AQ1434" s="19"/>
      <c r="AR1434" s="19"/>
      <c r="AS1434" s="19"/>
      <c r="AT1434" s="19"/>
      <c r="AU1434" s="19"/>
    </row>
    <row r="1435" spans="27:64">
      <c r="AA1435" s="19"/>
      <c r="AB1435" s="19"/>
      <c r="AC1435" s="19"/>
      <c r="AD1435" s="19"/>
      <c r="AE1435" s="19"/>
      <c r="AG1435" s="137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</row>
    <row r="1436" spans="27:64">
      <c r="AA1436" s="19"/>
      <c r="AB1436" s="19"/>
      <c r="AC1436" s="19"/>
      <c r="AD1436" s="19"/>
      <c r="AE1436" s="19"/>
      <c r="AG1436" s="137"/>
      <c r="AN1436" s="19"/>
      <c r="AO1436" s="19"/>
      <c r="AP1436" s="19"/>
      <c r="AQ1436" s="19"/>
      <c r="AR1436" s="19"/>
      <c r="AS1436" s="19"/>
      <c r="AT1436" s="19"/>
      <c r="AU1436" s="19"/>
    </row>
    <row r="1437" spans="27:64">
      <c r="AA1437" s="19"/>
      <c r="AB1437" s="19"/>
      <c r="AC1437" s="19"/>
      <c r="AD1437" s="19"/>
      <c r="AE1437" s="19"/>
      <c r="AG1437" s="137"/>
      <c r="AN1437" s="19"/>
      <c r="AO1437" s="19"/>
      <c r="AP1437" s="19"/>
      <c r="AQ1437" s="19"/>
      <c r="AR1437" s="19"/>
      <c r="AS1437" s="19"/>
      <c r="AT1437" s="19"/>
      <c r="AU1437" s="19"/>
      <c r="AV1437" s="19"/>
    </row>
    <row r="1438" spans="27:64">
      <c r="AA1438" s="19"/>
      <c r="AB1438" s="19"/>
      <c r="AC1438" s="19"/>
      <c r="AD1438" s="19"/>
      <c r="AE1438" s="19"/>
      <c r="AG1438" s="137"/>
      <c r="AN1438" s="19"/>
      <c r="AO1438" s="19"/>
      <c r="AP1438" s="19"/>
      <c r="AQ1438" s="19"/>
      <c r="AR1438" s="19"/>
      <c r="AS1438" s="19"/>
      <c r="AT1438" s="19"/>
      <c r="AU1438" s="19"/>
      <c r="AV1438" s="19"/>
    </row>
    <row r="1439" spans="27:64">
      <c r="AA1439" s="19"/>
      <c r="AB1439" s="19"/>
      <c r="AC1439" s="19"/>
      <c r="AD1439" s="19"/>
      <c r="AE1439" s="19"/>
      <c r="AG1439" s="137"/>
      <c r="AN1439" s="19"/>
      <c r="AO1439" s="19"/>
      <c r="AP1439" s="19"/>
      <c r="AQ1439" s="19"/>
      <c r="AR1439" s="19"/>
      <c r="AS1439" s="19"/>
      <c r="AT1439" s="19"/>
      <c r="AU1439" s="19"/>
      <c r="AV1439" s="19"/>
    </row>
    <row r="1440" spans="27:64">
      <c r="AA1440" s="19"/>
      <c r="AB1440" s="19"/>
      <c r="AC1440" s="19"/>
      <c r="AD1440" s="19"/>
      <c r="AE1440" s="19"/>
      <c r="AG1440" s="137"/>
      <c r="AN1440" s="19"/>
      <c r="AO1440" s="19"/>
      <c r="AP1440" s="19"/>
      <c r="AQ1440" s="19"/>
      <c r="AR1440" s="19"/>
      <c r="AS1440" s="19"/>
      <c r="AT1440" s="19"/>
      <c r="AU1440" s="19"/>
      <c r="AV1440" s="19"/>
      <c r="AX1440" s="19"/>
    </row>
    <row r="1441" spans="27:64">
      <c r="AA1441" s="19"/>
      <c r="AB1441" s="19"/>
      <c r="AC1441" s="19"/>
      <c r="AD1441" s="19"/>
      <c r="AE1441" s="19"/>
      <c r="AG1441" s="137"/>
      <c r="AN1441" s="19"/>
      <c r="AO1441" s="19"/>
      <c r="AP1441" s="19"/>
      <c r="AQ1441" s="19"/>
      <c r="AR1441" s="19"/>
      <c r="AS1441" s="19"/>
      <c r="AT1441" s="19"/>
      <c r="AU1441" s="19"/>
      <c r="AV1441" s="19"/>
      <c r="AX1441" s="19"/>
    </row>
    <row r="1442" spans="27:64">
      <c r="AA1442" s="19"/>
      <c r="AB1442" s="19"/>
      <c r="AC1442" s="19"/>
      <c r="AD1442" s="19"/>
      <c r="AE1442" s="19"/>
      <c r="AG1442" s="137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  <c r="BA1442" s="19"/>
      <c r="BB1442" s="19"/>
      <c r="BC1442" s="19"/>
      <c r="BD1442" s="19"/>
      <c r="BE1442" s="19"/>
      <c r="BF1442" s="19"/>
      <c r="BG1442" s="19"/>
      <c r="BH1442" s="19"/>
      <c r="BI1442" s="19"/>
      <c r="BJ1442" s="19"/>
      <c r="BK1442" s="19"/>
      <c r="BL1442" s="19"/>
    </row>
    <row r="1443" spans="27:64">
      <c r="AA1443" s="19"/>
      <c r="AB1443" s="19"/>
      <c r="AC1443" s="19"/>
      <c r="AD1443" s="19"/>
      <c r="AE1443" s="19"/>
      <c r="AG1443" s="137"/>
      <c r="AN1443" s="19"/>
      <c r="AO1443" s="19"/>
      <c r="AP1443" s="19"/>
      <c r="AQ1443" s="19"/>
      <c r="AR1443" s="19"/>
      <c r="AS1443" s="19"/>
      <c r="AT1443" s="19"/>
      <c r="AU1443" s="19"/>
    </row>
    <row r="1444" spans="27:64">
      <c r="AA1444" s="19"/>
      <c r="AB1444" s="19"/>
      <c r="AC1444" s="19"/>
      <c r="AD1444" s="19"/>
      <c r="AE1444" s="19"/>
      <c r="AG1444" s="137"/>
      <c r="AN1444" s="19"/>
      <c r="AO1444" s="19"/>
      <c r="AP1444" s="19"/>
      <c r="AQ1444" s="19"/>
      <c r="AR1444" s="19"/>
      <c r="AS1444" s="19"/>
      <c r="AT1444" s="19"/>
      <c r="AU1444" s="19"/>
    </row>
    <row r="1445" spans="27:64">
      <c r="AA1445" s="19"/>
      <c r="AB1445" s="19"/>
      <c r="AC1445" s="19"/>
      <c r="AD1445" s="19"/>
      <c r="AE1445" s="19"/>
      <c r="AG1445" s="137"/>
      <c r="AN1445" s="19"/>
      <c r="AO1445" s="19"/>
      <c r="AP1445" s="19"/>
      <c r="AQ1445" s="19"/>
      <c r="AR1445" s="19"/>
      <c r="AS1445" s="19"/>
      <c r="AT1445" s="19"/>
      <c r="AU1445" s="19"/>
    </row>
    <row r="1446" spans="27:64">
      <c r="AA1446" s="19"/>
      <c r="AB1446" s="19"/>
      <c r="AC1446" s="19"/>
      <c r="AD1446" s="19"/>
      <c r="AE1446" s="19"/>
      <c r="AG1446" s="137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  <c r="BA1446" s="19"/>
      <c r="BB1446" s="19"/>
      <c r="BC1446" s="19"/>
      <c r="BD1446" s="19"/>
      <c r="BE1446" s="19"/>
      <c r="BF1446" s="19"/>
      <c r="BG1446" s="19"/>
      <c r="BH1446" s="19"/>
      <c r="BI1446" s="19"/>
      <c r="BJ1446" s="19"/>
      <c r="BK1446" s="19"/>
      <c r="BL1446" s="19"/>
    </row>
    <row r="1447" spans="27:64">
      <c r="AA1447" s="19"/>
      <c r="AB1447" s="19"/>
      <c r="AC1447" s="19"/>
      <c r="AD1447" s="19"/>
      <c r="AE1447" s="19"/>
      <c r="AG1447" s="137"/>
      <c r="AN1447" s="19"/>
      <c r="AO1447" s="19"/>
      <c r="AP1447" s="19"/>
      <c r="AQ1447" s="19"/>
      <c r="AR1447" s="19"/>
      <c r="AS1447" s="19"/>
      <c r="AT1447" s="19"/>
      <c r="AU1447" s="19"/>
      <c r="AV1447" s="19"/>
      <c r="AX1447" s="19"/>
    </row>
    <row r="1448" spans="27:64">
      <c r="AA1448" s="19"/>
      <c r="AB1448" s="19"/>
      <c r="AC1448" s="19"/>
      <c r="AD1448" s="19"/>
      <c r="AE1448" s="19"/>
      <c r="AG1448" s="137"/>
      <c r="AN1448" s="19"/>
      <c r="AO1448" s="19"/>
      <c r="AP1448" s="19"/>
      <c r="AQ1448" s="19"/>
      <c r="AR1448" s="19"/>
      <c r="AS1448" s="19"/>
      <c r="AT1448" s="19"/>
      <c r="AU1448" s="19"/>
      <c r="AV1448" s="19"/>
      <c r="AX1448" s="19"/>
      <c r="AY1448" s="19"/>
      <c r="AZ1448" s="19"/>
      <c r="BA1448" s="19"/>
      <c r="BB1448" s="19"/>
      <c r="BC1448" s="19"/>
      <c r="BD1448" s="19"/>
      <c r="BE1448" s="19"/>
      <c r="BF1448" s="19"/>
      <c r="BG1448" s="19"/>
      <c r="BH1448" s="19"/>
      <c r="BI1448" s="19"/>
      <c r="BJ1448" s="19"/>
      <c r="BK1448" s="19"/>
      <c r="BL1448" s="19"/>
    </row>
    <row r="1449" spans="27:64">
      <c r="AA1449" s="19"/>
      <c r="AB1449" s="19"/>
      <c r="AC1449" s="19"/>
      <c r="AD1449" s="19"/>
      <c r="AE1449" s="19"/>
      <c r="AG1449" s="137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  <c r="BA1449" s="19"/>
      <c r="BB1449" s="19"/>
      <c r="BC1449" s="19"/>
      <c r="BD1449" s="19"/>
      <c r="BE1449" s="19"/>
      <c r="BF1449" s="19"/>
      <c r="BG1449" s="19"/>
      <c r="BH1449" s="19"/>
      <c r="BI1449" s="19"/>
      <c r="BJ1449" s="19"/>
      <c r="BK1449" s="19"/>
      <c r="BL1449" s="19"/>
    </row>
    <row r="1450" spans="27:64">
      <c r="AA1450" s="19"/>
      <c r="AB1450" s="19"/>
      <c r="AC1450" s="19"/>
      <c r="AD1450" s="19"/>
      <c r="AE1450" s="19"/>
      <c r="AG1450" s="137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  <c r="BA1450" s="19"/>
      <c r="BB1450" s="19"/>
      <c r="BC1450" s="19"/>
      <c r="BD1450" s="19"/>
      <c r="BE1450" s="19"/>
      <c r="BF1450" s="19"/>
      <c r="BG1450" s="19"/>
      <c r="BH1450" s="19"/>
      <c r="BI1450" s="19"/>
      <c r="BJ1450" s="19"/>
      <c r="BK1450" s="19"/>
      <c r="BL1450" s="19"/>
    </row>
    <row r="1451" spans="27:64">
      <c r="AA1451" s="19"/>
      <c r="AB1451" s="19"/>
      <c r="AC1451" s="19"/>
      <c r="AD1451" s="19"/>
      <c r="AE1451" s="19"/>
      <c r="AG1451" s="137"/>
      <c r="AN1451" s="19"/>
      <c r="AO1451" s="19"/>
      <c r="AP1451" s="19"/>
      <c r="AQ1451" s="19"/>
      <c r="AR1451" s="19"/>
      <c r="AS1451" s="19"/>
      <c r="AT1451" s="19"/>
      <c r="AU1451" s="19"/>
      <c r="AV1451" s="19"/>
    </row>
    <row r="1452" spans="27:64">
      <c r="AA1452" s="19"/>
      <c r="AB1452" s="19"/>
      <c r="AC1452" s="19"/>
      <c r="AD1452" s="19"/>
      <c r="AE1452" s="19"/>
      <c r="AG1452" s="137"/>
      <c r="AN1452" s="19"/>
      <c r="AO1452" s="19"/>
      <c r="AP1452" s="19"/>
      <c r="AQ1452" s="19"/>
      <c r="AR1452" s="19"/>
      <c r="AS1452" s="19"/>
      <c r="AT1452" s="19"/>
      <c r="AU1452" s="19"/>
    </row>
    <row r="1453" spans="27:64">
      <c r="AA1453" s="19"/>
      <c r="AB1453" s="19"/>
      <c r="AC1453" s="19"/>
      <c r="AD1453" s="19"/>
      <c r="AE1453" s="19"/>
      <c r="AG1453" s="137"/>
      <c r="AN1453" s="19"/>
      <c r="AO1453" s="19"/>
      <c r="AP1453" s="19"/>
      <c r="AQ1453" s="19"/>
      <c r="AR1453" s="19"/>
      <c r="AS1453" s="19"/>
      <c r="AT1453" s="19"/>
      <c r="AU1453" s="19"/>
      <c r="AV1453" s="19"/>
      <c r="AX1453" s="19"/>
    </row>
    <row r="1454" spans="27:64">
      <c r="AA1454" s="19"/>
      <c r="AB1454" s="19"/>
      <c r="AC1454" s="19"/>
      <c r="AD1454" s="19"/>
      <c r="AE1454" s="19"/>
      <c r="AG1454" s="137"/>
      <c r="AN1454" s="19"/>
      <c r="AO1454" s="19"/>
      <c r="AP1454" s="19"/>
      <c r="AQ1454" s="19"/>
      <c r="AR1454" s="19"/>
      <c r="AS1454" s="19"/>
      <c r="AT1454" s="19"/>
      <c r="AU1454" s="19"/>
      <c r="AV1454" s="19"/>
      <c r="AX1454" s="19"/>
      <c r="AY1454" s="19"/>
      <c r="AZ1454" s="19"/>
      <c r="BA1454" s="19"/>
      <c r="BB1454" s="19"/>
      <c r="BC1454" s="19"/>
      <c r="BD1454" s="19"/>
      <c r="BE1454" s="19"/>
      <c r="BF1454" s="19"/>
      <c r="BG1454" s="19"/>
      <c r="BH1454" s="19"/>
      <c r="BI1454" s="19"/>
      <c r="BJ1454" s="19"/>
      <c r="BK1454" s="19"/>
      <c r="BL1454" s="19"/>
    </row>
    <row r="1455" spans="27:64">
      <c r="AA1455" s="19"/>
      <c r="AB1455" s="19"/>
      <c r="AC1455" s="19"/>
      <c r="AD1455" s="19"/>
      <c r="AE1455" s="19"/>
      <c r="AG1455" s="137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  <c r="BA1455" s="19"/>
      <c r="BB1455" s="19"/>
      <c r="BC1455" s="19"/>
      <c r="BD1455" s="19"/>
      <c r="BE1455" s="19"/>
      <c r="BF1455" s="19"/>
      <c r="BG1455" s="19"/>
      <c r="BH1455" s="19"/>
      <c r="BI1455" s="19"/>
      <c r="BJ1455" s="19"/>
      <c r="BK1455" s="19"/>
      <c r="BL1455" s="19"/>
    </row>
    <row r="1456" spans="27:64">
      <c r="AA1456" s="19"/>
      <c r="AB1456" s="19"/>
      <c r="AC1456" s="19"/>
      <c r="AD1456" s="19"/>
      <c r="AE1456" s="19"/>
      <c r="AG1456" s="137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  <c r="BA1456" s="19"/>
      <c r="BB1456" s="19"/>
      <c r="BC1456" s="19"/>
      <c r="BD1456" s="19"/>
      <c r="BE1456" s="19"/>
      <c r="BF1456" s="19"/>
      <c r="BG1456" s="19"/>
      <c r="BH1456" s="19"/>
      <c r="BI1456" s="19"/>
      <c r="BJ1456" s="19"/>
      <c r="BK1456" s="19"/>
      <c r="BL1456" s="19"/>
    </row>
    <row r="1457" spans="27:64">
      <c r="AA1457" s="19"/>
      <c r="AB1457" s="19"/>
      <c r="AC1457" s="19"/>
      <c r="AD1457" s="19"/>
      <c r="AE1457" s="19"/>
      <c r="AG1457" s="137"/>
      <c r="AN1457" s="19"/>
      <c r="AO1457" s="19"/>
      <c r="AP1457" s="19"/>
      <c r="AQ1457" s="19"/>
      <c r="AR1457" s="19"/>
      <c r="AS1457" s="19"/>
      <c r="AT1457" s="19"/>
      <c r="AU1457" s="19"/>
    </row>
    <row r="1458" spans="27:64">
      <c r="AA1458" s="19"/>
      <c r="AB1458" s="19"/>
      <c r="AC1458" s="19"/>
      <c r="AD1458" s="19"/>
      <c r="AE1458" s="19"/>
      <c r="AG1458" s="137"/>
      <c r="AN1458" s="19"/>
      <c r="AO1458" s="19"/>
      <c r="AP1458" s="19"/>
      <c r="AQ1458" s="19"/>
      <c r="AR1458" s="19"/>
      <c r="AS1458" s="19"/>
      <c r="AT1458" s="19"/>
      <c r="AU1458" s="19"/>
    </row>
    <row r="1459" spans="27:64">
      <c r="AA1459" s="19"/>
      <c r="AB1459" s="19"/>
      <c r="AC1459" s="19"/>
      <c r="AD1459" s="19"/>
      <c r="AE1459" s="19"/>
      <c r="AG1459" s="137"/>
      <c r="AN1459" s="19"/>
      <c r="AO1459" s="19"/>
      <c r="AP1459" s="19"/>
      <c r="AQ1459" s="19"/>
      <c r="AR1459" s="19"/>
      <c r="AS1459" s="19"/>
      <c r="AT1459" s="19"/>
      <c r="AU1459" s="19"/>
      <c r="AV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</row>
    <row r="1460" spans="27:64">
      <c r="AA1460" s="19"/>
      <c r="AB1460" s="19"/>
      <c r="AC1460" s="19"/>
      <c r="AD1460" s="19"/>
      <c r="AE1460" s="19"/>
      <c r="AG1460" s="137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  <c r="BA1460" s="19"/>
      <c r="BB1460" s="19"/>
      <c r="BC1460" s="19"/>
      <c r="BD1460" s="19"/>
      <c r="BE1460" s="19"/>
      <c r="BF1460" s="19"/>
      <c r="BG1460" s="19"/>
      <c r="BH1460" s="19"/>
      <c r="BI1460" s="19"/>
      <c r="BJ1460" s="19"/>
      <c r="BK1460" s="19"/>
      <c r="BL1460" s="19"/>
    </row>
    <row r="1461" spans="27:64">
      <c r="AA1461" s="19"/>
      <c r="AB1461" s="19"/>
      <c r="AC1461" s="19"/>
      <c r="AD1461" s="19"/>
      <c r="AE1461" s="19"/>
      <c r="AG1461" s="137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  <c r="BA1461" s="19"/>
      <c r="BB1461" s="19"/>
      <c r="BC1461" s="19"/>
      <c r="BD1461" s="19"/>
      <c r="BE1461" s="19"/>
      <c r="BF1461" s="19"/>
      <c r="BG1461" s="19"/>
      <c r="BH1461" s="19"/>
      <c r="BI1461" s="19"/>
      <c r="BJ1461" s="19"/>
      <c r="BK1461" s="19"/>
      <c r="BL1461" s="19"/>
    </row>
    <row r="1462" spans="27:64">
      <c r="AA1462" s="19"/>
      <c r="AB1462" s="19"/>
      <c r="AC1462" s="19"/>
      <c r="AD1462" s="19"/>
      <c r="AE1462" s="19"/>
      <c r="AG1462" s="137"/>
      <c r="AN1462" s="19"/>
      <c r="AO1462" s="19"/>
      <c r="AP1462" s="19"/>
      <c r="AQ1462" s="19"/>
      <c r="AR1462" s="19"/>
      <c r="AS1462" s="19"/>
      <c r="AT1462" s="19"/>
      <c r="AU1462" s="19"/>
    </row>
    <row r="1463" spans="27:64">
      <c r="AA1463" s="19"/>
      <c r="AB1463" s="19"/>
      <c r="AC1463" s="19"/>
      <c r="AD1463" s="19"/>
      <c r="AE1463" s="19"/>
      <c r="AG1463" s="137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  <c r="BA1463" s="19"/>
      <c r="BB1463" s="19"/>
      <c r="BC1463" s="19"/>
      <c r="BD1463" s="19"/>
      <c r="BE1463" s="19"/>
      <c r="BF1463" s="19"/>
      <c r="BG1463" s="19"/>
      <c r="BH1463" s="19"/>
      <c r="BI1463" s="19"/>
      <c r="BJ1463" s="19"/>
      <c r="BK1463" s="19"/>
      <c r="BL1463" s="19"/>
    </row>
    <row r="1464" spans="27:64">
      <c r="AA1464" s="19"/>
      <c r="AB1464" s="19"/>
      <c r="AC1464" s="19"/>
      <c r="AD1464" s="19"/>
      <c r="AE1464" s="19"/>
      <c r="AG1464" s="137"/>
      <c r="AN1464" s="19"/>
      <c r="AO1464" s="19"/>
      <c r="AP1464" s="19"/>
      <c r="AQ1464" s="19"/>
      <c r="AR1464" s="19"/>
      <c r="AS1464" s="19"/>
      <c r="AT1464" s="19"/>
      <c r="AU1464" s="19"/>
      <c r="AV1464" s="19"/>
    </row>
    <row r="1465" spans="27:64">
      <c r="AA1465" s="19"/>
      <c r="AB1465" s="19"/>
      <c r="AC1465" s="19"/>
      <c r="AD1465" s="19"/>
      <c r="AE1465" s="19"/>
      <c r="AG1465" s="137"/>
      <c r="AN1465" s="19"/>
      <c r="AO1465" s="19"/>
      <c r="AP1465" s="19"/>
      <c r="AQ1465" s="19"/>
      <c r="AR1465" s="19"/>
      <c r="AS1465" s="19"/>
      <c r="AT1465" s="19"/>
      <c r="AU1465" s="19"/>
      <c r="AV1465" s="19"/>
    </row>
    <row r="1466" spans="27:64">
      <c r="AA1466" s="19"/>
      <c r="AB1466" s="19"/>
      <c r="AC1466" s="19"/>
      <c r="AD1466" s="19"/>
      <c r="AE1466" s="19"/>
      <c r="AG1466" s="137"/>
      <c r="AN1466" s="19"/>
      <c r="AO1466" s="19"/>
      <c r="AP1466" s="19"/>
      <c r="AQ1466" s="19"/>
      <c r="AR1466" s="19"/>
      <c r="AS1466" s="19"/>
      <c r="AT1466" s="19"/>
      <c r="AU1466" s="19"/>
      <c r="AV1466" s="19"/>
    </row>
    <row r="1467" spans="27:64">
      <c r="AA1467" s="19"/>
      <c r="AB1467" s="19"/>
      <c r="AC1467" s="19"/>
      <c r="AD1467" s="19"/>
      <c r="AE1467" s="19"/>
      <c r="AG1467" s="137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  <c r="BA1467" s="19"/>
      <c r="BB1467" s="19"/>
      <c r="BC1467" s="19"/>
      <c r="BD1467" s="19"/>
      <c r="BE1467" s="19"/>
      <c r="BF1467" s="19"/>
      <c r="BG1467" s="19"/>
      <c r="BH1467" s="19"/>
      <c r="BI1467" s="19"/>
      <c r="BJ1467" s="19"/>
      <c r="BK1467" s="19"/>
      <c r="BL1467" s="19"/>
    </row>
    <row r="1468" spans="27:64">
      <c r="AA1468" s="19"/>
      <c r="AB1468" s="19"/>
      <c r="AC1468" s="19"/>
      <c r="AD1468" s="19"/>
      <c r="AE1468" s="19"/>
      <c r="AG1468" s="137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  <c r="BA1468" s="19"/>
      <c r="BB1468" s="19"/>
      <c r="BC1468" s="19"/>
      <c r="BD1468" s="19"/>
      <c r="BE1468" s="19"/>
      <c r="BF1468" s="19"/>
      <c r="BG1468" s="19"/>
      <c r="BH1468" s="19"/>
      <c r="BI1468" s="19"/>
      <c r="BJ1468" s="19"/>
      <c r="BK1468" s="19"/>
      <c r="BL1468" s="19"/>
    </row>
    <row r="1469" spans="27:64">
      <c r="AA1469" s="19"/>
      <c r="AB1469" s="19"/>
      <c r="AC1469" s="19"/>
      <c r="AD1469" s="19"/>
      <c r="AE1469" s="19"/>
      <c r="AG1469" s="137"/>
      <c r="AN1469" s="19"/>
      <c r="AO1469" s="19"/>
      <c r="AP1469" s="19"/>
      <c r="AQ1469" s="19"/>
      <c r="AR1469" s="19"/>
      <c r="AS1469" s="19"/>
      <c r="AT1469" s="19"/>
      <c r="AU1469" s="19"/>
    </row>
    <row r="1470" spans="27:64">
      <c r="AA1470" s="19"/>
      <c r="AB1470" s="19"/>
      <c r="AC1470" s="19"/>
      <c r="AD1470" s="19"/>
      <c r="AE1470" s="19"/>
      <c r="AG1470" s="137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  <c r="BA1470" s="19"/>
      <c r="BB1470" s="19"/>
      <c r="BC1470" s="19"/>
      <c r="BD1470" s="19"/>
      <c r="BE1470" s="19"/>
      <c r="BF1470" s="19"/>
      <c r="BG1470" s="19"/>
      <c r="BH1470" s="19"/>
      <c r="BI1470" s="19"/>
      <c r="BJ1470" s="19"/>
      <c r="BK1470" s="19"/>
      <c r="BL1470" s="19"/>
    </row>
    <row r="1471" spans="27:64">
      <c r="AA1471" s="19"/>
      <c r="AB1471" s="19"/>
      <c r="AC1471" s="19"/>
      <c r="AD1471" s="19"/>
      <c r="AE1471" s="19"/>
      <c r="AG1471" s="137"/>
      <c r="AN1471" s="19"/>
      <c r="AO1471" s="19"/>
      <c r="AP1471" s="19"/>
      <c r="AQ1471" s="19"/>
      <c r="AR1471" s="19"/>
      <c r="AS1471" s="19"/>
      <c r="AT1471" s="19"/>
      <c r="AU1471" s="19"/>
      <c r="AV1471" s="19"/>
    </row>
    <row r="1472" spans="27:64">
      <c r="AA1472" s="19"/>
      <c r="AB1472" s="19"/>
      <c r="AC1472" s="19"/>
      <c r="AD1472" s="19"/>
      <c r="AE1472" s="19"/>
      <c r="AG1472" s="137"/>
      <c r="AN1472" s="19"/>
      <c r="AO1472" s="19"/>
      <c r="AP1472" s="19"/>
      <c r="AQ1472" s="19"/>
      <c r="AR1472" s="19"/>
      <c r="AS1472" s="19"/>
      <c r="AT1472" s="19"/>
      <c r="AU1472" s="19"/>
      <c r="AV1472" s="19"/>
    </row>
    <row r="1473" spans="27:64">
      <c r="AA1473" s="19"/>
      <c r="AB1473" s="19"/>
      <c r="AC1473" s="19"/>
      <c r="AD1473" s="19"/>
      <c r="AE1473" s="19"/>
      <c r="AG1473" s="137"/>
      <c r="AN1473" s="19"/>
      <c r="AO1473" s="19"/>
      <c r="AP1473" s="19"/>
      <c r="AQ1473" s="19"/>
      <c r="AR1473" s="19"/>
      <c r="AS1473" s="19"/>
      <c r="AT1473" s="19"/>
      <c r="AU1473" s="19"/>
    </row>
    <row r="1474" spans="27:64">
      <c r="AA1474" s="19"/>
      <c r="AB1474" s="19"/>
      <c r="AC1474" s="19"/>
      <c r="AD1474" s="19"/>
      <c r="AE1474" s="19"/>
      <c r="AG1474" s="137"/>
      <c r="AN1474" s="19"/>
      <c r="AO1474" s="19"/>
      <c r="AP1474" s="19"/>
      <c r="AQ1474" s="19"/>
      <c r="AR1474" s="19"/>
      <c r="AS1474" s="19"/>
      <c r="AT1474" s="19"/>
      <c r="AU1474" s="19"/>
      <c r="AV1474" s="19"/>
      <c r="AX1474" s="19"/>
      <c r="AY1474" s="19"/>
      <c r="AZ1474" s="19"/>
      <c r="BA1474" s="19"/>
      <c r="BB1474" s="19"/>
      <c r="BC1474" s="19"/>
      <c r="BD1474" s="19"/>
      <c r="BE1474" s="19"/>
      <c r="BF1474" s="19"/>
      <c r="BG1474" s="19"/>
      <c r="BH1474" s="19"/>
      <c r="BI1474" s="19"/>
      <c r="BJ1474" s="19"/>
      <c r="BK1474" s="19"/>
      <c r="BL1474" s="19"/>
    </row>
    <row r="1475" spans="27:64">
      <c r="AA1475" s="19"/>
      <c r="AB1475" s="19"/>
      <c r="AC1475" s="19"/>
      <c r="AD1475" s="19"/>
      <c r="AE1475" s="19"/>
      <c r="AG1475" s="137"/>
      <c r="AN1475" s="19"/>
      <c r="AO1475" s="19"/>
      <c r="AP1475" s="19"/>
      <c r="AQ1475" s="19"/>
      <c r="AR1475" s="19"/>
      <c r="AS1475" s="19"/>
      <c r="AT1475" s="19"/>
      <c r="AU1475" s="19"/>
      <c r="AV1475" s="19"/>
      <c r="AX1475" s="19"/>
    </row>
    <row r="1476" spans="27:64">
      <c r="AA1476" s="19"/>
      <c r="AB1476" s="19"/>
      <c r="AC1476" s="19"/>
      <c r="AD1476" s="19"/>
      <c r="AE1476" s="19"/>
      <c r="AG1476" s="137"/>
      <c r="AN1476" s="19"/>
      <c r="AO1476" s="19"/>
      <c r="AP1476" s="19"/>
      <c r="AQ1476" s="19"/>
      <c r="AR1476" s="19"/>
      <c r="AS1476" s="19"/>
      <c r="AT1476" s="19"/>
      <c r="AU1476" s="19"/>
      <c r="AV1476" s="19"/>
      <c r="AX1476" s="19"/>
    </row>
    <row r="1477" spans="27:64">
      <c r="AA1477" s="19"/>
      <c r="AB1477" s="19"/>
      <c r="AC1477" s="19"/>
      <c r="AD1477" s="19"/>
      <c r="AE1477" s="19"/>
      <c r="AG1477" s="137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  <c r="BA1477" s="19"/>
      <c r="BB1477" s="19"/>
      <c r="BC1477" s="19"/>
      <c r="BD1477" s="19"/>
      <c r="BE1477" s="19"/>
      <c r="BF1477" s="19"/>
      <c r="BG1477" s="19"/>
      <c r="BH1477" s="19"/>
      <c r="BI1477" s="19"/>
      <c r="BJ1477" s="19"/>
      <c r="BK1477" s="19"/>
      <c r="BL1477" s="19"/>
    </row>
    <row r="1478" spans="27:64">
      <c r="AA1478" s="19"/>
      <c r="AB1478" s="19"/>
      <c r="AC1478" s="19"/>
      <c r="AD1478" s="19"/>
      <c r="AE1478" s="19"/>
      <c r="AG1478" s="137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  <c r="BA1478" s="19"/>
      <c r="BB1478" s="19"/>
      <c r="BC1478" s="19"/>
      <c r="BD1478" s="19"/>
      <c r="BE1478" s="19"/>
      <c r="BF1478" s="19"/>
      <c r="BG1478" s="19"/>
      <c r="BH1478" s="19"/>
      <c r="BI1478" s="19"/>
      <c r="BJ1478" s="19"/>
      <c r="BK1478" s="19"/>
      <c r="BL1478" s="19"/>
    </row>
    <row r="1479" spans="27:64">
      <c r="AA1479" s="19"/>
      <c r="AB1479" s="19"/>
      <c r="AC1479" s="19"/>
      <c r="AD1479" s="19"/>
      <c r="AE1479" s="19"/>
      <c r="AG1479" s="137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  <c r="BA1479" s="19"/>
      <c r="BB1479" s="19"/>
      <c r="BC1479" s="19"/>
      <c r="BD1479" s="19"/>
      <c r="BE1479" s="19"/>
      <c r="BF1479" s="19"/>
      <c r="BG1479" s="19"/>
      <c r="BH1479" s="19"/>
      <c r="BI1479" s="19"/>
      <c r="BJ1479" s="19"/>
      <c r="BK1479" s="19"/>
      <c r="BL1479" s="19"/>
    </row>
    <row r="1480" spans="27:64">
      <c r="AA1480" s="19"/>
      <c r="AB1480" s="19"/>
      <c r="AC1480" s="19"/>
      <c r="AD1480" s="19"/>
      <c r="AE1480" s="19"/>
      <c r="AG1480" s="137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  <c r="BA1480" s="19"/>
      <c r="BB1480" s="19"/>
      <c r="BC1480" s="19"/>
      <c r="BD1480" s="19"/>
      <c r="BE1480" s="19"/>
      <c r="BF1480" s="19"/>
      <c r="BG1480" s="19"/>
      <c r="BH1480" s="19"/>
      <c r="BI1480" s="19"/>
      <c r="BJ1480" s="19"/>
      <c r="BK1480" s="19"/>
      <c r="BL1480" s="19"/>
    </row>
    <row r="1481" spans="27:64">
      <c r="AA1481" s="19"/>
      <c r="AB1481" s="19"/>
      <c r="AC1481" s="19"/>
      <c r="AD1481" s="19"/>
      <c r="AE1481" s="19"/>
      <c r="AG1481" s="137"/>
      <c r="AN1481" s="19"/>
      <c r="AO1481" s="19"/>
      <c r="AP1481" s="19"/>
      <c r="AQ1481" s="19"/>
      <c r="AR1481" s="19"/>
      <c r="AS1481" s="19"/>
      <c r="AT1481" s="19"/>
      <c r="AU1481" s="19"/>
      <c r="AV1481" s="19"/>
    </row>
    <row r="1482" spans="27:64">
      <c r="AA1482" s="19"/>
      <c r="AB1482" s="19"/>
      <c r="AC1482" s="19"/>
      <c r="AD1482" s="19"/>
      <c r="AE1482" s="19"/>
      <c r="AG1482" s="137"/>
      <c r="AN1482" s="19"/>
      <c r="AO1482" s="19"/>
      <c r="AP1482" s="19"/>
      <c r="AQ1482" s="19"/>
      <c r="AR1482" s="19"/>
      <c r="AS1482" s="19"/>
      <c r="AT1482" s="19"/>
      <c r="AU1482" s="19"/>
    </row>
    <row r="1483" spans="27:64">
      <c r="AA1483" s="19"/>
      <c r="AB1483" s="19"/>
      <c r="AC1483" s="19"/>
      <c r="AD1483" s="19"/>
      <c r="AE1483" s="19"/>
      <c r="AG1483" s="137"/>
      <c r="AN1483" s="19"/>
      <c r="AO1483" s="19"/>
      <c r="AP1483" s="19"/>
      <c r="AQ1483" s="19"/>
      <c r="AR1483" s="19"/>
      <c r="AS1483" s="19"/>
      <c r="AT1483" s="19"/>
      <c r="AU1483" s="19"/>
    </row>
    <row r="1484" spans="27:64">
      <c r="AA1484" s="19"/>
      <c r="AB1484" s="19"/>
      <c r="AC1484" s="19"/>
      <c r="AD1484" s="19"/>
      <c r="AE1484" s="19"/>
      <c r="AG1484" s="137"/>
      <c r="AN1484" s="19"/>
      <c r="AO1484" s="19"/>
      <c r="AP1484" s="19"/>
      <c r="AQ1484" s="19"/>
      <c r="AR1484" s="19"/>
      <c r="AS1484" s="19"/>
      <c r="AT1484" s="19"/>
      <c r="AU1484" s="19"/>
      <c r="AV1484" s="19"/>
    </row>
    <row r="1485" spans="27:64">
      <c r="AA1485" s="19"/>
      <c r="AB1485" s="19"/>
      <c r="AC1485" s="19"/>
      <c r="AD1485" s="19"/>
      <c r="AE1485" s="19"/>
      <c r="AG1485" s="137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  <c r="BA1485" s="19"/>
      <c r="BB1485" s="19"/>
      <c r="BC1485" s="19"/>
      <c r="BD1485" s="19"/>
      <c r="BE1485" s="19"/>
      <c r="BF1485" s="19"/>
      <c r="BG1485" s="19"/>
      <c r="BH1485" s="19"/>
      <c r="BI1485" s="19"/>
      <c r="BJ1485" s="19"/>
      <c r="BK1485" s="19"/>
      <c r="BL1485" s="19"/>
    </row>
    <row r="1486" spans="27:64">
      <c r="AA1486" s="19"/>
      <c r="AB1486" s="19"/>
      <c r="AC1486" s="19"/>
      <c r="AD1486" s="19"/>
      <c r="AE1486" s="19"/>
      <c r="AG1486" s="137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  <c r="BA1486" s="19"/>
      <c r="BB1486" s="19"/>
      <c r="BC1486" s="19"/>
      <c r="BD1486" s="19"/>
      <c r="BE1486" s="19"/>
      <c r="BF1486" s="19"/>
      <c r="BG1486" s="19"/>
      <c r="BH1486" s="19"/>
      <c r="BI1486" s="19"/>
      <c r="BJ1486" s="19"/>
      <c r="BK1486" s="19"/>
      <c r="BL1486" s="19"/>
    </row>
    <row r="1487" spans="27:64">
      <c r="AA1487" s="19"/>
      <c r="AB1487" s="19"/>
      <c r="AC1487" s="19"/>
      <c r="AD1487" s="19"/>
      <c r="AE1487" s="19"/>
      <c r="AG1487" s="137"/>
      <c r="AN1487" s="19"/>
      <c r="AO1487" s="19"/>
      <c r="AP1487" s="19"/>
      <c r="AQ1487" s="19"/>
      <c r="AR1487" s="19"/>
      <c r="AS1487" s="19"/>
      <c r="AT1487" s="19"/>
      <c r="AU1487" s="19"/>
    </row>
    <row r="1488" spans="27:64">
      <c r="AA1488" s="19"/>
      <c r="AB1488" s="19"/>
      <c r="AC1488" s="19"/>
      <c r="AD1488" s="19"/>
      <c r="AE1488" s="19"/>
      <c r="AG1488" s="137"/>
      <c r="AN1488" s="19"/>
      <c r="AO1488" s="19"/>
      <c r="AP1488" s="19"/>
      <c r="AQ1488" s="19"/>
      <c r="AR1488" s="19"/>
      <c r="AS1488" s="19"/>
      <c r="AT1488" s="19"/>
      <c r="AU1488" s="19"/>
      <c r="AV1488" s="19"/>
      <c r="AX1488" s="19"/>
    </row>
    <row r="1489" spans="27:64">
      <c r="AA1489" s="19"/>
      <c r="AB1489" s="19"/>
      <c r="AC1489" s="19"/>
      <c r="AD1489" s="19"/>
      <c r="AE1489" s="19"/>
      <c r="AG1489" s="137"/>
      <c r="AN1489" s="19"/>
      <c r="AO1489" s="19"/>
      <c r="AP1489" s="19"/>
      <c r="AQ1489" s="19"/>
      <c r="AR1489" s="19"/>
      <c r="AS1489" s="19"/>
      <c r="AT1489" s="19"/>
      <c r="AU1489" s="19"/>
      <c r="AV1489" s="19"/>
    </row>
    <row r="1490" spans="27:64">
      <c r="AA1490" s="19"/>
      <c r="AB1490" s="19"/>
      <c r="AC1490" s="19"/>
      <c r="AD1490" s="19"/>
      <c r="AE1490" s="19"/>
      <c r="AG1490" s="137"/>
      <c r="AN1490" s="19"/>
      <c r="AO1490" s="19"/>
      <c r="AP1490" s="19"/>
      <c r="AQ1490" s="19"/>
      <c r="AR1490" s="19"/>
      <c r="AS1490" s="19"/>
      <c r="AT1490" s="19"/>
      <c r="AU1490" s="19"/>
    </row>
    <row r="1491" spans="27:64">
      <c r="AA1491" s="19"/>
      <c r="AB1491" s="19"/>
      <c r="AC1491" s="19"/>
      <c r="AD1491" s="19"/>
      <c r="AE1491" s="19"/>
      <c r="AG1491" s="137"/>
      <c r="AN1491" s="19"/>
      <c r="AO1491" s="19"/>
      <c r="AP1491" s="19"/>
      <c r="AQ1491" s="19"/>
      <c r="AR1491" s="19"/>
      <c r="AS1491" s="19"/>
      <c r="AT1491" s="19"/>
      <c r="AU1491" s="19"/>
    </row>
    <row r="1492" spans="27:64">
      <c r="AA1492" s="19"/>
      <c r="AB1492" s="19"/>
      <c r="AC1492" s="19"/>
      <c r="AD1492" s="19"/>
      <c r="AE1492" s="19"/>
      <c r="AG1492" s="137"/>
      <c r="AN1492" s="19"/>
      <c r="AO1492" s="19"/>
      <c r="AP1492" s="19"/>
      <c r="AQ1492" s="19"/>
      <c r="AR1492" s="19"/>
      <c r="AS1492" s="19"/>
      <c r="AT1492" s="19"/>
      <c r="AU1492" s="19"/>
    </row>
    <row r="1493" spans="27:64">
      <c r="AA1493" s="19"/>
      <c r="AB1493" s="19"/>
      <c r="AC1493" s="19"/>
      <c r="AD1493" s="19"/>
      <c r="AE1493" s="19"/>
      <c r="AG1493" s="137"/>
      <c r="AN1493" s="19"/>
      <c r="AO1493" s="19"/>
      <c r="AP1493" s="19"/>
      <c r="AQ1493" s="19"/>
      <c r="AR1493" s="19"/>
      <c r="AS1493" s="19"/>
      <c r="AT1493" s="19"/>
      <c r="AU1493" s="19"/>
    </row>
    <row r="1494" spans="27:64">
      <c r="AA1494" s="19"/>
      <c r="AB1494" s="19"/>
      <c r="AC1494" s="19"/>
      <c r="AD1494" s="19"/>
      <c r="AE1494" s="19"/>
      <c r="AG1494" s="137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19"/>
      <c r="BC1494" s="19"/>
      <c r="BD1494" s="19"/>
      <c r="BE1494" s="19"/>
      <c r="BF1494" s="19"/>
      <c r="BG1494" s="19"/>
      <c r="BH1494" s="19"/>
      <c r="BI1494" s="19"/>
      <c r="BJ1494" s="19"/>
      <c r="BK1494" s="19"/>
      <c r="BL1494" s="19"/>
    </row>
    <row r="1495" spans="27:64">
      <c r="AA1495" s="19"/>
      <c r="AB1495" s="19"/>
      <c r="AC1495" s="19"/>
      <c r="AD1495" s="19"/>
      <c r="AE1495" s="19"/>
      <c r="AG1495" s="137"/>
      <c r="AN1495" s="19"/>
      <c r="AO1495" s="19"/>
      <c r="AP1495" s="19"/>
      <c r="AQ1495" s="19"/>
      <c r="AR1495" s="19"/>
      <c r="AS1495" s="19"/>
      <c r="AT1495" s="19"/>
      <c r="AU1495" s="19"/>
    </row>
    <row r="1496" spans="27:64">
      <c r="AA1496" s="19"/>
      <c r="AB1496" s="19"/>
      <c r="AC1496" s="19"/>
      <c r="AD1496" s="19"/>
      <c r="AE1496" s="19"/>
      <c r="AG1496" s="137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  <c r="BA1496" s="19"/>
      <c r="BB1496" s="19"/>
      <c r="BC1496" s="19"/>
      <c r="BD1496" s="19"/>
      <c r="BE1496" s="19"/>
      <c r="BF1496" s="19"/>
      <c r="BG1496" s="19"/>
      <c r="BH1496" s="19"/>
      <c r="BI1496" s="19"/>
      <c r="BJ1496" s="19"/>
      <c r="BK1496" s="19"/>
      <c r="BL1496" s="19"/>
    </row>
    <row r="1497" spans="27:64">
      <c r="AA1497" s="19"/>
      <c r="AB1497" s="19"/>
      <c r="AC1497" s="19"/>
      <c r="AD1497" s="19"/>
      <c r="AE1497" s="19"/>
      <c r="AG1497" s="137"/>
      <c r="AN1497" s="19"/>
      <c r="AO1497" s="19"/>
      <c r="AP1497" s="19"/>
      <c r="AQ1497" s="19"/>
      <c r="AR1497" s="19"/>
      <c r="AS1497" s="19"/>
      <c r="AT1497" s="19"/>
      <c r="AU1497" s="19"/>
      <c r="AV1497" s="19"/>
      <c r="AX1497" s="19"/>
    </row>
    <row r="1498" spans="27:64">
      <c r="AA1498" s="19"/>
      <c r="AB1498" s="19"/>
      <c r="AC1498" s="19"/>
      <c r="AD1498" s="19"/>
      <c r="AE1498" s="19"/>
      <c r="AG1498" s="137"/>
      <c r="AN1498" s="19"/>
      <c r="AO1498" s="19"/>
      <c r="AP1498" s="19"/>
      <c r="AQ1498" s="19"/>
      <c r="AR1498" s="19"/>
      <c r="AS1498" s="19"/>
      <c r="AT1498" s="19"/>
      <c r="AU1498" s="19"/>
      <c r="AV1498" s="19"/>
    </row>
    <row r="1499" spans="27:64">
      <c r="AA1499" s="19"/>
      <c r="AB1499" s="19"/>
      <c r="AC1499" s="19"/>
      <c r="AD1499" s="19"/>
      <c r="AE1499" s="19"/>
      <c r="AG1499" s="137"/>
      <c r="AN1499" s="19"/>
      <c r="AO1499" s="19"/>
      <c r="AP1499" s="19"/>
      <c r="AQ1499" s="19"/>
      <c r="AR1499" s="19"/>
      <c r="AS1499" s="19"/>
      <c r="AT1499" s="19"/>
      <c r="AU1499" s="19"/>
      <c r="AV1499" s="19"/>
    </row>
    <row r="1500" spans="27:64">
      <c r="AA1500" s="19"/>
      <c r="AB1500" s="19"/>
      <c r="AC1500" s="19"/>
      <c r="AD1500" s="19"/>
      <c r="AE1500" s="19"/>
      <c r="AG1500" s="137"/>
      <c r="AN1500" s="19"/>
      <c r="AO1500" s="19"/>
      <c r="AP1500" s="19"/>
      <c r="AQ1500" s="19"/>
      <c r="AR1500" s="19"/>
      <c r="AS1500" s="19"/>
      <c r="AT1500" s="19"/>
      <c r="AU1500" s="19"/>
      <c r="AV1500" s="19"/>
      <c r="AX1500" s="19"/>
    </row>
    <row r="1501" spans="27:64">
      <c r="AA1501" s="19"/>
      <c r="AB1501" s="19"/>
      <c r="AC1501" s="19"/>
      <c r="AD1501" s="19"/>
      <c r="AE1501" s="19"/>
      <c r="AG1501" s="137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  <c r="BA1501" s="19"/>
      <c r="BB1501" s="19"/>
      <c r="BC1501" s="19"/>
      <c r="BD1501" s="19"/>
      <c r="BE1501" s="19"/>
      <c r="BF1501" s="19"/>
      <c r="BG1501" s="19"/>
      <c r="BH1501" s="19"/>
      <c r="BI1501" s="19"/>
      <c r="BJ1501" s="19"/>
      <c r="BK1501" s="19"/>
      <c r="BL1501" s="19"/>
    </row>
    <row r="1502" spans="27:64">
      <c r="AA1502" s="19"/>
      <c r="AB1502" s="19"/>
      <c r="AC1502" s="19"/>
      <c r="AD1502" s="19"/>
      <c r="AE1502" s="19"/>
      <c r="AG1502" s="137"/>
      <c r="AN1502" s="19"/>
      <c r="AO1502" s="19"/>
      <c r="AP1502" s="19"/>
      <c r="AQ1502" s="19"/>
      <c r="AR1502" s="19"/>
      <c r="AS1502" s="19"/>
      <c r="AT1502" s="19"/>
      <c r="AU1502" s="19"/>
      <c r="AV1502" s="19"/>
    </row>
    <row r="1503" spans="27:64">
      <c r="AA1503" s="19"/>
      <c r="AB1503" s="19"/>
      <c r="AC1503" s="19"/>
      <c r="AD1503" s="19"/>
      <c r="AE1503" s="19"/>
      <c r="AG1503" s="137"/>
      <c r="AN1503" s="19"/>
      <c r="AO1503" s="19"/>
      <c r="AP1503" s="19"/>
      <c r="AQ1503" s="19"/>
      <c r="AR1503" s="19"/>
      <c r="AS1503" s="19"/>
      <c r="AT1503" s="19"/>
      <c r="AU1503" s="19"/>
      <c r="AV1503" s="19"/>
      <c r="AX1503" s="19"/>
    </row>
    <row r="1504" spans="27:64">
      <c r="AA1504" s="19"/>
      <c r="AB1504" s="19"/>
      <c r="AC1504" s="19"/>
      <c r="AD1504" s="19"/>
      <c r="AE1504" s="19"/>
      <c r="AG1504" s="137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  <c r="BA1504" s="19"/>
      <c r="BB1504" s="19"/>
      <c r="BC1504" s="19"/>
      <c r="BD1504" s="19"/>
      <c r="BE1504" s="19"/>
      <c r="BF1504" s="19"/>
      <c r="BG1504" s="19"/>
      <c r="BH1504" s="19"/>
      <c r="BI1504" s="19"/>
      <c r="BJ1504" s="19"/>
      <c r="BK1504" s="19"/>
      <c r="BL1504" s="19"/>
    </row>
    <row r="1505" spans="27:64">
      <c r="AA1505" s="19"/>
      <c r="AB1505" s="19"/>
      <c r="AC1505" s="19"/>
      <c r="AD1505" s="19"/>
      <c r="AE1505" s="19"/>
      <c r="AG1505" s="137"/>
      <c r="AN1505" s="19"/>
      <c r="AO1505" s="19"/>
      <c r="AP1505" s="19"/>
      <c r="AQ1505" s="19"/>
      <c r="AR1505" s="19"/>
      <c r="AS1505" s="19"/>
      <c r="AT1505" s="19"/>
      <c r="AU1505" s="19"/>
      <c r="AV1505" s="19"/>
    </row>
    <row r="1506" spans="27:64">
      <c r="AA1506" s="19"/>
      <c r="AB1506" s="19"/>
      <c r="AC1506" s="19"/>
      <c r="AD1506" s="19"/>
      <c r="AE1506" s="19"/>
      <c r="AG1506" s="137"/>
      <c r="AN1506" s="19"/>
      <c r="AO1506" s="19"/>
      <c r="AP1506" s="19"/>
      <c r="AQ1506" s="19"/>
      <c r="AR1506" s="19"/>
      <c r="AS1506" s="19"/>
      <c r="AT1506" s="19"/>
      <c r="AU1506" s="19"/>
      <c r="AV1506" s="19"/>
    </row>
    <row r="1507" spans="27:64">
      <c r="AA1507" s="19"/>
      <c r="AB1507" s="19"/>
      <c r="AC1507" s="19"/>
      <c r="AD1507" s="19"/>
      <c r="AE1507" s="19"/>
      <c r="AG1507" s="137"/>
      <c r="AN1507" s="19"/>
      <c r="AO1507" s="19"/>
      <c r="AP1507" s="19"/>
      <c r="AQ1507" s="19"/>
      <c r="AR1507" s="19"/>
      <c r="AS1507" s="19"/>
      <c r="AT1507" s="19"/>
      <c r="AU1507" s="19"/>
      <c r="AV1507" s="19"/>
      <c r="AX1507" s="19"/>
      <c r="AY1507" s="19"/>
      <c r="AZ1507" s="19"/>
      <c r="BA1507" s="19"/>
      <c r="BB1507" s="19"/>
      <c r="BC1507" s="19"/>
      <c r="BD1507" s="19"/>
      <c r="BE1507" s="19"/>
      <c r="BF1507" s="19"/>
      <c r="BG1507" s="19"/>
      <c r="BH1507" s="19"/>
      <c r="BI1507" s="19"/>
      <c r="BJ1507" s="19"/>
      <c r="BK1507" s="19"/>
      <c r="BL1507" s="19"/>
    </row>
    <row r="1508" spans="27:64">
      <c r="AA1508" s="19"/>
      <c r="AB1508" s="19"/>
      <c r="AC1508" s="19"/>
      <c r="AD1508" s="19"/>
      <c r="AE1508" s="19"/>
      <c r="AG1508" s="137"/>
      <c r="AN1508" s="19"/>
      <c r="AO1508" s="19"/>
      <c r="AP1508" s="19"/>
      <c r="AQ1508" s="19"/>
      <c r="AR1508" s="19"/>
      <c r="AS1508" s="19"/>
      <c r="AT1508" s="19"/>
      <c r="AU1508" s="19"/>
      <c r="AV1508" s="19"/>
    </row>
    <row r="1509" spans="27:64">
      <c r="AA1509" s="19"/>
      <c r="AB1509" s="19"/>
      <c r="AC1509" s="19"/>
      <c r="AD1509" s="19"/>
      <c r="AE1509" s="19"/>
      <c r="AG1509" s="137"/>
      <c r="AN1509" s="19"/>
      <c r="AO1509" s="19"/>
      <c r="AP1509" s="19"/>
      <c r="AQ1509" s="19"/>
      <c r="AR1509" s="19"/>
      <c r="AS1509" s="19"/>
      <c r="AT1509" s="19"/>
      <c r="AU1509" s="19"/>
      <c r="AV1509" s="19"/>
      <c r="AX1509" s="19"/>
      <c r="AY1509" s="19"/>
      <c r="AZ1509" s="19"/>
      <c r="BA1509" s="19"/>
      <c r="BB1509" s="19"/>
      <c r="BC1509" s="19"/>
      <c r="BD1509" s="19"/>
      <c r="BE1509" s="19"/>
      <c r="BF1509" s="19"/>
      <c r="BG1509" s="19"/>
      <c r="BH1509" s="19"/>
      <c r="BI1509" s="19"/>
      <c r="BJ1509" s="19"/>
      <c r="BK1509" s="19"/>
      <c r="BL1509" s="19"/>
    </row>
    <row r="1510" spans="27:64">
      <c r="AA1510" s="19"/>
      <c r="AB1510" s="19"/>
      <c r="AC1510" s="19"/>
      <c r="AD1510" s="19"/>
      <c r="AE1510" s="19"/>
      <c r="AG1510" s="137"/>
      <c r="AN1510" s="19"/>
      <c r="AO1510" s="19"/>
      <c r="AP1510" s="19"/>
      <c r="AQ1510" s="19"/>
      <c r="AR1510" s="19"/>
      <c r="AS1510" s="19"/>
      <c r="AT1510" s="19"/>
      <c r="AU1510" s="19"/>
    </row>
    <row r="1511" spans="27:64">
      <c r="AA1511" s="19"/>
      <c r="AB1511" s="19"/>
      <c r="AC1511" s="19"/>
      <c r="AD1511" s="19"/>
      <c r="AE1511" s="19"/>
      <c r="AG1511" s="137"/>
      <c r="AN1511" s="19"/>
      <c r="AO1511" s="19"/>
      <c r="AP1511" s="19"/>
      <c r="AQ1511" s="19"/>
      <c r="AR1511" s="19"/>
      <c r="AS1511" s="19"/>
      <c r="AT1511" s="19"/>
      <c r="AU1511" s="19"/>
      <c r="AV1511" s="19"/>
      <c r="AX1511" s="19"/>
    </row>
    <row r="1512" spans="27:64">
      <c r="AA1512" s="19"/>
      <c r="AB1512" s="19"/>
      <c r="AC1512" s="19"/>
      <c r="AD1512" s="19"/>
      <c r="AE1512" s="19"/>
      <c r="AG1512" s="137"/>
      <c r="AN1512" s="19"/>
      <c r="AO1512" s="19"/>
      <c r="AP1512" s="19"/>
      <c r="AQ1512" s="19"/>
      <c r="AR1512" s="19"/>
      <c r="AS1512" s="19"/>
      <c r="AT1512" s="19"/>
      <c r="AU1512" s="19"/>
    </row>
    <row r="1513" spans="27:64">
      <c r="AA1513" s="19"/>
      <c r="AB1513" s="19"/>
      <c r="AC1513" s="19"/>
      <c r="AD1513" s="19"/>
      <c r="AE1513" s="19"/>
      <c r="AG1513" s="137"/>
      <c r="AN1513" s="19"/>
      <c r="AO1513" s="19"/>
      <c r="AP1513" s="19"/>
      <c r="AQ1513" s="19"/>
      <c r="AR1513" s="19"/>
      <c r="AS1513" s="19"/>
      <c r="AT1513" s="19"/>
      <c r="AU1513" s="19"/>
      <c r="AV1513" s="19"/>
    </row>
    <row r="1514" spans="27:64">
      <c r="AA1514" s="19"/>
      <c r="AB1514" s="19"/>
      <c r="AC1514" s="19"/>
      <c r="AD1514" s="19"/>
      <c r="AE1514" s="19"/>
      <c r="AG1514" s="137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  <c r="BA1514" s="19"/>
      <c r="BB1514" s="19"/>
      <c r="BC1514" s="19"/>
      <c r="BD1514" s="19"/>
      <c r="BE1514" s="19"/>
      <c r="BF1514" s="19"/>
      <c r="BG1514" s="19"/>
      <c r="BH1514" s="19"/>
      <c r="BI1514" s="19"/>
      <c r="BJ1514" s="19"/>
      <c r="BK1514" s="19"/>
      <c r="BL1514" s="19"/>
    </row>
    <row r="1515" spans="27:64">
      <c r="AA1515" s="19"/>
      <c r="AB1515" s="19"/>
      <c r="AC1515" s="19"/>
      <c r="AD1515" s="19"/>
      <c r="AE1515" s="19"/>
      <c r="AG1515" s="137"/>
      <c r="AN1515" s="19"/>
      <c r="AO1515" s="19"/>
      <c r="AP1515" s="19"/>
      <c r="AQ1515" s="19"/>
      <c r="AR1515" s="19"/>
      <c r="AS1515" s="19"/>
      <c r="AT1515" s="19"/>
      <c r="AU1515" s="19"/>
    </row>
    <row r="1516" spans="27:64">
      <c r="AA1516" s="19"/>
      <c r="AB1516" s="19"/>
      <c r="AC1516" s="19"/>
      <c r="AD1516" s="19"/>
      <c r="AE1516" s="19"/>
      <c r="AG1516" s="137"/>
      <c r="AN1516" s="19"/>
      <c r="AO1516" s="19"/>
      <c r="AP1516" s="19"/>
      <c r="AQ1516" s="19"/>
      <c r="AR1516" s="19"/>
      <c r="AS1516" s="19"/>
      <c r="AT1516" s="19"/>
      <c r="AU1516" s="19"/>
      <c r="AV1516" s="19"/>
      <c r="AX1516" s="19"/>
    </row>
    <row r="1517" spans="27:64">
      <c r="AA1517" s="19"/>
      <c r="AB1517" s="19"/>
      <c r="AC1517" s="19"/>
      <c r="AD1517" s="19"/>
      <c r="AE1517" s="19"/>
      <c r="AG1517" s="137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  <c r="BA1517" s="19"/>
      <c r="BB1517" s="19"/>
      <c r="BC1517" s="19"/>
      <c r="BD1517" s="19"/>
      <c r="BE1517" s="19"/>
      <c r="BF1517" s="19"/>
      <c r="BG1517" s="19"/>
      <c r="BH1517" s="19"/>
      <c r="BI1517" s="19"/>
      <c r="BJ1517" s="19"/>
      <c r="BK1517" s="19"/>
      <c r="BL1517" s="19"/>
    </row>
    <row r="1518" spans="27:64">
      <c r="AA1518" s="19"/>
      <c r="AB1518" s="19"/>
      <c r="AC1518" s="19"/>
      <c r="AD1518" s="19"/>
      <c r="AE1518" s="19"/>
      <c r="AG1518" s="137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  <c r="BA1518" s="19"/>
      <c r="BB1518" s="19"/>
      <c r="BC1518" s="19"/>
      <c r="BD1518" s="19"/>
      <c r="BE1518" s="19"/>
      <c r="BF1518" s="19"/>
      <c r="BG1518" s="19"/>
      <c r="BH1518" s="19"/>
      <c r="BI1518" s="19"/>
      <c r="BJ1518" s="19"/>
      <c r="BK1518" s="19"/>
      <c r="BL1518" s="19"/>
    </row>
    <row r="1519" spans="27:64">
      <c r="AA1519" s="19"/>
      <c r="AB1519" s="19"/>
      <c r="AC1519" s="19"/>
      <c r="AD1519" s="19"/>
      <c r="AE1519" s="19"/>
      <c r="AG1519" s="137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  <c r="BA1519" s="19"/>
      <c r="BB1519" s="19"/>
      <c r="BC1519" s="19"/>
      <c r="BD1519" s="19"/>
      <c r="BE1519" s="19"/>
      <c r="BF1519" s="19"/>
      <c r="BG1519" s="19"/>
      <c r="BH1519" s="19"/>
      <c r="BI1519" s="19"/>
      <c r="BJ1519" s="19"/>
      <c r="BK1519" s="19"/>
      <c r="BL1519" s="19"/>
    </row>
    <row r="1520" spans="27:64">
      <c r="AA1520" s="19"/>
      <c r="AB1520" s="19"/>
      <c r="AC1520" s="19"/>
      <c r="AD1520" s="19"/>
      <c r="AE1520" s="19"/>
      <c r="AG1520" s="137"/>
      <c r="AN1520" s="19"/>
      <c r="AO1520" s="19"/>
      <c r="AP1520" s="19"/>
      <c r="AQ1520" s="19"/>
      <c r="AR1520" s="19"/>
      <c r="AS1520" s="19"/>
      <c r="AT1520" s="19"/>
      <c r="AU1520" s="19"/>
      <c r="AV1520" s="19"/>
    </row>
    <row r="1521" spans="27:64">
      <c r="AA1521" s="19"/>
      <c r="AB1521" s="19"/>
      <c r="AC1521" s="19"/>
      <c r="AD1521" s="19"/>
      <c r="AE1521" s="19"/>
      <c r="AG1521" s="137"/>
      <c r="AN1521" s="19"/>
      <c r="AO1521" s="19"/>
      <c r="AP1521" s="19"/>
      <c r="AQ1521" s="19"/>
      <c r="AR1521" s="19"/>
      <c r="AS1521" s="19"/>
      <c r="AT1521" s="19"/>
      <c r="AU1521" s="19"/>
      <c r="AV1521" s="19"/>
    </row>
    <row r="1522" spans="27:64">
      <c r="AA1522" s="19"/>
      <c r="AB1522" s="19"/>
      <c r="AC1522" s="19"/>
      <c r="AD1522" s="19"/>
      <c r="AE1522" s="19"/>
      <c r="AG1522" s="137"/>
      <c r="AN1522" s="19"/>
      <c r="AO1522" s="19"/>
      <c r="AP1522" s="19"/>
      <c r="AQ1522" s="19"/>
      <c r="AR1522" s="19"/>
      <c r="AS1522" s="19"/>
      <c r="AT1522" s="19"/>
      <c r="AU1522" s="19"/>
      <c r="AV1522" s="19"/>
      <c r="AX1522" s="19"/>
      <c r="AY1522" s="19"/>
      <c r="AZ1522" s="19"/>
      <c r="BA1522" s="19"/>
      <c r="BB1522" s="19"/>
      <c r="BC1522" s="19"/>
      <c r="BD1522" s="19"/>
      <c r="BE1522" s="19"/>
      <c r="BF1522" s="19"/>
      <c r="BG1522" s="19"/>
      <c r="BH1522" s="19"/>
      <c r="BI1522" s="19"/>
      <c r="BJ1522" s="19"/>
      <c r="BK1522" s="19"/>
      <c r="BL1522" s="19"/>
    </row>
    <row r="1523" spans="27:64">
      <c r="AA1523" s="19"/>
      <c r="AB1523" s="19"/>
      <c r="AC1523" s="19"/>
      <c r="AD1523" s="19"/>
      <c r="AE1523" s="19"/>
      <c r="AG1523" s="137"/>
      <c r="AN1523" s="19"/>
      <c r="AO1523" s="19"/>
      <c r="AP1523" s="19"/>
      <c r="AQ1523" s="19"/>
      <c r="AR1523" s="19"/>
      <c r="AS1523" s="19"/>
      <c r="AT1523" s="19"/>
      <c r="AU1523" s="19"/>
      <c r="AV1523" s="19"/>
    </row>
    <row r="1524" spans="27:64">
      <c r="AA1524" s="19"/>
      <c r="AB1524" s="19"/>
      <c r="AC1524" s="19"/>
      <c r="AD1524" s="19"/>
      <c r="AE1524" s="19"/>
      <c r="AG1524" s="137"/>
      <c r="AN1524" s="19"/>
      <c r="AO1524" s="19"/>
      <c r="AP1524" s="19"/>
      <c r="AQ1524" s="19"/>
      <c r="AR1524" s="19"/>
      <c r="AS1524" s="19"/>
      <c r="AT1524" s="19"/>
      <c r="AU1524" s="19"/>
      <c r="AV1524" s="19"/>
      <c r="AX1524" s="19"/>
      <c r="AY1524" s="19"/>
      <c r="AZ1524" s="19"/>
      <c r="BA1524" s="19"/>
      <c r="BB1524" s="19"/>
      <c r="BC1524" s="19"/>
      <c r="BD1524" s="19"/>
      <c r="BE1524" s="19"/>
      <c r="BF1524" s="19"/>
      <c r="BG1524" s="19"/>
      <c r="BH1524" s="19"/>
      <c r="BI1524" s="19"/>
      <c r="BJ1524" s="19"/>
      <c r="BK1524" s="19"/>
      <c r="BL1524" s="19"/>
    </row>
    <row r="1525" spans="27:64">
      <c r="AA1525" s="19"/>
      <c r="AB1525" s="19"/>
      <c r="AC1525" s="19"/>
      <c r="AD1525" s="19"/>
      <c r="AE1525" s="19"/>
      <c r="AG1525" s="137"/>
      <c r="AN1525" s="19"/>
      <c r="AO1525" s="19"/>
      <c r="AP1525" s="19"/>
      <c r="AQ1525" s="19"/>
      <c r="AR1525" s="19"/>
      <c r="AS1525" s="19"/>
      <c r="AT1525" s="19"/>
      <c r="AU1525" s="19"/>
      <c r="AV1525" s="19"/>
    </row>
    <row r="1526" spans="27:64">
      <c r="AA1526" s="19"/>
      <c r="AB1526" s="19"/>
      <c r="AC1526" s="19"/>
      <c r="AD1526" s="19"/>
      <c r="AE1526" s="19"/>
      <c r="AG1526" s="137"/>
      <c r="AN1526" s="19"/>
      <c r="AO1526" s="19"/>
      <c r="AP1526" s="19"/>
      <c r="AQ1526" s="19"/>
      <c r="AR1526" s="19"/>
      <c r="AS1526" s="19"/>
      <c r="AT1526" s="19"/>
      <c r="AU1526" s="19"/>
      <c r="AV1526" s="19"/>
    </row>
    <row r="1527" spans="27:64">
      <c r="AA1527" s="19"/>
      <c r="AB1527" s="19"/>
      <c r="AC1527" s="19"/>
      <c r="AD1527" s="19"/>
      <c r="AE1527" s="19"/>
      <c r="AG1527" s="137"/>
      <c r="AN1527" s="19"/>
      <c r="AO1527" s="19"/>
      <c r="AP1527" s="19"/>
      <c r="AQ1527" s="19"/>
      <c r="AR1527" s="19"/>
      <c r="AS1527" s="19"/>
      <c r="AT1527" s="19"/>
      <c r="AU1527" s="19"/>
      <c r="AV1527" s="19"/>
      <c r="AX1527" s="19"/>
    </row>
    <row r="1528" spans="27:64">
      <c r="AA1528" s="19"/>
      <c r="AB1528" s="19"/>
      <c r="AC1528" s="19"/>
      <c r="AD1528" s="19"/>
      <c r="AE1528" s="19"/>
      <c r="AG1528" s="137"/>
      <c r="AN1528" s="19"/>
      <c r="AO1528" s="19"/>
      <c r="AP1528" s="19"/>
      <c r="AQ1528" s="19"/>
      <c r="AR1528" s="19"/>
      <c r="AS1528" s="19"/>
      <c r="AT1528" s="19"/>
      <c r="AU1528" s="19"/>
      <c r="AV1528" s="19"/>
    </row>
    <row r="1529" spans="27:64">
      <c r="AA1529" s="19"/>
      <c r="AB1529" s="19"/>
      <c r="AC1529" s="19"/>
      <c r="AD1529" s="19"/>
      <c r="AE1529" s="19"/>
      <c r="AG1529" s="137"/>
      <c r="AN1529" s="19"/>
      <c r="AO1529" s="19"/>
      <c r="AP1529" s="19"/>
      <c r="AQ1529" s="19"/>
      <c r="AR1529" s="19"/>
      <c r="AS1529" s="19"/>
      <c r="AT1529" s="19"/>
      <c r="AU1529" s="19"/>
      <c r="AV1529" s="19"/>
      <c r="AX1529" s="19"/>
    </row>
    <row r="1530" spans="27:64">
      <c r="AA1530" s="19"/>
      <c r="AB1530" s="19"/>
      <c r="AC1530" s="19"/>
      <c r="AD1530" s="19"/>
      <c r="AE1530" s="19"/>
      <c r="AG1530" s="137"/>
      <c r="AN1530" s="19"/>
      <c r="AO1530" s="19"/>
      <c r="AP1530" s="19"/>
      <c r="AQ1530" s="19"/>
      <c r="AR1530" s="19"/>
      <c r="AS1530" s="19"/>
      <c r="AT1530" s="19"/>
      <c r="AU1530" s="19"/>
      <c r="AV1530" s="19"/>
    </row>
    <row r="1531" spans="27:64">
      <c r="AA1531" s="19"/>
      <c r="AB1531" s="19"/>
      <c r="AC1531" s="19"/>
      <c r="AD1531" s="19"/>
      <c r="AE1531" s="19"/>
      <c r="AG1531" s="137"/>
      <c r="AN1531" s="19"/>
      <c r="AO1531" s="19"/>
      <c r="AP1531" s="19"/>
      <c r="AQ1531" s="19"/>
      <c r="AR1531" s="19"/>
      <c r="AS1531" s="19"/>
      <c r="AT1531" s="19"/>
      <c r="AU1531" s="19"/>
      <c r="AV1531" s="19"/>
    </row>
    <row r="1532" spans="27:64">
      <c r="AA1532" s="19"/>
      <c r="AB1532" s="19"/>
      <c r="AC1532" s="19"/>
      <c r="AD1532" s="19"/>
      <c r="AE1532" s="19"/>
      <c r="AG1532" s="137"/>
      <c r="AN1532" s="19"/>
      <c r="AO1532" s="19"/>
      <c r="AP1532" s="19"/>
      <c r="AQ1532" s="19"/>
      <c r="AR1532" s="19"/>
      <c r="AS1532" s="19"/>
      <c r="AT1532" s="19"/>
      <c r="AU1532" s="19"/>
      <c r="AV1532" s="19"/>
    </row>
    <row r="1533" spans="27:64">
      <c r="AA1533" s="19"/>
      <c r="AB1533" s="19"/>
      <c r="AC1533" s="19"/>
      <c r="AD1533" s="19"/>
      <c r="AE1533" s="19"/>
      <c r="AG1533" s="137"/>
      <c r="AN1533" s="19"/>
      <c r="AO1533" s="19"/>
      <c r="AP1533" s="19"/>
      <c r="AQ1533" s="19"/>
      <c r="AR1533" s="19"/>
      <c r="AS1533" s="19"/>
      <c r="AT1533" s="19"/>
      <c r="AU1533" s="19"/>
    </row>
    <row r="1534" spans="27:64">
      <c r="AA1534" s="19"/>
      <c r="AB1534" s="19"/>
      <c r="AC1534" s="19"/>
      <c r="AD1534" s="19"/>
      <c r="AE1534" s="19"/>
      <c r="AG1534" s="137"/>
      <c r="AN1534" s="19"/>
      <c r="AO1534" s="19"/>
      <c r="AP1534" s="19"/>
      <c r="AQ1534" s="19"/>
      <c r="AR1534" s="19"/>
      <c r="AS1534" s="19"/>
      <c r="AT1534" s="19"/>
      <c r="AU1534" s="19"/>
      <c r="AV1534" s="19"/>
    </row>
    <row r="1535" spans="27:64">
      <c r="AA1535" s="19"/>
      <c r="AB1535" s="19"/>
      <c r="AC1535" s="19"/>
      <c r="AD1535" s="19"/>
      <c r="AE1535" s="19"/>
      <c r="AG1535" s="137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  <c r="BA1535" s="19"/>
      <c r="BB1535" s="19"/>
      <c r="BC1535" s="19"/>
      <c r="BD1535" s="19"/>
      <c r="BE1535" s="19"/>
      <c r="BF1535" s="19"/>
      <c r="BG1535" s="19"/>
      <c r="BH1535" s="19"/>
      <c r="BI1535" s="19"/>
      <c r="BJ1535" s="19"/>
      <c r="BK1535" s="19"/>
      <c r="BL1535" s="19"/>
    </row>
    <row r="1536" spans="27:64">
      <c r="AA1536" s="19"/>
      <c r="AB1536" s="19"/>
      <c r="AC1536" s="19"/>
      <c r="AD1536" s="19"/>
      <c r="AE1536" s="19"/>
      <c r="AG1536" s="137"/>
      <c r="AN1536" s="19"/>
      <c r="AO1536" s="19"/>
      <c r="AP1536" s="19"/>
      <c r="AQ1536" s="19"/>
      <c r="AR1536" s="19"/>
      <c r="AS1536" s="19"/>
      <c r="AT1536" s="19"/>
      <c r="AU1536" s="19"/>
    </row>
    <row r="1537" spans="27:64">
      <c r="AA1537" s="19"/>
      <c r="AB1537" s="19"/>
      <c r="AC1537" s="19"/>
      <c r="AD1537" s="19"/>
      <c r="AE1537" s="19"/>
      <c r="AG1537" s="137"/>
      <c r="AN1537" s="19"/>
      <c r="AO1537" s="19"/>
      <c r="AP1537" s="19"/>
      <c r="AQ1537" s="19"/>
      <c r="AR1537" s="19"/>
      <c r="AS1537" s="19"/>
      <c r="AT1537" s="19"/>
      <c r="AU1537" s="19"/>
    </row>
    <row r="1538" spans="27:64">
      <c r="AA1538" s="19"/>
      <c r="AB1538" s="19"/>
      <c r="AC1538" s="19"/>
      <c r="AD1538" s="19"/>
      <c r="AE1538" s="19"/>
      <c r="AG1538" s="137"/>
      <c r="AN1538" s="19"/>
      <c r="AO1538" s="19"/>
      <c r="AP1538" s="19"/>
      <c r="AQ1538" s="19"/>
      <c r="AR1538" s="19"/>
      <c r="AS1538" s="19"/>
      <c r="AT1538" s="19"/>
      <c r="AU1538" s="19"/>
    </row>
    <row r="1539" spans="27:64">
      <c r="AA1539" s="19"/>
      <c r="AB1539" s="19"/>
      <c r="AC1539" s="19"/>
      <c r="AD1539" s="19"/>
      <c r="AE1539" s="19"/>
      <c r="AG1539" s="137"/>
      <c r="AN1539" s="19"/>
      <c r="AO1539" s="19"/>
      <c r="AP1539" s="19"/>
      <c r="AQ1539" s="19"/>
      <c r="AR1539" s="19"/>
      <c r="AS1539" s="19"/>
      <c r="AT1539" s="19"/>
      <c r="AU1539" s="19"/>
      <c r="AV1539" s="19"/>
    </row>
    <row r="1540" spans="27:64">
      <c r="AA1540" s="19"/>
      <c r="AB1540" s="19"/>
      <c r="AC1540" s="19"/>
      <c r="AD1540" s="19"/>
      <c r="AE1540" s="19"/>
      <c r="AG1540" s="137"/>
      <c r="AN1540" s="19"/>
      <c r="AO1540" s="19"/>
      <c r="AP1540" s="19"/>
      <c r="AQ1540" s="19"/>
      <c r="AR1540" s="19"/>
      <c r="AS1540" s="19"/>
      <c r="AT1540" s="19"/>
      <c r="AU1540" s="19"/>
      <c r="AV1540" s="19"/>
    </row>
    <row r="1541" spans="27:64">
      <c r="AA1541" s="19"/>
      <c r="AB1541" s="19"/>
      <c r="AC1541" s="19"/>
      <c r="AD1541" s="19"/>
      <c r="AE1541" s="19"/>
      <c r="AG1541" s="137"/>
      <c r="AN1541" s="19"/>
      <c r="AO1541" s="19"/>
      <c r="AP1541" s="19"/>
      <c r="AQ1541" s="19"/>
      <c r="AR1541" s="19"/>
      <c r="AS1541" s="19"/>
      <c r="AT1541" s="19"/>
      <c r="AU1541" s="19"/>
      <c r="AV1541" s="19"/>
    </row>
    <row r="1542" spans="27:64">
      <c r="AA1542" s="19"/>
      <c r="AB1542" s="19"/>
      <c r="AC1542" s="19"/>
      <c r="AD1542" s="19"/>
      <c r="AE1542" s="19"/>
      <c r="AG1542" s="137"/>
      <c r="AN1542" s="19"/>
      <c r="AO1542" s="19"/>
      <c r="AP1542" s="19"/>
      <c r="AQ1542" s="19"/>
      <c r="AR1542" s="19"/>
      <c r="AS1542" s="19"/>
      <c r="AT1542" s="19"/>
      <c r="AU1542" s="19"/>
    </row>
    <row r="1543" spans="27:64">
      <c r="AA1543" s="19"/>
      <c r="AB1543" s="19"/>
      <c r="AC1543" s="19"/>
      <c r="AD1543" s="19"/>
      <c r="AE1543" s="19"/>
      <c r="AG1543" s="137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  <c r="BA1543" s="19"/>
      <c r="BB1543" s="19"/>
      <c r="BC1543" s="19"/>
      <c r="BD1543" s="19"/>
      <c r="BE1543" s="19"/>
      <c r="BF1543" s="19"/>
      <c r="BG1543" s="19"/>
      <c r="BH1543" s="19"/>
      <c r="BI1543" s="19"/>
      <c r="BJ1543" s="19"/>
      <c r="BK1543" s="19"/>
      <c r="BL1543" s="19"/>
    </row>
    <row r="1544" spans="27:64">
      <c r="AA1544" s="19"/>
      <c r="AB1544" s="19"/>
      <c r="AC1544" s="19"/>
      <c r="AD1544" s="19"/>
      <c r="AE1544" s="19"/>
      <c r="AG1544" s="137"/>
      <c r="AN1544" s="19"/>
      <c r="AO1544" s="19"/>
      <c r="AP1544" s="19"/>
      <c r="AQ1544" s="19"/>
      <c r="AR1544" s="19"/>
      <c r="AS1544" s="19"/>
      <c r="AT1544" s="19"/>
      <c r="AU1544" s="19"/>
      <c r="AV1544" s="19"/>
      <c r="AX1544" s="19"/>
      <c r="AY1544" s="19"/>
      <c r="AZ1544" s="19"/>
      <c r="BA1544" s="19"/>
      <c r="BB1544" s="19"/>
      <c r="BC1544" s="19"/>
      <c r="BD1544" s="19"/>
      <c r="BE1544" s="19"/>
      <c r="BF1544" s="19"/>
      <c r="BG1544" s="19"/>
      <c r="BH1544" s="19"/>
      <c r="BI1544" s="19"/>
      <c r="BJ1544" s="19"/>
      <c r="BK1544" s="19"/>
      <c r="BL1544" s="19"/>
    </row>
    <row r="1545" spans="27:64">
      <c r="AA1545" s="19"/>
      <c r="AB1545" s="19"/>
      <c r="AC1545" s="19"/>
      <c r="AD1545" s="19"/>
      <c r="AE1545" s="19"/>
      <c r="AG1545" s="137"/>
      <c r="AN1545" s="19"/>
      <c r="AO1545" s="19"/>
      <c r="AP1545" s="19"/>
      <c r="AQ1545" s="19"/>
      <c r="AR1545" s="19"/>
      <c r="AS1545" s="19"/>
      <c r="AT1545" s="19"/>
      <c r="AU1545" s="19"/>
    </row>
    <row r="1546" spans="27:64">
      <c r="AA1546" s="19"/>
      <c r="AB1546" s="19"/>
      <c r="AC1546" s="19"/>
      <c r="AD1546" s="19"/>
      <c r="AE1546" s="19"/>
      <c r="AG1546" s="137"/>
      <c r="AN1546" s="19"/>
      <c r="AO1546" s="19"/>
      <c r="AP1546" s="19"/>
      <c r="AQ1546" s="19"/>
      <c r="AR1546" s="19"/>
      <c r="AS1546" s="19"/>
      <c r="AT1546" s="19"/>
      <c r="AU1546" s="19"/>
      <c r="AV1546" s="19"/>
    </row>
    <row r="1547" spans="27:64">
      <c r="AA1547" s="19"/>
      <c r="AB1547" s="19"/>
      <c r="AC1547" s="19"/>
      <c r="AD1547" s="19"/>
      <c r="AE1547" s="19"/>
      <c r="AG1547" s="137"/>
      <c r="AN1547" s="19"/>
      <c r="AO1547" s="19"/>
      <c r="AP1547" s="19"/>
      <c r="AQ1547" s="19"/>
      <c r="AR1547" s="19"/>
      <c r="AS1547" s="19"/>
      <c r="AT1547" s="19"/>
      <c r="AU1547" s="19"/>
    </row>
    <row r="1548" spans="27:64">
      <c r="AA1548" s="19"/>
      <c r="AB1548" s="19"/>
      <c r="AC1548" s="19"/>
      <c r="AD1548" s="19"/>
      <c r="AE1548" s="19"/>
      <c r="AG1548" s="137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  <c r="BA1548" s="19"/>
      <c r="BB1548" s="19"/>
      <c r="BC1548" s="19"/>
      <c r="BD1548" s="19"/>
      <c r="BE1548" s="19"/>
      <c r="BF1548" s="19"/>
      <c r="BG1548" s="19"/>
      <c r="BH1548" s="19"/>
      <c r="BI1548" s="19"/>
      <c r="BJ1548" s="19"/>
      <c r="BK1548" s="19"/>
      <c r="BL1548" s="19"/>
    </row>
    <row r="1549" spans="27:64">
      <c r="AA1549" s="19"/>
      <c r="AB1549" s="19"/>
      <c r="AC1549" s="19"/>
      <c r="AD1549" s="19"/>
      <c r="AE1549" s="19"/>
      <c r="AG1549" s="137"/>
      <c r="AN1549" s="19"/>
      <c r="AO1549" s="19"/>
      <c r="AP1549" s="19"/>
      <c r="AQ1549" s="19"/>
      <c r="AR1549" s="19"/>
      <c r="AS1549" s="19"/>
      <c r="AT1549" s="19"/>
      <c r="AU1549" s="19"/>
    </row>
    <row r="1550" spans="27:64">
      <c r="AA1550" s="19"/>
      <c r="AB1550" s="19"/>
      <c r="AC1550" s="19"/>
      <c r="AD1550" s="19"/>
      <c r="AE1550" s="19"/>
      <c r="AG1550" s="137"/>
      <c r="AN1550" s="19"/>
      <c r="AO1550" s="19"/>
      <c r="AP1550" s="19"/>
      <c r="AQ1550" s="19"/>
      <c r="AR1550" s="19"/>
      <c r="AS1550" s="19"/>
      <c r="AT1550" s="19"/>
      <c r="AU1550" s="19"/>
      <c r="AV1550" s="19"/>
      <c r="AX1550" s="19"/>
    </row>
    <row r="1551" spans="27:64">
      <c r="AA1551" s="19"/>
      <c r="AB1551" s="19"/>
      <c r="AC1551" s="19"/>
      <c r="AD1551" s="19"/>
      <c r="AE1551" s="19"/>
      <c r="AG1551" s="137"/>
      <c r="AN1551" s="19"/>
      <c r="AO1551" s="19"/>
      <c r="AP1551" s="19"/>
      <c r="AQ1551" s="19"/>
      <c r="AR1551" s="19"/>
      <c r="AS1551" s="19"/>
      <c r="AT1551" s="19"/>
      <c r="AU1551" s="19"/>
      <c r="AV1551" s="19"/>
      <c r="AX1551" s="19"/>
    </row>
    <row r="1552" spans="27:64">
      <c r="AA1552" s="19"/>
      <c r="AB1552" s="19"/>
      <c r="AC1552" s="19"/>
      <c r="AD1552" s="19"/>
      <c r="AE1552" s="19"/>
      <c r="AG1552" s="137"/>
      <c r="AN1552" s="19"/>
      <c r="AO1552" s="19"/>
      <c r="AP1552" s="19"/>
      <c r="AQ1552" s="19"/>
      <c r="AR1552" s="19"/>
      <c r="AS1552" s="19"/>
      <c r="AT1552" s="19"/>
      <c r="AU1552" s="19"/>
      <c r="AV1552" s="19"/>
      <c r="AX1552" s="19"/>
    </row>
    <row r="1553" spans="27:64">
      <c r="AA1553" s="19"/>
      <c r="AB1553" s="19"/>
      <c r="AC1553" s="19"/>
      <c r="AD1553" s="19"/>
      <c r="AE1553" s="19"/>
      <c r="AG1553" s="137"/>
      <c r="AN1553" s="19"/>
      <c r="AO1553" s="19"/>
      <c r="AP1553" s="19"/>
      <c r="AQ1553" s="19"/>
      <c r="AR1553" s="19"/>
      <c r="AS1553" s="19"/>
      <c r="AT1553" s="19"/>
      <c r="AU1553" s="19"/>
      <c r="AV1553" s="19"/>
    </row>
    <row r="1554" spans="27:64">
      <c r="AA1554" s="19"/>
      <c r="AB1554" s="19"/>
      <c r="AC1554" s="19"/>
      <c r="AD1554" s="19"/>
      <c r="AE1554" s="19"/>
      <c r="AG1554" s="137"/>
      <c r="AN1554" s="19"/>
      <c r="AO1554" s="19"/>
      <c r="AP1554" s="19"/>
      <c r="AQ1554" s="19"/>
      <c r="AR1554" s="19"/>
      <c r="AS1554" s="19"/>
      <c r="AT1554" s="19"/>
      <c r="AU1554" s="19"/>
    </row>
    <row r="1555" spans="27:64">
      <c r="AA1555" s="19"/>
      <c r="AB1555" s="19"/>
      <c r="AC1555" s="19"/>
      <c r="AD1555" s="19"/>
      <c r="AE1555" s="19"/>
      <c r="AG1555" s="137"/>
      <c r="AN1555" s="19"/>
      <c r="AO1555" s="19"/>
      <c r="AP1555" s="19"/>
      <c r="AQ1555" s="19"/>
      <c r="AR1555" s="19"/>
      <c r="AS1555" s="19"/>
      <c r="AT1555" s="19"/>
      <c r="AU1555" s="19"/>
      <c r="AV1555" s="19"/>
    </row>
    <row r="1556" spans="27:64">
      <c r="AA1556" s="19"/>
      <c r="AB1556" s="19"/>
      <c r="AC1556" s="19"/>
      <c r="AD1556" s="19"/>
      <c r="AE1556" s="19"/>
      <c r="AG1556" s="137"/>
      <c r="AN1556" s="19"/>
      <c r="AO1556" s="19"/>
      <c r="AP1556" s="19"/>
      <c r="AQ1556" s="19"/>
      <c r="AR1556" s="19"/>
      <c r="AS1556" s="19"/>
      <c r="AT1556" s="19"/>
      <c r="AU1556" s="19"/>
      <c r="AV1556" s="19"/>
    </row>
    <row r="1557" spans="27:64">
      <c r="AA1557" s="19"/>
      <c r="AB1557" s="19"/>
      <c r="AC1557" s="19"/>
      <c r="AD1557" s="19"/>
      <c r="AE1557" s="19"/>
      <c r="AG1557" s="137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  <c r="BA1557" s="19"/>
      <c r="BB1557" s="19"/>
      <c r="BC1557" s="19"/>
      <c r="BD1557" s="19"/>
      <c r="BE1557" s="19"/>
      <c r="BF1557" s="19"/>
      <c r="BG1557" s="19"/>
      <c r="BH1557" s="19"/>
      <c r="BI1557" s="19"/>
      <c r="BJ1557" s="19"/>
      <c r="BK1557" s="19"/>
      <c r="BL1557" s="19"/>
    </row>
    <row r="1558" spans="27:64">
      <c r="AA1558" s="19"/>
      <c r="AB1558" s="19"/>
      <c r="AC1558" s="19"/>
      <c r="AD1558" s="19"/>
      <c r="AE1558" s="19"/>
      <c r="AG1558" s="137"/>
      <c r="AN1558" s="19"/>
      <c r="AO1558" s="19"/>
      <c r="AP1558" s="19"/>
      <c r="AQ1558" s="19"/>
      <c r="AR1558" s="19"/>
      <c r="AS1558" s="19"/>
      <c r="AT1558" s="19"/>
      <c r="AU1558" s="19"/>
    </row>
    <row r="1559" spans="27:64">
      <c r="AA1559" s="19"/>
      <c r="AB1559" s="19"/>
      <c r="AC1559" s="19"/>
      <c r="AD1559" s="19"/>
      <c r="AE1559" s="19"/>
      <c r="AG1559" s="137"/>
      <c r="AN1559" s="19"/>
      <c r="AO1559" s="19"/>
      <c r="AP1559" s="19"/>
      <c r="AQ1559" s="19"/>
      <c r="AR1559" s="19"/>
      <c r="AS1559" s="19"/>
      <c r="AT1559" s="19"/>
      <c r="AU1559" s="19"/>
    </row>
    <row r="1560" spans="27:64">
      <c r="AA1560" s="19"/>
      <c r="AB1560" s="19"/>
      <c r="AC1560" s="19"/>
      <c r="AD1560" s="19"/>
      <c r="AE1560" s="19"/>
      <c r="AG1560" s="137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  <c r="BA1560" s="19"/>
      <c r="BB1560" s="19"/>
      <c r="BC1560" s="19"/>
      <c r="BD1560" s="19"/>
      <c r="BE1560" s="19"/>
      <c r="BF1560" s="19"/>
      <c r="BG1560" s="19"/>
      <c r="BH1560" s="19"/>
      <c r="BI1560" s="19"/>
      <c r="BJ1560" s="19"/>
      <c r="BK1560" s="19"/>
      <c r="BL1560" s="19"/>
    </row>
    <row r="1561" spans="27:64">
      <c r="AA1561" s="19"/>
      <c r="AB1561" s="19"/>
      <c r="AC1561" s="19"/>
      <c r="AD1561" s="19"/>
      <c r="AE1561" s="19"/>
      <c r="AG1561" s="137"/>
      <c r="AN1561" s="19"/>
      <c r="AO1561" s="19"/>
      <c r="AP1561" s="19"/>
      <c r="AQ1561" s="19"/>
      <c r="AR1561" s="19"/>
      <c r="AS1561" s="19"/>
      <c r="AT1561" s="19"/>
      <c r="AU1561" s="19"/>
      <c r="AV1561" s="19"/>
      <c r="AX1561" s="19"/>
      <c r="AY1561" s="19"/>
      <c r="AZ1561" s="19"/>
      <c r="BA1561" s="19"/>
      <c r="BB1561" s="19"/>
      <c r="BC1561" s="19"/>
      <c r="BD1561" s="19"/>
      <c r="BE1561" s="19"/>
      <c r="BF1561" s="19"/>
      <c r="BG1561" s="19"/>
      <c r="BH1561" s="19"/>
      <c r="BI1561" s="19"/>
      <c r="BJ1561" s="19"/>
      <c r="BK1561" s="19"/>
      <c r="BL1561" s="19"/>
    </row>
    <row r="1562" spans="27:64">
      <c r="AA1562" s="19"/>
      <c r="AB1562" s="19"/>
      <c r="AC1562" s="19"/>
      <c r="AD1562" s="19"/>
      <c r="AE1562" s="19"/>
      <c r="AG1562" s="137"/>
      <c r="AN1562" s="19"/>
      <c r="AO1562" s="19"/>
      <c r="AP1562" s="19"/>
      <c r="AQ1562" s="19"/>
      <c r="AR1562" s="19"/>
      <c r="AS1562" s="19"/>
      <c r="AT1562" s="19"/>
      <c r="AU1562" s="19"/>
      <c r="AV1562" s="19"/>
      <c r="AX1562" s="19"/>
    </row>
    <row r="1563" spans="27:64">
      <c r="AA1563" s="19"/>
      <c r="AB1563" s="19"/>
      <c r="AC1563" s="19"/>
      <c r="AD1563" s="19"/>
      <c r="AE1563" s="19"/>
      <c r="AG1563" s="137"/>
      <c r="AN1563" s="19"/>
      <c r="AO1563" s="19"/>
      <c r="AP1563" s="19"/>
      <c r="AQ1563" s="19"/>
      <c r="AR1563" s="19"/>
      <c r="AS1563" s="19"/>
      <c r="AT1563" s="19"/>
      <c r="AU1563" s="19"/>
    </row>
    <row r="1564" spans="27:64">
      <c r="AA1564" s="19"/>
      <c r="AB1564" s="19"/>
      <c r="AC1564" s="19"/>
      <c r="AD1564" s="19"/>
      <c r="AE1564" s="19"/>
      <c r="AG1564" s="137"/>
      <c r="AN1564" s="19"/>
      <c r="AO1564" s="19"/>
      <c r="AP1564" s="19"/>
      <c r="AQ1564" s="19"/>
      <c r="AR1564" s="19"/>
      <c r="AS1564" s="19"/>
      <c r="AT1564" s="19"/>
      <c r="AU1564" s="19"/>
      <c r="AV1564" s="19"/>
    </row>
    <row r="1565" spans="27:64">
      <c r="AA1565" s="19"/>
      <c r="AB1565" s="19"/>
      <c r="AC1565" s="19"/>
      <c r="AD1565" s="19"/>
      <c r="AE1565" s="19"/>
      <c r="AG1565" s="137"/>
      <c r="AN1565" s="19"/>
      <c r="AO1565" s="19"/>
      <c r="AP1565" s="19"/>
      <c r="AQ1565" s="19"/>
      <c r="AR1565" s="19"/>
      <c r="AS1565" s="19"/>
      <c r="AT1565" s="19"/>
      <c r="AU1565" s="19"/>
      <c r="AV1565" s="19"/>
    </row>
    <row r="1566" spans="27:64">
      <c r="AA1566" s="19"/>
      <c r="AB1566" s="19"/>
      <c r="AC1566" s="19"/>
      <c r="AD1566" s="19"/>
      <c r="AE1566" s="19"/>
      <c r="AG1566" s="137"/>
      <c r="AN1566" s="19"/>
      <c r="AO1566" s="19"/>
      <c r="AP1566" s="19"/>
      <c r="AQ1566" s="19"/>
      <c r="AR1566" s="19"/>
      <c r="AS1566" s="19"/>
      <c r="AT1566" s="19"/>
      <c r="AU1566" s="19"/>
      <c r="AV1566" s="19"/>
      <c r="AX1566" s="19"/>
    </row>
    <row r="1567" spans="27:64">
      <c r="AA1567" s="19"/>
      <c r="AB1567" s="19"/>
      <c r="AC1567" s="19"/>
      <c r="AD1567" s="19"/>
      <c r="AE1567" s="19"/>
      <c r="AG1567" s="137"/>
      <c r="AN1567" s="19"/>
      <c r="AO1567" s="19"/>
      <c r="AP1567" s="19"/>
      <c r="AQ1567" s="19"/>
      <c r="AR1567" s="19"/>
      <c r="AS1567" s="19"/>
      <c r="AT1567" s="19"/>
      <c r="AU1567" s="19"/>
      <c r="AV1567" s="19"/>
      <c r="AX1567" s="19"/>
      <c r="AY1567" s="19"/>
      <c r="AZ1567" s="19"/>
      <c r="BA1567" s="19"/>
      <c r="BB1567" s="19"/>
      <c r="BC1567" s="19"/>
      <c r="BD1567" s="19"/>
      <c r="BE1567" s="19"/>
      <c r="BF1567" s="19"/>
      <c r="BG1567" s="19"/>
      <c r="BH1567" s="19"/>
      <c r="BI1567" s="19"/>
      <c r="BJ1567" s="19"/>
      <c r="BK1567" s="19"/>
      <c r="BL1567" s="19"/>
    </row>
    <row r="1568" spans="27:64">
      <c r="AA1568" s="19"/>
      <c r="AB1568" s="19"/>
      <c r="AC1568" s="19"/>
      <c r="AD1568" s="19"/>
      <c r="AE1568" s="19"/>
      <c r="AG1568" s="137"/>
      <c r="AN1568" s="19"/>
      <c r="AO1568" s="19"/>
      <c r="AP1568" s="19"/>
      <c r="AQ1568" s="19"/>
      <c r="AR1568" s="19"/>
      <c r="AS1568" s="19"/>
      <c r="AT1568" s="19"/>
      <c r="AU1568" s="19"/>
      <c r="AV1568" s="19"/>
    </row>
    <row r="1569" spans="27:64">
      <c r="AA1569" s="19"/>
      <c r="AB1569" s="19"/>
      <c r="AC1569" s="19"/>
      <c r="AD1569" s="19"/>
      <c r="AE1569" s="19"/>
      <c r="AG1569" s="137"/>
      <c r="AN1569" s="19"/>
      <c r="AO1569" s="19"/>
      <c r="AP1569" s="19"/>
      <c r="AQ1569" s="19"/>
      <c r="AR1569" s="19"/>
      <c r="AS1569" s="19"/>
      <c r="AT1569" s="19"/>
      <c r="AU1569" s="19"/>
      <c r="AV1569" s="19"/>
    </row>
    <row r="1570" spans="27:64">
      <c r="AA1570" s="19"/>
      <c r="AB1570" s="19"/>
      <c r="AC1570" s="19"/>
      <c r="AD1570" s="19"/>
      <c r="AE1570" s="19"/>
      <c r="AG1570" s="137"/>
      <c r="AN1570" s="19"/>
      <c r="AO1570" s="19"/>
      <c r="AP1570" s="19"/>
      <c r="AQ1570" s="19"/>
      <c r="AR1570" s="19"/>
      <c r="AS1570" s="19"/>
      <c r="AT1570" s="19"/>
      <c r="AU1570" s="19"/>
      <c r="AV1570" s="19"/>
    </row>
    <row r="1571" spans="27:64">
      <c r="AA1571" s="19"/>
      <c r="AB1571" s="19"/>
      <c r="AC1571" s="19"/>
      <c r="AD1571" s="19"/>
      <c r="AE1571" s="19"/>
      <c r="AG1571" s="137"/>
      <c r="AN1571" s="19"/>
      <c r="AO1571" s="19"/>
      <c r="AP1571" s="19"/>
      <c r="AQ1571" s="19"/>
      <c r="AR1571" s="19"/>
      <c r="AS1571" s="19"/>
      <c r="AT1571" s="19"/>
      <c r="AU1571" s="19"/>
      <c r="AV1571" s="19"/>
      <c r="AX1571" s="19"/>
    </row>
    <row r="1572" spans="27:64">
      <c r="AA1572" s="19"/>
      <c r="AB1572" s="19"/>
      <c r="AC1572" s="19"/>
      <c r="AD1572" s="19"/>
      <c r="AE1572" s="19"/>
      <c r="AG1572" s="137"/>
      <c r="AN1572" s="19"/>
      <c r="AO1572" s="19"/>
      <c r="AP1572" s="19"/>
      <c r="AQ1572" s="19"/>
      <c r="AR1572" s="19"/>
      <c r="AS1572" s="19"/>
      <c r="AT1572" s="19"/>
      <c r="AU1572" s="19"/>
      <c r="AV1572" s="19"/>
      <c r="AX1572" s="19"/>
      <c r="AY1572" s="19"/>
      <c r="AZ1572" s="19"/>
      <c r="BA1572" s="19"/>
      <c r="BB1572" s="19"/>
      <c r="BC1572" s="19"/>
      <c r="BD1572" s="19"/>
      <c r="BE1572" s="19"/>
      <c r="BF1572" s="19"/>
      <c r="BG1572" s="19"/>
      <c r="BH1572" s="19"/>
      <c r="BI1572" s="19"/>
      <c r="BJ1572" s="19"/>
      <c r="BK1572" s="19"/>
      <c r="BL1572" s="19"/>
    </row>
    <row r="1573" spans="27:64">
      <c r="AA1573" s="19"/>
      <c r="AB1573" s="19"/>
      <c r="AC1573" s="19"/>
      <c r="AD1573" s="19"/>
      <c r="AE1573" s="19"/>
      <c r="AG1573" s="137"/>
      <c r="AN1573" s="19"/>
      <c r="AO1573" s="19"/>
      <c r="AP1573" s="19"/>
      <c r="AQ1573" s="19"/>
      <c r="AR1573" s="19"/>
      <c r="AS1573" s="19"/>
      <c r="AT1573" s="19"/>
      <c r="AU1573" s="19"/>
    </row>
    <row r="1574" spans="27:64">
      <c r="AA1574" s="19"/>
      <c r="AB1574" s="19"/>
      <c r="AC1574" s="19"/>
      <c r="AD1574" s="19"/>
      <c r="AE1574" s="19"/>
      <c r="AG1574" s="137"/>
      <c r="AN1574" s="19"/>
      <c r="AO1574" s="19"/>
      <c r="AP1574" s="19"/>
      <c r="AQ1574" s="19"/>
      <c r="AR1574" s="19"/>
      <c r="AS1574" s="19"/>
      <c r="AT1574" s="19"/>
      <c r="AU1574" s="19"/>
      <c r="AV1574" s="19"/>
    </row>
    <row r="1575" spans="27:64">
      <c r="AA1575" s="19"/>
      <c r="AB1575" s="19"/>
      <c r="AC1575" s="19"/>
      <c r="AD1575" s="19"/>
      <c r="AE1575" s="19"/>
      <c r="AG1575" s="137"/>
      <c r="AN1575" s="19"/>
      <c r="AO1575" s="19"/>
      <c r="AP1575" s="19"/>
      <c r="AQ1575" s="19"/>
      <c r="AR1575" s="19"/>
      <c r="AS1575" s="19"/>
      <c r="AT1575" s="19"/>
      <c r="AU1575" s="19"/>
      <c r="AV1575" s="19"/>
    </row>
    <row r="1576" spans="27:64">
      <c r="AA1576" s="19"/>
      <c r="AB1576" s="19"/>
      <c r="AC1576" s="19"/>
      <c r="AD1576" s="19"/>
      <c r="AE1576" s="19"/>
      <c r="AG1576" s="137"/>
      <c r="AN1576" s="19"/>
      <c r="AO1576" s="19"/>
      <c r="AP1576" s="19"/>
      <c r="AQ1576" s="19"/>
      <c r="AR1576" s="19"/>
      <c r="AS1576" s="19"/>
      <c r="AT1576" s="19"/>
      <c r="AU1576" s="19"/>
      <c r="AV1576" s="19"/>
      <c r="AX1576" s="19"/>
    </row>
    <row r="1577" spans="27:64">
      <c r="AA1577" s="19"/>
      <c r="AB1577" s="19"/>
      <c r="AC1577" s="19"/>
      <c r="AD1577" s="19"/>
      <c r="AE1577" s="19"/>
      <c r="AG1577" s="137"/>
      <c r="AN1577" s="19"/>
      <c r="AO1577" s="19"/>
      <c r="AP1577" s="19"/>
      <c r="AQ1577" s="19"/>
      <c r="AR1577" s="19"/>
      <c r="AS1577" s="19"/>
      <c r="AT1577" s="19"/>
      <c r="AU1577" s="19"/>
      <c r="AV1577" s="19"/>
    </row>
    <row r="1578" spans="27:64">
      <c r="AA1578" s="19"/>
      <c r="AB1578" s="19"/>
      <c r="AC1578" s="19"/>
      <c r="AD1578" s="19"/>
      <c r="AE1578" s="19"/>
      <c r="AG1578" s="137"/>
      <c r="AN1578" s="19"/>
      <c r="AO1578" s="19"/>
      <c r="AP1578" s="19"/>
      <c r="AQ1578" s="19"/>
      <c r="AR1578" s="19"/>
      <c r="AS1578" s="19"/>
      <c r="AT1578" s="19"/>
      <c r="AU1578" s="19"/>
    </row>
    <row r="1579" spans="27:64">
      <c r="AA1579" s="19"/>
      <c r="AB1579" s="19"/>
      <c r="AC1579" s="19"/>
      <c r="AD1579" s="19"/>
      <c r="AE1579" s="19"/>
      <c r="AG1579" s="137"/>
      <c r="AN1579" s="19"/>
      <c r="AO1579" s="19"/>
      <c r="AP1579" s="19"/>
      <c r="AQ1579" s="19"/>
      <c r="AR1579" s="19"/>
      <c r="AS1579" s="19"/>
      <c r="AT1579" s="19"/>
      <c r="AU1579" s="19"/>
    </row>
    <row r="1580" spans="27:64">
      <c r="AA1580" s="19"/>
      <c r="AB1580" s="19"/>
      <c r="AC1580" s="19"/>
      <c r="AD1580" s="19"/>
      <c r="AE1580" s="19"/>
      <c r="AG1580" s="137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  <c r="BA1580" s="19"/>
      <c r="BB1580" s="19"/>
      <c r="BC1580" s="19"/>
      <c r="BD1580" s="19"/>
      <c r="BE1580" s="19"/>
      <c r="BF1580" s="19"/>
      <c r="BG1580" s="19"/>
      <c r="BH1580" s="19"/>
      <c r="BI1580" s="19"/>
      <c r="BJ1580" s="19"/>
      <c r="BK1580" s="19"/>
      <c r="BL1580" s="19"/>
    </row>
    <row r="1581" spans="27:64">
      <c r="AA1581" s="19"/>
      <c r="AB1581" s="19"/>
      <c r="AC1581" s="19"/>
      <c r="AD1581" s="19"/>
      <c r="AE1581" s="19"/>
      <c r="AG1581" s="137"/>
      <c r="AN1581" s="19"/>
      <c r="AO1581" s="19"/>
      <c r="AP1581" s="19"/>
      <c r="AQ1581" s="19"/>
      <c r="AR1581" s="19"/>
      <c r="AS1581" s="19"/>
      <c r="AT1581" s="19"/>
      <c r="AU1581" s="19"/>
    </row>
    <row r="1582" spans="27:64">
      <c r="AA1582" s="19"/>
      <c r="AB1582" s="19"/>
      <c r="AC1582" s="19"/>
      <c r="AD1582" s="19"/>
      <c r="AE1582" s="19"/>
      <c r="AG1582" s="137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  <c r="BA1582" s="19"/>
      <c r="BB1582" s="19"/>
      <c r="BC1582" s="19"/>
      <c r="BD1582" s="19"/>
      <c r="BE1582" s="19"/>
      <c r="BF1582" s="19"/>
      <c r="BG1582" s="19"/>
      <c r="BH1582" s="19"/>
      <c r="BI1582" s="19"/>
      <c r="BJ1582" s="19"/>
      <c r="BK1582" s="19"/>
      <c r="BL1582" s="19"/>
    </row>
    <row r="1583" spans="27:64">
      <c r="AA1583" s="19"/>
      <c r="AB1583" s="19"/>
      <c r="AC1583" s="19"/>
      <c r="AD1583" s="19"/>
      <c r="AE1583" s="19"/>
      <c r="AG1583" s="137"/>
      <c r="AN1583" s="19"/>
      <c r="AO1583" s="19"/>
      <c r="AP1583" s="19"/>
      <c r="AQ1583" s="19"/>
      <c r="AR1583" s="19"/>
      <c r="AS1583" s="19"/>
      <c r="AT1583" s="19"/>
      <c r="AU1583" s="19"/>
      <c r="AV1583" s="19"/>
      <c r="AX1583" s="19"/>
      <c r="AY1583" s="19"/>
      <c r="AZ1583" s="19"/>
      <c r="BA1583" s="19"/>
      <c r="BB1583" s="19"/>
      <c r="BC1583" s="19"/>
      <c r="BD1583" s="19"/>
      <c r="BE1583" s="19"/>
      <c r="BF1583" s="19"/>
      <c r="BG1583" s="19"/>
      <c r="BH1583" s="19"/>
      <c r="BI1583" s="19"/>
      <c r="BJ1583" s="19"/>
      <c r="BK1583" s="19"/>
      <c r="BL1583" s="19"/>
    </row>
    <row r="1584" spans="27:64">
      <c r="AA1584" s="19"/>
      <c r="AB1584" s="19"/>
      <c r="AC1584" s="19"/>
      <c r="AD1584" s="19"/>
      <c r="AE1584" s="19"/>
      <c r="AG1584" s="137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  <c r="BA1584" s="19"/>
      <c r="BB1584" s="19"/>
      <c r="BC1584" s="19"/>
      <c r="BD1584" s="19"/>
      <c r="BE1584" s="19"/>
      <c r="BF1584" s="19"/>
      <c r="BG1584" s="19"/>
      <c r="BH1584" s="19"/>
      <c r="BI1584" s="19"/>
      <c r="BJ1584" s="19"/>
      <c r="BK1584" s="19"/>
      <c r="BL1584" s="19"/>
    </row>
    <row r="1585" spans="27:64">
      <c r="AA1585" s="19"/>
      <c r="AB1585" s="19"/>
      <c r="AC1585" s="19"/>
      <c r="AD1585" s="19"/>
      <c r="AE1585" s="19"/>
      <c r="AG1585" s="137"/>
      <c r="AN1585" s="19"/>
      <c r="AO1585" s="19"/>
      <c r="AP1585" s="19"/>
      <c r="AQ1585" s="19"/>
      <c r="AR1585" s="19"/>
      <c r="AS1585" s="19"/>
      <c r="AT1585" s="19"/>
      <c r="AU1585" s="19"/>
      <c r="AV1585" s="19"/>
      <c r="AX1585" s="19"/>
      <c r="AY1585" s="19"/>
      <c r="AZ1585" s="19"/>
      <c r="BA1585" s="19"/>
      <c r="BB1585" s="19"/>
      <c r="BC1585" s="19"/>
      <c r="BD1585" s="19"/>
      <c r="BE1585" s="19"/>
      <c r="BF1585" s="19"/>
      <c r="BG1585" s="19"/>
      <c r="BH1585" s="19"/>
      <c r="BI1585" s="19"/>
      <c r="BJ1585" s="19"/>
      <c r="BK1585" s="19"/>
      <c r="BL1585" s="19"/>
    </row>
    <row r="1586" spans="27:64">
      <c r="AA1586" s="19"/>
      <c r="AB1586" s="19"/>
      <c r="AC1586" s="19"/>
      <c r="AD1586" s="19"/>
      <c r="AE1586" s="19"/>
      <c r="AG1586" s="137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  <c r="BA1586" s="19"/>
      <c r="BB1586" s="19"/>
      <c r="BC1586" s="19"/>
      <c r="BD1586" s="19"/>
      <c r="BE1586" s="19"/>
      <c r="BF1586" s="19"/>
      <c r="BG1586" s="19"/>
      <c r="BH1586" s="19"/>
      <c r="BI1586" s="19"/>
      <c r="BJ1586" s="19"/>
      <c r="BK1586" s="19"/>
      <c r="BL1586" s="19"/>
    </row>
    <row r="1587" spans="27:64">
      <c r="AA1587" s="19"/>
      <c r="AB1587" s="19"/>
      <c r="AC1587" s="19"/>
      <c r="AD1587" s="19"/>
      <c r="AE1587" s="19"/>
      <c r="AG1587" s="137"/>
      <c r="AN1587" s="19"/>
      <c r="AO1587" s="19"/>
      <c r="AP1587" s="19"/>
      <c r="AQ1587" s="19"/>
      <c r="AR1587" s="19"/>
      <c r="AS1587" s="19"/>
      <c r="AT1587" s="19"/>
      <c r="AU1587" s="19"/>
      <c r="AV1587" s="19"/>
      <c r="AX1587" s="19"/>
    </row>
    <row r="1588" spans="27:64">
      <c r="AA1588" s="19"/>
      <c r="AB1588" s="19"/>
      <c r="AC1588" s="19"/>
      <c r="AD1588" s="19"/>
      <c r="AE1588" s="19"/>
      <c r="AG1588" s="137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  <c r="BA1588" s="19"/>
      <c r="BB1588" s="19"/>
      <c r="BC1588" s="19"/>
      <c r="BD1588" s="19"/>
      <c r="BE1588" s="19"/>
      <c r="BF1588" s="19"/>
      <c r="BG1588" s="19"/>
      <c r="BH1588" s="19"/>
      <c r="BI1588" s="19"/>
      <c r="BJ1588" s="19"/>
      <c r="BK1588" s="19"/>
      <c r="BL1588" s="19"/>
    </row>
    <row r="1589" spans="27:64">
      <c r="AA1589" s="19"/>
      <c r="AB1589" s="19"/>
      <c r="AC1589" s="19"/>
      <c r="AD1589" s="19"/>
      <c r="AE1589" s="19"/>
      <c r="AG1589" s="137"/>
      <c r="AN1589" s="19"/>
      <c r="AO1589" s="19"/>
      <c r="AP1589" s="19"/>
      <c r="AQ1589" s="19"/>
      <c r="AR1589" s="19"/>
      <c r="AS1589" s="19"/>
      <c r="AT1589" s="19"/>
      <c r="AU1589" s="19"/>
      <c r="AV1589" s="19"/>
      <c r="AX1589" s="19"/>
    </row>
    <row r="1590" spans="27:64">
      <c r="AA1590" s="19"/>
      <c r="AB1590" s="19"/>
      <c r="AC1590" s="19"/>
      <c r="AD1590" s="19"/>
      <c r="AE1590" s="19"/>
      <c r="AG1590" s="137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  <c r="BA1590" s="19"/>
      <c r="BB1590" s="19"/>
      <c r="BC1590" s="19"/>
      <c r="BD1590" s="19"/>
      <c r="BE1590" s="19"/>
      <c r="BF1590" s="19"/>
      <c r="BG1590" s="19"/>
      <c r="BH1590" s="19"/>
      <c r="BI1590" s="19"/>
      <c r="BJ1590" s="19"/>
      <c r="BK1590" s="19"/>
      <c r="BL1590" s="19"/>
    </row>
    <row r="1591" spans="27:64">
      <c r="AA1591" s="19"/>
      <c r="AB1591" s="19"/>
      <c r="AC1591" s="19"/>
      <c r="AD1591" s="19"/>
      <c r="AE1591" s="19"/>
      <c r="AG1591" s="137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  <c r="BA1591" s="19"/>
      <c r="BB1591" s="19"/>
      <c r="BC1591" s="19"/>
      <c r="BD1591" s="19"/>
      <c r="BE1591" s="19"/>
      <c r="BF1591" s="19"/>
      <c r="BG1591" s="19"/>
      <c r="BH1591" s="19"/>
      <c r="BI1591" s="19"/>
      <c r="BJ1591" s="19"/>
      <c r="BK1591" s="19"/>
      <c r="BL1591" s="19"/>
    </row>
    <row r="1592" spans="27:64">
      <c r="AA1592" s="19"/>
      <c r="AB1592" s="19"/>
      <c r="AC1592" s="19"/>
      <c r="AD1592" s="19"/>
      <c r="AE1592" s="19"/>
      <c r="AG1592" s="137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  <c r="BA1592" s="19"/>
      <c r="BB1592" s="19"/>
      <c r="BC1592" s="19"/>
      <c r="BD1592" s="19"/>
      <c r="BE1592" s="19"/>
      <c r="BF1592" s="19"/>
      <c r="BG1592" s="19"/>
      <c r="BH1592" s="19"/>
      <c r="BI1592" s="19"/>
      <c r="BJ1592" s="19"/>
      <c r="BK1592" s="19"/>
      <c r="BL1592" s="19"/>
    </row>
    <row r="1593" spans="27:64">
      <c r="AA1593" s="19"/>
      <c r="AB1593" s="19"/>
      <c r="AC1593" s="19"/>
      <c r="AD1593" s="19"/>
      <c r="AE1593" s="19"/>
      <c r="AG1593" s="137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  <c r="BA1593" s="19"/>
      <c r="BB1593" s="19"/>
      <c r="BC1593" s="19"/>
      <c r="BD1593" s="19"/>
      <c r="BE1593" s="19"/>
      <c r="BF1593" s="19"/>
      <c r="BG1593" s="19"/>
      <c r="BH1593" s="19"/>
      <c r="BI1593" s="19"/>
      <c r="BJ1593" s="19"/>
      <c r="BK1593" s="19"/>
      <c r="BL1593" s="19"/>
    </row>
    <row r="1594" spans="27:64">
      <c r="AA1594" s="19"/>
      <c r="AB1594" s="19"/>
      <c r="AC1594" s="19"/>
      <c r="AD1594" s="19"/>
      <c r="AE1594" s="19"/>
      <c r="AG1594" s="137"/>
      <c r="AN1594" s="19"/>
      <c r="AO1594" s="19"/>
      <c r="AP1594" s="19"/>
      <c r="AQ1594" s="19"/>
      <c r="AR1594" s="19"/>
      <c r="AS1594" s="19"/>
      <c r="AT1594" s="19"/>
      <c r="AU1594" s="19"/>
      <c r="AV1594" s="19"/>
      <c r="AX1594" s="19"/>
    </row>
    <row r="1595" spans="27:64">
      <c r="AA1595" s="19"/>
      <c r="AB1595" s="19"/>
      <c r="AC1595" s="19"/>
      <c r="AD1595" s="19"/>
      <c r="AE1595" s="19"/>
      <c r="AG1595" s="137"/>
      <c r="AN1595" s="19"/>
      <c r="AO1595" s="19"/>
      <c r="AP1595" s="19"/>
      <c r="AQ1595" s="19"/>
      <c r="AR1595" s="19"/>
      <c r="AS1595" s="19"/>
      <c r="AT1595" s="19"/>
      <c r="AU1595" s="19"/>
    </row>
    <row r="1596" spans="27:64">
      <c r="AA1596" s="19"/>
      <c r="AB1596" s="19"/>
      <c r="AC1596" s="19"/>
      <c r="AD1596" s="19"/>
      <c r="AE1596" s="19"/>
      <c r="AG1596" s="137"/>
      <c r="AN1596" s="19"/>
      <c r="AO1596" s="19"/>
      <c r="AP1596" s="19"/>
      <c r="AQ1596" s="19"/>
      <c r="AR1596" s="19"/>
      <c r="AS1596" s="19"/>
      <c r="AT1596" s="19"/>
      <c r="AU1596" s="19"/>
    </row>
    <row r="1597" spans="27:64">
      <c r="AA1597" s="19"/>
      <c r="AB1597" s="19"/>
      <c r="AC1597" s="19"/>
      <c r="AD1597" s="19"/>
      <c r="AE1597" s="19"/>
      <c r="AG1597" s="137"/>
      <c r="AN1597" s="19"/>
      <c r="AO1597" s="19"/>
      <c r="AP1597" s="19"/>
      <c r="AQ1597" s="19"/>
      <c r="AR1597" s="19"/>
      <c r="AS1597" s="19"/>
      <c r="AT1597" s="19"/>
      <c r="AU1597" s="19"/>
    </row>
    <row r="1598" spans="27:64">
      <c r="AA1598" s="19"/>
      <c r="AB1598" s="19"/>
      <c r="AC1598" s="19"/>
      <c r="AD1598" s="19"/>
      <c r="AE1598" s="19"/>
      <c r="AG1598" s="137"/>
      <c r="AN1598" s="19"/>
      <c r="AO1598" s="19"/>
      <c r="AP1598" s="19"/>
      <c r="AQ1598" s="19"/>
      <c r="AR1598" s="19"/>
      <c r="AS1598" s="19"/>
      <c r="AT1598" s="19"/>
      <c r="AU1598" s="19"/>
      <c r="AV1598" s="19"/>
    </row>
    <row r="1599" spans="27:64">
      <c r="AA1599" s="19"/>
      <c r="AB1599" s="19"/>
      <c r="AC1599" s="19"/>
      <c r="AD1599" s="19"/>
      <c r="AE1599" s="19"/>
      <c r="AG1599" s="137"/>
      <c r="AN1599" s="19"/>
      <c r="AO1599" s="19"/>
      <c r="AP1599" s="19"/>
      <c r="AQ1599" s="19"/>
      <c r="AR1599" s="19"/>
      <c r="AS1599" s="19"/>
      <c r="AT1599" s="19"/>
      <c r="AU1599" s="19"/>
      <c r="AV1599" s="19"/>
      <c r="AX1599" s="19"/>
    </row>
    <row r="1600" spans="27:64">
      <c r="AA1600" s="19"/>
      <c r="AB1600" s="19"/>
      <c r="AC1600" s="19"/>
      <c r="AD1600" s="19"/>
      <c r="AE1600" s="19"/>
      <c r="AG1600" s="137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  <c r="BA1600" s="19"/>
      <c r="BB1600" s="19"/>
      <c r="BC1600" s="19"/>
      <c r="BD1600" s="19"/>
      <c r="BE1600" s="19"/>
      <c r="BF1600" s="19"/>
      <c r="BG1600" s="19"/>
      <c r="BH1600" s="19"/>
      <c r="BI1600" s="19"/>
      <c r="BJ1600" s="19"/>
      <c r="BK1600" s="19"/>
      <c r="BL1600" s="19"/>
    </row>
    <row r="1601" spans="27:64">
      <c r="AA1601" s="19"/>
      <c r="AB1601" s="19"/>
      <c r="AC1601" s="19"/>
      <c r="AD1601" s="19"/>
      <c r="AE1601" s="19"/>
      <c r="AG1601" s="137"/>
      <c r="AN1601" s="19"/>
      <c r="AO1601" s="19"/>
      <c r="AP1601" s="19"/>
      <c r="AQ1601" s="19"/>
      <c r="AR1601" s="19"/>
      <c r="AS1601" s="19"/>
      <c r="AT1601" s="19"/>
      <c r="AU1601" s="19"/>
      <c r="AV1601" s="19"/>
    </row>
    <row r="1602" spans="27:64">
      <c r="AA1602" s="19"/>
      <c r="AB1602" s="19"/>
      <c r="AC1602" s="19"/>
      <c r="AD1602" s="19"/>
      <c r="AE1602" s="19"/>
      <c r="AG1602" s="137"/>
      <c r="AN1602" s="19"/>
      <c r="AO1602" s="19"/>
      <c r="AP1602" s="19"/>
      <c r="AQ1602" s="19"/>
      <c r="AR1602" s="19"/>
      <c r="AS1602" s="19"/>
      <c r="AT1602" s="19"/>
      <c r="AU1602" s="19"/>
      <c r="AV1602" s="19"/>
      <c r="AX1602" s="19"/>
    </row>
    <row r="1603" spans="27:64">
      <c r="AA1603" s="19"/>
      <c r="AB1603" s="19"/>
      <c r="AC1603" s="19"/>
      <c r="AD1603" s="19"/>
      <c r="AE1603" s="19"/>
      <c r="AG1603" s="137"/>
      <c r="AN1603" s="19"/>
      <c r="AO1603" s="19"/>
      <c r="AP1603" s="19"/>
      <c r="AQ1603" s="19"/>
      <c r="AR1603" s="19"/>
      <c r="AS1603" s="19"/>
      <c r="AT1603" s="19"/>
      <c r="AU1603" s="19"/>
    </row>
    <row r="1604" spans="27:64">
      <c r="AA1604" s="19"/>
      <c r="AB1604" s="19"/>
      <c r="AC1604" s="19"/>
      <c r="AD1604" s="19"/>
      <c r="AE1604" s="19"/>
      <c r="AG1604" s="137"/>
      <c r="AN1604" s="19"/>
      <c r="AO1604" s="19"/>
      <c r="AP1604" s="19"/>
      <c r="AQ1604" s="19"/>
      <c r="AR1604" s="19"/>
      <c r="AS1604" s="19"/>
      <c r="AT1604" s="19"/>
      <c r="AU1604" s="19"/>
      <c r="AV1604" s="19"/>
      <c r="AX1604" s="19"/>
    </row>
    <row r="1605" spans="27:64">
      <c r="AA1605" s="19"/>
      <c r="AB1605" s="19"/>
      <c r="AC1605" s="19"/>
      <c r="AD1605" s="19"/>
      <c r="AE1605" s="19"/>
      <c r="AG1605" s="137"/>
      <c r="AN1605" s="19"/>
      <c r="AO1605" s="19"/>
      <c r="AP1605" s="19"/>
      <c r="AQ1605" s="19"/>
      <c r="AR1605" s="19"/>
      <c r="AS1605" s="19"/>
      <c r="AT1605" s="19"/>
      <c r="AU1605" s="19"/>
    </row>
    <row r="1606" spans="27:64">
      <c r="AA1606" s="19"/>
      <c r="AB1606" s="19"/>
      <c r="AC1606" s="19"/>
      <c r="AD1606" s="19"/>
      <c r="AE1606" s="19"/>
      <c r="AG1606" s="137"/>
      <c r="AN1606" s="19"/>
      <c r="AO1606" s="19"/>
      <c r="AP1606" s="19"/>
      <c r="AQ1606" s="19"/>
      <c r="AR1606" s="19"/>
      <c r="AS1606" s="19"/>
      <c r="AT1606" s="19"/>
      <c r="AU1606" s="19"/>
      <c r="AV1606" s="19"/>
    </row>
    <row r="1607" spans="27:64">
      <c r="AA1607" s="19"/>
      <c r="AB1607" s="19"/>
      <c r="AC1607" s="19"/>
      <c r="AD1607" s="19"/>
      <c r="AE1607" s="19"/>
      <c r="AG1607" s="137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  <c r="BA1607" s="19"/>
      <c r="BB1607" s="19"/>
      <c r="BC1607" s="19"/>
      <c r="BD1607" s="19"/>
      <c r="BE1607" s="19"/>
      <c r="BF1607" s="19"/>
      <c r="BG1607" s="19"/>
      <c r="BH1607" s="19"/>
      <c r="BI1607" s="19"/>
      <c r="BJ1607" s="19"/>
      <c r="BK1607" s="19"/>
      <c r="BL1607" s="19"/>
    </row>
    <row r="1608" spans="27:64">
      <c r="AA1608" s="19"/>
      <c r="AB1608" s="19"/>
      <c r="AC1608" s="19"/>
      <c r="AD1608" s="19"/>
      <c r="AE1608" s="19"/>
      <c r="AG1608" s="137"/>
      <c r="AN1608" s="19"/>
      <c r="AO1608" s="19"/>
      <c r="AP1608" s="19"/>
      <c r="AQ1608" s="19"/>
      <c r="AR1608" s="19"/>
      <c r="AS1608" s="19"/>
      <c r="AT1608" s="19"/>
      <c r="AU1608" s="19"/>
    </row>
    <row r="1609" spans="27:64">
      <c r="AA1609" s="19"/>
      <c r="AB1609" s="19"/>
      <c r="AC1609" s="19"/>
      <c r="AD1609" s="19"/>
      <c r="AE1609" s="19"/>
      <c r="AG1609" s="137"/>
      <c r="AN1609" s="19"/>
      <c r="AO1609" s="19"/>
      <c r="AP1609" s="19"/>
      <c r="AQ1609" s="19"/>
      <c r="AR1609" s="19"/>
      <c r="AS1609" s="19"/>
      <c r="AT1609" s="19"/>
      <c r="AU1609" s="19"/>
      <c r="AV1609" s="19"/>
    </row>
    <row r="1610" spans="27:64">
      <c r="AA1610" s="19"/>
      <c r="AB1610" s="19"/>
      <c r="AC1610" s="19"/>
      <c r="AD1610" s="19"/>
      <c r="AE1610" s="19"/>
      <c r="AG1610" s="137"/>
      <c r="AN1610" s="19"/>
      <c r="AO1610" s="19"/>
      <c r="AP1610" s="19"/>
      <c r="AQ1610" s="19"/>
      <c r="AR1610" s="19"/>
      <c r="AS1610" s="19"/>
      <c r="AT1610" s="19"/>
      <c r="AU1610" s="19"/>
    </row>
    <row r="1611" spans="27:64">
      <c r="AA1611" s="19"/>
      <c r="AB1611" s="19"/>
      <c r="AC1611" s="19"/>
      <c r="AD1611" s="19"/>
      <c r="AE1611" s="19"/>
      <c r="AG1611" s="137"/>
      <c r="AN1611" s="19"/>
      <c r="AO1611" s="19"/>
      <c r="AP1611" s="19"/>
      <c r="AQ1611" s="19"/>
      <c r="AR1611" s="19"/>
      <c r="AS1611" s="19"/>
      <c r="AT1611" s="19"/>
      <c r="AU1611" s="19"/>
      <c r="AV1611" s="19"/>
      <c r="AX1611" s="19"/>
    </row>
    <row r="1612" spans="27:64">
      <c r="AA1612" s="19"/>
      <c r="AB1612" s="19"/>
      <c r="AC1612" s="19"/>
      <c r="AD1612" s="19"/>
      <c r="AE1612" s="19"/>
      <c r="AG1612" s="137"/>
      <c r="AN1612" s="19"/>
      <c r="AO1612" s="19"/>
      <c r="AP1612" s="19"/>
      <c r="AQ1612" s="19"/>
      <c r="AR1612" s="19"/>
      <c r="AS1612" s="19"/>
      <c r="AT1612" s="19"/>
      <c r="AU1612" s="19"/>
      <c r="AV1612" s="19"/>
    </row>
    <row r="1613" spans="27:64">
      <c r="AA1613" s="19"/>
      <c r="AB1613" s="19"/>
      <c r="AC1613" s="19"/>
      <c r="AD1613" s="19"/>
      <c r="AE1613" s="19"/>
      <c r="AG1613" s="137"/>
      <c r="AN1613" s="19"/>
      <c r="AO1613" s="19"/>
      <c r="AP1613" s="19"/>
      <c r="AQ1613" s="19"/>
      <c r="AR1613" s="19"/>
      <c r="AS1613" s="19"/>
      <c r="AT1613" s="19"/>
      <c r="AU1613" s="19"/>
    </row>
    <row r="1614" spans="27:64">
      <c r="AA1614" s="19"/>
      <c r="AB1614" s="19"/>
      <c r="AC1614" s="19"/>
      <c r="AD1614" s="19"/>
      <c r="AE1614" s="19"/>
      <c r="AG1614" s="137"/>
      <c r="AN1614" s="19"/>
      <c r="AO1614" s="19"/>
      <c r="AP1614" s="19"/>
      <c r="AQ1614" s="19"/>
      <c r="AR1614" s="19"/>
      <c r="AS1614" s="19"/>
      <c r="AT1614" s="19"/>
      <c r="AU1614" s="19"/>
    </row>
    <row r="1615" spans="27:64">
      <c r="AA1615" s="19"/>
      <c r="AB1615" s="19"/>
      <c r="AC1615" s="19"/>
      <c r="AD1615" s="19"/>
      <c r="AE1615" s="19"/>
      <c r="AG1615" s="137"/>
      <c r="AN1615" s="19"/>
      <c r="AO1615" s="19"/>
      <c r="AP1615" s="19"/>
      <c r="AQ1615" s="19"/>
      <c r="AR1615" s="19"/>
      <c r="AS1615" s="19"/>
      <c r="AT1615" s="19"/>
      <c r="AU1615" s="19"/>
      <c r="AV1615" s="19"/>
      <c r="AX1615" s="19"/>
      <c r="AY1615" s="19"/>
      <c r="AZ1615" s="19"/>
      <c r="BA1615" s="19"/>
      <c r="BB1615" s="19"/>
      <c r="BC1615" s="19"/>
      <c r="BD1615" s="19"/>
      <c r="BE1615" s="19"/>
      <c r="BF1615" s="19"/>
      <c r="BG1615" s="19"/>
      <c r="BH1615" s="19"/>
      <c r="BI1615" s="19"/>
      <c r="BJ1615" s="19"/>
      <c r="BK1615" s="19"/>
      <c r="BL1615" s="19"/>
    </row>
    <row r="1616" spans="27:64">
      <c r="AA1616" s="19"/>
      <c r="AB1616" s="19"/>
      <c r="AC1616" s="19"/>
      <c r="AD1616" s="19"/>
      <c r="AE1616" s="19"/>
      <c r="AG1616" s="137"/>
      <c r="AN1616" s="19"/>
      <c r="AO1616" s="19"/>
      <c r="AP1616" s="19"/>
      <c r="AQ1616" s="19"/>
      <c r="AR1616" s="19"/>
      <c r="AS1616" s="19"/>
      <c r="AT1616" s="19"/>
      <c r="AU1616" s="19"/>
      <c r="AV1616" s="19"/>
    </row>
    <row r="1617" spans="27:64">
      <c r="AA1617" s="19"/>
      <c r="AB1617" s="19"/>
      <c r="AC1617" s="19"/>
      <c r="AD1617" s="19"/>
      <c r="AE1617" s="19"/>
      <c r="AG1617" s="137"/>
      <c r="AN1617" s="19"/>
      <c r="AO1617" s="19"/>
      <c r="AP1617" s="19"/>
      <c r="AQ1617" s="19"/>
      <c r="AR1617" s="19"/>
      <c r="AS1617" s="19"/>
      <c r="AT1617" s="19"/>
      <c r="AU1617" s="19"/>
      <c r="AV1617" s="19"/>
    </row>
    <row r="1618" spans="27:64">
      <c r="AA1618" s="19"/>
      <c r="AB1618" s="19"/>
      <c r="AC1618" s="19"/>
      <c r="AD1618" s="19"/>
      <c r="AE1618" s="19"/>
      <c r="AG1618" s="137"/>
      <c r="AN1618" s="19"/>
      <c r="AO1618" s="19"/>
      <c r="AP1618" s="19"/>
      <c r="AQ1618" s="19"/>
      <c r="AR1618" s="19"/>
      <c r="AS1618" s="19"/>
      <c r="AT1618" s="19"/>
      <c r="AU1618" s="19"/>
      <c r="AV1618" s="19"/>
    </row>
    <row r="1619" spans="27:64">
      <c r="AA1619" s="19"/>
      <c r="AB1619" s="19"/>
      <c r="AC1619" s="19"/>
      <c r="AD1619" s="19"/>
      <c r="AE1619" s="19"/>
      <c r="AG1619" s="137"/>
      <c r="AN1619" s="19"/>
      <c r="AO1619" s="19"/>
      <c r="AP1619" s="19"/>
      <c r="AQ1619" s="19"/>
      <c r="AR1619" s="19"/>
      <c r="AS1619" s="19"/>
      <c r="AT1619" s="19"/>
      <c r="AU1619" s="19"/>
      <c r="AV1619" s="19"/>
      <c r="AX1619" s="19"/>
    </row>
    <row r="1620" spans="27:64">
      <c r="AA1620" s="19"/>
      <c r="AB1620" s="19"/>
      <c r="AC1620" s="19"/>
      <c r="AD1620" s="19"/>
      <c r="AE1620" s="19"/>
      <c r="AG1620" s="137"/>
      <c r="AN1620" s="19"/>
      <c r="AO1620" s="19"/>
      <c r="AP1620" s="19"/>
      <c r="AQ1620" s="19"/>
      <c r="AR1620" s="19"/>
      <c r="AS1620" s="19"/>
      <c r="AT1620" s="19"/>
      <c r="AU1620" s="19"/>
      <c r="AV1620" s="19"/>
    </row>
    <row r="1621" spans="27:64">
      <c r="AA1621" s="19"/>
      <c r="AB1621" s="19"/>
      <c r="AC1621" s="19"/>
      <c r="AD1621" s="19"/>
      <c r="AE1621" s="19"/>
      <c r="AG1621" s="137"/>
      <c r="AN1621" s="19"/>
      <c r="AO1621" s="19"/>
      <c r="AP1621" s="19"/>
      <c r="AQ1621" s="19"/>
      <c r="AR1621" s="19"/>
      <c r="AS1621" s="19"/>
      <c r="AT1621" s="19"/>
      <c r="AU1621" s="19"/>
      <c r="AV1621" s="19"/>
    </row>
    <row r="1622" spans="27:64">
      <c r="AA1622" s="19"/>
      <c r="AB1622" s="19"/>
      <c r="AC1622" s="19"/>
      <c r="AD1622" s="19"/>
      <c r="AE1622" s="19"/>
      <c r="AG1622" s="137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  <c r="BA1622" s="19"/>
      <c r="BB1622" s="19"/>
      <c r="BC1622" s="19"/>
      <c r="BD1622" s="19"/>
      <c r="BE1622" s="19"/>
      <c r="BF1622" s="19"/>
      <c r="BG1622" s="19"/>
      <c r="BH1622" s="19"/>
      <c r="BI1622" s="19"/>
      <c r="BJ1622" s="19"/>
      <c r="BK1622" s="19"/>
      <c r="BL1622" s="19"/>
    </row>
    <row r="1623" spans="27:64">
      <c r="AA1623" s="19"/>
      <c r="AB1623" s="19"/>
      <c r="AC1623" s="19"/>
      <c r="AD1623" s="19"/>
      <c r="AE1623" s="19"/>
      <c r="AG1623" s="137"/>
      <c r="AN1623" s="19"/>
      <c r="AO1623" s="19"/>
      <c r="AP1623" s="19"/>
      <c r="AQ1623" s="19"/>
      <c r="AR1623" s="19"/>
      <c r="AS1623" s="19"/>
      <c r="AT1623" s="19"/>
      <c r="AU1623" s="19"/>
      <c r="AV1623" s="19"/>
      <c r="AX1623" s="19"/>
      <c r="AY1623" s="19"/>
      <c r="AZ1623" s="19"/>
      <c r="BA1623" s="19"/>
      <c r="BB1623" s="19"/>
      <c r="BC1623" s="19"/>
      <c r="BD1623" s="19"/>
      <c r="BE1623" s="19"/>
      <c r="BF1623" s="19"/>
      <c r="BG1623" s="19"/>
      <c r="BH1623" s="19"/>
      <c r="BI1623" s="19"/>
      <c r="BJ1623" s="19"/>
      <c r="BK1623" s="19"/>
      <c r="BL1623" s="19"/>
    </row>
    <row r="1624" spans="27:64">
      <c r="AA1624" s="19"/>
      <c r="AB1624" s="19"/>
      <c r="AC1624" s="19"/>
      <c r="AD1624" s="19"/>
      <c r="AE1624" s="19"/>
      <c r="AG1624" s="137"/>
      <c r="AN1624" s="19"/>
      <c r="AO1624" s="19"/>
      <c r="AP1624" s="19"/>
      <c r="AQ1624" s="19"/>
      <c r="AR1624" s="19"/>
      <c r="AS1624" s="19"/>
      <c r="AT1624" s="19"/>
      <c r="AU1624" s="19"/>
      <c r="AV1624" s="19"/>
      <c r="AX1624" s="19"/>
    </row>
    <row r="1625" spans="27:64">
      <c r="AA1625" s="19"/>
      <c r="AB1625" s="19"/>
      <c r="AC1625" s="19"/>
      <c r="AD1625" s="19"/>
      <c r="AE1625" s="19"/>
      <c r="AG1625" s="137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  <c r="BA1625" s="19"/>
      <c r="BB1625" s="19"/>
      <c r="BC1625" s="19"/>
      <c r="BD1625" s="19"/>
      <c r="BE1625" s="19"/>
      <c r="BF1625" s="19"/>
      <c r="BG1625" s="19"/>
      <c r="BH1625" s="19"/>
      <c r="BI1625" s="19"/>
      <c r="BJ1625" s="19"/>
      <c r="BK1625" s="19"/>
      <c r="BL1625" s="19"/>
    </row>
    <row r="1626" spans="27:64">
      <c r="AA1626" s="19"/>
      <c r="AB1626" s="19"/>
      <c r="AC1626" s="19"/>
      <c r="AD1626" s="19"/>
      <c r="AE1626" s="19"/>
      <c r="AG1626" s="137"/>
      <c r="AN1626" s="19"/>
      <c r="AO1626" s="19"/>
      <c r="AP1626" s="19"/>
      <c r="AQ1626" s="19"/>
      <c r="AR1626" s="19"/>
      <c r="AS1626" s="19"/>
      <c r="AT1626" s="19"/>
      <c r="AU1626" s="19"/>
    </row>
    <row r="1627" spans="27:64">
      <c r="AA1627" s="19"/>
      <c r="AB1627" s="19"/>
      <c r="AC1627" s="19"/>
      <c r="AD1627" s="19"/>
      <c r="AE1627" s="19"/>
      <c r="AG1627" s="137"/>
      <c r="AN1627" s="19"/>
      <c r="AO1627" s="19"/>
      <c r="AP1627" s="19"/>
      <c r="AQ1627" s="19"/>
      <c r="AR1627" s="19"/>
      <c r="AS1627" s="19"/>
      <c r="AT1627" s="19"/>
      <c r="AU1627" s="19"/>
    </row>
    <row r="1628" spans="27:64">
      <c r="AA1628" s="19"/>
      <c r="AB1628" s="19"/>
      <c r="AC1628" s="19"/>
      <c r="AD1628" s="19"/>
      <c r="AE1628" s="19"/>
      <c r="AG1628" s="137"/>
      <c r="AN1628" s="19"/>
      <c r="AO1628" s="19"/>
      <c r="AP1628" s="19"/>
      <c r="AQ1628" s="19"/>
      <c r="AR1628" s="19"/>
      <c r="AS1628" s="19"/>
      <c r="AT1628" s="19"/>
      <c r="AU1628" s="19"/>
      <c r="AV1628" s="19"/>
      <c r="AX1628" s="19"/>
      <c r="AY1628" s="19"/>
      <c r="AZ1628" s="19"/>
      <c r="BA1628" s="19"/>
      <c r="BB1628" s="19"/>
      <c r="BC1628" s="19"/>
      <c r="BD1628" s="19"/>
      <c r="BE1628" s="19"/>
      <c r="BF1628" s="19"/>
      <c r="BG1628" s="19"/>
      <c r="BH1628" s="19"/>
      <c r="BI1628" s="19"/>
      <c r="BJ1628" s="19"/>
      <c r="BK1628" s="19"/>
      <c r="BL1628" s="19"/>
    </row>
    <row r="1629" spans="27:64">
      <c r="AA1629" s="19"/>
      <c r="AB1629" s="19"/>
      <c r="AC1629" s="19"/>
      <c r="AD1629" s="19"/>
      <c r="AE1629" s="19"/>
      <c r="AG1629" s="137"/>
      <c r="AN1629" s="19"/>
      <c r="AO1629" s="19"/>
      <c r="AP1629" s="19"/>
      <c r="AQ1629" s="19"/>
      <c r="AR1629" s="19"/>
      <c r="AS1629" s="19"/>
      <c r="AT1629" s="19"/>
      <c r="AU1629" s="19"/>
      <c r="AV1629" s="19"/>
    </row>
    <row r="1630" spans="27:64">
      <c r="AA1630" s="19"/>
      <c r="AB1630" s="19"/>
      <c r="AC1630" s="19"/>
      <c r="AD1630" s="19"/>
      <c r="AE1630" s="19"/>
      <c r="AG1630" s="137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  <c r="BA1630" s="19"/>
      <c r="BB1630" s="19"/>
      <c r="BC1630" s="19"/>
      <c r="BD1630" s="19"/>
      <c r="BE1630" s="19"/>
      <c r="BF1630" s="19"/>
      <c r="BG1630" s="19"/>
      <c r="BH1630" s="19"/>
      <c r="BI1630" s="19"/>
      <c r="BJ1630" s="19"/>
      <c r="BK1630" s="19"/>
      <c r="BL1630" s="19"/>
    </row>
    <row r="1631" spans="27:64">
      <c r="AA1631" s="19"/>
      <c r="AB1631" s="19"/>
      <c r="AC1631" s="19"/>
      <c r="AD1631" s="19"/>
      <c r="AE1631" s="19"/>
      <c r="AG1631" s="137"/>
      <c r="AN1631" s="19"/>
      <c r="AO1631" s="19"/>
      <c r="AP1631" s="19"/>
      <c r="AQ1631" s="19"/>
      <c r="AR1631" s="19"/>
      <c r="AS1631" s="19"/>
      <c r="AT1631" s="19"/>
      <c r="AU1631" s="19"/>
    </row>
    <row r="1632" spans="27:64">
      <c r="AA1632" s="19"/>
      <c r="AB1632" s="19"/>
      <c r="AC1632" s="19"/>
      <c r="AD1632" s="19"/>
      <c r="AE1632" s="19"/>
      <c r="AG1632" s="137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19"/>
      <c r="BC1632" s="19"/>
      <c r="BD1632" s="19"/>
      <c r="BE1632" s="19"/>
      <c r="BF1632" s="19"/>
      <c r="BG1632" s="19"/>
      <c r="BH1632" s="19"/>
      <c r="BI1632" s="19"/>
      <c r="BJ1632" s="19"/>
      <c r="BK1632" s="19"/>
      <c r="BL1632" s="19"/>
    </row>
    <row r="1633" spans="27:64">
      <c r="AA1633" s="19"/>
      <c r="AB1633" s="19"/>
      <c r="AC1633" s="19"/>
      <c r="AD1633" s="19"/>
      <c r="AE1633" s="19"/>
      <c r="AG1633" s="137"/>
      <c r="AN1633" s="19"/>
      <c r="AO1633" s="19"/>
      <c r="AP1633" s="19"/>
      <c r="AQ1633" s="19"/>
      <c r="AR1633" s="19"/>
      <c r="AS1633" s="19"/>
      <c r="AT1633" s="19"/>
      <c r="AU1633" s="19"/>
    </row>
    <row r="1634" spans="27:64">
      <c r="AA1634" s="19"/>
      <c r="AB1634" s="19"/>
      <c r="AC1634" s="19"/>
      <c r="AD1634" s="19"/>
      <c r="AE1634" s="19"/>
      <c r="AG1634" s="137"/>
      <c r="AN1634" s="19"/>
      <c r="AO1634" s="19"/>
      <c r="AP1634" s="19"/>
      <c r="AQ1634" s="19"/>
      <c r="AR1634" s="19"/>
      <c r="AS1634" s="19"/>
      <c r="AT1634" s="19"/>
      <c r="AU1634" s="19"/>
    </row>
    <row r="1635" spans="27:64">
      <c r="AA1635" s="19"/>
      <c r="AB1635" s="19"/>
      <c r="AC1635" s="19"/>
      <c r="AD1635" s="19"/>
      <c r="AE1635" s="19"/>
      <c r="AG1635" s="137"/>
      <c r="AN1635" s="19"/>
      <c r="AO1635" s="19"/>
      <c r="AP1635" s="19"/>
      <c r="AQ1635" s="19"/>
      <c r="AR1635" s="19"/>
      <c r="AS1635" s="19"/>
      <c r="AT1635" s="19"/>
      <c r="AU1635" s="19"/>
    </row>
    <row r="1636" spans="27:64">
      <c r="AA1636" s="19"/>
      <c r="AB1636" s="19"/>
      <c r="AC1636" s="19"/>
      <c r="AD1636" s="19"/>
      <c r="AE1636" s="19"/>
      <c r="AG1636" s="137"/>
      <c r="AN1636" s="19"/>
      <c r="AO1636" s="19"/>
      <c r="AP1636" s="19"/>
      <c r="AQ1636" s="19"/>
      <c r="AR1636" s="19"/>
      <c r="AS1636" s="19"/>
      <c r="AT1636" s="19"/>
      <c r="AU1636" s="19"/>
    </row>
    <row r="1637" spans="27:64">
      <c r="AA1637" s="19"/>
      <c r="AB1637" s="19"/>
      <c r="AC1637" s="19"/>
      <c r="AD1637" s="19"/>
      <c r="AE1637" s="19"/>
      <c r="AG1637" s="137"/>
      <c r="AN1637" s="19"/>
      <c r="AO1637" s="19"/>
      <c r="AP1637" s="19"/>
      <c r="AQ1637" s="19"/>
      <c r="AR1637" s="19"/>
      <c r="AS1637" s="19"/>
      <c r="AT1637" s="19"/>
      <c r="AU1637" s="19"/>
    </row>
    <row r="1638" spans="27:64">
      <c r="AA1638" s="19"/>
      <c r="AB1638" s="19"/>
      <c r="AC1638" s="19"/>
      <c r="AD1638" s="19"/>
      <c r="AE1638" s="19"/>
      <c r="AG1638" s="137"/>
      <c r="AN1638" s="19"/>
      <c r="AO1638" s="19"/>
      <c r="AP1638" s="19"/>
      <c r="AQ1638" s="19"/>
      <c r="AR1638" s="19"/>
      <c r="AS1638" s="19"/>
      <c r="AT1638" s="19"/>
      <c r="AU1638" s="19"/>
      <c r="AV1638" s="19"/>
      <c r="AX1638" s="19"/>
    </row>
    <row r="1639" spans="27:64">
      <c r="AA1639" s="19"/>
      <c r="AB1639" s="19"/>
      <c r="AC1639" s="19"/>
      <c r="AD1639" s="19"/>
      <c r="AE1639" s="19"/>
      <c r="AG1639" s="137"/>
      <c r="AN1639" s="19"/>
      <c r="AO1639" s="19"/>
      <c r="AP1639" s="19"/>
      <c r="AQ1639" s="19"/>
      <c r="AR1639" s="19"/>
      <c r="AS1639" s="19"/>
      <c r="AT1639" s="19"/>
      <c r="AU1639" s="19"/>
      <c r="AV1639" s="19"/>
      <c r="AX1639" s="19"/>
    </row>
    <row r="1640" spans="27:64">
      <c r="AA1640" s="19"/>
      <c r="AB1640" s="19"/>
      <c r="AC1640" s="19"/>
      <c r="AD1640" s="19"/>
      <c r="AE1640" s="19"/>
      <c r="AG1640" s="137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/>
      <c r="BC1640" s="19"/>
      <c r="BD1640" s="19"/>
      <c r="BE1640" s="19"/>
      <c r="BF1640" s="19"/>
      <c r="BG1640" s="19"/>
      <c r="BH1640" s="19"/>
      <c r="BI1640" s="19"/>
      <c r="BJ1640" s="19"/>
      <c r="BK1640" s="19"/>
      <c r="BL1640" s="19"/>
    </row>
    <row r="1641" spans="27:64">
      <c r="AA1641" s="19"/>
      <c r="AB1641" s="19"/>
      <c r="AC1641" s="19"/>
      <c r="AD1641" s="19"/>
      <c r="AE1641" s="19"/>
      <c r="AG1641" s="137"/>
      <c r="AN1641" s="19"/>
      <c r="AO1641" s="19"/>
      <c r="AP1641" s="19"/>
      <c r="AQ1641" s="19"/>
      <c r="AR1641" s="19"/>
      <c r="AS1641" s="19"/>
      <c r="AT1641" s="19"/>
      <c r="AU1641" s="19"/>
    </row>
    <row r="1642" spans="27:64">
      <c r="AA1642" s="19"/>
      <c r="AB1642" s="19"/>
      <c r="AC1642" s="19"/>
      <c r="AD1642" s="19"/>
      <c r="AE1642" s="19"/>
      <c r="AG1642" s="137"/>
      <c r="AN1642" s="19"/>
      <c r="AO1642" s="19"/>
      <c r="AP1642" s="19"/>
      <c r="AQ1642" s="19"/>
      <c r="AR1642" s="19"/>
      <c r="AS1642" s="19"/>
      <c r="AT1642" s="19"/>
      <c r="AU1642" s="19"/>
      <c r="AV1642" s="19"/>
      <c r="AX1642" s="19"/>
      <c r="AY1642" s="19"/>
      <c r="AZ1642" s="19"/>
      <c r="BA1642" s="19"/>
      <c r="BB1642" s="19"/>
      <c r="BC1642" s="19"/>
      <c r="BD1642" s="19"/>
      <c r="BE1642" s="19"/>
      <c r="BF1642" s="19"/>
      <c r="BG1642" s="19"/>
      <c r="BH1642" s="19"/>
      <c r="BI1642" s="19"/>
      <c r="BJ1642" s="19"/>
      <c r="BK1642" s="19"/>
      <c r="BL1642" s="19"/>
    </row>
    <row r="1643" spans="27:64">
      <c r="AA1643" s="19"/>
      <c r="AB1643" s="19"/>
      <c r="AC1643" s="19"/>
      <c r="AD1643" s="19"/>
      <c r="AE1643" s="19"/>
      <c r="AG1643" s="137"/>
      <c r="AN1643" s="19"/>
      <c r="AO1643" s="19"/>
      <c r="AP1643" s="19"/>
      <c r="AQ1643" s="19"/>
      <c r="AR1643" s="19"/>
      <c r="AS1643" s="19"/>
      <c r="AT1643" s="19"/>
      <c r="AU1643" s="19"/>
      <c r="AV1643" s="5"/>
    </row>
    <row r="1644" spans="27:64">
      <c r="AA1644" s="19"/>
      <c r="AB1644" s="19"/>
      <c r="AC1644" s="19"/>
      <c r="AD1644" s="19"/>
      <c r="AE1644" s="19"/>
      <c r="AG1644" s="137"/>
      <c r="AN1644" s="19"/>
      <c r="AO1644" s="19"/>
      <c r="AP1644" s="19"/>
      <c r="AQ1644" s="19"/>
      <c r="AR1644" s="19"/>
      <c r="AS1644" s="19"/>
      <c r="AT1644" s="19"/>
      <c r="AU1644" s="19"/>
      <c r="AV1644" s="19"/>
    </row>
    <row r="1645" spans="27:64">
      <c r="AA1645" s="19"/>
      <c r="AB1645" s="19"/>
      <c r="AC1645" s="19"/>
      <c r="AD1645" s="19"/>
      <c r="AE1645" s="19"/>
      <c r="AG1645" s="137"/>
      <c r="AN1645" s="19"/>
      <c r="AO1645" s="19"/>
      <c r="AP1645" s="19"/>
      <c r="AQ1645" s="19"/>
      <c r="AR1645" s="19"/>
      <c r="AS1645" s="19"/>
      <c r="AT1645" s="19"/>
      <c r="AU1645" s="19"/>
      <c r="AV1645" s="19"/>
      <c r="AX1645" s="19"/>
      <c r="AY1645" s="19"/>
      <c r="AZ1645" s="19"/>
      <c r="BA1645" s="19"/>
      <c r="BB1645" s="19"/>
      <c r="BC1645" s="19"/>
      <c r="BD1645" s="19"/>
      <c r="BE1645" s="19"/>
      <c r="BF1645" s="19"/>
      <c r="BG1645" s="19"/>
      <c r="BH1645" s="19"/>
      <c r="BI1645" s="19"/>
      <c r="BJ1645" s="19"/>
      <c r="BK1645" s="19"/>
      <c r="BL1645" s="19"/>
    </row>
    <row r="1646" spans="27:64">
      <c r="AA1646" s="19"/>
      <c r="AB1646" s="19"/>
      <c r="AC1646" s="19"/>
      <c r="AD1646" s="19"/>
      <c r="AE1646" s="19"/>
      <c r="AG1646" s="137"/>
      <c r="AN1646" s="19"/>
      <c r="AO1646" s="19"/>
      <c r="AP1646" s="19"/>
      <c r="AQ1646" s="19"/>
      <c r="AR1646" s="19"/>
      <c r="AS1646" s="19"/>
      <c r="AT1646" s="19"/>
      <c r="AU1646" s="19"/>
      <c r="AV1646" s="19"/>
    </row>
    <row r="1647" spans="27:64">
      <c r="AA1647" s="19"/>
      <c r="AB1647" s="19"/>
      <c r="AC1647" s="19"/>
      <c r="AD1647" s="19"/>
      <c r="AE1647" s="19"/>
      <c r="AG1647" s="137"/>
      <c r="AN1647" s="19"/>
      <c r="AO1647" s="19"/>
      <c r="AP1647" s="19"/>
      <c r="AQ1647" s="19"/>
      <c r="AR1647" s="19"/>
      <c r="AS1647" s="19"/>
      <c r="AT1647" s="19"/>
      <c r="AU1647" s="19"/>
      <c r="AV1647" s="19"/>
    </row>
    <row r="1648" spans="27:64">
      <c r="AA1648" s="19"/>
      <c r="AB1648" s="19"/>
      <c r="AC1648" s="19"/>
      <c r="AD1648" s="19"/>
      <c r="AE1648" s="19"/>
      <c r="AG1648" s="137"/>
      <c r="AN1648" s="19"/>
      <c r="AO1648" s="19"/>
      <c r="AP1648" s="19"/>
      <c r="AQ1648" s="19"/>
      <c r="AR1648" s="19"/>
      <c r="AS1648" s="19"/>
      <c r="AT1648" s="19"/>
      <c r="AU1648" s="19"/>
    </row>
    <row r="1649" spans="27:64">
      <c r="AA1649" s="19"/>
      <c r="AB1649" s="19"/>
      <c r="AC1649" s="19"/>
      <c r="AD1649" s="19"/>
      <c r="AE1649" s="19"/>
      <c r="AG1649" s="137"/>
      <c r="AN1649" s="19"/>
      <c r="AO1649" s="19"/>
      <c r="AP1649" s="19"/>
      <c r="AQ1649" s="19"/>
      <c r="AR1649" s="19"/>
      <c r="AS1649" s="19"/>
      <c r="AT1649" s="19"/>
      <c r="AU1649" s="19"/>
    </row>
    <row r="1650" spans="27:64">
      <c r="AA1650" s="19"/>
      <c r="AB1650" s="19"/>
      <c r="AC1650" s="19"/>
      <c r="AD1650" s="19"/>
      <c r="AE1650" s="19"/>
      <c r="AG1650" s="137"/>
      <c r="AN1650" s="19"/>
      <c r="AO1650" s="19"/>
      <c r="AP1650" s="19"/>
      <c r="AQ1650" s="19"/>
      <c r="AR1650" s="19"/>
      <c r="AS1650" s="19"/>
      <c r="AT1650" s="19"/>
      <c r="AU1650" s="19"/>
    </row>
    <row r="1651" spans="27:64">
      <c r="AA1651" s="19"/>
      <c r="AB1651" s="19"/>
      <c r="AC1651" s="19"/>
      <c r="AD1651" s="19"/>
      <c r="AE1651" s="19"/>
      <c r="AG1651" s="137"/>
      <c r="AN1651" s="19"/>
      <c r="AO1651" s="19"/>
      <c r="AP1651" s="19"/>
      <c r="AQ1651" s="19"/>
      <c r="AR1651" s="19"/>
      <c r="AS1651" s="19"/>
      <c r="AT1651" s="19"/>
      <c r="AU1651" s="19"/>
    </row>
    <row r="1652" spans="27:64">
      <c r="AA1652" s="19"/>
      <c r="AB1652" s="19"/>
      <c r="AC1652" s="19"/>
      <c r="AD1652" s="19"/>
      <c r="AE1652" s="19"/>
      <c r="AG1652" s="137"/>
      <c r="AN1652" s="19"/>
      <c r="AO1652" s="19"/>
      <c r="AP1652" s="19"/>
      <c r="AQ1652" s="19"/>
      <c r="AR1652" s="19"/>
      <c r="AS1652" s="19"/>
      <c r="AT1652" s="19"/>
      <c r="AU1652" s="19"/>
    </row>
    <row r="1653" spans="27:64">
      <c r="AA1653" s="19"/>
      <c r="AB1653" s="19"/>
      <c r="AC1653" s="19"/>
      <c r="AD1653" s="19"/>
      <c r="AE1653" s="19"/>
      <c r="AG1653" s="137"/>
      <c r="AN1653" s="19"/>
      <c r="AO1653" s="19"/>
      <c r="AP1653" s="19"/>
      <c r="AQ1653" s="19"/>
      <c r="AR1653" s="19"/>
      <c r="AS1653" s="19"/>
      <c r="AT1653" s="19"/>
      <c r="AU1653" s="19"/>
    </row>
    <row r="1654" spans="27:64">
      <c r="AA1654" s="19"/>
      <c r="AB1654" s="19"/>
      <c r="AC1654" s="19"/>
      <c r="AD1654" s="19"/>
      <c r="AE1654" s="19"/>
      <c r="AG1654" s="137"/>
      <c r="AN1654" s="19"/>
      <c r="AO1654" s="19"/>
      <c r="AP1654" s="19"/>
      <c r="AQ1654" s="19"/>
      <c r="AR1654" s="19"/>
      <c r="AS1654" s="19"/>
      <c r="AT1654" s="19"/>
      <c r="AU1654" s="19"/>
    </row>
    <row r="1655" spans="27:64">
      <c r="AA1655" s="19"/>
      <c r="AB1655" s="19"/>
      <c r="AC1655" s="19"/>
      <c r="AD1655" s="19"/>
      <c r="AE1655" s="19"/>
      <c r="AG1655" s="137"/>
      <c r="AN1655" s="19"/>
      <c r="AO1655" s="19"/>
      <c r="AP1655" s="19"/>
      <c r="AQ1655" s="19"/>
      <c r="AR1655" s="19"/>
      <c r="AS1655" s="19"/>
      <c r="AT1655" s="19"/>
      <c r="AU1655" s="19"/>
      <c r="AV1655" s="19"/>
    </row>
    <row r="1656" spans="27:64">
      <c r="AA1656" s="19"/>
      <c r="AB1656" s="19"/>
      <c r="AC1656" s="19"/>
      <c r="AD1656" s="19"/>
      <c r="AE1656" s="19"/>
      <c r="AG1656" s="137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  <c r="BA1656" s="19"/>
      <c r="BB1656" s="19"/>
      <c r="BC1656" s="19"/>
      <c r="BD1656" s="19"/>
      <c r="BE1656" s="19"/>
      <c r="BF1656" s="19"/>
      <c r="BG1656" s="19"/>
      <c r="BH1656" s="19"/>
      <c r="BI1656" s="19"/>
      <c r="BJ1656" s="19"/>
      <c r="BK1656" s="19"/>
      <c r="BL1656" s="19"/>
    </row>
    <row r="1657" spans="27:64">
      <c r="AA1657" s="19"/>
      <c r="AB1657" s="19"/>
      <c r="AC1657" s="19"/>
      <c r="AD1657" s="19"/>
      <c r="AE1657" s="19"/>
      <c r="AG1657" s="137"/>
      <c r="AN1657" s="19"/>
      <c r="AO1657" s="19"/>
      <c r="AP1657" s="19"/>
      <c r="AQ1657" s="19"/>
      <c r="AR1657" s="19"/>
      <c r="AS1657" s="19"/>
      <c r="AT1657" s="19"/>
      <c r="AU1657" s="19"/>
    </row>
    <row r="1658" spans="27:64">
      <c r="AA1658" s="19"/>
      <c r="AB1658" s="19"/>
      <c r="AC1658" s="19"/>
      <c r="AD1658" s="19"/>
      <c r="AE1658" s="19"/>
      <c r="AG1658" s="137"/>
      <c r="AN1658" s="19"/>
      <c r="AO1658" s="19"/>
      <c r="AP1658" s="19"/>
      <c r="AQ1658" s="19"/>
      <c r="AR1658" s="19"/>
      <c r="AS1658" s="19"/>
      <c r="AT1658" s="19"/>
      <c r="AU1658" s="19"/>
    </row>
    <row r="1659" spans="27:64">
      <c r="AA1659" s="19"/>
      <c r="AB1659" s="19"/>
      <c r="AC1659" s="19"/>
      <c r="AD1659" s="19"/>
      <c r="AE1659" s="19"/>
      <c r="AG1659" s="137"/>
      <c r="AN1659" s="19"/>
      <c r="AO1659" s="19"/>
      <c r="AP1659" s="19"/>
      <c r="AQ1659" s="19"/>
      <c r="AR1659" s="19"/>
      <c r="AS1659" s="19"/>
      <c r="AT1659" s="19"/>
      <c r="AU1659" s="19"/>
    </row>
    <row r="1660" spans="27:64">
      <c r="AA1660" s="19"/>
      <c r="AB1660" s="19"/>
      <c r="AC1660" s="19"/>
      <c r="AD1660" s="19"/>
      <c r="AE1660" s="19"/>
      <c r="AG1660" s="137"/>
      <c r="AN1660" s="19"/>
      <c r="AO1660" s="19"/>
      <c r="AP1660" s="19"/>
      <c r="AQ1660" s="19"/>
      <c r="AR1660" s="19"/>
      <c r="AS1660" s="19"/>
      <c r="AT1660" s="19"/>
      <c r="AU1660" s="19"/>
    </row>
    <row r="1661" spans="27:64">
      <c r="AA1661" s="19"/>
      <c r="AB1661" s="19"/>
      <c r="AC1661" s="19"/>
      <c r="AD1661" s="19"/>
      <c r="AE1661" s="19"/>
      <c r="AG1661" s="137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  <c r="BA1661" s="19"/>
      <c r="BB1661" s="19"/>
      <c r="BC1661" s="19"/>
      <c r="BD1661" s="19"/>
      <c r="BE1661" s="19"/>
      <c r="BF1661" s="19"/>
      <c r="BG1661" s="19"/>
      <c r="BH1661" s="19"/>
      <c r="BI1661" s="19"/>
      <c r="BJ1661" s="19"/>
      <c r="BK1661" s="19"/>
      <c r="BL1661" s="19"/>
    </row>
    <row r="1662" spans="27:64">
      <c r="AA1662" s="19"/>
      <c r="AB1662" s="19"/>
      <c r="AC1662" s="19"/>
      <c r="AD1662" s="19"/>
      <c r="AE1662" s="19"/>
      <c r="AG1662" s="137"/>
      <c r="AN1662" s="19"/>
      <c r="AO1662" s="19"/>
      <c r="AP1662" s="19"/>
      <c r="AQ1662" s="19"/>
      <c r="AR1662" s="19"/>
      <c r="AS1662" s="19"/>
      <c r="AT1662" s="19"/>
      <c r="AU1662" s="19"/>
    </row>
    <row r="1663" spans="27:64">
      <c r="AA1663" s="19"/>
      <c r="AB1663" s="19"/>
      <c r="AC1663" s="19"/>
      <c r="AD1663" s="19"/>
      <c r="AE1663" s="19"/>
      <c r="AG1663" s="137"/>
      <c r="AN1663" s="19"/>
      <c r="AO1663" s="19"/>
      <c r="AP1663" s="19"/>
      <c r="AQ1663" s="19"/>
      <c r="AR1663" s="19"/>
      <c r="AS1663" s="19"/>
      <c r="AT1663" s="19"/>
      <c r="AU1663" s="19"/>
    </row>
    <row r="1664" spans="27:64">
      <c r="AA1664" s="19"/>
      <c r="AB1664" s="19"/>
      <c r="AC1664" s="19"/>
      <c r="AD1664" s="19"/>
      <c r="AE1664" s="19"/>
      <c r="AG1664" s="137"/>
      <c r="AN1664" s="19"/>
      <c r="AO1664" s="19"/>
      <c r="AP1664" s="19"/>
      <c r="AQ1664" s="19"/>
      <c r="AR1664" s="19"/>
      <c r="AS1664" s="19"/>
      <c r="AT1664" s="19"/>
      <c r="AU1664" s="19"/>
      <c r="AV1664" s="19"/>
      <c r="AX1664" s="19"/>
    </row>
    <row r="1665" spans="27:64">
      <c r="AA1665" s="19"/>
      <c r="AB1665" s="19"/>
      <c r="AC1665" s="19"/>
      <c r="AD1665" s="19"/>
      <c r="AE1665" s="19"/>
      <c r="AG1665" s="137"/>
      <c r="AN1665" s="19"/>
      <c r="AO1665" s="19"/>
      <c r="AP1665" s="19"/>
      <c r="AQ1665" s="19"/>
      <c r="AR1665" s="19"/>
      <c r="AS1665" s="19"/>
      <c r="AT1665" s="19"/>
      <c r="AU1665" s="19"/>
      <c r="AV1665" s="19"/>
      <c r="AX1665" s="19"/>
      <c r="AY1665" s="19"/>
      <c r="AZ1665" s="19"/>
      <c r="BA1665" s="19"/>
      <c r="BB1665" s="19"/>
      <c r="BC1665" s="19"/>
      <c r="BD1665" s="19"/>
      <c r="BE1665" s="19"/>
      <c r="BF1665" s="19"/>
      <c r="BG1665" s="19"/>
      <c r="BH1665" s="19"/>
      <c r="BI1665" s="19"/>
      <c r="BJ1665" s="19"/>
      <c r="BK1665" s="19"/>
      <c r="BL1665" s="19"/>
    </row>
    <row r="1666" spans="27:64">
      <c r="AA1666" s="19"/>
      <c r="AB1666" s="19"/>
      <c r="AC1666" s="19"/>
      <c r="AD1666" s="19"/>
      <c r="AE1666" s="19"/>
      <c r="AG1666" s="137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  <c r="BA1666" s="19"/>
      <c r="BB1666" s="19"/>
      <c r="BC1666" s="19"/>
      <c r="BD1666" s="19"/>
      <c r="BE1666" s="19"/>
      <c r="BF1666" s="19"/>
      <c r="BG1666" s="19"/>
      <c r="BH1666" s="19"/>
      <c r="BI1666" s="19"/>
      <c r="BJ1666" s="19"/>
      <c r="BK1666" s="19"/>
      <c r="BL1666" s="19"/>
    </row>
    <row r="1667" spans="27:64">
      <c r="AA1667" s="19"/>
      <c r="AB1667" s="19"/>
      <c r="AC1667" s="19"/>
      <c r="AD1667" s="19"/>
      <c r="AE1667" s="19"/>
      <c r="AG1667" s="137"/>
      <c r="AN1667" s="19"/>
      <c r="AO1667" s="19"/>
      <c r="AP1667" s="19"/>
      <c r="AQ1667" s="19"/>
      <c r="AR1667" s="19"/>
      <c r="AS1667" s="19"/>
      <c r="AT1667" s="19"/>
      <c r="AU1667" s="19"/>
      <c r="AV1667" s="19"/>
    </row>
    <row r="1668" spans="27:64">
      <c r="AA1668" s="19"/>
      <c r="AB1668" s="19"/>
      <c r="AC1668" s="19"/>
      <c r="AD1668" s="19"/>
      <c r="AE1668" s="19"/>
      <c r="AG1668" s="137"/>
      <c r="AN1668" s="19"/>
      <c r="AO1668" s="19"/>
      <c r="AP1668" s="19"/>
      <c r="AQ1668" s="19"/>
      <c r="AR1668" s="19"/>
      <c r="AS1668" s="19"/>
      <c r="AT1668" s="19"/>
      <c r="AU1668" s="19"/>
    </row>
    <row r="1669" spans="27:64">
      <c r="AA1669" s="19"/>
      <c r="AB1669" s="19"/>
      <c r="AC1669" s="19"/>
      <c r="AD1669" s="19"/>
      <c r="AE1669" s="19"/>
      <c r="AG1669" s="137"/>
      <c r="AN1669" s="19"/>
      <c r="AO1669" s="19"/>
      <c r="AP1669" s="19"/>
      <c r="AQ1669" s="19"/>
      <c r="AR1669" s="19"/>
      <c r="AS1669" s="19"/>
      <c r="AT1669" s="19"/>
      <c r="AU1669" s="19"/>
      <c r="AV1669" s="19"/>
    </row>
    <row r="1670" spans="27:64">
      <c r="AA1670" s="19"/>
      <c r="AB1670" s="19"/>
      <c r="AC1670" s="19"/>
      <c r="AD1670" s="19"/>
      <c r="AE1670" s="19"/>
      <c r="AG1670" s="137"/>
      <c r="AN1670" s="19"/>
      <c r="AO1670" s="19"/>
      <c r="AP1670" s="19"/>
      <c r="AQ1670" s="19"/>
      <c r="AR1670" s="19"/>
      <c r="AS1670" s="19"/>
      <c r="AT1670" s="19"/>
      <c r="AU1670" s="19"/>
      <c r="AV1670" s="19"/>
    </row>
    <row r="1671" spans="27:64">
      <c r="AA1671" s="19"/>
      <c r="AB1671" s="19"/>
      <c r="AC1671" s="19"/>
      <c r="AD1671" s="19"/>
      <c r="AE1671" s="19"/>
      <c r="AG1671" s="137"/>
      <c r="AN1671" s="19"/>
      <c r="AO1671" s="19"/>
      <c r="AP1671" s="19"/>
      <c r="AQ1671" s="19"/>
      <c r="AR1671" s="19"/>
      <c r="AS1671" s="19"/>
      <c r="AT1671" s="19"/>
      <c r="AU1671" s="19"/>
    </row>
    <row r="1672" spans="27:64">
      <c r="AA1672" s="19"/>
      <c r="AB1672" s="19"/>
      <c r="AC1672" s="19"/>
      <c r="AD1672" s="19"/>
      <c r="AE1672" s="19"/>
      <c r="AG1672" s="137"/>
      <c r="AN1672" s="19"/>
      <c r="AO1672" s="19"/>
      <c r="AP1672" s="19"/>
      <c r="AQ1672" s="19"/>
      <c r="AR1672" s="19"/>
      <c r="AS1672" s="19"/>
      <c r="AT1672" s="19"/>
      <c r="AU1672" s="19"/>
      <c r="AV1672" s="19"/>
      <c r="AX1672" s="19"/>
    </row>
    <row r="1673" spans="27:64">
      <c r="AA1673" s="19"/>
      <c r="AB1673" s="19"/>
      <c r="AC1673" s="19"/>
      <c r="AD1673" s="19"/>
      <c r="AE1673" s="19"/>
      <c r="AG1673" s="137"/>
      <c r="AN1673" s="19"/>
      <c r="AO1673" s="19"/>
      <c r="AP1673" s="19"/>
      <c r="AQ1673" s="19"/>
      <c r="AR1673" s="19"/>
      <c r="AS1673" s="19"/>
      <c r="AT1673" s="19"/>
      <c r="AU1673" s="19"/>
    </row>
    <row r="1674" spans="27:64">
      <c r="AA1674" s="19"/>
      <c r="AB1674" s="19"/>
      <c r="AC1674" s="19"/>
      <c r="AD1674" s="19"/>
      <c r="AE1674" s="19"/>
      <c r="AG1674" s="137"/>
      <c r="AN1674" s="19"/>
      <c r="AO1674" s="19"/>
      <c r="AP1674" s="19"/>
      <c r="AQ1674" s="19"/>
      <c r="AR1674" s="19"/>
      <c r="AS1674" s="19"/>
      <c r="AT1674" s="19"/>
      <c r="AU1674" s="19"/>
    </row>
    <row r="1675" spans="27:64">
      <c r="AA1675" s="19"/>
      <c r="AB1675" s="19"/>
      <c r="AC1675" s="19"/>
      <c r="AD1675" s="19"/>
      <c r="AE1675" s="19"/>
      <c r="AG1675" s="137"/>
      <c r="AN1675" s="19"/>
      <c r="AO1675" s="19"/>
      <c r="AP1675" s="19"/>
      <c r="AQ1675" s="19"/>
      <c r="AR1675" s="19"/>
      <c r="AS1675" s="19"/>
      <c r="AT1675" s="19"/>
      <c r="AU1675" s="19"/>
    </row>
    <row r="1676" spans="27:64">
      <c r="AA1676" s="19"/>
      <c r="AB1676" s="19"/>
      <c r="AC1676" s="19"/>
      <c r="AD1676" s="19"/>
      <c r="AE1676" s="19"/>
      <c r="AG1676" s="137"/>
      <c r="AN1676" s="19"/>
      <c r="AO1676" s="19"/>
      <c r="AP1676" s="19"/>
      <c r="AQ1676" s="19"/>
      <c r="AR1676" s="19"/>
      <c r="AS1676" s="19"/>
      <c r="AT1676" s="19"/>
      <c r="AU1676" s="19"/>
      <c r="AV1676" s="19"/>
      <c r="AX1676" s="19"/>
    </row>
    <row r="1677" spans="27:64">
      <c r="AA1677" s="19"/>
      <c r="AB1677" s="19"/>
      <c r="AC1677" s="19"/>
      <c r="AD1677" s="19"/>
      <c r="AE1677" s="19"/>
      <c r="AG1677" s="137"/>
      <c r="AN1677" s="19"/>
      <c r="AO1677" s="19"/>
      <c r="AP1677" s="19"/>
      <c r="AQ1677" s="19"/>
      <c r="AR1677" s="19"/>
      <c r="AS1677" s="19"/>
      <c r="AT1677" s="19"/>
      <c r="AU1677" s="19"/>
      <c r="AV1677" s="19"/>
    </row>
    <row r="1678" spans="27:64">
      <c r="AA1678" s="19"/>
      <c r="AB1678" s="19"/>
      <c r="AC1678" s="19"/>
      <c r="AD1678" s="19"/>
      <c r="AE1678" s="19"/>
      <c r="AG1678" s="137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  <c r="BA1678" s="19"/>
      <c r="BB1678" s="19"/>
      <c r="BC1678" s="19"/>
      <c r="BD1678" s="19"/>
      <c r="BE1678" s="19"/>
      <c r="BF1678" s="19"/>
      <c r="BG1678" s="19"/>
      <c r="BH1678" s="19"/>
      <c r="BI1678" s="19"/>
      <c r="BJ1678" s="19"/>
      <c r="BK1678" s="19"/>
      <c r="BL1678" s="19"/>
    </row>
    <row r="1679" spans="27:64">
      <c r="AA1679" s="19"/>
      <c r="AB1679" s="19"/>
      <c r="AC1679" s="19"/>
      <c r="AD1679" s="19"/>
      <c r="AE1679" s="19"/>
      <c r="AG1679" s="137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  <c r="BA1679" s="19"/>
      <c r="BB1679" s="19"/>
      <c r="BC1679" s="19"/>
      <c r="BD1679" s="19"/>
      <c r="BE1679" s="19"/>
      <c r="BF1679" s="19"/>
      <c r="BG1679" s="19"/>
      <c r="BH1679" s="19"/>
      <c r="BI1679" s="19"/>
      <c r="BJ1679" s="19"/>
      <c r="BK1679" s="19"/>
      <c r="BL1679" s="19"/>
    </row>
    <row r="1680" spans="27:64">
      <c r="AA1680" s="19"/>
      <c r="AB1680" s="19"/>
      <c r="AC1680" s="19"/>
      <c r="AD1680" s="19"/>
      <c r="AE1680" s="19"/>
      <c r="AG1680" s="137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  <c r="BA1680" s="19"/>
      <c r="BB1680" s="19"/>
      <c r="BC1680" s="19"/>
      <c r="BD1680" s="19"/>
      <c r="BE1680" s="19"/>
      <c r="BF1680" s="19"/>
      <c r="BG1680" s="19"/>
      <c r="BH1680" s="19"/>
      <c r="BI1680" s="19"/>
      <c r="BJ1680" s="19"/>
      <c r="BK1680" s="19"/>
      <c r="BL1680" s="19"/>
    </row>
    <row r="1681" spans="27:64">
      <c r="AA1681" s="19"/>
      <c r="AB1681" s="19"/>
      <c r="AC1681" s="19"/>
      <c r="AD1681" s="19"/>
      <c r="AE1681" s="19"/>
      <c r="AG1681" s="137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  <c r="BA1681" s="19"/>
      <c r="BB1681" s="19"/>
      <c r="BC1681" s="19"/>
      <c r="BD1681" s="19"/>
      <c r="BE1681" s="19"/>
      <c r="BF1681" s="19"/>
      <c r="BG1681" s="19"/>
      <c r="BH1681" s="19"/>
      <c r="BI1681" s="19"/>
      <c r="BJ1681" s="19"/>
      <c r="BK1681" s="19"/>
      <c r="BL1681" s="19"/>
    </row>
    <row r="1682" spans="27:64">
      <c r="AA1682" s="19"/>
      <c r="AB1682" s="19"/>
      <c r="AC1682" s="19"/>
      <c r="AD1682" s="19"/>
      <c r="AE1682" s="19"/>
      <c r="AG1682" s="137"/>
      <c r="AN1682" s="19"/>
      <c r="AO1682" s="19"/>
      <c r="AP1682" s="19"/>
      <c r="AQ1682" s="19"/>
      <c r="AR1682" s="19"/>
      <c r="AS1682" s="19"/>
      <c r="AT1682" s="19"/>
      <c r="AU1682" s="19"/>
      <c r="AV1682" s="19"/>
      <c r="AX1682" s="19"/>
    </row>
    <row r="1683" spans="27:64">
      <c r="AA1683" s="19"/>
      <c r="AB1683" s="19"/>
      <c r="AC1683" s="19"/>
      <c r="AD1683" s="19"/>
      <c r="AE1683" s="19"/>
      <c r="AG1683" s="137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  <c r="BA1683" s="19"/>
      <c r="BB1683" s="19"/>
      <c r="BC1683" s="19"/>
      <c r="BD1683" s="19"/>
      <c r="BE1683" s="19"/>
      <c r="BF1683" s="19"/>
      <c r="BG1683" s="19"/>
      <c r="BH1683" s="19"/>
      <c r="BI1683" s="19"/>
      <c r="BJ1683" s="19"/>
      <c r="BK1683" s="19"/>
      <c r="BL1683" s="19"/>
    </row>
    <row r="1684" spans="27:64">
      <c r="AA1684" s="19"/>
      <c r="AB1684" s="19"/>
      <c r="AC1684" s="19"/>
      <c r="AD1684" s="19"/>
      <c r="AE1684" s="19"/>
      <c r="AG1684" s="137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  <c r="BA1684" s="19"/>
      <c r="BB1684" s="19"/>
      <c r="BC1684" s="19"/>
      <c r="BD1684" s="19"/>
      <c r="BE1684" s="19"/>
      <c r="BF1684" s="19"/>
      <c r="BG1684" s="19"/>
      <c r="BH1684" s="19"/>
      <c r="BI1684" s="19"/>
      <c r="BJ1684" s="19"/>
      <c r="BK1684" s="19"/>
      <c r="BL1684" s="19"/>
    </row>
    <row r="1685" spans="27:64">
      <c r="AA1685" s="19"/>
      <c r="AB1685" s="19"/>
      <c r="AC1685" s="19"/>
      <c r="AD1685" s="19"/>
      <c r="AE1685" s="19"/>
      <c r="AG1685" s="137"/>
      <c r="AN1685" s="19"/>
      <c r="AO1685" s="19"/>
      <c r="AP1685" s="19"/>
      <c r="AQ1685" s="19"/>
      <c r="AR1685" s="19"/>
      <c r="AS1685" s="19"/>
      <c r="AT1685" s="19"/>
      <c r="AU1685" s="19"/>
      <c r="AV1685" s="19"/>
      <c r="AX1685" s="19"/>
    </row>
    <row r="1686" spans="27:64">
      <c r="AA1686" s="19"/>
      <c r="AB1686" s="19"/>
      <c r="AC1686" s="19"/>
      <c r="AD1686" s="19"/>
      <c r="AE1686" s="19"/>
      <c r="AG1686" s="137"/>
      <c r="AN1686" s="19"/>
      <c r="AO1686" s="19"/>
      <c r="AP1686" s="19"/>
      <c r="AQ1686" s="19"/>
      <c r="AR1686" s="19"/>
      <c r="AS1686" s="19"/>
      <c r="AT1686" s="19"/>
      <c r="AU1686" s="19"/>
      <c r="AV1686" s="19"/>
      <c r="AX1686" s="19"/>
    </row>
    <row r="1687" spans="27:64">
      <c r="AA1687" s="19"/>
      <c r="AB1687" s="19"/>
      <c r="AC1687" s="19"/>
      <c r="AD1687" s="19"/>
      <c r="AE1687" s="19"/>
      <c r="AG1687" s="137"/>
      <c r="AN1687" s="19"/>
      <c r="AO1687" s="19"/>
      <c r="AP1687" s="19"/>
      <c r="AQ1687" s="19"/>
      <c r="AR1687" s="19"/>
      <c r="AS1687" s="19"/>
      <c r="AT1687" s="19"/>
      <c r="AU1687" s="19"/>
      <c r="AV1687" s="19"/>
      <c r="AX1687" s="19"/>
      <c r="AY1687" s="19"/>
      <c r="AZ1687" s="19"/>
      <c r="BA1687" s="19"/>
      <c r="BB1687" s="19"/>
      <c r="BC1687" s="19"/>
      <c r="BD1687" s="19"/>
      <c r="BE1687" s="19"/>
      <c r="BF1687" s="19"/>
      <c r="BG1687" s="19"/>
      <c r="BH1687" s="19"/>
      <c r="BI1687" s="19"/>
      <c r="BJ1687" s="19"/>
      <c r="BK1687" s="19"/>
      <c r="BL1687" s="19"/>
    </row>
    <row r="1688" spans="27:64">
      <c r="AA1688" s="19"/>
      <c r="AB1688" s="19"/>
      <c r="AC1688" s="19"/>
      <c r="AD1688" s="19"/>
      <c r="AE1688" s="19"/>
      <c r="AG1688" s="137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  <c r="BA1688" s="19"/>
      <c r="BB1688" s="19"/>
      <c r="BC1688" s="19"/>
      <c r="BD1688" s="19"/>
      <c r="BE1688" s="19"/>
      <c r="BF1688" s="19"/>
      <c r="BG1688" s="19"/>
      <c r="BH1688" s="19"/>
      <c r="BI1688" s="19"/>
      <c r="BJ1688" s="19"/>
      <c r="BK1688" s="19"/>
      <c r="BL1688" s="19"/>
    </row>
    <row r="1689" spans="27:64">
      <c r="AA1689" s="19"/>
      <c r="AB1689" s="19"/>
      <c r="AC1689" s="19"/>
      <c r="AD1689" s="19"/>
      <c r="AE1689" s="19"/>
      <c r="AG1689" s="137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  <c r="BA1689" s="19"/>
      <c r="BB1689" s="19"/>
      <c r="BC1689" s="19"/>
      <c r="BD1689" s="19"/>
      <c r="BE1689" s="19"/>
      <c r="BF1689" s="19"/>
      <c r="BG1689" s="19"/>
      <c r="BH1689" s="19"/>
      <c r="BI1689" s="19"/>
      <c r="BJ1689" s="19"/>
      <c r="BK1689" s="19"/>
      <c r="BL1689" s="19"/>
    </row>
    <row r="1690" spans="27:64">
      <c r="AA1690" s="19"/>
      <c r="AB1690" s="19"/>
      <c r="AC1690" s="19"/>
      <c r="AD1690" s="19"/>
      <c r="AE1690" s="19"/>
      <c r="AG1690" s="137"/>
      <c r="AN1690" s="19"/>
      <c r="AO1690" s="19"/>
      <c r="AP1690" s="19"/>
      <c r="AQ1690" s="19"/>
      <c r="AR1690" s="19"/>
      <c r="AS1690" s="19"/>
      <c r="AT1690" s="19"/>
      <c r="AU1690" s="19"/>
      <c r="AV1690" s="19"/>
    </row>
    <row r="1691" spans="27:64">
      <c r="AA1691" s="19"/>
      <c r="AB1691" s="19"/>
      <c r="AC1691" s="19"/>
      <c r="AD1691" s="19"/>
      <c r="AE1691" s="19"/>
      <c r="AG1691" s="137"/>
      <c r="AN1691" s="19"/>
      <c r="AO1691" s="19"/>
      <c r="AP1691" s="19"/>
      <c r="AQ1691" s="19"/>
      <c r="AR1691" s="19"/>
      <c r="AS1691" s="19"/>
      <c r="AT1691" s="19"/>
      <c r="AU1691" s="19"/>
      <c r="AV1691" s="19"/>
    </row>
    <row r="1692" spans="27:64">
      <c r="AA1692" s="19"/>
      <c r="AB1692" s="19"/>
      <c r="AC1692" s="19"/>
      <c r="AD1692" s="19"/>
      <c r="AE1692" s="19"/>
      <c r="AG1692" s="137"/>
      <c r="AN1692" s="19"/>
      <c r="AO1692" s="19"/>
      <c r="AP1692" s="19"/>
      <c r="AQ1692" s="19"/>
      <c r="AR1692" s="19"/>
      <c r="AS1692" s="19"/>
      <c r="AT1692" s="19"/>
      <c r="AU1692" s="19"/>
      <c r="AV1692" s="19"/>
    </row>
    <row r="1693" spans="27:64">
      <c r="AA1693" s="19"/>
      <c r="AB1693" s="19"/>
      <c r="AC1693" s="19"/>
      <c r="AD1693" s="19"/>
      <c r="AE1693" s="19"/>
      <c r="AG1693" s="137"/>
      <c r="AN1693" s="19"/>
      <c r="AO1693" s="19"/>
      <c r="AP1693" s="19"/>
      <c r="AQ1693" s="19"/>
      <c r="AR1693" s="19"/>
      <c r="AS1693" s="19"/>
      <c r="AT1693" s="19"/>
      <c r="AU1693" s="19"/>
      <c r="AV1693" s="19"/>
      <c r="AX1693" s="19"/>
    </row>
    <row r="1694" spans="27:64">
      <c r="AA1694" s="19"/>
      <c r="AB1694" s="19"/>
      <c r="AC1694" s="19"/>
      <c r="AD1694" s="19"/>
      <c r="AE1694" s="19"/>
      <c r="AG1694" s="137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  <c r="BA1694" s="19"/>
      <c r="BB1694" s="19"/>
      <c r="BC1694" s="19"/>
      <c r="BD1694" s="19"/>
      <c r="BE1694" s="19"/>
      <c r="BF1694" s="19"/>
      <c r="BG1694" s="19"/>
      <c r="BH1694" s="19"/>
      <c r="BI1694" s="19"/>
      <c r="BJ1694" s="19"/>
      <c r="BK1694" s="19"/>
      <c r="BL1694" s="19"/>
    </row>
    <row r="1695" spans="27:64">
      <c r="AA1695" s="19"/>
      <c r="AB1695" s="19"/>
      <c r="AC1695" s="19"/>
      <c r="AD1695" s="19"/>
      <c r="AE1695" s="19"/>
      <c r="AG1695" s="137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  <c r="BA1695" s="19"/>
      <c r="BB1695" s="19"/>
      <c r="BC1695" s="19"/>
      <c r="BD1695" s="19"/>
      <c r="BE1695" s="19"/>
      <c r="BF1695" s="19"/>
      <c r="BG1695" s="19"/>
      <c r="BH1695" s="19"/>
      <c r="BI1695" s="19"/>
      <c r="BJ1695" s="19"/>
      <c r="BK1695" s="19"/>
      <c r="BL1695" s="19"/>
    </row>
    <row r="1696" spans="27:64">
      <c r="AA1696" s="19"/>
      <c r="AB1696" s="19"/>
      <c r="AC1696" s="19"/>
      <c r="AD1696" s="19"/>
      <c r="AE1696" s="19"/>
      <c r="AG1696" s="137"/>
      <c r="AN1696" s="19"/>
      <c r="AO1696" s="19"/>
      <c r="AP1696" s="19"/>
      <c r="AQ1696" s="19"/>
      <c r="AR1696" s="19"/>
      <c r="AS1696" s="19"/>
      <c r="AT1696" s="19"/>
      <c r="AU1696" s="19"/>
    </row>
    <row r="1697" spans="27:64">
      <c r="AA1697" s="19"/>
      <c r="AB1697" s="19"/>
      <c r="AC1697" s="19"/>
      <c r="AD1697" s="19"/>
      <c r="AE1697" s="19"/>
      <c r="AG1697" s="137"/>
      <c r="AN1697" s="19"/>
      <c r="AO1697" s="19"/>
      <c r="AP1697" s="19"/>
      <c r="AQ1697" s="19"/>
      <c r="AR1697" s="19"/>
      <c r="AS1697" s="19"/>
      <c r="AT1697" s="19"/>
      <c r="AU1697" s="19"/>
      <c r="AV1697" s="19"/>
      <c r="AX1697" s="19"/>
    </row>
    <row r="1698" spans="27:64">
      <c r="AA1698" s="19"/>
      <c r="AB1698" s="19"/>
      <c r="AC1698" s="19"/>
      <c r="AD1698" s="19"/>
      <c r="AE1698" s="19"/>
      <c r="AG1698" s="137"/>
      <c r="AN1698" s="19"/>
      <c r="AO1698" s="19"/>
      <c r="AP1698" s="19"/>
      <c r="AQ1698" s="19"/>
      <c r="AR1698" s="19"/>
      <c r="AS1698" s="19"/>
      <c r="AT1698" s="19"/>
      <c r="AU1698" s="19"/>
      <c r="AV1698" s="19"/>
    </row>
    <row r="1699" spans="27:64">
      <c r="AA1699" s="19"/>
      <c r="AB1699" s="19"/>
      <c r="AC1699" s="19"/>
      <c r="AD1699" s="19"/>
      <c r="AE1699" s="19"/>
      <c r="AG1699" s="137"/>
      <c r="AN1699" s="19"/>
      <c r="AO1699" s="19"/>
      <c r="AP1699" s="19"/>
      <c r="AQ1699" s="19"/>
      <c r="AR1699" s="19"/>
      <c r="AS1699" s="19"/>
      <c r="AT1699" s="19"/>
      <c r="AU1699" s="19"/>
      <c r="AV1699" s="19"/>
    </row>
    <row r="1700" spans="27:64">
      <c r="AA1700" s="19"/>
      <c r="AB1700" s="19"/>
      <c r="AC1700" s="19"/>
      <c r="AD1700" s="19"/>
      <c r="AE1700" s="19"/>
      <c r="AG1700" s="137"/>
      <c r="AN1700" s="19"/>
      <c r="AO1700" s="19"/>
      <c r="AP1700" s="19"/>
      <c r="AQ1700" s="19"/>
      <c r="AR1700" s="19"/>
      <c r="AS1700" s="19"/>
      <c r="AT1700" s="19"/>
      <c r="AU1700" s="19"/>
    </row>
    <row r="1701" spans="27:64">
      <c r="AA1701" s="19"/>
      <c r="AB1701" s="19"/>
      <c r="AC1701" s="19"/>
      <c r="AD1701" s="19"/>
      <c r="AE1701" s="19"/>
      <c r="AG1701" s="137"/>
      <c r="AN1701" s="19"/>
      <c r="AO1701" s="19"/>
      <c r="AP1701" s="19"/>
      <c r="AQ1701" s="19"/>
      <c r="AR1701" s="19"/>
      <c r="AS1701" s="19"/>
      <c r="AT1701" s="19"/>
      <c r="AU1701" s="19"/>
    </row>
    <row r="1702" spans="27:64">
      <c r="AA1702" s="19"/>
      <c r="AB1702" s="19"/>
      <c r="AC1702" s="19"/>
      <c r="AD1702" s="19"/>
      <c r="AE1702" s="19"/>
      <c r="AG1702" s="137"/>
      <c r="AN1702" s="19"/>
      <c r="AO1702" s="19"/>
      <c r="AP1702" s="19"/>
      <c r="AQ1702" s="19"/>
      <c r="AR1702" s="19"/>
      <c r="AS1702" s="19"/>
      <c r="AT1702" s="19"/>
      <c r="AU1702" s="19"/>
    </row>
    <row r="1703" spans="27:64">
      <c r="AA1703" s="19"/>
      <c r="AB1703" s="19"/>
      <c r="AC1703" s="19"/>
      <c r="AD1703" s="19"/>
      <c r="AE1703" s="19"/>
      <c r="AG1703" s="137"/>
      <c r="AN1703" s="19"/>
      <c r="AO1703" s="19"/>
      <c r="AP1703" s="19"/>
      <c r="AQ1703" s="19"/>
      <c r="AR1703" s="19"/>
      <c r="AS1703" s="19"/>
      <c r="AT1703" s="19"/>
      <c r="AU1703" s="19"/>
    </row>
    <row r="1704" spans="27:64">
      <c r="AA1704" s="19"/>
      <c r="AB1704" s="19"/>
      <c r="AC1704" s="19"/>
      <c r="AD1704" s="19"/>
      <c r="AE1704" s="19"/>
      <c r="AG1704" s="137"/>
      <c r="AN1704" s="19"/>
      <c r="AO1704" s="19"/>
      <c r="AP1704" s="19"/>
      <c r="AQ1704" s="19"/>
      <c r="AR1704" s="19"/>
      <c r="AS1704" s="19"/>
      <c r="AT1704" s="19"/>
      <c r="AU1704" s="19"/>
    </row>
    <row r="1705" spans="27:64">
      <c r="AA1705" s="19"/>
      <c r="AB1705" s="19"/>
      <c r="AC1705" s="19"/>
      <c r="AD1705" s="19"/>
      <c r="AE1705" s="19"/>
      <c r="AG1705" s="137"/>
      <c r="AN1705" s="19"/>
      <c r="AO1705" s="19"/>
      <c r="AP1705" s="19"/>
      <c r="AQ1705" s="19"/>
      <c r="AR1705" s="19"/>
      <c r="AS1705" s="19"/>
      <c r="AT1705" s="19"/>
      <c r="AU1705" s="19"/>
    </row>
    <row r="1706" spans="27:64">
      <c r="AA1706" s="19"/>
      <c r="AB1706" s="19"/>
      <c r="AC1706" s="19"/>
      <c r="AD1706" s="19"/>
      <c r="AE1706" s="19"/>
      <c r="AG1706" s="137"/>
      <c r="AN1706" s="19"/>
      <c r="AO1706" s="19"/>
      <c r="AP1706" s="19"/>
      <c r="AQ1706" s="19"/>
      <c r="AR1706" s="19"/>
      <c r="AS1706" s="19"/>
      <c r="AT1706" s="19"/>
      <c r="AU1706" s="19"/>
    </row>
    <row r="1707" spans="27:64">
      <c r="AA1707" s="19"/>
      <c r="AB1707" s="19"/>
      <c r="AC1707" s="19"/>
      <c r="AD1707" s="19"/>
      <c r="AE1707" s="19"/>
      <c r="AG1707" s="137"/>
      <c r="AN1707" s="19"/>
      <c r="AO1707" s="19"/>
      <c r="AP1707" s="19"/>
      <c r="AQ1707" s="19"/>
      <c r="AR1707" s="19"/>
      <c r="AS1707" s="19"/>
      <c r="AT1707" s="19"/>
      <c r="AU1707" s="19"/>
    </row>
    <row r="1708" spans="27:64">
      <c r="AA1708" s="19"/>
      <c r="AB1708" s="19"/>
      <c r="AC1708" s="19"/>
      <c r="AD1708" s="19"/>
      <c r="AE1708" s="19"/>
      <c r="AG1708" s="137"/>
      <c r="AN1708" s="19"/>
      <c r="AO1708" s="19"/>
      <c r="AP1708" s="19"/>
      <c r="AQ1708" s="19"/>
      <c r="AR1708" s="19"/>
      <c r="AS1708" s="19"/>
      <c r="AT1708" s="19"/>
      <c r="AU1708" s="19"/>
      <c r="AV1708" s="19"/>
    </row>
    <row r="1709" spans="27:64">
      <c r="AA1709" s="19"/>
      <c r="AB1709" s="19"/>
      <c r="AC1709" s="19"/>
      <c r="AD1709" s="19"/>
      <c r="AE1709" s="19"/>
      <c r="AG1709" s="137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  <c r="BA1709" s="19"/>
      <c r="BB1709" s="19"/>
      <c r="BC1709" s="19"/>
      <c r="BD1709" s="19"/>
      <c r="BE1709" s="19"/>
      <c r="BF1709" s="19"/>
      <c r="BG1709" s="19"/>
      <c r="BH1709" s="19"/>
      <c r="BI1709" s="19"/>
      <c r="BJ1709" s="19"/>
      <c r="BK1709" s="19"/>
      <c r="BL1709" s="19"/>
    </row>
    <row r="1710" spans="27:64">
      <c r="AA1710" s="19"/>
      <c r="AB1710" s="19"/>
      <c r="AC1710" s="19"/>
      <c r="AD1710" s="19"/>
      <c r="AE1710" s="19"/>
      <c r="AG1710" s="137"/>
      <c r="AN1710" s="19"/>
      <c r="AO1710" s="19"/>
      <c r="AP1710" s="19"/>
      <c r="AQ1710" s="19"/>
      <c r="AR1710" s="19"/>
      <c r="AS1710" s="19"/>
      <c r="AT1710" s="19"/>
      <c r="AU1710" s="19"/>
      <c r="AV1710" s="19"/>
    </row>
    <row r="1711" spans="27:64">
      <c r="AA1711" s="19"/>
      <c r="AB1711" s="19"/>
      <c r="AC1711" s="19"/>
      <c r="AD1711" s="19"/>
      <c r="AE1711" s="19"/>
      <c r="AG1711" s="137"/>
      <c r="AN1711" s="19"/>
      <c r="AO1711" s="19"/>
      <c r="AP1711" s="19"/>
      <c r="AQ1711" s="19"/>
      <c r="AR1711" s="19"/>
      <c r="AS1711" s="19"/>
      <c r="AT1711" s="19"/>
      <c r="AU1711" s="19"/>
      <c r="AV1711" s="19"/>
    </row>
    <row r="1712" spans="27:64">
      <c r="AA1712" s="19"/>
      <c r="AB1712" s="19"/>
      <c r="AC1712" s="19"/>
      <c r="AD1712" s="19"/>
      <c r="AE1712" s="19"/>
      <c r="AG1712" s="137"/>
      <c r="AN1712" s="19"/>
      <c r="AO1712" s="19"/>
      <c r="AP1712" s="19"/>
      <c r="AQ1712" s="19"/>
      <c r="AR1712" s="19"/>
      <c r="AS1712" s="19"/>
      <c r="AT1712" s="19"/>
      <c r="AU1712" s="19"/>
      <c r="AV1712" s="19"/>
      <c r="AX1712" s="19"/>
    </row>
    <row r="1713" spans="27:64">
      <c r="AA1713" s="19"/>
      <c r="AB1713" s="19"/>
      <c r="AC1713" s="19"/>
      <c r="AD1713" s="19"/>
      <c r="AE1713" s="19"/>
      <c r="AG1713" s="137"/>
      <c r="AN1713" s="19"/>
      <c r="AO1713" s="19"/>
      <c r="AP1713" s="19"/>
      <c r="AQ1713" s="19"/>
      <c r="AR1713" s="19"/>
      <c r="AS1713" s="19"/>
      <c r="AT1713" s="19"/>
      <c r="AU1713" s="19"/>
      <c r="AV1713" s="19"/>
    </row>
    <row r="1714" spans="27:64">
      <c r="AA1714" s="19"/>
      <c r="AB1714" s="19"/>
      <c r="AC1714" s="19"/>
      <c r="AD1714" s="19"/>
      <c r="AE1714" s="19"/>
      <c r="AG1714" s="137"/>
      <c r="AN1714" s="19"/>
      <c r="AO1714" s="19"/>
      <c r="AP1714" s="19"/>
      <c r="AQ1714" s="19"/>
      <c r="AR1714" s="19"/>
      <c r="AS1714" s="19"/>
      <c r="AT1714" s="19"/>
      <c r="AU1714" s="19"/>
    </row>
    <row r="1715" spans="27:64">
      <c r="AA1715" s="19"/>
      <c r="AB1715" s="19"/>
      <c r="AC1715" s="19"/>
      <c r="AD1715" s="19"/>
      <c r="AE1715" s="19"/>
      <c r="AG1715" s="137"/>
      <c r="AN1715" s="19"/>
      <c r="AO1715" s="19"/>
      <c r="AP1715" s="19"/>
      <c r="AQ1715" s="19"/>
      <c r="AR1715" s="19"/>
      <c r="AS1715" s="19"/>
      <c r="AT1715" s="19"/>
      <c r="AU1715" s="19"/>
      <c r="AV1715" s="19"/>
      <c r="AX1715" s="19"/>
    </row>
    <row r="1716" spans="27:64">
      <c r="AA1716" s="19"/>
      <c r="AB1716" s="19"/>
      <c r="AC1716" s="19"/>
      <c r="AD1716" s="19"/>
      <c r="AE1716" s="19"/>
      <c r="AG1716" s="137"/>
      <c r="AN1716" s="19"/>
      <c r="AO1716" s="19"/>
      <c r="AP1716" s="19"/>
      <c r="AQ1716" s="19"/>
      <c r="AR1716" s="19"/>
      <c r="AS1716" s="19"/>
      <c r="AT1716" s="19"/>
      <c r="AU1716" s="19"/>
      <c r="AV1716" s="19"/>
      <c r="AX1716" s="19"/>
      <c r="AY1716" s="19"/>
      <c r="AZ1716" s="19"/>
      <c r="BA1716" s="19"/>
      <c r="BB1716" s="19"/>
      <c r="BC1716" s="19"/>
      <c r="BD1716" s="19"/>
      <c r="BE1716" s="19"/>
      <c r="BF1716" s="19"/>
      <c r="BG1716" s="19"/>
      <c r="BH1716" s="19"/>
      <c r="BI1716" s="19"/>
      <c r="BJ1716" s="19"/>
      <c r="BK1716" s="19"/>
      <c r="BL1716" s="19"/>
    </row>
    <row r="1717" spans="27:64">
      <c r="AA1717" s="19"/>
      <c r="AB1717" s="19"/>
      <c r="AC1717" s="19"/>
      <c r="AD1717" s="19"/>
      <c r="AE1717" s="19"/>
      <c r="AG1717" s="137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  <c r="BA1717" s="19"/>
      <c r="BB1717" s="19"/>
      <c r="BC1717" s="19"/>
      <c r="BD1717" s="19"/>
      <c r="BE1717" s="19"/>
      <c r="BF1717" s="19"/>
      <c r="BG1717" s="19"/>
      <c r="BH1717" s="19"/>
      <c r="BI1717" s="19"/>
      <c r="BJ1717" s="19"/>
      <c r="BK1717" s="19"/>
      <c r="BL1717" s="19"/>
    </row>
    <row r="1718" spans="27:64">
      <c r="AA1718" s="19"/>
      <c r="AB1718" s="19"/>
      <c r="AC1718" s="19"/>
      <c r="AD1718" s="19"/>
      <c r="AE1718" s="19"/>
      <c r="AG1718" s="137"/>
      <c r="AN1718" s="19"/>
      <c r="AO1718" s="19"/>
      <c r="AP1718" s="19"/>
      <c r="AQ1718" s="19"/>
      <c r="AR1718" s="19"/>
      <c r="AS1718" s="19"/>
      <c r="AT1718" s="19"/>
      <c r="AU1718" s="19"/>
      <c r="AV1718" s="19"/>
    </row>
    <row r="1719" spans="27:64">
      <c r="AA1719" s="19"/>
      <c r="AB1719" s="19"/>
      <c r="AC1719" s="19"/>
      <c r="AD1719" s="19"/>
      <c r="AE1719" s="19"/>
      <c r="AG1719" s="137"/>
      <c r="AN1719" s="19"/>
      <c r="AO1719" s="19"/>
      <c r="AP1719" s="19"/>
      <c r="AQ1719" s="19"/>
      <c r="AR1719" s="19"/>
      <c r="AS1719" s="19"/>
      <c r="AT1719" s="19"/>
      <c r="AU1719" s="19"/>
    </row>
    <row r="1720" spans="27:64">
      <c r="AA1720" s="19"/>
      <c r="AB1720" s="19"/>
      <c r="AC1720" s="19"/>
      <c r="AD1720" s="19"/>
      <c r="AE1720" s="19"/>
      <c r="AG1720" s="137"/>
      <c r="AN1720" s="19"/>
      <c r="AO1720" s="19"/>
      <c r="AP1720" s="19"/>
      <c r="AQ1720" s="19"/>
      <c r="AR1720" s="19"/>
      <c r="AS1720" s="19"/>
      <c r="AT1720" s="19"/>
      <c r="AU1720" s="19"/>
      <c r="AV1720" s="19"/>
    </row>
    <row r="1721" spans="27:64">
      <c r="AA1721" s="19"/>
      <c r="AB1721" s="19"/>
      <c r="AC1721" s="19"/>
      <c r="AD1721" s="19"/>
      <c r="AE1721" s="19"/>
      <c r="AG1721" s="137"/>
      <c r="AN1721" s="19"/>
      <c r="AO1721" s="19"/>
      <c r="AP1721" s="19"/>
      <c r="AQ1721" s="19"/>
      <c r="AR1721" s="19"/>
      <c r="AS1721" s="19"/>
      <c r="AT1721" s="19"/>
      <c r="AU1721" s="19"/>
      <c r="AV1721" s="19"/>
    </row>
    <row r="1722" spans="27:64">
      <c r="AA1722" s="19"/>
      <c r="AB1722" s="19"/>
      <c r="AC1722" s="19"/>
      <c r="AD1722" s="19"/>
      <c r="AE1722" s="19"/>
      <c r="AG1722" s="137"/>
      <c r="AN1722" s="19"/>
      <c r="AO1722" s="19"/>
      <c r="AP1722" s="19"/>
      <c r="AQ1722" s="19"/>
      <c r="AR1722" s="19"/>
      <c r="AS1722" s="19"/>
      <c r="AT1722" s="19"/>
      <c r="AU1722" s="19"/>
      <c r="AV1722" s="19"/>
    </row>
    <row r="1723" spans="27:64">
      <c r="AA1723" s="19"/>
      <c r="AB1723" s="19"/>
      <c r="AC1723" s="19"/>
      <c r="AD1723" s="19"/>
      <c r="AE1723" s="19"/>
      <c r="AG1723" s="137"/>
      <c r="AN1723" s="19"/>
      <c r="AO1723" s="19"/>
      <c r="AP1723" s="19"/>
      <c r="AQ1723" s="19"/>
      <c r="AR1723" s="19"/>
      <c r="AS1723" s="19"/>
      <c r="AT1723" s="19"/>
      <c r="AU1723" s="19"/>
      <c r="AV1723" s="19"/>
    </row>
    <row r="1724" spans="27:64">
      <c r="AA1724" s="19"/>
      <c r="AB1724" s="19"/>
      <c r="AC1724" s="19"/>
      <c r="AD1724" s="19"/>
      <c r="AE1724" s="19"/>
      <c r="AG1724" s="137"/>
      <c r="AN1724" s="19"/>
      <c r="AO1724" s="19"/>
      <c r="AP1724" s="19"/>
      <c r="AQ1724" s="19"/>
      <c r="AR1724" s="19"/>
      <c r="AS1724" s="19"/>
      <c r="AT1724" s="19"/>
      <c r="AU1724" s="19"/>
      <c r="AV1724" s="19"/>
    </row>
    <row r="1725" spans="27:64">
      <c r="AA1725" s="19"/>
      <c r="AB1725" s="19"/>
      <c r="AC1725" s="19"/>
      <c r="AD1725" s="19"/>
      <c r="AE1725" s="19"/>
      <c r="AG1725" s="137"/>
      <c r="AN1725" s="19"/>
      <c r="AO1725" s="19"/>
      <c r="AP1725" s="19"/>
      <c r="AQ1725" s="19"/>
      <c r="AR1725" s="19"/>
      <c r="AS1725" s="19"/>
      <c r="AT1725" s="19"/>
      <c r="AU1725" s="19"/>
      <c r="AV1725" s="19"/>
      <c r="AX1725" s="19"/>
      <c r="AY1725" s="19"/>
      <c r="AZ1725" s="19"/>
      <c r="BA1725" s="19"/>
      <c r="BB1725" s="19"/>
      <c r="BC1725" s="19"/>
      <c r="BD1725" s="19"/>
      <c r="BE1725" s="19"/>
      <c r="BF1725" s="19"/>
      <c r="BG1725" s="19"/>
      <c r="BH1725" s="19"/>
      <c r="BI1725" s="19"/>
      <c r="BJ1725" s="19"/>
      <c r="BK1725" s="19"/>
      <c r="BL1725" s="19"/>
    </row>
    <row r="1726" spans="27:64">
      <c r="AA1726" s="19"/>
      <c r="AB1726" s="19"/>
      <c r="AC1726" s="19"/>
      <c r="AD1726" s="19"/>
      <c r="AE1726" s="19"/>
      <c r="AG1726" s="137"/>
      <c r="AN1726" s="19"/>
      <c r="AO1726" s="19"/>
      <c r="AP1726" s="19"/>
      <c r="AQ1726" s="19"/>
      <c r="AR1726" s="19"/>
      <c r="AS1726" s="19"/>
      <c r="AT1726" s="19"/>
      <c r="AU1726" s="19"/>
    </row>
    <row r="1727" spans="27:64">
      <c r="AA1727" s="19"/>
      <c r="AB1727" s="19"/>
      <c r="AC1727" s="19"/>
      <c r="AD1727" s="19"/>
      <c r="AE1727" s="19"/>
      <c r="AG1727" s="137"/>
      <c r="AN1727" s="19"/>
      <c r="AO1727" s="19"/>
      <c r="AP1727" s="19"/>
      <c r="AQ1727" s="19"/>
      <c r="AR1727" s="19"/>
      <c r="AS1727" s="19"/>
      <c r="AT1727" s="19"/>
      <c r="AU1727" s="19"/>
      <c r="AV1727" s="19"/>
    </row>
    <row r="1728" spans="27:64">
      <c r="AA1728" s="19"/>
      <c r="AB1728" s="19"/>
      <c r="AC1728" s="19"/>
      <c r="AD1728" s="19"/>
      <c r="AE1728" s="19"/>
      <c r="AG1728" s="137"/>
      <c r="AN1728" s="19"/>
      <c r="AO1728" s="19"/>
      <c r="AP1728" s="19"/>
      <c r="AQ1728" s="19"/>
      <c r="AR1728" s="19"/>
      <c r="AS1728" s="19"/>
      <c r="AT1728" s="19"/>
      <c r="AU1728" s="19"/>
      <c r="AV1728" s="19"/>
    </row>
    <row r="1729" spans="27:64">
      <c r="AA1729" s="19"/>
      <c r="AB1729" s="19"/>
      <c r="AC1729" s="19"/>
      <c r="AD1729" s="19"/>
      <c r="AE1729" s="19"/>
      <c r="AG1729" s="137"/>
      <c r="AN1729" s="19"/>
      <c r="AO1729" s="19"/>
      <c r="AP1729" s="19"/>
      <c r="AQ1729" s="19"/>
      <c r="AR1729" s="19"/>
      <c r="AS1729" s="19"/>
      <c r="AT1729" s="19"/>
      <c r="AU1729" s="19"/>
    </row>
    <row r="1730" spans="27:64">
      <c r="AA1730" s="19"/>
      <c r="AB1730" s="19"/>
      <c r="AC1730" s="19"/>
      <c r="AD1730" s="19"/>
      <c r="AE1730" s="19"/>
      <c r="AG1730" s="137"/>
      <c r="AN1730" s="19"/>
      <c r="AO1730" s="19"/>
      <c r="AP1730" s="19"/>
      <c r="AQ1730" s="19"/>
      <c r="AR1730" s="19"/>
      <c r="AS1730" s="19"/>
      <c r="AT1730" s="19"/>
      <c r="AU1730" s="19"/>
      <c r="AV1730" s="19"/>
      <c r="AX1730" s="19"/>
      <c r="AY1730" s="19"/>
      <c r="AZ1730" s="19"/>
      <c r="BA1730" s="19"/>
      <c r="BB1730" s="19"/>
      <c r="BC1730" s="19"/>
      <c r="BD1730" s="19"/>
      <c r="BE1730" s="19"/>
      <c r="BF1730" s="19"/>
      <c r="BG1730" s="19"/>
      <c r="BH1730" s="19"/>
      <c r="BI1730" s="19"/>
      <c r="BJ1730" s="19"/>
      <c r="BK1730" s="19"/>
      <c r="BL1730" s="19"/>
    </row>
    <row r="1731" spans="27:64">
      <c r="AA1731" s="19"/>
      <c r="AB1731" s="19"/>
      <c r="AC1731" s="19"/>
      <c r="AD1731" s="19"/>
      <c r="AE1731" s="19"/>
      <c r="AG1731" s="137"/>
      <c r="AN1731" s="19"/>
      <c r="AO1731" s="19"/>
      <c r="AP1731" s="19"/>
      <c r="AQ1731" s="19"/>
      <c r="AR1731" s="19"/>
      <c r="AS1731" s="19"/>
      <c r="AT1731" s="19"/>
      <c r="AU1731" s="19"/>
      <c r="AV1731" s="19"/>
    </row>
    <row r="1732" spans="27:64">
      <c r="AA1732" s="19"/>
      <c r="AB1732" s="19"/>
      <c r="AC1732" s="19"/>
      <c r="AD1732" s="19"/>
      <c r="AE1732" s="19"/>
      <c r="AG1732" s="137"/>
      <c r="AN1732" s="19"/>
      <c r="AO1732" s="19"/>
      <c r="AP1732" s="19"/>
      <c r="AQ1732" s="19"/>
      <c r="AR1732" s="19"/>
      <c r="AS1732" s="19"/>
      <c r="AT1732" s="19"/>
      <c r="AU1732" s="19"/>
    </row>
    <row r="1733" spans="27:64">
      <c r="AA1733" s="19"/>
      <c r="AB1733" s="19"/>
      <c r="AC1733" s="19"/>
      <c r="AD1733" s="19"/>
      <c r="AE1733" s="19"/>
      <c r="AG1733" s="137"/>
      <c r="AN1733" s="19"/>
      <c r="AO1733" s="19"/>
      <c r="AP1733" s="19"/>
      <c r="AQ1733" s="19"/>
      <c r="AR1733" s="19"/>
      <c r="AS1733" s="19"/>
      <c r="AT1733" s="19"/>
      <c r="AU1733" s="19"/>
    </row>
    <row r="1734" spans="27:64">
      <c r="AA1734" s="19"/>
      <c r="AB1734" s="19"/>
      <c r="AC1734" s="19"/>
      <c r="AD1734" s="19"/>
      <c r="AE1734" s="19"/>
      <c r="AG1734" s="137"/>
      <c r="AN1734" s="19"/>
      <c r="AO1734" s="19"/>
      <c r="AP1734" s="19"/>
      <c r="AQ1734" s="19"/>
      <c r="AR1734" s="19"/>
      <c r="AS1734" s="19"/>
      <c r="AT1734" s="19"/>
      <c r="AU1734" s="19"/>
    </row>
    <row r="1735" spans="27:64">
      <c r="AA1735" s="19"/>
      <c r="AB1735" s="19"/>
      <c r="AC1735" s="19"/>
      <c r="AD1735" s="19"/>
      <c r="AE1735" s="19"/>
      <c r="AG1735" s="137"/>
      <c r="AN1735" s="19"/>
      <c r="AO1735" s="19"/>
      <c r="AP1735" s="19"/>
      <c r="AQ1735" s="19"/>
      <c r="AR1735" s="19"/>
      <c r="AS1735" s="19"/>
      <c r="AT1735" s="19"/>
      <c r="AU1735" s="19"/>
      <c r="AV1735" s="19"/>
      <c r="AX1735" s="19"/>
      <c r="AY1735" s="19"/>
      <c r="AZ1735" s="19"/>
      <c r="BA1735" s="19"/>
      <c r="BB1735" s="19"/>
      <c r="BC1735" s="19"/>
      <c r="BD1735" s="19"/>
      <c r="BE1735" s="19"/>
      <c r="BF1735" s="19"/>
      <c r="BG1735" s="19"/>
      <c r="BH1735" s="19"/>
      <c r="BI1735" s="19"/>
      <c r="BJ1735" s="19"/>
      <c r="BK1735" s="19"/>
      <c r="BL1735" s="19"/>
    </row>
    <row r="1736" spans="27:64">
      <c r="AA1736" s="19"/>
      <c r="AB1736" s="19"/>
      <c r="AC1736" s="19"/>
      <c r="AD1736" s="19"/>
      <c r="AE1736" s="19"/>
      <c r="AG1736" s="137"/>
      <c r="AN1736" s="19"/>
      <c r="AO1736" s="19"/>
      <c r="AP1736" s="19"/>
      <c r="AQ1736" s="19"/>
      <c r="AR1736" s="19"/>
      <c r="AS1736" s="19"/>
      <c r="AT1736" s="19"/>
      <c r="AU1736" s="19"/>
    </row>
    <row r="1737" spans="27:64">
      <c r="AA1737" s="19"/>
      <c r="AB1737" s="19"/>
      <c r="AC1737" s="19"/>
      <c r="AD1737" s="19"/>
      <c r="AE1737" s="19"/>
      <c r="AG1737" s="137"/>
      <c r="AN1737" s="19"/>
      <c r="AO1737" s="19"/>
      <c r="AP1737" s="19"/>
      <c r="AQ1737" s="19"/>
      <c r="AR1737" s="19"/>
      <c r="AS1737" s="19"/>
      <c r="AT1737" s="19"/>
      <c r="AU1737" s="19"/>
      <c r="AV1737" s="19"/>
      <c r="AX1737" s="19"/>
    </row>
    <row r="1738" spans="27:64">
      <c r="AA1738" s="19"/>
      <c r="AB1738" s="19"/>
      <c r="AC1738" s="19"/>
      <c r="AD1738" s="19"/>
      <c r="AE1738" s="19"/>
      <c r="AG1738" s="137"/>
      <c r="AN1738" s="19"/>
      <c r="AO1738" s="19"/>
      <c r="AP1738" s="19"/>
      <c r="AQ1738" s="19"/>
      <c r="AR1738" s="19"/>
      <c r="AS1738" s="19"/>
      <c r="AT1738" s="19"/>
      <c r="AU1738" s="19"/>
    </row>
    <row r="1739" spans="27:64">
      <c r="AA1739" s="19"/>
      <c r="AB1739" s="19"/>
      <c r="AC1739" s="19"/>
      <c r="AD1739" s="19"/>
      <c r="AE1739" s="19"/>
      <c r="AG1739" s="137"/>
      <c r="AN1739" s="19"/>
      <c r="AO1739" s="19"/>
      <c r="AP1739" s="19"/>
      <c r="AQ1739" s="19"/>
      <c r="AR1739" s="19"/>
      <c r="AS1739" s="19"/>
      <c r="AT1739" s="19"/>
      <c r="AU1739" s="19"/>
    </row>
    <row r="1740" spans="27:64">
      <c r="AA1740" s="19"/>
      <c r="AB1740" s="19"/>
      <c r="AC1740" s="19"/>
      <c r="AD1740" s="19"/>
      <c r="AE1740" s="19"/>
      <c r="AG1740" s="137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  <c r="BA1740" s="19"/>
      <c r="BB1740" s="19"/>
      <c r="BC1740" s="19"/>
      <c r="BD1740" s="19"/>
      <c r="BE1740" s="19"/>
      <c r="BF1740" s="19"/>
      <c r="BG1740" s="19"/>
      <c r="BH1740" s="19"/>
      <c r="BI1740" s="19"/>
      <c r="BJ1740" s="19"/>
      <c r="BK1740" s="19"/>
      <c r="BL1740" s="19"/>
    </row>
    <row r="1741" spans="27:64">
      <c r="AA1741" s="19"/>
      <c r="AB1741" s="19"/>
      <c r="AC1741" s="19"/>
      <c r="AD1741" s="19"/>
      <c r="AE1741" s="19"/>
      <c r="AG1741" s="137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  <c r="BA1741" s="19"/>
      <c r="BB1741" s="19"/>
      <c r="BC1741" s="19"/>
      <c r="BD1741" s="19"/>
      <c r="BE1741" s="19"/>
      <c r="BF1741" s="19"/>
      <c r="BG1741" s="19"/>
      <c r="BH1741" s="19"/>
      <c r="BI1741" s="19"/>
      <c r="BJ1741" s="19"/>
      <c r="BK1741" s="19"/>
      <c r="BL1741" s="19"/>
    </row>
    <row r="1742" spans="27:64">
      <c r="AA1742" s="19"/>
      <c r="AB1742" s="19"/>
      <c r="AC1742" s="19"/>
      <c r="AD1742" s="19"/>
      <c r="AE1742" s="19"/>
      <c r="AG1742" s="137"/>
      <c r="AN1742" s="19"/>
      <c r="AO1742" s="19"/>
      <c r="AP1742" s="19"/>
      <c r="AQ1742" s="19"/>
      <c r="AR1742" s="19"/>
      <c r="AS1742" s="19"/>
      <c r="AT1742" s="19"/>
      <c r="AU1742" s="19"/>
    </row>
    <row r="1743" spans="27:64">
      <c r="AA1743" s="19"/>
      <c r="AB1743" s="19"/>
      <c r="AC1743" s="19"/>
      <c r="AD1743" s="19"/>
      <c r="AE1743" s="19"/>
      <c r="AG1743" s="137"/>
      <c r="AN1743" s="19"/>
      <c r="AO1743" s="19"/>
      <c r="AP1743" s="19"/>
      <c r="AQ1743" s="19"/>
      <c r="AR1743" s="19"/>
      <c r="AS1743" s="19"/>
      <c r="AT1743" s="19"/>
      <c r="AU1743" s="19"/>
    </row>
    <row r="1744" spans="27:64">
      <c r="AA1744" s="19"/>
      <c r="AB1744" s="19"/>
      <c r="AC1744" s="19"/>
      <c r="AD1744" s="19"/>
      <c r="AE1744" s="19"/>
      <c r="AG1744" s="137"/>
      <c r="AN1744" s="19"/>
      <c r="AO1744" s="19"/>
      <c r="AP1744" s="19"/>
      <c r="AQ1744" s="19"/>
      <c r="AR1744" s="19"/>
      <c r="AS1744" s="19"/>
      <c r="AT1744" s="19"/>
      <c r="AU1744" s="19"/>
      <c r="AV1744" s="19"/>
    </row>
    <row r="1745" spans="27:64">
      <c r="AA1745" s="19"/>
      <c r="AB1745" s="19"/>
      <c r="AC1745" s="19"/>
      <c r="AD1745" s="19"/>
      <c r="AE1745" s="19"/>
      <c r="AG1745" s="137"/>
      <c r="AN1745" s="19"/>
      <c r="AO1745" s="19"/>
      <c r="AP1745" s="19"/>
      <c r="AQ1745" s="19"/>
      <c r="AR1745" s="19"/>
      <c r="AS1745" s="19"/>
      <c r="AT1745" s="19"/>
      <c r="AU1745" s="19"/>
    </row>
    <row r="1746" spans="27:64">
      <c r="AA1746" s="19"/>
      <c r="AB1746" s="19"/>
      <c r="AC1746" s="19"/>
      <c r="AD1746" s="19"/>
      <c r="AE1746" s="19"/>
      <c r="AG1746" s="137"/>
      <c r="AN1746" s="19"/>
      <c r="AO1746" s="19"/>
      <c r="AP1746" s="19"/>
      <c r="AQ1746" s="19"/>
      <c r="AR1746" s="19"/>
      <c r="AS1746" s="19"/>
      <c r="AT1746" s="19"/>
      <c r="AU1746" s="19"/>
    </row>
    <row r="1747" spans="27:64">
      <c r="AA1747" s="19"/>
      <c r="AB1747" s="19"/>
      <c r="AC1747" s="19"/>
      <c r="AD1747" s="19"/>
      <c r="AE1747" s="19"/>
      <c r="AG1747" s="137"/>
      <c r="AN1747" s="19"/>
      <c r="AO1747" s="19"/>
      <c r="AP1747" s="19"/>
      <c r="AQ1747" s="19"/>
      <c r="AR1747" s="19"/>
      <c r="AS1747" s="19"/>
      <c r="AT1747" s="19"/>
      <c r="AU1747" s="19"/>
    </row>
    <row r="1748" spans="27:64">
      <c r="AA1748" s="19"/>
      <c r="AB1748" s="19"/>
      <c r="AC1748" s="19"/>
      <c r="AD1748" s="19"/>
      <c r="AE1748" s="19"/>
      <c r="AG1748" s="137"/>
      <c r="AN1748" s="19"/>
      <c r="AO1748" s="19"/>
      <c r="AP1748" s="19"/>
      <c r="AQ1748" s="19"/>
      <c r="AR1748" s="19"/>
      <c r="AS1748" s="19"/>
      <c r="AT1748" s="19"/>
      <c r="AU1748" s="19"/>
    </row>
    <row r="1749" spans="27:64">
      <c r="AA1749" s="19"/>
      <c r="AB1749" s="19"/>
      <c r="AC1749" s="19"/>
      <c r="AD1749" s="19"/>
      <c r="AE1749" s="19"/>
      <c r="AG1749" s="137"/>
      <c r="AN1749" s="19"/>
      <c r="AO1749" s="19"/>
      <c r="AP1749" s="19"/>
      <c r="AQ1749" s="19"/>
      <c r="AR1749" s="19"/>
      <c r="AS1749" s="19"/>
      <c r="AT1749" s="19"/>
      <c r="AU1749" s="19"/>
    </row>
    <row r="1750" spans="27:64">
      <c r="AA1750" s="19"/>
      <c r="AB1750" s="19"/>
      <c r="AC1750" s="19"/>
      <c r="AD1750" s="19"/>
      <c r="AE1750" s="19"/>
      <c r="AG1750" s="137"/>
      <c r="AN1750" s="19"/>
      <c r="AO1750" s="19"/>
      <c r="AP1750" s="19"/>
      <c r="AQ1750" s="19"/>
      <c r="AR1750" s="19"/>
      <c r="AS1750" s="19"/>
      <c r="AT1750" s="19"/>
      <c r="AU1750" s="19"/>
      <c r="AV1750" s="19"/>
    </row>
    <row r="1751" spans="27:64">
      <c r="AA1751" s="19"/>
      <c r="AB1751" s="19"/>
      <c r="AC1751" s="19"/>
      <c r="AD1751" s="19"/>
      <c r="AE1751" s="19"/>
      <c r="AG1751" s="137"/>
      <c r="AN1751" s="19"/>
      <c r="AO1751" s="19"/>
      <c r="AP1751" s="19"/>
      <c r="AQ1751" s="19"/>
      <c r="AR1751" s="19"/>
      <c r="AS1751" s="19"/>
      <c r="AT1751" s="19"/>
      <c r="AU1751" s="19"/>
    </row>
    <row r="1752" spans="27:64">
      <c r="AA1752" s="19"/>
      <c r="AB1752" s="19"/>
      <c r="AC1752" s="19"/>
      <c r="AD1752" s="19"/>
      <c r="AE1752" s="19"/>
      <c r="AG1752" s="137"/>
      <c r="AN1752" s="19"/>
      <c r="AO1752" s="19"/>
      <c r="AP1752" s="19"/>
      <c r="AQ1752" s="19"/>
      <c r="AR1752" s="19"/>
      <c r="AS1752" s="19"/>
      <c r="AT1752" s="19"/>
      <c r="AU1752" s="19"/>
    </row>
    <row r="1753" spans="27:64">
      <c r="AA1753" s="19"/>
      <c r="AB1753" s="19"/>
      <c r="AC1753" s="19"/>
      <c r="AD1753" s="19"/>
      <c r="AE1753" s="19"/>
      <c r="AG1753" s="137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  <c r="BA1753" s="19"/>
      <c r="BB1753" s="19"/>
      <c r="BC1753" s="19"/>
      <c r="BD1753" s="19"/>
      <c r="BE1753" s="19"/>
      <c r="BF1753" s="19"/>
      <c r="BG1753" s="19"/>
      <c r="BH1753" s="19"/>
      <c r="BI1753" s="19"/>
      <c r="BJ1753" s="19"/>
      <c r="BK1753" s="19"/>
      <c r="BL1753" s="19"/>
    </row>
    <row r="1754" spans="27:64">
      <c r="AA1754" s="19"/>
      <c r="AB1754" s="19"/>
      <c r="AC1754" s="19"/>
      <c r="AD1754" s="19"/>
      <c r="AE1754" s="19"/>
      <c r="AG1754" s="137"/>
      <c r="AN1754" s="19"/>
      <c r="AO1754" s="19"/>
      <c r="AP1754" s="19"/>
      <c r="AQ1754" s="19"/>
      <c r="AR1754" s="19"/>
      <c r="AS1754" s="19"/>
      <c r="AT1754" s="19"/>
      <c r="AU1754" s="19"/>
    </row>
    <row r="1755" spans="27:64">
      <c r="AA1755" s="19"/>
      <c r="AB1755" s="19"/>
      <c r="AC1755" s="19"/>
      <c r="AD1755" s="19"/>
      <c r="AE1755" s="19"/>
      <c r="AG1755" s="137"/>
      <c r="AN1755" s="19"/>
      <c r="AO1755" s="19"/>
      <c r="AP1755" s="19"/>
      <c r="AQ1755" s="19"/>
      <c r="AR1755" s="19"/>
      <c r="AS1755" s="19"/>
      <c r="AT1755" s="19"/>
      <c r="AU1755" s="19"/>
    </row>
    <row r="1756" spans="27:64">
      <c r="AA1756" s="19"/>
      <c r="AB1756" s="19"/>
      <c r="AC1756" s="19"/>
      <c r="AD1756" s="19"/>
      <c r="AE1756" s="19"/>
      <c r="AG1756" s="137"/>
      <c r="AN1756" s="19"/>
      <c r="AO1756" s="19"/>
      <c r="AP1756" s="19"/>
      <c r="AQ1756" s="19"/>
      <c r="AR1756" s="19"/>
      <c r="AS1756" s="19"/>
      <c r="AT1756" s="19"/>
      <c r="AU1756" s="19"/>
    </row>
    <row r="1757" spans="27:64">
      <c r="AA1757" s="19"/>
      <c r="AB1757" s="19"/>
      <c r="AC1757" s="19"/>
      <c r="AD1757" s="19"/>
      <c r="AE1757" s="19"/>
      <c r="AG1757" s="137"/>
      <c r="AN1757" s="19"/>
      <c r="AO1757" s="19"/>
      <c r="AP1757" s="19"/>
      <c r="AQ1757" s="19"/>
      <c r="AR1757" s="19"/>
      <c r="AS1757" s="19"/>
      <c r="AT1757" s="19"/>
      <c r="AU1757" s="19"/>
    </row>
    <row r="1758" spans="27:64">
      <c r="AA1758" s="19"/>
      <c r="AB1758" s="19"/>
      <c r="AC1758" s="19"/>
      <c r="AD1758" s="19"/>
      <c r="AE1758" s="19"/>
      <c r="AG1758" s="137"/>
      <c r="AN1758" s="19"/>
      <c r="AO1758" s="19"/>
      <c r="AP1758" s="19"/>
      <c r="AQ1758" s="19"/>
      <c r="AR1758" s="19"/>
      <c r="AS1758" s="19"/>
      <c r="AT1758" s="19"/>
      <c r="AU1758" s="19"/>
    </row>
    <row r="1759" spans="27:64">
      <c r="AA1759" s="19"/>
      <c r="AB1759" s="19"/>
      <c r="AC1759" s="19"/>
      <c r="AD1759" s="19"/>
      <c r="AE1759" s="19"/>
      <c r="AG1759" s="137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  <c r="BA1759" s="19"/>
      <c r="BB1759" s="19"/>
      <c r="BC1759" s="19"/>
      <c r="BD1759" s="19"/>
      <c r="BE1759" s="19"/>
      <c r="BF1759" s="19"/>
      <c r="BG1759" s="19"/>
      <c r="BH1759" s="19"/>
      <c r="BI1759" s="19"/>
      <c r="BJ1759" s="19"/>
      <c r="BK1759" s="19"/>
      <c r="BL1759" s="19"/>
    </row>
    <row r="1760" spans="27:64">
      <c r="AA1760" s="19"/>
      <c r="AB1760" s="19"/>
      <c r="AC1760" s="19"/>
      <c r="AD1760" s="19"/>
      <c r="AE1760" s="19"/>
      <c r="AG1760" s="137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  <c r="BA1760" s="19"/>
      <c r="BB1760" s="19"/>
      <c r="BC1760" s="19"/>
      <c r="BD1760" s="19"/>
      <c r="BE1760" s="19"/>
      <c r="BF1760" s="19"/>
      <c r="BG1760" s="19"/>
      <c r="BH1760" s="19"/>
      <c r="BI1760" s="19"/>
      <c r="BJ1760" s="19"/>
      <c r="BK1760" s="19"/>
      <c r="BL1760" s="19"/>
    </row>
    <row r="1761" spans="27:64">
      <c r="AA1761" s="19"/>
      <c r="AB1761" s="19"/>
      <c r="AC1761" s="19"/>
      <c r="AD1761" s="19"/>
      <c r="AE1761" s="19"/>
      <c r="AG1761" s="137"/>
      <c r="AN1761" s="19"/>
      <c r="AO1761" s="19"/>
      <c r="AP1761" s="19"/>
      <c r="AQ1761" s="19"/>
      <c r="AR1761" s="19"/>
      <c r="AS1761" s="19"/>
      <c r="AT1761" s="19"/>
      <c r="AU1761" s="19"/>
      <c r="AV1761" s="19"/>
    </row>
    <row r="1762" spans="27:64">
      <c r="AA1762" s="19"/>
      <c r="AB1762" s="19"/>
      <c r="AC1762" s="19"/>
      <c r="AD1762" s="19"/>
      <c r="AE1762" s="19"/>
      <c r="AG1762" s="137"/>
      <c r="AN1762" s="19"/>
      <c r="AO1762" s="19"/>
      <c r="AP1762" s="19"/>
      <c r="AQ1762" s="19"/>
      <c r="AR1762" s="19"/>
      <c r="AS1762" s="19"/>
      <c r="AT1762" s="19"/>
      <c r="AU1762" s="19"/>
      <c r="AV1762" s="19"/>
    </row>
    <row r="1763" spans="27:64">
      <c r="AA1763" s="19"/>
      <c r="AB1763" s="19"/>
      <c r="AC1763" s="19"/>
      <c r="AD1763" s="19"/>
      <c r="AE1763" s="19"/>
      <c r="AG1763" s="137"/>
      <c r="AN1763" s="19"/>
      <c r="AO1763" s="19"/>
      <c r="AP1763" s="19"/>
      <c r="AQ1763" s="19"/>
      <c r="AR1763" s="19"/>
      <c r="AS1763" s="19"/>
      <c r="AT1763" s="19"/>
      <c r="AU1763" s="19"/>
    </row>
    <row r="1764" spans="27:64">
      <c r="AA1764" s="19"/>
      <c r="AB1764" s="19"/>
      <c r="AC1764" s="19"/>
      <c r="AD1764" s="19"/>
      <c r="AE1764" s="19"/>
      <c r="AG1764" s="137"/>
      <c r="AN1764" s="19"/>
      <c r="AO1764" s="19"/>
      <c r="AP1764" s="19"/>
      <c r="AQ1764" s="19"/>
      <c r="AR1764" s="19"/>
      <c r="AS1764" s="19"/>
      <c r="AT1764" s="19"/>
      <c r="AU1764" s="19"/>
    </row>
    <row r="1765" spans="27:64">
      <c r="AA1765" s="19"/>
      <c r="AB1765" s="19"/>
      <c r="AC1765" s="19"/>
      <c r="AD1765" s="19"/>
      <c r="AE1765" s="19"/>
      <c r="AG1765" s="137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  <c r="BA1765" s="19"/>
      <c r="BB1765" s="19"/>
      <c r="BC1765" s="19"/>
      <c r="BD1765" s="19"/>
      <c r="BE1765" s="19"/>
      <c r="BF1765" s="19"/>
      <c r="BG1765" s="19"/>
      <c r="BH1765" s="19"/>
      <c r="BI1765" s="19"/>
      <c r="BJ1765" s="19"/>
      <c r="BK1765" s="19"/>
      <c r="BL1765" s="19"/>
    </row>
    <row r="1766" spans="27:64">
      <c r="AA1766" s="19"/>
      <c r="AB1766" s="19"/>
      <c r="AC1766" s="19"/>
      <c r="AD1766" s="19"/>
      <c r="AE1766" s="19"/>
      <c r="AG1766" s="137"/>
      <c r="AN1766" s="19"/>
      <c r="AO1766" s="19"/>
      <c r="AP1766" s="19"/>
      <c r="AQ1766" s="19"/>
      <c r="AR1766" s="19"/>
      <c r="AS1766" s="19"/>
      <c r="AT1766" s="19"/>
      <c r="AU1766" s="19"/>
      <c r="AV1766" s="19"/>
      <c r="AX1766" s="19"/>
      <c r="AY1766" s="19"/>
      <c r="AZ1766" s="19"/>
      <c r="BA1766" s="19"/>
      <c r="BB1766" s="19"/>
      <c r="BC1766" s="19"/>
      <c r="BD1766" s="19"/>
      <c r="BE1766" s="19"/>
      <c r="BF1766" s="19"/>
      <c r="BG1766" s="19"/>
      <c r="BH1766" s="19"/>
      <c r="BI1766" s="19"/>
      <c r="BJ1766" s="19"/>
      <c r="BK1766" s="19"/>
      <c r="BL1766" s="19"/>
    </row>
    <row r="1767" spans="27:64">
      <c r="AA1767" s="19"/>
      <c r="AB1767" s="19"/>
      <c r="AC1767" s="19"/>
      <c r="AD1767" s="19"/>
      <c r="AE1767" s="19"/>
      <c r="AG1767" s="137"/>
      <c r="AN1767" s="19"/>
      <c r="AO1767" s="19"/>
      <c r="AP1767" s="19"/>
      <c r="AQ1767" s="19"/>
      <c r="AR1767" s="19"/>
      <c r="AS1767" s="19"/>
      <c r="AT1767" s="19"/>
      <c r="AU1767" s="19"/>
    </row>
    <row r="1768" spans="27:64">
      <c r="AA1768" s="19"/>
      <c r="AB1768" s="19"/>
      <c r="AC1768" s="19"/>
      <c r="AD1768" s="19"/>
      <c r="AE1768" s="19"/>
      <c r="AG1768" s="137"/>
      <c r="AN1768" s="19"/>
      <c r="AO1768" s="19"/>
      <c r="AP1768" s="19"/>
      <c r="AQ1768" s="19"/>
      <c r="AR1768" s="19"/>
      <c r="AS1768" s="19"/>
      <c r="AT1768" s="19"/>
      <c r="AU1768" s="19"/>
      <c r="AV1768" s="19"/>
    </row>
    <row r="1769" spans="27:64">
      <c r="AA1769" s="19"/>
      <c r="AB1769" s="19"/>
      <c r="AC1769" s="19"/>
      <c r="AD1769" s="19"/>
      <c r="AE1769" s="19"/>
      <c r="AG1769" s="137"/>
      <c r="AN1769" s="19"/>
      <c r="AO1769" s="19"/>
      <c r="AP1769" s="19"/>
      <c r="AQ1769" s="19"/>
      <c r="AR1769" s="19"/>
      <c r="AS1769" s="19"/>
      <c r="AT1769" s="19"/>
      <c r="AU1769" s="19"/>
    </row>
    <row r="1770" spans="27:64">
      <c r="AA1770" s="19"/>
      <c r="AB1770" s="19"/>
      <c r="AC1770" s="19"/>
      <c r="AD1770" s="19"/>
      <c r="AE1770" s="19"/>
      <c r="AG1770" s="137"/>
      <c r="AN1770" s="19"/>
      <c r="AO1770" s="19"/>
      <c r="AP1770" s="19"/>
      <c r="AQ1770" s="19"/>
      <c r="AR1770" s="19"/>
      <c r="AS1770" s="19"/>
      <c r="AT1770" s="19"/>
      <c r="AU1770" s="19"/>
      <c r="AV1770" s="19"/>
    </row>
    <row r="1771" spans="27:64">
      <c r="AA1771" s="19"/>
      <c r="AB1771" s="19"/>
      <c r="AC1771" s="19"/>
      <c r="AD1771" s="19"/>
      <c r="AE1771" s="19"/>
      <c r="AG1771" s="137"/>
      <c r="AN1771" s="19"/>
      <c r="AO1771" s="19"/>
      <c r="AP1771" s="19"/>
      <c r="AQ1771" s="19"/>
      <c r="AR1771" s="19"/>
      <c r="AS1771" s="19"/>
      <c r="AT1771" s="19"/>
      <c r="AU1771" s="19"/>
    </row>
    <row r="1772" spans="27:64">
      <c r="AA1772" s="19"/>
      <c r="AB1772" s="19"/>
      <c r="AC1772" s="19"/>
      <c r="AD1772" s="19"/>
      <c r="AE1772" s="19"/>
      <c r="AG1772" s="137"/>
      <c r="AN1772" s="19"/>
      <c r="AO1772" s="19"/>
      <c r="AP1772" s="19"/>
      <c r="AQ1772" s="19"/>
      <c r="AR1772" s="19"/>
      <c r="AS1772" s="19"/>
      <c r="AT1772" s="19"/>
      <c r="AU1772" s="19"/>
      <c r="AV1772" s="19"/>
    </row>
    <row r="1773" spans="27:64">
      <c r="AA1773" s="19"/>
      <c r="AB1773" s="19"/>
      <c r="AC1773" s="19"/>
      <c r="AD1773" s="19"/>
      <c r="AE1773" s="19"/>
      <c r="AG1773" s="137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  <c r="BA1773" s="19"/>
      <c r="BB1773" s="19"/>
      <c r="BC1773" s="19"/>
      <c r="BD1773" s="19"/>
      <c r="BE1773" s="19"/>
      <c r="BF1773" s="19"/>
      <c r="BG1773" s="19"/>
      <c r="BH1773" s="19"/>
      <c r="BI1773" s="19"/>
      <c r="BJ1773" s="19"/>
      <c r="BK1773" s="19"/>
      <c r="BL1773" s="19"/>
    </row>
    <row r="1774" spans="27:64">
      <c r="AA1774" s="19"/>
      <c r="AB1774" s="19"/>
      <c r="AC1774" s="19"/>
      <c r="AD1774" s="19"/>
      <c r="AE1774" s="19"/>
      <c r="AG1774" s="137"/>
      <c r="AN1774" s="19"/>
      <c r="AO1774" s="19"/>
      <c r="AP1774" s="19"/>
      <c r="AQ1774" s="19"/>
      <c r="AR1774" s="19"/>
      <c r="AS1774" s="19"/>
      <c r="AT1774" s="19"/>
      <c r="AU1774" s="19"/>
    </row>
    <row r="1775" spans="27:64">
      <c r="AA1775" s="19"/>
      <c r="AB1775" s="19"/>
      <c r="AC1775" s="19"/>
      <c r="AD1775" s="19"/>
      <c r="AE1775" s="19"/>
      <c r="AG1775" s="137"/>
      <c r="AN1775" s="19"/>
      <c r="AO1775" s="19"/>
      <c r="AP1775" s="19"/>
      <c r="AQ1775" s="19"/>
      <c r="AR1775" s="19"/>
      <c r="AS1775" s="19"/>
      <c r="AT1775" s="19"/>
      <c r="AU1775" s="19"/>
    </row>
    <row r="1776" spans="27:64">
      <c r="AA1776" s="19"/>
      <c r="AB1776" s="19"/>
      <c r="AC1776" s="19"/>
      <c r="AD1776" s="19"/>
      <c r="AE1776" s="19"/>
      <c r="AG1776" s="137"/>
      <c r="AN1776" s="19"/>
      <c r="AO1776" s="19"/>
      <c r="AP1776" s="19"/>
      <c r="AQ1776" s="19"/>
      <c r="AR1776" s="19"/>
      <c r="AS1776" s="19"/>
      <c r="AT1776" s="19"/>
      <c r="AU1776" s="19"/>
    </row>
    <row r="1777" spans="27:48">
      <c r="AA1777" s="19"/>
      <c r="AB1777" s="19"/>
      <c r="AC1777" s="19"/>
      <c r="AD1777" s="19"/>
      <c r="AE1777" s="19"/>
      <c r="AG1777" s="137"/>
      <c r="AN1777" s="19"/>
      <c r="AO1777" s="19"/>
      <c r="AP1777" s="19"/>
      <c r="AQ1777" s="19"/>
      <c r="AR1777" s="19"/>
      <c r="AS1777" s="19"/>
      <c r="AT1777" s="19"/>
      <c r="AU1777" s="19"/>
    </row>
    <row r="1778" spans="27:48">
      <c r="AA1778" s="19"/>
      <c r="AB1778" s="19"/>
      <c r="AC1778" s="19"/>
      <c r="AD1778" s="19"/>
      <c r="AE1778" s="19"/>
      <c r="AG1778" s="137"/>
      <c r="AN1778" s="19"/>
      <c r="AO1778" s="19"/>
      <c r="AP1778" s="19"/>
      <c r="AQ1778" s="19"/>
      <c r="AR1778" s="19"/>
      <c r="AS1778" s="19"/>
      <c r="AT1778" s="19"/>
      <c r="AU1778" s="19"/>
    </row>
    <row r="1779" spans="27:48">
      <c r="AA1779" s="19"/>
      <c r="AB1779" s="19"/>
      <c r="AC1779" s="19"/>
      <c r="AD1779" s="19"/>
      <c r="AE1779" s="19"/>
      <c r="AG1779" s="137"/>
      <c r="AN1779" s="19"/>
      <c r="AO1779" s="19"/>
      <c r="AP1779" s="19"/>
      <c r="AQ1779" s="19"/>
      <c r="AR1779" s="19"/>
      <c r="AS1779" s="19"/>
      <c r="AT1779" s="19"/>
      <c r="AU1779" s="19"/>
    </row>
    <row r="1780" spans="27:48">
      <c r="AA1780" s="19"/>
      <c r="AB1780" s="19"/>
      <c r="AC1780" s="19"/>
      <c r="AD1780" s="19"/>
      <c r="AE1780" s="19"/>
      <c r="AG1780" s="137"/>
      <c r="AN1780" s="19"/>
      <c r="AO1780" s="19"/>
      <c r="AP1780" s="19"/>
      <c r="AQ1780" s="19"/>
      <c r="AR1780" s="19"/>
      <c r="AS1780" s="19"/>
      <c r="AT1780" s="19"/>
      <c r="AU1780" s="19"/>
    </row>
    <row r="1781" spans="27:48">
      <c r="AA1781" s="19"/>
      <c r="AB1781" s="19"/>
      <c r="AC1781" s="19"/>
      <c r="AD1781" s="19"/>
      <c r="AE1781" s="19"/>
      <c r="AG1781" s="137"/>
      <c r="AN1781" s="19"/>
      <c r="AO1781" s="19"/>
      <c r="AP1781" s="19"/>
      <c r="AQ1781" s="19"/>
      <c r="AR1781" s="19"/>
      <c r="AS1781" s="19"/>
      <c r="AT1781" s="19"/>
      <c r="AU1781" s="19"/>
    </row>
    <row r="1782" spans="27:48">
      <c r="AA1782" s="19"/>
      <c r="AB1782" s="19"/>
      <c r="AC1782" s="19"/>
      <c r="AD1782" s="19"/>
      <c r="AE1782" s="19"/>
      <c r="AG1782" s="137"/>
      <c r="AN1782" s="19"/>
      <c r="AO1782" s="19"/>
      <c r="AP1782" s="19"/>
      <c r="AQ1782" s="19"/>
      <c r="AR1782" s="19"/>
      <c r="AS1782" s="19"/>
      <c r="AT1782" s="19"/>
      <c r="AU1782" s="19"/>
    </row>
    <row r="1783" spans="27:48">
      <c r="AA1783" s="19"/>
      <c r="AB1783" s="19"/>
      <c r="AC1783" s="19"/>
      <c r="AD1783" s="19"/>
      <c r="AE1783" s="19"/>
      <c r="AG1783" s="137"/>
      <c r="AN1783" s="19"/>
      <c r="AO1783" s="19"/>
      <c r="AP1783" s="19"/>
      <c r="AQ1783" s="19"/>
      <c r="AR1783" s="19"/>
      <c r="AS1783" s="19"/>
      <c r="AT1783" s="19"/>
      <c r="AU1783" s="19"/>
    </row>
    <row r="1784" spans="27:48">
      <c r="AA1784" s="19"/>
      <c r="AB1784" s="19"/>
      <c r="AC1784" s="19"/>
      <c r="AD1784" s="19"/>
      <c r="AE1784" s="19"/>
      <c r="AG1784" s="137"/>
      <c r="AN1784" s="19"/>
      <c r="AO1784" s="19"/>
      <c r="AP1784" s="19"/>
      <c r="AQ1784" s="19"/>
      <c r="AR1784" s="19"/>
      <c r="AS1784" s="19"/>
      <c r="AT1784" s="19"/>
      <c r="AU1784" s="19"/>
      <c r="AV1784" s="19"/>
    </row>
    <row r="1785" spans="27:48">
      <c r="AA1785" s="19"/>
      <c r="AB1785" s="19"/>
      <c r="AC1785" s="19"/>
      <c r="AD1785" s="19"/>
      <c r="AE1785" s="19"/>
      <c r="AG1785" s="137"/>
      <c r="AN1785" s="19"/>
      <c r="AO1785" s="19"/>
      <c r="AP1785" s="19"/>
      <c r="AQ1785" s="19"/>
      <c r="AR1785" s="19"/>
      <c r="AS1785" s="19"/>
      <c r="AT1785" s="19"/>
      <c r="AU1785" s="19"/>
    </row>
    <row r="1786" spans="27:48">
      <c r="AA1786" s="19"/>
      <c r="AB1786" s="19"/>
      <c r="AC1786" s="19"/>
      <c r="AD1786" s="19"/>
      <c r="AE1786" s="19"/>
      <c r="AG1786" s="137"/>
      <c r="AN1786" s="19"/>
      <c r="AO1786" s="19"/>
      <c r="AP1786" s="19"/>
      <c r="AQ1786" s="19"/>
      <c r="AR1786" s="19"/>
      <c r="AS1786" s="19"/>
      <c r="AT1786" s="19"/>
      <c r="AU1786" s="19"/>
    </row>
    <row r="1787" spans="27:48">
      <c r="AA1787" s="19"/>
      <c r="AB1787" s="19"/>
      <c r="AC1787" s="19"/>
      <c r="AD1787" s="19"/>
      <c r="AE1787" s="19"/>
      <c r="AG1787" s="137"/>
      <c r="AN1787" s="19"/>
      <c r="AO1787" s="19"/>
      <c r="AP1787" s="19"/>
      <c r="AQ1787" s="19"/>
      <c r="AR1787" s="19"/>
      <c r="AS1787" s="19"/>
      <c r="AT1787" s="19"/>
      <c r="AU1787" s="19"/>
    </row>
    <row r="1788" spans="27:48">
      <c r="AA1788" s="19"/>
      <c r="AB1788" s="19"/>
      <c r="AC1788" s="19"/>
      <c r="AD1788" s="19"/>
      <c r="AE1788" s="19"/>
      <c r="AG1788" s="137"/>
      <c r="AN1788" s="19"/>
      <c r="AO1788" s="19"/>
      <c r="AP1788" s="19"/>
      <c r="AQ1788" s="19"/>
      <c r="AR1788" s="19"/>
      <c r="AS1788" s="19"/>
      <c r="AT1788" s="19"/>
      <c r="AU1788" s="19"/>
    </row>
    <row r="1789" spans="27:48">
      <c r="AA1789" s="19"/>
      <c r="AB1789" s="19"/>
      <c r="AC1789" s="19"/>
      <c r="AD1789" s="19"/>
      <c r="AE1789" s="19"/>
      <c r="AG1789" s="137"/>
      <c r="AN1789" s="19"/>
      <c r="AO1789" s="19"/>
      <c r="AP1789" s="19"/>
      <c r="AQ1789" s="19"/>
      <c r="AR1789" s="19"/>
      <c r="AS1789" s="19"/>
      <c r="AT1789" s="19"/>
      <c r="AU1789" s="19"/>
      <c r="AV1789" s="19"/>
    </row>
    <row r="1790" spans="27:48">
      <c r="AA1790" s="19"/>
      <c r="AB1790" s="19"/>
      <c r="AC1790" s="19"/>
      <c r="AD1790" s="19"/>
      <c r="AE1790" s="19"/>
      <c r="AG1790" s="137"/>
      <c r="AN1790" s="19"/>
      <c r="AO1790" s="19"/>
      <c r="AP1790" s="19"/>
      <c r="AQ1790" s="19"/>
      <c r="AR1790" s="19"/>
      <c r="AS1790" s="19"/>
      <c r="AT1790" s="19"/>
      <c r="AU1790" s="19"/>
    </row>
    <row r="1791" spans="27:48">
      <c r="AA1791" s="19"/>
      <c r="AB1791" s="19"/>
      <c r="AC1791" s="19"/>
      <c r="AD1791" s="19"/>
      <c r="AE1791" s="19"/>
      <c r="AG1791" s="137"/>
      <c r="AN1791" s="19"/>
      <c r="AO1791" s="19"/>
      <c r="AP1791" s="19"/>
      <c r="AQ1791" s="19"/>
      <c r="AR1791" s="19"/>
      <c r="AS1791" s="19"/>
      <c r="AT1791" s="19"/>
      <c r="AU1791" s="19"/>
    </row>
    <row r="1792" spans="27:48">
      <c r="AA1792" s="19"/>
      <c r="AB1792" s="19"/>
      <c r="AC1792" s="19"/>
      <c r="AD1792" s="19"/>
      <c r="AE1792" s="19"/>
      <c r="AG1792" s="137"/>
      <c r="AN1792" s="19"/>
      <c r="AO1792" s="19"/>
      <c r="AP1792" s="19"/>
      <c r="AQ1792" s="19"/>
      <c r="AR1792" s="19"/>
      <c r="AS1792" s="19"/>
      <c r="AT1792" s="19"/>
      <c r="AU1792" s="19"/>
    </row>
    <row r="1793" spans="27:64">
      <c r="AA1793" s="19"/>
      <c r="AB1793" s="19"/>
      <c r="AC1793" s="19"/>
      <c r="AD1793" s="19"/>
      <c r="AE1793" s="19"/>
      <c r="AG1793" s="137"/>
      <c r="AN1793" s="19"/>
      <c r="AO1793" s="19"/>
      <c r="AP1793" s="19"/>
      <c r="AQ1793" s="19"/>
      <c r="AR1793" s="19"/>
      <c r="AS1793" s="19"/>
      <c r="AT1793" s="19"/>
      <c r="AU1793" s="19"/>
    </row>
    <row r="1794" spans="27:64">
      <c r="AA1794" s="19"/>
      <c r="AB1794" s="19"/>
      <c r="AC1794" s="19"/>
      <c r="AD1794" s="19"/>
      <c r="AE1794" s="19"/>
      <c r="AG1794" s="137"/>
      <c r="AN1794" s="19"/>
      <c r="AO1794" s="19"/>
      <c r="AP1794" s="19"/>
      <c r="AQ1794" s="19"/>
      <c r="AR1794" s="19"/>
      <c r="AS1794" s="19"/>
      <c r="AT1794" s="19"/>
      <c r="AU1794" s="19"/>
    </row>
    <row r="1795" spans="27:64">
      <c r="AA1795" s="19"/>
      <c r="AB1795" s="19"/>
      <c r="AC1795" s="19"/>
      <c r="AD1795" s="19"/>
      <c r="AE1795" s="19"/>
      <c r="AG1795" s="137"/>
      <c r="AN1795" s="19"/>
      <c r="AO1795" s="19"/>
      <c r="AP1795" s="19"/>
      <c r="AQ1795" s="19"/>
      <c r="AR1795" s="19"/>
      <c r="AS1795" s="19"/>
      <c r="AT1795" s="19"/>
      <c r="AU1795" s="19"/>
    </row>
    <row r="1796" spans="27:64">
      <c r="AA1796" s="19"/>
      <c r="AB1796" s="19"/>
      <c r="AC1796" s="19"/>
      <c r="AD1796" s="19"/>
      <c r="AE1796" s="19"/>
      <c r="AG1796" s="137"/>
      <c r="AN1796" s="19"/>
      <c r="AO1796" s="19"/>
      <c r="AP1796" s="19"/>
      <c r="AQ1796" s="19"/>
      <c r="AR1796" s="19"/>
      <c r="AS1796" s="19"/>
      <c r="AT1796" s="19"/>
      <c r="AU1796" s="19"/>
    </row>
    <row r="1797" spans="27:64">
      <c r="AA1797" s="19"/>
      <c r="AB1797" s="19"/>
      <c r="AC1797" s="19"/>
      <c r="AD1797" s="19"/>
      <c r="AE1797" s="19"/>
      <c r="AG1797" s="137"/>
      <c r="AN1797" s="19"/>
      <c r="AO1797" s="19"/>
      <c r="AP1797" s="19"/>
      <c r="AQ1797" s="19"/>
      <c r="AR1797" s="19"/>
      <c r="AS1797" s="19"/>
      <c r="AT1797" s="19"/>
      <c r="AU1797" s="19"/>
    </row>
    <row r="1798" spans="27:64">
      <c r="AA1798" s="19"/>
      <c r="AB1798" s="19"/>
      <c r="AC1798" s="19"/>
      <c r="AD1798" s="19"/>
      <c r="AE1798" s="19"/>
      <c r="AG1798" s="137"/>
      <c r="AN1798" s="19"/>
      <c r="AO1798" s="19"/>
      <c r="AP1798" s="19"/>
      <c r="AQ1798" s="19"/>
      <c r="AR1798" s="19"/>
      <c r="AS1798" s="19"/>
      <c r="AT1798" s="19"/>
      <c r="AU1798" s="19"/>
      <c r="AV1798" s="19"/>
    </row>
    <row r="1799" spans="27:64">
      <c r="AA1799" s="19"/>
      <c r="AB1799" s="19"/>
      <c r="AC1799" s="19"/>
      <c r="AD1799" s="19"/>
      <c r="AE1799" s="19"/>
      <c r="AG1799" s="137"/>
      <c r="AN1799" s="19"/>
      <c r="AO1799" s="19"/>
      <c r="AP1799" s="19"/>
      <c r="AQ1799" s="19"/>
      <c r="AR1799" s="19"/>
      <c r="AS1799" s="19"/>
      <c r="AT1799" s="19"/>
      <c r="AU1799" s="19"/>
    </row>
    <row r="1800" spans="27:64">
      <c r="AA1800" s="19"/>
      <c r="AB1800" s="19"/>
      <c r="AC1800" s="19"/>
      <c r="AD1800" s="19"/>
      <c r="AE1800" s="19"/>
      <c r="AG1800" s="137"/>
      <c r="AN1800" s="19"/>
      <c r="AO1800" s="19"/>
      <c r="AP1800" s="19"/>
      <c r="AQ1800" s="19"/>
      <c r="AR1800" s="19"/>
      <c r="AS1800" s="19"/>
      <c r="AT1800" s="19"/>
      <c r="AU1800" s="19"/>
      <c r="AV1800" s="19"/>
      <c r="AX1800" s="19"/>
    </row>
    <row r="1801" spans="27:64">
      <c r="AA1801" s="19"/>
      <c r="AB1801" s="19"/>
      <c r="AC1801" s="19"/>
      <c r="AD1801" s="19"/>
      <c r="AE1801" s="19"/>
      <c r="AG1801" s="137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  <c r="BA1801" s="19"/>
      <c r="BB1801" s="19"/>
      <c r="BC1801" s="19"/>
      <c r="BD1801" s="19"/>
      <c r="BE1801" s="19"/>
      <c r="BF1801" s="19"/>
      <c r="BG1801" s="19"/>
      <c r="BH1801" s="19"/>
      <c r="BI1801" s="19"/>
      <c r="BJ1801" s="19"/>
      <c r="BK1801" s="19"/>
      <c r="BL1801" s="19"/>
    </row>
    <row r="1802" spans="27:64">
      <c r="AA1802" s="19"/>
      <c r="AB1802" s="19"/>
      <c r="AC1802" s="19"/>
      <c r="AD1802" s="19"/>
      <c r="AE1802" s="19"/>
      <c r="AG1802" s="137"/>
      <c r="AN1802" s="19"/>
      <c r="AO1802" s="19"/>
      <c r="AP1802" s="19"/>
      <c r="AQ1802" s="19"/>
      <c r="AR1802" s="19"/>
      <c r="AS1802" s="19"/>
      <c r="AT1802" s="19"/>
      <c r="AU1802" s="19"/>
    </row>
    <row r="1803" spans="27:64">
      <c r="AA1803" s="19"/>
      <c r="AB1803" s="19"/>
      <c r="AC1803" s="19"/>
      <c r="AD1803" s="19"/>
      <c r="AE1803" s="19"/>
      <c r="AG1803" s="137"/>
      <c r="AN1803" s="19"/>
      <c r="AO1803" s="19"/>
      <c r="AP1803" s="19"/>
      <c r="AQ1803" s="19"/>
      <c r="AR1803" s="19"/>
      <c r="AS1803" s="19"/>
      <c r="AT1803" s="19"/>
      <c r="AU1803" s="19"/>
    </row>
    <row r="1804" spans="27:64">
      <c r="AA1804" s="19"/>
      <c r="AB1804" s="19"/>
      <c r="AC1804" s="19"/>
      <c r="AD1804" s="19"/>
      <c r="AE1804" s="19"/>
      <c r="AG1804" s="137"/>
      <c r="AN1804" s="19"/>
      <c r="AO1804" s="19"/>
      <c r="AP1804" s="19"/>
      <c r="AQ1804" s="19"/>
      <c r="AR1804" s="19"/>
      <c r="AS1804" s="19"/>
      <c r="AT1804" s="19"/>
      <c r="AU1804" s="19"/>
      <c r="AV1804" s="19"/>
      <c r="AX1804" s="19"/>
    </row>
    <row r="1805" spans="27:64">
      <c r="AA1805" s="19"/>
      <c r="AB1805" s="19"/>
      <c r="AC1805" s="19"/>
      <c r="AD1805" s="19"/>
      <c r="AE1805" s="19"/>
      <c r="AG1805" s="137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  <c r="BA1805" s="19"/>
      <c r="BB1805" s="19"/>
      <c r="BC1805" s="19"/>
      <c r="BD1805" s="19"/>
      <c r="BE1805" s="19"/>
      <c r="BF1805" s="19"/>
      <c r="BG1805" s="19"/>
      <c r="BH1805" s="19"/>
      <c r="BI1805" s="19"/>
      <c r="BJ1805" s="19"/>
      <c r="BK1805" s="19"/>
      <c r="BL1805" s="19"/>
    </row>
    <row r="1806" spans="27:64">
      <c r="AA1806" s="19"/>
      <c r="AB1806" s="19"/>
      <c r="AC1806" s="19"/>
      <c r="AD1806" s="19"/>
      <c r="AE1806" s="19"/>
      <c r="AG1806" s="137"/>
      <c r="AN1806" s="19"/>
      <c r="AO1806" s="19"/>
      <c r="AP1806" s="19"/>
      <c r="AQ1806" s="19"/>
      <c r="AR1806" s="19"/>
      <c r="AS1806" s="19"/>
      <c r="AT1806" s="19"/>
      <c r="AU1806" s="19"/>
    </row>
    <row r="1807" spans="27:64">
      <c r="AA1807" s="19"/>
      <c r="AB1807" s="19"/>
      <c r="AC1807" s="19"/>
      <c r="AD1807" s="19"/>
      <c r="AE1807" s="19"/>
      <c r="AG1807" s="137"/>
      <c r="AN1807" s="19"/>
      <c r="AO1807" s="19"/>
      <c r="AP1807" s="19"/>
      <c r="AQ1807" s="19"/>
      <c r="AR1807" s="19"/>
      <c r="AS1807" s="19"/>
      <c r="AT1807" s="19"/>
      <c r="AU1807" s="19"/>
    </row>
    <row r="1808" spans="27:64">
      <c r="AA1808" s="19"/>
      <c r="AB1808" s="19"/>
      <c r="AC1808" s="19"/>
      <c r="AD1808" s="19"/>
      <c r="AE1808" s="19"/>
      <c r="AG1808" s="137"/>
      <c r="AN1808" s="19"/>
      <c r="AO1808" s="19"/>
      <c r="AP1808" s="19"/>
      <c r="AQ1808" s="19"/>
      <c r="AR1808" s="19"/>
      <c r="AS1808" s="19"/>
      <c r="AT1808" s="19"/>
      <c r="AU1808" s="19"/>
    </row>
    <row r="1809" spans="27:64">
      <c r="AA1809" s="19"/>
      <c r="AB1809" s="19"/>
      <c r="AC1809" s="19"/>
      <c r="AD1809" s="19"/>
      <c r="AE1809" s="19"/>
      <c r="AG1809" s="137"/>
      <c r="AN1809" s="19"/>
      <c r="AO1809" s="19"/>
      <c r="AP1809" s="19"/>
      <c r="AQ1809" s="19"/>
      <c r="AR1809" s="19"/>
      <c r="AS1809" s="19"/>
      <c r="AT1809" s="19"/>
      <c r="AU1809" s="19"/>
    </row>
    <row r="1810" spans="27:64">
      <c r="AA1810" s="19"/>
      <c r="AB1810" s="19"/>
      <c r="AC1810" s="19"/>
      <c r="AD1810" s="19"/>
      <c r="AE1810" s="19"/>
      <c r="AG1810" s="137"/>
      <c r="AN1810" s="19"/>
      <c r="AO1810" s="19"/>
      <c r="AP1810" s="19"/>
      <c r="AQ1810" s="19"/>
      <c r="AR1810" s="19"/>
      <c r="AS1810" s="19"/>
      <c r="AT1810" s="19"/>
      <c r="AU1810" s="19"/>
      <c r="AV1810" s="19"/>
      <c r="AX1810" s="19"/>
    </row>
    <row r="1811" spans="27:64">
      <c r="AA1811" s="19"/>
      <c r="AB1811" s="19"/>
      <c r="AC1811" s="19"/>
      <c r="AD1811" s="19"/>
      <c r="AE1811" s="19"/>
      <c r="AG1811" s="137"/>
      <c r="AN1811" s="19"/>
      <c r="AO1811" s="19"/>
      <c r="AP1811" s="19"/>
      <c r="AQ1811" s="19"/>
      <c r="AR1811" s="19"/>
      <c r="AS1811" s="19"/>
      <c r="AT1811" s="19"/>
      <c r="AU1811" s="19"/>
    </row>
    <row r="1812" spans="27:64">
      <c r="AA1812" s="19"/>
      <c r="AB1812" s="19"/>
      <c r="AC1812" s="19"/>
      <c r="AD1812" s="19"/>
      <c r="AE1812" s="19"/>
      <c r="AG1812" s="137"/>
      <c r="AN1812" s="19"/>
      <c r="AO1812" s="19"/>
      <c r="AP1812" s="19"/>
      <c r="AQ1812" s="19"/>
      <c r="AR1812" s="19"/>
      <c r="AS1812" s="19"/>
      <c r="AT1812" s="19"/>
      <c r="AU1812" s="19"/>
    </row>
    <row r="1813" spans="27:64">
      <c r="AA1813" s="19"/>
      <c r="AB1813" s="19"/>
      <c r="AC1813" s="19"/>
      <c r="AD1813" s="19"/>
      <c r="AE1813" s="19"/>
      <c r="AG1813" s="137"/>
      <c r="AN1813" s="19"/>
      <c r="AO1813" s="19"/>
      <c r="AP1813" s="19"/>
      <c r="AQ1813" s="19"/>
      <c r="AR1813" s="19"/>
      <c r="AS1813" s="19"/>
      <c r="AT1813" s="19"/>
      <c r="AU1813" s="19"/>
    </row>
    <row r="1814" spans="27:64">
      <c r="AA1814" s="19"/>
      <c r="AB1814" s="19"/>
      <c r="AC1814" s="19"/>
      <c r="AD1814" s="19"/>
      <c r="AE1814" s="19"/>
      <c r="AG1814" s="137"/>
      <c r="AN1814" s="19"/>
      <c r="AO1814" s="19"/>
      <c r="AP1814" s="19"/>
      <c r="AQ1814" s="19"/>
      <c r="AR1814" s="19"/>
      <c r="AS1814" s="19"/>
      <c r="AT1814" s="19"/>
      <c r="AU1814" s="19"/>
    </row>
    <row r="1815" spans="27:64">
      <c r="AA1815" s="19"/>
      <c r="AB1815" s="19"/>
      <c r="AC1815" s="19"/>
      <c r="AD1815" s="19"/>
      <c r="AE1815" s="19"/>
      <c r="AG1815" s="137"/>
      <c r="AN1815" s="19"/>
      <c r="AO1815" s="19"/>
      <c r="AP1815" s="19"/>
      <c r="AQ1815" s="19"/>
      <c r="AR1815" s="19"/>
      <c r="AS1815" s="19"/>
      <c r="AT1815" s="19"/>
      <c r="AU1815" s="19"/>
    </row>
    <row r="1816" spans="27:64">
      <c r="AA1816" s="19"/>
      <c r="AB1816" s="19"/>
      <c r="AC1816" s="19"/>
      <c r="AD1816" s="19"/>
      <c r="AE1816" s="19"/>
      <c r="AG1816" s="137"/>
      <c r="AN1816" s="19"/>
      <c r="AO1816" s="19"/>
      <c r="AP1816" s="19"/>
      <c r="AQ1816" s="19"/>
      <c r="AR1816" s="19"/>
      <c r="AS1816" s="19"/>
      <c r="AT1816" s="19"/>
      <c r="AU1816" s="19"/>
    </row>
    <row r="1817" spans="27:64">
      <c r="AA1817" s="19"/>
      <c r="AB1817" s="19"/>
      <c r="AC1817" s="19"/>
      <c r="AD1817" s="19"/>
      <c r="AE1817" s="19"/>
      <c r="AG1817" s="137"/>
      <c r="AN1817" s="19"/>
      <c r="AO1817" s="19"/>
      <c r="AP1817" s="19"/>
      <c r="AQ1817" s="19"/>
      <c r="AR1817" s="19"/>
      <c r="AS1817" s="19"/>
      <c r="AT1817" s="19"/>
      <c r="AU1817" s="19"/>
      <c r="AV1817" s="19"/>
      <c r="AX1817" s="19"/>
      <c r="AY1817" s="19"/>
      <c r="AZ1817" s="19"/>
      <c r="BA1817" s="19"/>
      <c r="BB1817" s="19"/>
      <c r="BC1817" s="19"/>
      <c r="BD1817" s="19"/>
      <c r="BE1817" s="19"/>
      <c r="BF1817" s="19"/>
      <c r="BG1817" s="19"/>
      <c r="BH1817" s="19"/>
      <c r="BI1817" s="19"/>
      <c r="BJ1817" s="19"/>
      <c r="BK1817" s="19"/>
      <c r="BL1817" s="19"/>
    </row>
    <row r="1818" spans="27:64">
      <c r="AA1818" s="19"/>
      <c r="AB1818" s="19"/>
      <c r="AC1818" s="19"/>
      <c r="AD1818" s="19"/>
      <c r="AE1818" s="19"/>
      <c r="AG1818" s="137"/>
      <c r="AN1818" s="19"/>
      <c r="AO1818" s="19"/>
      <c r="AP1818" s="19"/>
      <c r="AQ1818" s="19"/>
      <c r="AR1818" s="19"/>
      <c r="AS1818" s="19"/>
      <c r="AT1818" s="19"/>
      <c r="AU1818" s="19"/>
      <c r="AV1818" s="19"/>
    </row>
    <row r="1819" spans="27:64">
      <c r="AA1819" s="19"/>
      <c r="AB1819" s="19"/>
      <c r="AC1819" s="19"/>
      <c r="AD1819" s="19"/>
      <c r="AE1819" s="19"/>
      <c r="AG1819" s="137"/>
      <c r="AN1819" s="19"/>
      <c r="AO1819" s="19"/>
      <c r="AP1819" s="19"/>
      <c r="AQ1819" s="19"/>
      <c r="AR1819" s="19"/>
      <c r="AS1819" s="19"/>
      <c r="AT1819" s="19"/>
      <c r="AU1819" s="19"/>
    </row>
    <row r="1820" spans="27:64">
      <c r="AA1820" s="19"/>
      <c r="AB1820" s="19"/>
      <c r="AC1820" s="19"/>
      <c r="AD1820" s="19"/>
      <c r="AE1820" s="19"/>
      <c r="AG1820" s="137"/>
      <c r="AN1820" s="19"/>
      <c r="AO1820" s="19"/>
      <c r="AP1820" s="19"/>
      <c r="AQ1820" s="19"/>
      <c r="AR1820" s="19"/>
      <c r="AS1820" s="19"/>
      <c r="AT1820" s="19"/>
      <c r="AU1820" s="19"/>
      <c r="AV1820" s="19"/>
    </row>
    <row r="1821" spans="27:64">
      <c r="AA1821" s="19"/>
      <c r="AB1821" s="19"/>
      <c r="AC1821" s="19"/>
      <c r="AD1821" s="19"/>
      <c r="AE1821" s="19"/>
      <c r="AG1821" s="137"/>
      <c r="AN1821" s="19"/>
      <c r="AO1821" s="19"/>
      <c r="AP1821" s="19"/>
      <c r="AQ1821" s="19"/>
      <c r="AR1821" s="19"/>
      <c r="AS1821" s="19"/>
      <c r="AT1821" s="19"/>
      <c r="AU1821" s="19"/>
    </row>
    <row r="1822" spans="27:64">
      <c r="AA1822" s="19"/>
      <c r="AB1822" s="19"/>
      <c r="AC1822" s="19"/>
      <c r="AD1822" s="19"/>
      <c r="AE1822" s="19"/>
      <c r="AG1822" s="137"/>
      <c r="AN1822" s="19"/>
      <c r="AO1822" s="19"/>
      <c r="AP1822" s="19"/>
      <c r="AQ1822" s="19"/>
      <c r="AR1822" s="19"/>
      <c r="AS1822" s="19"/>
      <c r="AT1822" s="19"/>
      <c r="AU1822" s="19"/>
    </row>
    <row r="1823" spans="27:64">
      <c r="AA1823" s="19"/>
      <c r="AB1823" s="19"/>
      <c r="AC1823" s="19"/>
      <c r="AD1823" s="19"/>
      <c r="AE1823" s="19"/>
      <c r="AG1823" s="137"/>
      <c r="AN1823" s="19"/>
      <c r="AO1823" s="19"/>
      <c r="AP1823" s="19"/>
      <c r="AQ1823" s="19"/>
      <c r="AR1823" s="19"/>
      <c r="AS1823" s="19"/>
      <c r="AT1823" s="19"/>
      <c r="AU1823" s="19"/>
    </row>
    <row r="1824" spans="27:64">
      <c r="AA1824" s="19"/>
      <c r="AB1824" s="19"/>
      <c r="AC1824" s="19"/>
      <c r="AD1824" s="19"/>
      <c r="AE1824" s="19"/>
      <c r="AG1824" s="137"/>
      <c r="AN1824" s="19"/>
      <c r="AO1824" s="19"/>
      <c r="AP1824" s="19"/>
      <c r="AQ1824" s="19"/>
      <c r="AR1824" s="19"/>
      <c r="AS1824" s="19"/>
      <c r="AT1824" s="19"/>
      <c r="AU1824" s="19"/>
    </row>
    <row r="1825" spans="27:64">
      <c r="AA1825" s="19"/>
      <c r="AB1825" s="19"/>
      <c r="AC1825" s="19"/>
      <c r="AD1825" s="19"/>
      <c r="AE1825" s="19"/>
      <c r="AG1825" s="137"/>
      <c r="AN1825" s="19"/>
      <c r="AO1825" s="19"/>
      <c r="AP1825" s="19"/>
      <c r="AQ1825" s="19"/>
      <c r="AR1825" s="19"/>
      <c r="AS1825" s="19"/>
      <c r="AT1825" s="19"/>
      <c r="AU1825" s="19"/>
    </row>
    <row r="1826" spans="27:64">
      <c r="AA1826" s="19"/>
      <c r="AB1826" s="19"/>
      <c r="AC1826" s="19"/>
      <c r="AD1826" s="19"/>
      <c r="AE1826" s="19"/>
      <c r="AG1826" s="137"/>
      <c r="AN1826" s="19"/>
      <c r="AO1826" s="19"/>
      <c r="AP1826" s="19"/>
      <c r="AQ1826" s="19"/>
      <c r="AR1826" s="19"/>
      <c r="AS1826" s="19"/>
      <c r="AT1826" s="19"/>
      <c r="AU1826" s="19"/>
    </row>
    <row r="1827" spans="27:64">
      <c r="AA1827" s="19"/>
      <c r="AB1827" s="19"/>
      <c r="AC1827" s="19"/>
      <c r="AD1827" s="19"/>
      <c r="AE1827" s="19"/>
      <c r="AG1827" s="137"/>
      <c r="AN1827" s="19"/>
      <c r="AO1827" s="19"/>
      <c r="AP1827" s="19"/>
      <c r="AQ1827" s="19"/>
      <c r="AR1827" s="19"/>
      <c r="AS1827" s="19"/>
      <c r="AT1827" s="19"/>
      <c r="AU1827" s="19"/>
    </row>
    <row r="1828" spans="27:64">
      <c r="AA1828" s="19"/>
      <c r="AB1828" s="19"/>
      <c r="AC1828" s="19"/>
      <c r="AD1828" s="19"/>
      <c r="AE1828" s="19"/>
      <c r="AG1828" s="137"/>
      <c r="AN1828" s="19"/>
      <c r="AO1828" s="19"/>
      <c r="AP1828" s="19"/>
      <c r="AQ1828" s="19"/>
      <c r="AR1828" s="19"/>
      <c r="AS1828" s="19"/>
      <c r="AT1828" s="19"/>
      <c r="AU1828" s="19"/>
    </row>
    <row r="1829" spans="27:64">
      <c r="AA1829" s="19"/>
      <c r="AB1829" s="19"/>
      <c r="AC1829" s="19"/>
      <c r="AD1829" s="19"/>
      <c r="AE1829" s="19"/>
      <c r="AG1829" s="137"/>
      <c r="AN1829" s="19"/>
      <c r="AO1829" s="19"/>
      <c r="AP1829" s="19"/>
      <c r="AQ1829" s="19"/>
      <c r="AR1829" s="19"/>
      <c r="AS1829" s="19"/>
      <c r="AT1829" s="19"/>
      <c r="AU1829" s="19"/>
    </row>
    <row r="1830" spans="27:64">
      <c r="AA1830" s="19"/>
      <c r="AB1830" s="19"/>
      <c r="AC1830" s="19"/>
      <c r="AD1830" s="19"/>
      <c r="AE1830" s="19"/>
      <c r="AG1830" s="137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  <c r="BA1830" s="19"/>
      <c r="BB1830" s="19"/>
      <c r="BC1830" s="19"/>
      <c r="BD1830" s="19"/>
      <c r="BE1830" s="19"/>
      <c r="BF1830" s="19"/>
      <c r="BG1830" s="19"/>
      <c r="BH1830" s="19"/>
      <c r="BI1830" s="19"/>
      <c r="BJ1830" s="19"/>
      <c r="BK1830" s="19"/>
      <c r="BL1830" s="19"/>
    </row>
    <row r="1831" spans="27:64">
      <c r="AA1831" s="19"/>
      <c r="AB1831" s="19"/>
      <c r="AC1831" s="19"/>
      <c r="AD1831" s="19"/>
      <c r="AE1831" s="19"/>
      <c r="AG1831" s="137"/>
      <c r="AN1831" s="19"/>
      <c r="AO1831" s="19"/>
      <c r="AP1831" s="19"/>
      <c r="AQ1831" s="19"/>
      <c r="AR1831" s="19"/>
      <c r="AS1831" s="19"/>
      <c r="AT1831" s="19"/>
      <c r="AU1831" s="19"/>
    </row>
    <row r="1832" spans="27:64">
      <c r="AA1832" s="19"/>
      <c r="AB1832" s="19"/>
      <c r="AC1832" s="19"/>
      <c r="AD1832" s="19"/>
      <c r="AE1832" s="19"/>
      <c r="AG1832" s="137"/>
      <c r="AN1832" s="19"/>
      <c r="AO1832" s="19"/>
      <c r="AP1832" s="19"/>
      <c r="AQ1832" s="19"/>
      <c r="AR1832" s="19"/>
      <c r="AS1832" s="19"/>
      <c r="AT1832" s="19"/>
      <c r="AU1832" s="19"/>
    </row>
    <row r="1833" spans="27:64">
      <c r="AA1833" s="19"/>
      <c r="AB1833" s="19"/>
      <c r="AC1833" s="19"/>
      <c r="AD1833" s="19"/>
      <c r="AE1833" s="19"/>
      <c r="AG1833" s="137"/>
      <c r="AN1833" s="19"/>
      <c r="AO1833" s="19"/>
      <c r="AP1833" s="19"/>
      <c r="AQ1833" s="19"/>
      <c r="AR1833" s="19"/>
      <c r="AS1833" s="19"/>
      <c r="AT1833" s="19"/>
      <c r="AU1833" s="19"/>
    </row>
    <row r="1834" spans="27:64">
      <c r="AA1834" s="19"/>
      <c r="AB1834" s="19"/>
      <c r="AC1834" s="19"/>
      <c r="AD1834" s="19"/>
      <c r="AE1834" s="19"/>
      <c r="AG1834" s="137"/>
      <c r="AN1834" s="19"/>
      <c r="AO1834" s="19"/>
      <c r="AP1834" s="19"/>
      <c r="AQ1834" s="19"/>
      <c r="AR1834" s="19"/>
      <c r="AS1834" s="19"/>
      <c r="AT1834" s="19"/>
      <c r="AU1834" s="19"/>
    </row>
    <row r="1835" spans="27:64">
      <c r="AA1835" s="19"/>
      <c r="AB1835" s="19"/>
      <c r="AC1835" s="19"/>
      <c r="AD1835" s="19"/>
      <c r="AE1835" s="19"/>
      <c r="AG1835" s="137"/>
      <c r="AN1835" s="19"/>
      <c r="AO1835" s="19"/>
      <c r="AP1835" s="19"/>
      <c r="AQ1835" s="19"/>
      <c r="AR1835" s="19"/>
      <c r="AS1835" s="19"/>
      <c r="AT1835" s="19"/>
      <c r="AU1835" s="19"/>
    </row>
    <row r="1836" spans="27:64">
      <c r="AA1836" s="19"/>
      <c r="AB1836" s="19"/>
      <c r="AC1836" s="19"/>
      <c r="AD1836" s="19"/>
      <c r="AE1836" s="19"/>
      <c r="AG1836" s="137"/>
      <c r="AN1836" s="19"/>
      <c r="AO1836" s="19"/>
      <c r="AP1836" s="19"/>
      <c r="AQ1836" s="19"/>
      <c r="AR1836" s="19"/>
      <c r="AS1836" s="19"/>
      <c r="AT1836" s="19"/>
      <c r="AU1836" s="19"/>
    </row>
    <row r="1837" spans="27:64">
      <c r="AA1837" s="19"/>
      <c r="AB1837" s="19"/>
      <c r="AC1837" s="19"/>
      <c r="AD1837" s="19"/>
      <c r="AE1837" s="19"/>
      <c r="AG1837" s="137"/>
      <c r="AN1837" s="19"/>
      <c r="AO1837" s="19"/>
      <c r="AP1837" s="19"/>
      <c r="AQ1837" s="19"/>
      <c r="AR1837" s="19"/>
      <c r="AS1837" s="19"/>
      <c r="AT1837" s="19"/>
      <c r="AU1837" s="19"/>
    </row>
    <row r="1838" spans="27:64">
      <c r="AA1838" s="19"/>
      <c r="AB1838" s="19"/>
      <c r="AC1838" s="19"/>
      <c r="AD1838" s="19"/>
      <c r="AE1838" s="19"/>
      <c r="AG1838" s="137"/>
      <c r="AN1838" s="19"/>
      <c r="AO1838" s="19"/>
      <c r="AP1838" s="19"/>
      <c r="AQ1838" s="19"/>
      <c r="AR1838" s="19"/>
      <c r="AS1838" s="19"/>
      <c r="AT1838" s="19"/>
      <c r="AU1838" s="19"/>
    </row>
    <row r="1839" spans="27:64">
      <c r="AA1839" s="19"/>
      <c r="AB1839" s="19"/>
      <c r="AC1839" s="19"/>
      <c r="AD1839" s="19"/>
      <c r="AE1839" s="19"/>
      <c r="AG1839" s="137"/>
      <c r="AN1839" s="19"/>
      <c r="AO1839" s="19"/>
      <c r="AP1839" s="19"/>
      <c r="AQ1839" s="19"/>
      <c r="AR1839" s="19"/>
      <c r="AS1839" s="19"/>
      <c r="AT1839" s="19"/>
      <c r="AU1839" s="19"/>
    </row>
    <row r="1840" spans="27:64">
      <c r="AA1840" s="19"/>
      <c r="AB1840" s="19"/>
      <c r="AC1840" s="19"/>
      <c r="AD1840" s="19"/>
      <c r="AE1840" s="19"/>
      <c r="AG1840" s="137"/>
      <c r="AN1840" s="19"/>
      <c r="AO1840" s="19"/>
      <c r="AP1840" s="19"/>
      <c r="AQ1840" s="19"/>
      <c r="AR1840" s="19"/>
      <c r="AS1840" s="19"/>
      <c r="AT1840" s="19"/>
      <c r="AU1840" s="19"/>
    </row>
    <row r="1841" spans="27:64">
      <c r="AA1841" s="19"/>
      <c r="AB1841" s="19"/>
      <c r="AC1841" s="19"/>
      <c r="AD1841" s="19"/>
      <c r="AE1841" s="19"/>
      <c r="AG1841" s="137"/>
      <c r="AN1841" s="19"/>
      <c r="AO1841" s="19"/>
      <c r="AP1841" s="19"/>
      <c r="AQ1841" s="19"/>
      <c r="AR1841" s="19"/>
      <c r="AS1841" s="19"/>
      <c r="AT1841" s="19"/>
      <c r="AU1841" s="19"/>
    </row>
    <row r="1842" spans="27:64">
      <c r="AA1842" s="19"/>
      <c r="AB1842" s="19"/>
      <c r="AC1842" s="19"/>
      <c r="AD1842" s="19"/>
      <c r="AE1842" s="19"/>
      <c r="AG1842" s="137"/>
      <c r="AN1842" s="19"/>
      <c r="AO1842" s="19"/>
      <c r="AP1842" s="19"/>
      <c r="AQ1842" s="19"/>
      <c r="AR1842" s="19"/>
      <c r="AS1842" s="19"/>
      <c r="AT1842" s="19"/>
      <c r="AU1842" s="19"/>
    </row>
    <row r="1843" spans="27:64">
      <c r="AA1843" s="19"/>
      <c r="AB1843" s="19"/>
      <c r="AC1843" s="19"/>
      <c r="AD1843" s="19"/>
      <c r="AE1843" s="19"/>
      <c r="AG1843" s="137"/>
      <c r="AN1843" s="19"/>
      <c r="AO1843" s="19"/>
      <c r="AP1843" s="19"/>
      <c r="AQ1843" s="19"/>
      <c r="AR1843" s="19"/>
      <c r="AS1843" s="19"/>
      <c r="AT1843" s="19"/>
      <c r="AU1843" s="19"/>
    </row>
    <row r="1844" spans="27:64">
      <c r="AA1844" s="19"/>
      <c r="AB1844" s="19"/>
      <c r="AC1844" s="19"/>
      <c r="AD1844" s="19"/>
      <c r="AE1844" s="19"/>
      <c r="AG1844" s="137"/>
      <c r="AN1844" s="19"/>
      <c r="AO1844" s="19"/>
      <c r="AP1844" s="19"/>
      <c r="AQ1844" s="19"/>
      <c r="AR1844" s="19"/>
      <c r="AS1844" s="19"/>
      <c r="AT1844" s="19"/>
      <c r="AU1844" s="19"/>
    </row>
    <row r="1845" spans="27:64">
      <c r="AA1845" s="19"/>
      <c r="AB1845" s="19"/>
      <c r="AC1845" s="19"/>
      <c r="AD1845" s="19"/>
      <c r="AE1845" s="19"/>
      <c r="AG1845" s="137"/>
      <c r="AN1845" s="19"/>
      <c r="AO1845" s="19"/>
      <c r="AP1845" s="19"/>
      <c r="AQ1845" s="19"/>
      <c r="AR1845" s="19"/>
      <c r="AS1845" s="19"/>
      <c r="AT1845" s="19"/>
      <c r="AU1845" s="19"/>
    </row>
    <row r="1846" spans="27:64">
      <c r="AA1846" s="19"/>
      <c r="AB1846" s="19"/>
      <c r="AC1846" s="19"/>
      <c r="AD1846" s="19"/>
      <c r="AE1846" s="19"/>
      <c r="AG1846" s="137"/>
      <c r="AN1846" s="19"/>
      <c r="AO1846" s="19"/>
      <c r="AP1846" s="19"/>
      <c r="AQ1846" s="19"/>
      <c r="AR1846" s="19"/>
      <c r="AS1846" s="19"/>
      <c r="AT1846" s="19"/>
      <c r="AU1846" s="19"/>
    </row>
    <row r="1847" spans="27:64">
      <c r="AA1847" s="19"/>
      <c r="AB1847" s="19"/>
      <c r="AC1847" s="19"/>
      <c r="AD1847" s="19"/>
      <c r="AE1847" s="19"/>
      <c r="AG1847" s="137"/>
      <c r="AN1847" s="19"/>
      <c r="AO1847" s="19"/>
      <c r="AP1847" s="19"/>
      <c r="AQ1847" s="19"/>
      <c r="AR1847" s="19"/>
      <c r="AS1847" s="19"/>
      <c r="AT1847" s="19"/>
      <c r="AU1847" s="19"/>
    </row>
    <row r="1848" spans="27:64">
      <c r="AA1848" s="19"/>
      <c r="AB1848" s="19"/>
      <c r="AC1848" s="19"/>
      <c r="AD1848" s="19"/>
      <c r="AE1848" s="19"/>
      <c r="AG1848" s="137"/>
      <c r="AN1848" s="19"/>
      <c r="AO1848" s="19"/>
      <c r="AP1848" s="19"/>
      <c r="AQ1848" s="19"/>
      <c r="AR1848" s="19"/>
      <c r="AS1848" s="19"/>
      <c r="AT1848" s="19"/>
      <c r="AU1848" s="19"/>
    </row>
    <row r="1849" spans="27:64">
      <c r="AA1849" s="19"/>
      <c r="AB1849" s="19"/>
      <c r="AC1849" s="19"/>
      <c r="AD1849" s="19"/>
      <c r="AE1849" s="19"/>
      <c r="AG1849" s="137"/>
      <c r="AN1849" s="19"/>
      <c r="AO1849" s="19"/>
      <c r="AP1849" s="19"/>
      <c r="AQ1849" s="19"/>
      <c r="AR1849" s="19"/>
      <c r="AS1849" s="19"/>
      <c r="AT1849" s="19"/>
      <c r="AU1849" s="19"/>
      <c r="AV1849" s="19"/>
    </row>
    <row r="1850" spans="27:64">
      <c r="AA1850" s="19"/>
      <c r="AB1850" s="19"/>
      <c r="AC1850" s="19"/>
      <c r="AD1850" s="19"/>
      <c r="AE1850" s="19"/>
      <c r="AG1850" s="137"/>
      <c r="AN1850" s="19"/>
      <c r="AO1850" s="19"/>
      <c r="AP1850" s="19"/>
      <c r="AQ1850" s="19"/>
      <c r="AR1850" s="19"/>
      <c r="AS1850" s="19"/>
      <c r="AT1850" s="19"/>
      <c r="AU1850" s="19"/>
    </row>
    <row r="1851" spans="27:64">
      <c r="AA1851" s="19"/>
      <c r="AB1851" s="19"/>
      <c r="AC1851" s="19"/>
      <c r="AD1851" s="19"/>
      <c r="AE1851" s="19"/>
      <c r="AG1851" s="137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"/>
      <c r="BB1851" s="19"/>
      <c r="BC1851" s="19"/>
      <c r="BD1851" s="19"/>
      <c r="BE1851" s="19"/>
      <c r="BF1851" s="19"/>
      <c r="BG1851" s="19"/>
      <c r="BH1851" s="19"/>
      <c r="BI1851" s="19"/>
      <c r="BJ1851" s="19"/>
      <c r="BK1851" s="19"/>
      <c r="BL1851" s="19"/>
    </row>
    <row r="1852" spans="27:64">
      <c r="AA1852" s="19"/>
      <c r="AB1852" s="19"/>
      <c r="AC1852" s="19"/>
      <c r="AD1852" s="19"/>
      <c r="AE1852" s="19"/>
      <c r="AG1852" s="137"/>
      <c r="AN1852" s="19"/>
      <c r="AO1852" s="19"/>
      <c r="AP1852" s="19"/>
      <c r="AQ1852" s="19"/>
      <c r="AR1852" s="19"/>
      <c r="AS1852" s="19"/>
      <c r="AT1852" s="19"/>
      <c r="AU1852" s="19"/>
      <c r="AV1852" s="19"/>
    </row>
    <row r="1853" spans="27:64">
      <c r="AA1853" s="19"/>
      <c r="AB1853" s="19"/>
      <c r="AC1853" s="19"/>
      <c r="AD1853" s="19"/>
      <c r="AE1853" s="19"/>
      <c r="AG1853" s="137"/>
      <c r="AN1853" s="19"/>
      <c r="AO1853" s="19"/>
      <c r="AP1853" s="19"/>
      <c r="AQ1853" s="19"/>
      <c r="AR1853" s="19"/>
      <c r="AS1853" s="19"/>
      <c r="AT1853" s="19"/>
      <c r="AU1853" s="19"/>
    </row>
    <row r="1854" spans="27:64">
      <c r="AA1854" s="19"/>
      <c r="AB1854" s="19"/>
      <c r="AC1854" s="19"/>
      <c r="AD1854" s="19"/>
      <c r="AE1854" s="19"/>
      <c r="AG1854" s="137"/>
      <c r="AN1854" s="19"/>
      <c r="AO1854" s="19"/>
      <c r="AP1854" s="19"/>
      <c r="AQ1854" s="19"/>
      <c r="AR1854" s="19"/>
      <c r="AS1854" s="19"/>
      <c r="AT1854" s="19"/>
      <c r="AU1854" s="19"/>
    </row>
    <row r="1855" spans="27:64">
      <c r="AA1855" s="19"/>
      <c r="AB1855" s="19"/>
      <c r="AC1855" s="19"/>
      <c r="AD1855" s="19"/>
      <c r="AE1855" s="19"/>
      <c r="AG1855" s="137"/>
      <c r="AN1855" s="19"/>
      <c r="AO1855" s="19"/>
      <c r="AP1855" s="19"/>
      <c r="AQ1855" s="19"/>
      <c r="AR1855" s="19"/>
      <c r="AS1855" s="19"/>
      <c r="AT1855" s="19"/>
      <c r="AU1855" s="19"/>
    </row>
    <row r="1856" spans="27:64">
      <c r="AA1856" s="19"/>
      <c r="AB1856" s="19"/>
      <c r="AC1856" s="19"/>
      <c r="AD1856" s="19"/>
      <c r="AE1856" s="19"/>
      <c r="AG1856" s="137"/>
      <c r="AN1856" s="19"/>
      <c r="AO1856" s="19"/>
      <c r="AP1856" s="19"/>
      <c r="AQ1856" s="19"/>
      <c r="AR1856" s="19"/>
      <c r="AS1856" s="19"/>
      <c r="AT1856" s="19"/>
      <c r="AU1856" s="19"/>
    </row>
    <row r="1857" spans="27:47">
      <c r="AA1857" s="19"/>
      <c r="AB1857" s="19"/>
      <c r="AC1857" s="19"/>
      <c r="AD1857" s="19"/>
      <c r="AE1857" s="19"/>
      <c r="AG1857" s="137"/>
      <c r="AN1857" s="19"/>
      <c r="AO1857" s="19"/>
      <c r="AP1857" s="19"/>
      <c r="AQ1857" s="19"/>
      <c r="AR1857" s="19"/>
      <c r="AS1857" s="19"/>
      <c r="AT1857" s="19"/>
      <c r="AU1857" s="19"/>
    </row>
    <row r="1858" spans="27:47">
      <c r="AA1858" s="19"/>
      <c r="AB1858" s="19"/>
      <c r="AC1858" s="19"/>
      <c r="AD1858" s="19"/>
      <c r="AE1858" s="19"/>
      <c r="AG1858" s="137"/>
      <c r="AN1858" s="19"/>
      <c r="AO1858" s="19"/>
      <c r="AP1858" s="19"/>
      <c r="AQ1858" s="19"/>
      <c r="AR1858" s="19"/>
      <c r="AS1858" s="19"/>
      <c r="AT1858" s="19"/>
      <c r="AU1858" s="19"/>
    </row>
    <row r="1859" spans="27:47">
      <c r="AA1859" s="19"/>
      <c r="AB1859" s="19"/>
      <c r="AC1859" s="19"/>
      <c r="AD1859" s="19"/>
      <c r="AE1859" s="19"/>
      <c r="AG1859" s="137"/>
      <c r="AN1859" s="19"/>
      <c r="AO1859" s="19"/>
      <c r="AP1859" s="19"/>
      <c r="AQ1859" s="19"/>
      <c r="AR1859" s="19"/>
      <c r="AS1859" s="19"/>
      <c r="AT1859" s="19"/>
      <c r="AU1859" s="19"/>
    </row>
    <row r="1860" spans="27:47">
      <c r="AA1860" s="19"/>
      <c r="AB1860" s="19"/>
      <c r="AC1860" s="19"/>
      <c r="AD1860" s="19"/>
      <c r="AE1860" s="19"/>
      <c r="AG1860" s="137"/>
      <c r="AN1860" s="19"/>
      <c r="AO1860" s="19"/>
      <c r="AP1860" s="19"/>
      <c r="AQ1860" s="19"/>
      <c r="AR1860" s="19"/>
      <c r="AS1860" s="19"/>
      <c r="AT1860" s="19"/>
      <c r="AU1860" s="19"/>
    </row>
    <row r="1861" spans="27:47">
      <c r="AA1861" s="19"/>
      <c r="AB1861" s="19"/>
      <c r="AC1861" s="19"/>
      <c r="AD1861" s="19"/>
      <c r="AE1861" s="19"/>
      <c r="AG1861" s="137"/>
      <c r="AN1861" s="19"/>
      <c r="AO1861" s="19"/>
      <c r="AP1861" s="19"/>
      <c r="AQ1861" s="19"/>
      <c r="AR1861" s="19"/>
      <c r="AS1861" s="19"/>
      <c r="AT1861" s="19"/>
      <c r="AU1861" s="19"/>
    </row>
    <row r="1862" spans="27:47">
      <c r="AA1862" s="19"/>
      <c r="AB1862" s="19"/>
      <c r="AC1862" s="19"/>
      <c r="AD1862" s="19"/>
      <c r="AE1862" s="19"/>
      <c r="AG1862" s="137"/>
      <c r="AN1862" s="19"/>
      <c r="AO1862" s="19"/>
      <c r="AP1862" s="19"/>
      <c r="AQ1862" s="19"/>
      <c r="AR1862" s="19"/>
      <c r="AS1862" s="19"/>
      <c r="AT1862" s="19"/>
      <c r="AU1862" s="19"/>
    </row>
    <row r="1863" spans="27:47">
      <c r="AA1863" s="19"/>
      <c r="AB1863" s="19"/>
      <c r="AC1863" s="19"/>
      <c r="AD1863" s="19"/>
      <c r="AE1863" s="19"/>
      <c r="AG1863" s="137"/>
      <c r="AN1863" s="19"/>
      <c r="AO1863" s="19"/>
      <c r="AP1863" s="19"/>
      <c r="AQ1863" s="19"/>
      <c r="AR1863" s="19"/>
      <c r="AS1863" s="19"/>
      <c r="AT1863" s="19"/>
      <c r="AU1863" s="19"/>
    </row>
    <row r="1864" spans="27:47">
      <c r="AA1864" s="19"/>
      <c r="AB1864" s="19"/>
      <c r="AC1864" s="19"/>
      <c r="AD1864" s="19"/>
      <c r="AE1864" s="19"/>
      <c r="AG1864" s="137"/>
      <c r="AN1864" s="19"/>
      <c r="AO1864" s="19"/>
      <c r="AP1864" s="19"/>
      <c r="AQ1864" s="19"/>
      <c r="AR1864" s="19"/>
      <c r="AS1864" s="19"/>
      <c r="AT1864" s="19"/>
      <c r="AU1864" s="19"/>
    </row>
    <row r="1865" spans="27:47">
      <c r="AA1865" s="19"/>
      <c r="AB1865" s="19"/>
      <c r="AC1865" s="19"/>
      <c r="AD1865" s="19"/>
      <c r="AE1865" s="19"/>
      <c r="AG1865" s="137"/>
      <c r="AN1865" s="19"/>
      <c r="AO1865" s="19"/>
      <c r="AP1865" s="19"/>
      <c r="AQ1865" s="19"/>
      <c r="AR1865" s="19"/>
      <c r="AS1865" s="19"/>
      <c r="AT1865" s="19"/>
      <c r="AU1865" s="19"/>
    </row>
    <row r="1866" spans="27:47">
      <c r="AA1866" s="19"/>
      <c r="AB1866" s="19"/>
      <c r="AC1866" s="19"/>
      <c r="AD1866" s="19"/>
      <c r="AE1866" s="19"/>
      <c r="AG1866" s="137"/>
      <c r="AN1866" s="19"/>
      <c r="AO1866" s="19"/>
      <c r="AP1866" s="19"/>
      <c r="AQ1866" s="19"/>
      <c r="AR1866" s="19"/>
      <c r="AS1866" s="19"/>
      <c r="AT1866" s="19"/>
      <c r="AU1866" s="19"/>
    </row>
    <row r="1867" spans="27:47">
      <c r="AA1867" s="19"/>
      <c r="AB1867" s="19"/>
      <c r="AC1867" s="19"/>
      <c r="AD1867" s="19"/>
      <c r="AE1867" s="19"/>
      <c r="AG1867" s="137"/>
      <c r="AN1867" s="19"/>
      <c r="AO1867" s="19"/>
      <c r="AP1867" s="19"/>
      <c r="AQ1867" s="19"/>
      <c r="AR1867" s="19"/>
      <c r="AS1867" s="19"/>
      <c r="AT1867" s="19"/>
      <c r="AU1867" s="19"/>
    </row>
    <row r="1868" spans="27:47">
      <c r="AA1868" s="19"/>
      <c r="AB1868" s="19"/>
      <c r="AC1868" s="19"/>
      <c r="AD1868" s="19"/>
      <c r="AE1868" s="19"/>
      <c r="AG1868" s="137"/>
      <c r="AN1868" s="19"/>
      <c r="AO1868" s="19"/>
      <c r="AP1868" s="19"/>
      <c r="AQ1868" s="19"/>
      <c r="AR1868" s="19"/>
      <c r="AS1868" s="19"/>
      <c r="AT1868" s="19"/>
      <c r="AU1868" s="19"/>
    </row>
    <row r="1869" spans="27:47">
      <c r="AA1869" s="19"/>
      <c r="AB1869" s="19"/>
      <c r="AC1869" s="19"/>
      <c r="AD1869" s="19"/>
      <c r="AE1869" s="19"/>
      <c r="AG1869" s="137"/>
      <c r="AN1869" s="19"/>
      <c r="AO1869" s="19"/>
      <c r="AP1869" s="19"/>
      <c r="AQ1869" s="19"/>
      <c r="AR1869" s="19"/>
      <c r="AS1869" s="19"/>
      <c r="AT1869" s="19"/>
      <c r="AU1869" s="19"/>
    </row>
    <row r="1870" spans="27:47">
      <c r="AA1870" s="19"/>
      <c r="AB1870" s="19"/>
      <c r="AC1870" s="19"/>
      <c r="AD1870" s="19"/>
      <c r="AE1870" s="19"/>
      <c r="AG1870" s="137"/>
      <c r="AN1870" s="19"/>
      <c r="AO1870" s="19"/>
      <c r="AP1870" s="19"/>
      <c r="AQ1870" s="19"/>
      <c r="AR1870" s="19"/>
      <c r="AS1870" s="19"/>
      <c r="AT1870" s="19"/>
      <c r="AU1870" s="19"/>
    </row>
    <row r="1871" spans="27:47">
      <c r="AA1871" s="19"/>
      <c r="AB1871" s="19"/>
      <c r="AC1871" s="19"/>
      <c r="AD1871" s="19"/>
      <c r="AE1871" s="19"/>
      <c r="AG1871" s="137"/>
      <c r="AN1871" s="19"/>
      <c r="AO1871" s="19"/>
      <c r="AP1871" s="19"/>
      <c r="AQ1871" s="19"/>
      <c r="AR1871" s="19"/>
      <c r="AS1871" s="19"/>
      <c r="AT1871" s="19"/>
      <c r="AU1871" s="19"/>
    </row>
    <row r="1872" spans="27:47">
      <c r="AA1872" s="19"/>
      <c r="AB1872" s="19"/>
      <c r="AC1872" s="19"/>
      <c r="AD1872" s="19"/>
      <c r="AE1872" s="19"/>
      <c r="AG1872" s="137"/>
      <c r="AN1872" s="19"/>
      <c r="AO1872" s="19"/>
      <c r="AP1872" s="19"/>
      <c r="AQ1872" s="19"/>
      <c r="AR1872" s="19"/>
      <c r="AS1872" s="19"/>
      <c r="AT1872" s="19"/>
      <c r="AU1872" s="19"/>
    </row>
    <row r="1873" spans="27:47">
      <c r="AA1873" s="19"/>
      <c r="AB1873" s="19"/>
      <c r="AC1873" s="19"/>
      <c r="AD1873" s="19"/>
      <c r="AE1873" s="19"/>
      <c r="AG1873" s="137"/>
      <c r="AN1873" s="19"/>
      <c r="AO1873" s="19"/>
      <c r="AP1873" s="19"/>
      <c r="AQ1873" s="19"/>
      <c r="AR1873" s="19"/>
      <c r="AS1873" s="19"/>
      <c r="AT1873" s="19"/>
      <c r="AU1873" s="19"/>
    </row>
    <row r="1874" spans="27:47">
      <c r="AA1874" s="19"/>
      <c r="AB1874" s="19"/>
      <c r="AC1874" s="19"/>
      <c r="AD1874" s="19"/>
      <c r="AE1874" s="19"/>
      <c r="AG1874" s="137"/>
      <c r="AN1874" s="19"/>
      <c r="AO1874" s="19"/>
      <c r="AP1874" s="19"/>
      <c r="AQ1874" s="19"/>
      <c r="AR1874" s="19"/>
      <c r="AS1874" s="19"/>
      <c r="AT1874" s="19"/>
      <c r="AU1874" s="19"/>
    </row>
    <row r="1875" spans="27:47">
      <c r="AA1875" s="19"/>
      <c r="AB1875" s="19"/>
      <c r="AC1875" s="19"/>
      <c r="AD1875" s="19"/>
      <c r="AE1875" s="19"/>
      <c r="AG1875" s="137"/>
      <c r="AN1875" s="19"/>
      <c r="AO1875" s="19"/>
      <c r="AP1875" s="19"/>
      <c r="AQ1875" s="19"/>
      <c r="AR1875" s="19"/>
      <c r="AS1875" s="19"/>
      <c r="AT1875" s="19"/>
      <c r="AU1875" s="19"/>
    </row>
    <row r="1876" spans="27:47">
      <c r="AA1876" s="19"/>
      <c r="AB1876" s="19"/>
      <c r="AC1876" s="19"/>
      <c r="AD1876" s="19"/>
      <c r="AE1876" s="19"/>
      <c r="AG1876" s="137"/>
      <c r="AN1876" s="19"/>
      <c r="AO1876" s="19"/>
      <c r="AP1876" s="19"/>
      <c r="AQ1876" s="19"/>
      <c r="AR1876" s="19"/>
      <c r="AS1876" s="19"/>
      <c r="AT1876" s="19"/>
      <c r="AU1876" s="19"/>
    </row>
    <row r="1877" spans="27:47">
      <c r="AA1877" s="19"/>
      <c r="AB1877" s="19"/>
      <c r="AC1877" s="19"/>
      <c r="AD1877" s="19"/>
      <c r="AE1877" s="19"/>
      <c r="AG1877" s="137"/>
      <c r="AN1877" s="19"/>
      <c r="AO1877" s="19"/>
      <c r="AP1877" s="19"/>
      <c r="AQ1877" s="19"/>
      <c r="AR1877" s="19"/>
      <c r="AS1877" s="19"/>
      <c r="AT1877" s="19"/>
      <c r="AU1877" s="19"/>
    </row>
    <row r="1878" spans="27:47">
      <c r="AA1878" s="19"/>
      <c r="AB1878" s="19"/>
      <c r="AC1878" s="19"/>
      <c r="AD1878" s="19"/>
      <c r="AE1878" s="19"/>
      <c r="AG1878" s="137"/>
      <c r="AN1878" s="19"/>
      <c r="AO1878" s="19"/>
      <c r="AP1878" s="19"/>
      <c r="AQ1878" s="19"/>
      <c r="AR1878" s="19"/>
      <c r="AS1878" s="19"/>
      <c r="AT1878" s="19"/>
      <c r="AU1878" s="19"/>
    </row>
    <row r="1879" spans="27:47">
      <c r="AA1879" s="19"/>
      <c r="AB1879" s="19"/>
      <c r="AC1879" s="19"/>
      <c r="AD1879" s="19"/>
      <c r="AE1879" s="19"/>
      <c r="AG1879" s="137"/>
      <c r="AN1879" s="19"/>
      <c r="AO1879" s="19"/>
      <c r="AP1879" s="19"/>
      <c r="AQ1879" s="19"/>
      <c r="AR1879" s="19"/>
      <c r="AS1879" s="19"/>
      <c r="AT1879" s="19"/>
      <c r="AU1879" s="19"/>
    </row>
    <row r="1880" spans="27:47">
      <c r="AA1880" s="19"/>
      <c r="AB1880" s="19"/>
      <c r="AC1880" s="19"/>
      <c r="AD1880" s="19"/>
      <c r="AE1880" s="19"/>
      <c r="AG1880" s="137"/>
      <c r="AN1880" s="19"/>
      <c r="AO1880" s="19"/>
      <c r="AP1880" s="19"/>
      <c r="AQ1880" s="19"/>
      <c r="AR1880" s="19"/>
      <c r="AS1880" s="19"/>
      <c r="AT1880" s="19"/>
      <c r="AU1880" s="19"/>
    </row>
    <row r="1881" spans="27:47">
      <c r="AA1881" s="19"/>
      <c r="AB1881" s="19"/>
      <c r="AC1881" s="19"/>
      <c r="AD1881" s="19"/>
      <c r="AE1881" s="19"/>
      <c r="AG1881" s="137"/>
      <c r="AN1881" s="19"/>
      <c r="AO1881" s="19"/>
      <c r="AP1881" s="19"/>
      <c r="AQ1881" s="19"/>
      <c r="AR1881" s="19"/>
      <c r="AS1881" s="19"/>
      <c r="AT1881" s="19"/>
      <c r="AU1881" s="19"/>
    </row>
    <row r="1882" spans="27:47">
      <c r="AA1882" s="19"/>
      <c r="AB1882" s="19"/>
      <c r="AC1882" s="19"/>
      <c r="AD1882" s="19"/>
      <c r="AE1882" s="19"/>
      <c r="AG1882" s="137"/>
      <c r="AN1882" s="19"/>
      <c r="AO1882" s="19"/>
      <c r="AP1882" s="19"/>
      <c r="AQ1882" s="19"/>
      <c r="AR1882" s="19"/>
      <c r="AS1882" s="19"/>
      <c r="AT1882" s="19"/>
      <c r="AU1882" s="19"/>
    </row>
    <row r="1883" spans="27:47">
      <c r="AA1883" s="19"/>
      <c r="AB1883" s="19"/>
      <c r="AC1883" s="19"/>
      <c r="AD1883" s="19"/>
      <c r="AE1883" s="19"/>
      <c r="AG1883" s="137"/>
      <c r="AN1883" s="19"/>
      <c r="AO1883" s="19"/>
      <c r="AP1883" s="19"/>
      <c r="AQ1883" s="19"/>
      <c r="AR1883" s="19"/>
      <c r="AS1883" s="19"/>
      <c r="AT1883" s="19"/>
      <c r="AU1883" s="19"/>
    </row>
    <row r="1884" spans="27:47">
      <c r="AA1884" s="19"/>
      <c r="AB1884" s="19"/>
      <c r="AC1884" s="19"/>
      <c r="AD1884" s="19"/>
      <c r="AE1884" s="19"/>
      <c r="AG1884" s="137"/>
      <c r="AN1884" s="19"/>
      <c r="AO1884" s="19"/>
      <c r="AP1884" s="19"/>
      <c r="AQ1884" s="19"/>
      <c r="AR1884" s="19"/>
      <c r="AS1884" s="19"/>
      <c r="AT1884" s="19"/>
      <c r="AU1884" s="19"/>
    </row>
    <row r="1885" spans="27:47">
      <c r="AA1885" s="19"/>
      <c r="AB1885" s="19"/>
      <c r="AC1885" s="19"/>
      <c r="AD1885" s="19"/>
      <c r="AE1885" s="19"/>
      <c r="AG1885" s="137"/>
      <c r="AN1885" s="19"/>
      <c r="AO1885" s="19"/>
      <c r="AP1885" s="19"/>
      <c r="AQ1885" s="19"/>
      <c r="AR1885" s="19"/>
      <c r="AS1885" s="19"/>
      <c r="AT1885" s="19"/>
      <c r="AU1885" s="19"/>
    </row>
    <row r="1886" spans="27:47">
      <c r="AA1886" s="19"/>
      <c r="AB1886" s="19"/>
      <c r="AC1886" s="19"/>
      <c r="AD1886" s="19"/>
      <c r="AE1886" s="19"/>
      <c r="AG1886" s="137"/>
      <c r="AN1886" s="19"/>
      <c r="AO1886" s="19"/>
      <c r="AP1886" s="19"/>
      <c r="AQ1886" s="19"/>
      <c r="AR1886" s="19"/>
      <c r="AS1886" s="19"/>
      <c r="AT1886" s="19"/>
      <c r="AU1886" s="19"/>
    </row>
    <row r="1887" spans="27:47">
      <c r="AA1887" s="19"/>
      <c r="AB1887" s="19"/>
      <c r="AC1887" s="19"/>
      <c r="AD1887" s="19"/>
      <c r="AE1887" s="19"/>
      <c r="AG1887" s="137"/>
      <c r="AN1887" s="19"/>
      <c r="AO1887" s="19"/>
      <c r="AP1887" s="19"/>
      <c r="AQ1887" s="19"/>
      <c r="AR1887" s="19"/>
      <c r="AS1887" s="19"/>
      <c r="AT1887" s="19"/>
      <c r="AU1887" s="19"/>
    </row>
    <row r="1888" spans="27:47">
      <c r="AA1888" s="19"/>
      <c r="AB1888" s="19"/>
      <c r="AC1888" s="19"/>
      <c r="AD1888" s="19"/>
      <c r="AE1888" s="19"/>
      <c r="AG1888" s="137"/>
      <c r="AN1888" s="19"/>
      <c r="AO1888" s="19"/>
      <c r="AP1888" s="19"/>
      <c r="AQ1888" s="19"/>
      <c r="AR1888" s="19"/>
      <c r="AS1888" s="19"/>
      <c r="AT1888" s="19"/>
      <c r="AU1888" s="19"/>
    </row>
    <row r="1889" spans="27:47">
      <c r="AA1889" s="19"/>
      <c r="AB1889" s="19"/>
      <c r="AC1889" s="19"/>
      <c r="AD1889" s="19"/>
      <c r="AE1889" s="19"/>
      <c r="AG1889" s="137"/>
      <c r="AN1889" s="19"/>
      <c r="AO1889" s="19"/>
      <c r="AP1889" s="19"/>
      <c r="AQ1889" s="19"/>
      <c r="AR1889" s="19"/>
      <c r="AS1889" s="19"/>
      <c r="AT1889" s="19"/>
      <c r="AU1889" s="19"/>
    </row>
    <row r="1890" spans="27:47">
      <c r="AA1890" s="19"/>
      <c r="AB1890" s="19"/>
      <c r="AC1890" s="19"/>
      <c r="AD1890" s="19"/>
      <c r="AE1890" s="19"/>
      <c r="AG1890" s="137"/>
      <c r="AN1890" s="19"/>
      <c r="AO1890" s="19"/>
      <c r="AP1890" s="19"/>
      <c r="AQ1890" s="19"/>
      <c r="AR1890" s="19"/>
      <c r="AS1890" s="19"/>
      <c r="AT1890" s="19"/>
      <c r="AU1890" s="19"/>
    </row>
    <row r="1891" spans="27:47">
      <c r="AA1891" s="19"/>
      <c r="AB1891" s="19"/>
      <c r="AC1891" s="19"/>
      <c r="AD1891" s="19"/>
      <c r="AE1891" s="19"/>
      <c r="AG1891" s="137"/>
      <c r="AN1891" s="19"/>
      <c r="AO1891" s="19"/>
      <c r="AP1891" s="19"/>
      <c r="AQ1891" s="19"/>
      <c r="AR1891" s="19"/>
      <c r="AS1891" s="19"/>
      <c r="AT1891" s="19"/>
      <c r="AU1891" s="19"/>
    </row>
    <row r="1892" spans="27:47">
      <c r="AA1892" s="19"/>
      <c r="AB1892" s="19"/>
      <c r="AC1892" s="19"/>
      <c r="AD1892" s="19"/>
      <c r="AE1892" s="19"/>
      <c r="AG1892" s="137"/>
      <c r="AN1892" s="19"/>
      <c r="AO1892" s="19"/>
      <c r="AP1892" s="19"/>
      <c r="AQ1892" s="19"/>
      <c r="AR1892" s="19"/>
      <c r="AS1892" s="19"/>
      <c r="AT1892" s="19"/>
      <c r="AU1892" s="19"/>
    </row>
    <row r="1893" spans="27:47">
      <c r="AA1893" s="19"/>
      <c r="AB1893" s="19"/>
      <c r="AC1893" s="19"/>
      <c r="AD1893" s="19"/>
      <c r="AE1893" s="19"/>
      <c r="AG1893" s="137"/>
      <c r="AN1893" s="19"/>
      <c r="AO1893" s="19"/>
      <c r="AP1893" s="19"/>
      <c r="AQ1893" s="19"/>
      <c r="AR1893" s="19"/>
      <c r="AS1893" s="19"/>
      <c r="AT1893" s="19"/>
      <c r="AU1893" s="19"/>
    </row>
    <row r="1894" spans="27:47">
      <c r="AA1894" s="19"/>
      <c r="AB1894" s="19"/>
      <c r="AC1894" s="19"/>
      <c r="AD1894" s="19"/>
      <c r="AE1894" s="19"/>
      <c r="AG1894" s="137"/>
      <c r="AN1894" s="19"/>
      <c r="AO1894" s="19"/>
      <c r="AP1894" s="19"/>
      <c r="AQ1894" s="19"/>
      <c r="AR1894" s="19"/>
      <c r="AS1894" s="19"/>
      <c r="AT1894" s="19"/>
      <c r="AU1894" s="19"/>
    </row>
    <row r="1895" spans="27:47">
      <c r="AA1895" s="19"/>
      <c r="AB1895" s="19"/>
      <c r="AC1895" s="19"/>
      <c r="AD1895" s="19"/>
      <c r="AE1895" s="19"/>
      <c r="AG1895" s="137"/>
      <c r="AN1895" s="19"/>
      <c r="AO1895" s="19"/>
      <c r="AP1895" s="19"/>
      <c r="AQ1895" s="19"/>
      <c r="AR1895" s="19"/>
      <c r="AS1895" s="19"/>
      <c r="AT1895" s="19"/>
      <c r="AU1895" s="19"/>
    </row>
    <row r="1896" spans="27:47">
      <c r="AA1896" s="19"/>
      <c r="AB1896" s="19"/>
      <c r="AC1896" s="19"/>
      <c r="AD1896" s="19"/>
      <c r="AE1896" s="19"/>
      <c r="AG1896" s="137"/>
      <c r="AN1896" s="19"/>
      <c r="AO1896" s="19"/>
      <c r="AP1896" s="19"/>
      <c r="AQ1896" s="19"/>
      <c r="AR1896" s="19"/>
      <c r="AS1896" s="19"/>
      <c r="AT1896" s="19"/>
      <c r="AU1896" s="19"/>
    </row>
    <row r="1897" spans="27:47">
      <c r="AA1897" s="19"/>
      <c r="AB1897" s="19"/>
      <c r="AC1897" s="19"/>
      <c r="AD1897" s="19"/>
      <c r="AE1897" s="19"/>
      <c r="AG1897" s="137"/>
      <c r="AN1897" s="19"/>
      <c r="AO1897" s="19"/>
      <c r="AP1897" s="19"/>
      <c r="AQ1897" s="19"/>
      <c r="AR1897" s="19"/>
      <c r="AS1897" s="19"/>
      <c r="AT1897" s="19"/>
      <c r="AU1897" s="19"/>
    </row>
    <row r="1898" spans="27:47">
      <c r="AA1898" s="19"/>
      <c r="AB1898" s="19"/>
      <c r="AC1898" s="19"/>
      <c r="AD1898" s="19"/>
      <c r="AE1898" s="19"/>
      <c r="AG1898" s="137"/>
      <c r="AN1898" s="19"/>
      <c r="AO1898" s="19"/>
      <c r="AP1898" s="19"/>
      <c r="AQ1898" s="19"/>
      <c r="AR1898" s="19"/>
      <c r="AS1898" s="19"/>
      <c r="AT1898" s="19"/>
      <c r="AU1898" s="19"/>
    </row>
    <row r="1899" spans="27:47">
      <c r="AA1899" s="19"/>
      <c r="AB1899" s="19"/>
      <c r="AC1899" s="19"/>
      <c r="AD1899" s="19"/>
      <c r="AE1899" s="19"/>
      <c r="AG1899" s="137"/>
      <c r="AN1899" s="19"/>
      <c r="AO1899" s="19"/>
      <c r="AP1899" s="19"/>
      <c r="AQ1899" s="19"/>
      <c r="AR1899" s="19"/>
      <c r="AS1899" s="19"/>
      <c r="AT1899" s="19"/>
      <c r="AU1899" s="19"/>
    </row>
    <row r="1900" spans="27:47">
      <c r="AA1900" s="19"/>
      <c r="AB1900" s="19"/>
      <c r="AC1900" s="19"/>
      <c r="AD1900" s="19"/>
      <c r="AE1900" s="19"/>
      <c r="AG1900" s="137"/>
      <c r="AN1900" s="19"/>
      <c r="AO1900" s="19"/>
      <c r="AP1900" s="19"/>
      <c r="AQ1900" s="19"/>
      <c r="AR1900" s="19"/>
      <c r="AS1900" s="19"/>
      <c r="AT1900" s="19"/>
      <c r="AU1900" s="19"/>
    </row>
    <row r="1901" spans="27:47">
      <c r="AA1901" s="19"/>
      <c r="AB1901" s="19"/>
      <c r="AC1901" s="19"/>
      <c r="AD1901" s="19"/>
      <c r="AE1901" s="19"/>
      <c r="AG1901" s="137"/>
      <c r="AN1901" s="19"/>
      <c r="AO1901" s="19"/>
      <c r="AP1901" s="19"/>
      <c r="AQ1901" s="19"/>
      <c r="AR1901" s="19"/>
      <c r="AS1901" s="19"/>
      <c r="AT1901" s="19"/>
      <c r="AU1901" s="19"/>
    </row>
    <row r="1902" spans="27:47">
      <c r="AA1902" s="19"/>
      <c r="AB1902" s="19"/>
      <c r="AC1902" s="19"/>
      <c r="AD1902" s="19"/>
      <c r="AE1902" s="19"/>
      <c r="AG1902" s="137"/>
      <c r="AN1902" s="19"/>
      <c r="AO1902" s="19"/>
      <c r="AP1902" s="19"/>
      <c r="AQ1902" s="19"/>
      <c r="AR1902" s="19"/>
      <c r="AS1902" s="19"/>
      <c r="AT1902" s="19"/>
      <c r="AU1902" s="19"/>
    </row>
    <row r="1903" spans="27:47">
      <c r="AA1903" s="19"/>
      <c r="AB1903" s="19"/>
      <c r="AC1903" s="19"/>
      <c r="AD1903" s="19"/>
      <c r="AE1903" s="19"/>
      <c r="AG1903" s="137"/>
      <c r="AN1903" s="19"/>
      <c r="AO1903" s="19"/>
      <c r="AP1903" s="19"/>
      <c r="AQ1903" s="19"/>
      <c r="AR1903" s="19"/>
      <c r="AS1903" s="19"/>
      <c r="AT1903" s="19"/>
      <c r="AU1903" s="19"/>
    </row>
    <row r="1904" spans="27:47">
      <c r="AA1904" s="19"/>
      <c r="AB1904" s="19"/>
      <c r="AC1904" s="19"/>
      <c r="AD1904" s="19"/>
      <c r="AE1904" s="19"/>
      <c r="AG1904" s="137"/>
      <c r="AN1904" s="19"/>
      <c r="AO1904" s="19"/>
      <c r="AP1904" s="19"/>
      <c r="AQ1904" s="19"/>
      <c r="AR1904" s="19"/>
      <c r="AS1904" s="19"/>
      <c r="AT1904" s="19"/>
      <c r="AU1904" s="19"/>
    </row>
    <row r="1905" spans="27:48">
      <c r="AA1905" s="19"/>
      <c r="AB1905" s="19"/>
      <c r="AC1905" s="19"/>
      <c r="AD1905" s="19"/>
      <c r="AE1905" s="19"/>
      <c r="AG1905" s="137"/>
      <c r="AN1905" s="19"/>
      <c r="AO1905" s="19"/>
      <c r="AP1905" s="19"/>
      <c r="AQ1905" s="19"/>
      <c r="AR1905" s="19"/>
      <c r="AS1905" s="19"/>
      <c r="AT1905" s="19"/>
      <c r="AU1905" s="19"/>
    </row>
    <row r="1906" spans="27:48">
      <c r="AA1906" s="19"/>
      <c r="AB1906" s="19"/>
      <c r="AC1906" s="19"/>
      <c r="AD1906" s="19"/>
      <c r="AE1906" s="19"/>
      <c r="AG1906" s="137"/>
      <c r="AN1906" s="19"/>
      <c r="AO1906" s="19"/>
      <c r="AP1906" s="19"/>
      <c r="AQ1906" s="19"/>
      <c r="AR1906" s="19"/>
      <c r="AS1906" s="19"/>
      <c r="AT1906" s="19"/>
      <c r="AU1906" s="19"/>
    </row>
    <row r="1907" spans="27:48">
      <c r="AA1907" s="19"/>
      <c r="AB1907" s="19"/>
      <c r="AC1907" s="19"/>
      <c r="AD1907" s="19"/>
      <c r="AE1907" s="19"/>
      <c r="AG1907" s="137"/>
      <c r="AN1907" s="19"/>
      <c r="AO1907" s="19"/>
      <c r="AP1907" s="19"/>
      <c r="AQ1907" s="19"/>
      <c r="AR1907" s="19"/>
      <c r="AS1907" s="19"/>
      <c r="AT1907" s="19"/>
      <c r="AU1907" s="19"/>
    </row>
    <row r="1908" spans="27:48">
      <c r="AA1908" s="19"/>
      <c r="AB1908" s="19"/>
      <c r="AC1908" s="19"/>
      <c r="AD1908" s="19"/>
      <c r="AE1908" s="19"/>
      <c r="AG1908" s="137"/>
      <c r="AN1908" s="19"/>
      <c r="AO1908" s="19"/>
      <c r="AP1908" s="19"/>
      <c r="AQ1908" s="19"/>
      <c r="AR1908" s="19"/>
      <c r="AS1908" s="19"/>
      <c r="AT1908" s="19"/>
      <c r="AU1908" s="19"/>
    </row>
    <row r="1909" spans="27:48">
      <c r="AA1909" s="19"/>
      <c r="AB1909" s="19"/>
      <c r="AC1909" s="19"/>
      <c r="AD1909" s="19"/>
      <c r="AE1909" s="19"/>
      <c r="AG1909" s="137"/>
      <c r="AN1909" s="19"/>
      <c r="AO1909" s="19"/>
      <c r="AP1909" s="19"/>
      <c r="AQ1909" s="19"/>
      <c r="AR1909" s="19"/>
      <c r="AS1909" s="19"/>
      <c r="AT1909" s="19"/>
      <c r="AU1909" s="19"/>
    </row>
    <row r="1910" spans="27:48">
      <c r="AA1910" s="19"/>
      <c r="AB1910" s="19"/>
      <c r="AC1910" s="19"/>
      <c r="AD1910" s="19"/>
      <c r="AE1910" s="19"/>
      <c r="AG1910" s="137"/>
      <c r="AN1910" s="19"/>
      <c r="AO1910" s="19"/>
      <c r="AP1910" s="19"/>
      <c r="AQ1910" s="19"/>
      <c r="AR1910" s="19"/>
      <c r="AS1910" s="19"/>
      <c r="AT1910" s="19"/>
      <c r="AU1910" s="19"/>
    </row>
    <row r="1911" spans="27:48">
      <c r="AA1911" s="19"/>
      <c r="AB1911" s="19"/>
      <c r="AC1911" s="19"/>
      <c r="AD1911" s="19"/>
      <c r="AE1911" s="19"/>
      <c r="AG1911" s="137"/>
      <c r="AN1911" s="19"/>
      <c r="AO1911" s="19"/>
      <c r="AP1911" s="19"/>
      <c r="AQ1911" s="19"/>
      <c r="AR1911" s="19"/>
      <c r="AS1911" s="19"/>
      <c r="AT1911" s="19"/>
      <c r="AU1911" s="19"/>
    </row>
    <row r="1912" spans="27:48">
      <c r="AA1912" s="19"/>
      <c r="AB1912" s="19"/>
      <c r="AC1912" s="19"/>
      <c r="AD1912" s="19"/>
      <c r="AE1912" s="19"/>
      <c r="AG1912" s="137"/>
      <c r="AN1912" s="19"/>
      <c r="AO1912" s="19"/>
      <c r="AP1912" s="19"/>
      <c r="AQ1912" s="19"/>
      <c r="AR1912" s="19"/>
      <c r="AS1912" s="19"/>
      <c r="AT1912" s="19"/>
      <c r="AU1912" s="19"/>
    </row>
    <row r="1913" spans="27:48">
      <c r="AA1913" s="19"/>
      <c r="AB1913" s="19"/>
      <c r="AC1913" s="19"/>
      <c r="AD1913" s="19"/>
      <c r="AE1913" s="19"/>
      <c r="AG1913" s="137"/>
      <c r="AN1913" s="19"/>
      <c r="AO1913" s="19"/>
      <c r="AP1913" s="19"/>
      <c r="AQ1913" s="19"/>
      <c r="AR1913" s="19"/>
      <c r="AS1913" s="19"/>
      <c r="AT1913" s="19"/>
      <c r="AU1913" s="19"/>
    </row>
    <row r="1914" spans="27:48">
      <c r="AA1914" s="19"/>
      <c r="AB1914" s="19"/>
      <c r="AC1914" s="19"/>
      <c r="AD1914" s="19"/>
      <c r="AE1914" s="19"/>
      <c r="AG1914" s="137"/>
      <c r="AN1914" s="19"/>
      <c r="AO1914" s="19"/>
      <c r="AP1914" s="19"/>
      <c r="AQ1914" s="19"/>
      <c r="AR1914" s="19"/>
      <c r="AS1914" s="19"/>
      <c r="AT1914" s="19"/>
      <c r="AU1914" s="19"/>
    </row>
    <row r="1915" spans="27:48">
      <c r="AA1915" s="19"/>
      <c r="AB1915" s="19"/>
      <c r="AC1915" s="19"/>
      <c r="AD1915" s="19"/>
      <c r="AE1915" s="19"/>
      <c r="AG1915" s="137"/>
      <c r="AN1915" s="19"/>
      <c r="AO1915" s="19"/>
      <c r="AP1915" s="19"/>
      <c r="AQ1915" s="19"/>
      <c r="AR1915" s="19"/>
      <c r="AS1915" s="19"/>
      <c r="AT1915" s="19"/>
      <c r="AU1915" s="19"/>
      <c r="AV1915" s="19"/>
    </row>
    <row r="1916" spans="27:48">
      <c r="AA1916" s="19"/>
      <c r="AB1916" s="19"/>
      <c r="AC1916" s="19"/>
      <c r="AD1916" s="19"/>
      <c r="AE1916" s="19"/>
      <c r="AG1916" s="137"/>
      <c r="AN1916" s="19"/>
      <c r="AO1916" s="19"/>
      <c r="AP1916" s="19"/>
      <c r="AQ1916" s="19"/>
      <c r="AR1916" s="19"/>
      <c r="AS1916" s="19"/>
      <c r="AT1916" s="19"/>
      <c r="AU1916" s="19"/>
    </row>
    <row r="1917" spans="27:48">
      <c r="AA1917" s="19"/>
      <c r="AB1917" s="19"/>
      <c r="AC1917" s="19"/>
      <c r="AD1917" s="19"/>
      <c r="AE1917" s="19"/>
      <c r="AG1917" s="137"/>
      <c r="AN1917" s="19"/>
      <c r="AO1917" s="19"/>
      <c r="AP1917" s="19"/>
      <c r="AQ1917" s="19"/>
      <c r="AR1917" s="19"/>
      <c r="AS1917" s="19"/>
      <c r="AT1917" s="19"/>
      <c r="AU1917" s="19"/>
    </row>
    <row r="1918" spans="27:48">
      <c r="AA1918" s="19"/>
      <c r="AB1918" s="19"/>
      <c r="AC1918" s="19"/>
      <c r="AD1918" s="19"/>
      <c r="AE1918" s="19"/>
      <c r="AG1918" s="137"/>
      <c r="AN1918" s="19"/>
      <c r="AO1918" s="19"/>
      <c r="AP1918" s="19"/>
      <c r="AQ1918" s="19"/>
      <c r="AR1918" s="19"/>
      <c r="AS1918" s="19"/>
      <c r="AT1918" s="19"/>
      <c r="AU1918" s="19"/>
    </row>
    <row r="1919" spans="27:48">
      <c r="AA1919" s="19"/>
      <c r="AB1919" s="19"/>
      <c r="AC1919" s="19"/>
      <c r="AD1919" s="19"/>
      <c r="AE1919" s="19"/>
      <c r="AG1919" s="137"/>
      <c r="AN1919" s="19"/>
      <c r="AO1919" s="19"/>
      <c r="AP1919" s="19"/>
      <c r="AQ1919" s="19"/>
      <c r="AR1919" s="19"/>
      <c r="AS1919" s="19"/>
      <c r="AT1919" s="19"/>
      <c r="AU1919" s="19"/>
      <c r="AV1919" s="19"/>
    </row>
    <row r="1920" spans="27:48">
      <c r="AA1920" s="19"/>
      <c r="AB1920" s="19"/>
      <c r="AC1920" s="19"/>
      <c r="AD1920" s="19"/>
      <c r="AE1920" s="19"/>
      <c r="AG1920" s="137"/>
      <c r="AN1920" s="19"/>
      <c r="AO1920" s="19"/>
      <c r="AP1920" s="19"/>
      <c r="AQ1920" s="19"/>
      <c r="AR1920" s="19"/>
      <c r="AS1920" s="19"/>
      <c r="AT1920" s="19"/>
      <c r="AU1920" s="19"/>
    </row>
    <row r="1921" spans="27:48">
      <c r="AA1921" s="19"/>
      <c r="AB1921" s="19"/>
      <c r="AC1921" s="19"/>
      <c r="AD1921" s="19"/>
      <c r="AE1921" s="19"/>
      <c r="AG1921" s="137"/>
      <c r="AN1921" s="19"/>
      <c r="AO1921" s="19"/>
      <c r="AP1921" s="19"/>
      <c r="AQ1921" s="19"/>
      <c r="AR1921" s="19"/>
      <c r="AS1921" s="19"/>
      <c r="AT1921" s="19"/>
      <c r="AU1921" s="19"/>
    </row>
    <row r="1922" spans="27:48">
      <c r="AA1922" s="19"/>
      <c r="AB1922" s="19"/>
      <c r="AC1922" s="19"/>
      <c r="AD1922" s="19"/>
      <c r="AE1922" s="19"/>
      <c r="AG1922" s="137"/>
      <c r="AN1922" s="19"/>
      <c r="AO1922" s="19"/>
      <c r="AP1922" s="19"/>
      <c r="AQ1922" s="19"/>
      <c r="AR1922" s="19"/>
      <c r="AS1922" s="19"/>
      <c r="AT1922" s="19"/>
      <c r="AU1922" s="19"/>
      <c r="AV1922" s="19"/>
    </row>
    <row r="1923" spans="27:48">
      <c r="AA1923" s="19"/>
      <c r="AB1923" s="19"/>
      <c r="AC1923" s="19"/>
      <c r="AD1923" s="19"/>
      <c r="AE1923" s="19"/>
      <c r="AG1923" s="137"/>
      <c r="AN1923" s="19"/>
      <c r="AO1923" s="19"/>
      <c r="AP1923" s="19"/>
      <c r="AQ1923" s="19"/>
      <c r="AR1923" s="19"/>
      <c r="AS1923" s="19"/>
      <c r="AT1923" s="19"/>
      <c r="AU1923" s="19"/>
    </row>
    <row r="1924" spans="27:48">
      <c r="AA1924" s="19"/>
      <c r="AB1924" s="19"/>
      <c r="AC1924" s="19"/>
      <c r="AD1924" s="19"/>
      <c r="AE1924" s="19"/>
      <c r="AG1924" s="137"/>
      <c r="AN1924" s="19"/>
      <c r="AO1924" s="19"/>
      <c r="AP1924" s="19"/>
      <c r="AQ1924" s="19"/>
      <c r="AR1924" s="19"/>
      <c r="AS1924" s="19"/>
      <c r="AT1924" s="19"/>
      <c r="AU1924" s="19"/>
    </row>
    <row r="1925" spans="27:48">
      <c r="AA1925" s="19"/>
      <c r="AB1925" s="19"/>
      <c r="AC1925" s="19"/>
      <c r="AD1925" s="19"/>
      <c r="AE1925" s="19"/>
      <c r="AG1925" s="137"/>
      <c r="AN1925" s="19"/>
      <c r="AO1925" s="19"/>
      <c r="AP1925" s="19"/>
      <c r="AQ1925" s="19"/>
      <c r="AR1925" s="19"/>
      <c r="AS1925" s="19"/>
      <c r="AT1925" s="19"/>
      <c r="AU1925" s="19"/>
    </row>
    <row r="1926" spans="27:48">
      <c r="AA1926" s="19"/>
      <c r="AB1926" s="19"/>
      <c r="AC1926" s="19"/>
      <c r="AD1926" s="19"/>
      <c r="AE1926" s="19"/>
      <c r="AG1926" s="137"/>
      <c r="AN1926" s="19"/>
      <c r="AO1926" s="19"/>
      <c r="AP1926" s="19"/>
      <c r="AQ1926" s="19"/>
      <c r="AR1926" s="19"/>
      <c r="AS1926" s="19"/>
      <c r="AT1926" s="19"/>
      <c r="AU1926" s="19"/>
    </row>
    <row r="1927" spans="27:48">
      <c r="AA1927" s="19"/>
      <c r="AB1927" s="19"/>
      <c r="AC1927" s="19"/>
      <c r="AD1927" s="19"/>
      <c r="AE1927" s="19"/>
      <c r="AG1927" s="137"/>
      <c r="AN1927" s="19"/>
      <c r="AO1927" s="19"/>
      <c r="AP1927" s="19"/>
      <c r="AQ1927" s="19"/>
      <c r="AR1927" s="19"/>
      <c r="AS1927" s="19"/>
      <c r="AT1927" s="19"/>
      <c r="AU1927" s="19"/>
    </row>
    <row r="1928" spans="27:48">
      <c r="AA1928" s="19"/>
      <c r="AB1928" s="19"/>
      <c r="AC1928" s="19"/>
      <c r="AD1928" s="19"/>
      <c r="AE1928" s="19"/>
      <c r="AG1928" s="137"/>
      <c r="AN1928" s="19"/>
      <c r="AO1928" s="19"/>
      <c r="AP1928" s="19"/>
      <c r="AQ1928" s="19"/>
      <c r="AR1928" s="19"/>
      <c r="AS1928" s="19"/>
      <c r="AT1928" s="19"/>
      <c r="AU1928" s="19"/>
    </row>
    <row r="1929" spans="27:48">
      <c r="AA1929" s="19"/>
      <c r="AB1929" s="19"/>
      <c r="AC1929" s="19"/>
      <c r="AD1929" s="19"/>
      <c r="AE1929" s="19"/>
      <c r="AG1929" s="137"/>
      <c r="AN1929" s="19"/>
      <c r="AO1929" s="19"/>
      <c r="AP1929" s="19"/>
      <c r="AQ1929" s="19"/>
      <c r="AR1929" s="19"/>
      <c r="AS1929" s="19"/>
      <c r="AT1929" s="19"/>
      <c r="AU1929" s="19"/>
    </row>
    <row r="1930" spans="27:48">
      <c r="AA1930" s="19"/>
      <c r="AB1930" s="19"/>
      <c r="AC1930" s="19"/>
      <c r="AD1930" s="19"/>
      <c r="AE1930" s="19"/>
      <c r="AG1930" s="137"/>
      <c r="AN1930" s="19"/>
      <c r="AO1930" s="19"/>
      <c r="AP1930" s="19"/>
      <c r="AQ1930" s="19"/>
      <c r="AR1930" s="19"/>
      <c r="AS1930" s="19"/>
      <c r="AT1930" s="19"/>
      <c r="AU1930" s="19"/>
    </row>
    <row r="1931" spans="27:48">
      <c r="AA1931" s="19"/>
      <c r="AB1931" s="19"/>
      <c r="AC1931" s="19"/>
      <c r="AD1931" s="19"/>
      <c r="AE1931" s="19"/>
      <c r="AG1931" s="137"/>
      <c r="AN1931" s="19"/>
      <c r="AO1931" s="19"/>
      <c r="AP1931" s="19"/>
      <c r="AQ1931" s="19"/>
      <c r="AR1931" s="19"/>
      <c r="AS1931" s="19"/>
      <c r="AT1931" s="19"/>
      <c r="AU1931" s="19"/>
    </row>
    <row r="1932" spans="27:48">
      <c r="AA1932" s="19"/>
      <c r="AB1932" s="19"/>
      <c r="AC1932" s="19"/>
      <c r="AD1932" s="19"/>
      <c r="AE1932" s="19"/>
      <c r="AG1932" s="137"/>
      <c r="AN1932" s="19"/>
      <c r="AO1932" s="19"/>
      <c r="AP1932" s="19"/>
      <c r="AQ1932" s="19"/>
      <c r="AR1932" s="19"/>
      <c r="AS1932" s="19"/>
      <c r="AT1932" s="19"/>
      <c r="AU1932" s="19"/>
    </row>
    <row r="1933" spans="27:48">
      <c r="AA1933" s="19"/>
      <c r="AB1933" s="19"/>
      <c r="AC1933" s="19"/>
      <c r="AD1933" s="19"/>
      <c r="AE1933" s="19"/>
      <c r="AG1933" s="137"/>
      <c r="AN1933" s="19"/>
      <c r="AO1933" s="19"/>
      <c r="AP1933" s="19"/>
      <c r="AQ1933" s="19"/>
      <c r="AR1933" s="19"/>
      <c r="AS1933" s="19"/>
      <c r="AT1933" s="19"/>
      <c r="AU1933" s="19"/>
    </row>
    <row r="1934" spans="27:48">
      <c r="AA1934" s="19"/>
      <c r="AB1934" s="19"/>
      <c r="AC1934" s="19"/>
      <c r="AD1934" s="19"/>
      <c r="AE1934" s="19"/>
      <c r="AG1934" s="137"/>
      <c r="AN1934" s="19"/>
      <c r="AO1934" s="19"/>
      <c r="AP1934" s="19"/>
      <c r="AQ1934" s="19"/>
      <c r="AR1934" s="19"/>
      <c r="AS1934" s="19"/>
      <c r="AT1934" s="19"/>
      <c r="AU1934" s="19"/>
    </row>
    <row r="1935" spans="27:48">
      <c r="AA1935" s="19"/>
      <c r="AB1935" s="19"/>
      <c r="AC1935" s="19"/>
      <c r="AD1935" s="19"/>
      <c r="AE1935" s="19"/>
      <c r="AG1935" s="137"/>
      <c r="AN1935" s="19"/>
      <c r="AO1935" s="19"/>
      <c r="AP1935" s="19"/>
      <c r="AQ1935" s="19"/>
      <c r="AR1935" s="19"/>
      <c r="AS1935" s="19"/>
      <c r="AT1935" s="19"/>
      <c r="AU1935" s="19"/>
    </row>
    <row r="1936" spans="27:48">
      <c r="AA1936" s="19"/>
      <c r="AB1936" s="19"/>
      <c r="AC1936" s="19"/>
      <c r="AD1936" s="19"/>
      <c r="AE1936" s="19"/>
      <c r="AG1936" s="137"/>
      <c r="AN1936" s="19"/>
      <c r="AO1936" s="19"/>
      <c r="AP1936" s="19"/>
      <c r="AQ1936" s="19"/>
      <c r="AR1936" s="19"/>
      <c r="AS1936" s="19"/>
      <c r="AT1936" s="19"/>
      <c r="AU1936" s="19"/>
    </row>
    <row r="1937" spans="27:47">
      <c r="AA1937" s="19"/>
      <c r="AB1937" s="19"/>
      <c r="AC1937" s="19"/>
      <c r="AD1937" s="19"/>
      <c r="AE1937" s="19"/>
      <c r="AG1937" s="137"/>
      <c r="AN1937" s="19"/>
      <c r="AO1937" s="19"/>
      <c r="AP1937" s="19"/>
      <c r="AQ1937" s="19"/>
      <c r="AR1937" s="19"/>
      <c r="AS1937" s="19"/>
      <c r="AT1937" s="19"/>
      <c r="AU1937" s="19"/>
    </row>
    <row r="1938" spans="27:47">
      <c r="AA1938" s="19"/>
      <c r="AB1938" s="19"/>
      <c r="AC1938" s="19"/>
      <c r="AD1938" s="19"/>
      <c r="AE1938" s="19"/>
      <c r="AG1938" s="137"/>
      <c r="AN1938" s="19"/>
      <c r="AO1938" s="19"/>
      <c r="AP1938" s="19"/>
      <c r="AQ1938" s="19"/>
      <c r="AR1938" s="19"/>
      <c r="AS1938" s="19"/>
      <c r="AT1938" s="19"/>
      <c r="AU1938" s="19"/>
    </row>
    <row r="1939" spans="27:47">
      <c r="AA1939" s="19"/>
      <c r="AB1939" s="19"/>
      <c r="AC1939" s="19"/>
      <c r="AD1939" s="19"/>
      <c r="AE1939" s="19"/>
      <c r="AG1939" s="137"/>
      <c r="AN1939" s="19"/>
      <c r="AO1939" s="19"/>
      <c r="AP1939" s="19"/>
      <c r="AQ1939" s="19"/>
      <c r="AR1939" s="19"/>
      <c r="AS1939" s="19"/>
      <c r="AT1939" s="19"/>
      <c r="AU1939" s="19"/>
    </row>
    <row r="1940" spans="27:47">
      <c r="AA1940" s="19"/>
      <c r="AB1940" s="19"/>
      <c r="AC1940" s="19"/>
      <c r="AD1940" s="19"/>
      <c r="AE1940" s="19"/>
      <c r="AG1940" s="137"/>
      <c r="AN1940" s="19"/>
      <c r="AO1940" s="19"/>
      <c r="AP1940" s="19"/>
      <c r="AQ1940" s="19"/>
      <c r="AR1940" s="19"/>
      <c r="AS1940" s="19"/>
      <c r="AT1940" s="19"/>
      <c r="AU1940" s="19"/>
    </row>
    <row r="1941" spans="27:47">
      <c r="AA1941" s="19"/>
      <c r="AB1941" s="19"/>
      <c r="AC1941" s="19"/>
      <c r="AD1941" s="19"/>
      <c r="AE1941" s="19"/>
      <c r="AG1941" s="137"/>
      <c r="AN1941" s="19"/>
      <c r="AO1941" s="19"/>
      <c r="AP1941" s="19"/>
      <c r="AQ1941" s="19"/>
      <c r="AR1941" s="19"/>
      <c r="AS1941" s="19"/>
      <c r="AT1941" s="19"/>
      <c r="AU1941" s="19"/>
    </row>
    <row r="1942" spans="27:47">
      <c r="AA1942" s="19"/>
      <c r="AB1942" s="19"/>
      <c r="AC1942" s="19"/>
      <c r="AD1942" s="19"/>
      <c r="AE1942" s="19"/>
      <c r="AG1942" s="137"/>
      <c r="AN1942" s="19"/>
      <c r="AO1942" s="19"/>
      <c r="AP1942" s="19"/>
      <c r="AQ1942" s="19"/>
      <c r="AR1942" s="19"/>
      <c r="AS1942" s="19"/>
      <c r="AT1942" s="19"/>
      <c r="AU1942" s="19"/>
    </row>
    <row r="1943" spans="27:47">
      <c r="AA1943" s="19"/>
      <c r="AB1943" s="19"/>
      <c r="AC1943" s="19"/>
      <c r="AD1943" s="19"/>
      <c r="AE1943" s="19"/>
      <c r="AG1943" s="137"/>
      <c r="AN1943" s="19"/>
      <c r="AO1943" s="19"/>
      <c r="AP1943" s="19"/>
      <c r="AQ1943" s="19"/>
      <c r="AR1943" s="19"/>
      <c r="AS1943" s="19"/>
      <c r="AT1943" s="19"/>
      <c r="AU1943" s="19"/>
    </row>
    <row r="1944" spans="27:47">
      <c r="AA1944" s="19"/>
      <c r="AB1944" s="19"/>
      <c r="AC1944" s="19"/>
      <c r="AD1944" s="19"/>
      <c r="AE1944" s="19"/>
      <c r="AG1944" s="137"/>
      <c r="AN1944" s="19"/>
      <c r="AO1944" s="19"/>
      <c r="AP1944" s="19"/>
      <c r="AQ1944" s="19"/>
      <c r="AR1944" s="19"/>
      <c r="AS1944" s="19"/>
      <c r="AT1944" s="19"/>
      <c r="AU1944" s="19"/>
    </row>
    <row r="1945" spans="27:47">
      <c r="AA1945" s="19"/>
      <c r="AB1945" s="19"/>
      <c r="AC1945" s="19"/>
      <c r="AD1945" s="19"/>
      <c r="AE1945" s="19"/>
      <c r="AG1945" s="137"/>
      <c r="AN1945" s="19"/>
      <c r="AO1945" s="19"/>
      <c r="AP1945" s="19"/>
      <c r="AQ1945" s="19"/>
      <c r="AR1945" s="19"/>
      <c r="AS1945" s="19"/>
      <c r="AT1945" s="19"/>
      <c r="AU1945" s="19"/>
    </row>
    <row r="1946" spans="27:47">
      <c r="AA1946" s="19"/>
      <c r="AB1946" s="19"/>
      <c r="AC1946" s="19"/>
      <c r="AD1946" s="19"/>
      <c r="AE1946" s="19"/>
      <c r="AG1946" s="137"/>
      <c r="AN1946" s="19"/>
      <c r="AO1946" s="19"/>
      <c r="AP1946" s="19"/>
      <c r="AQ1946" s="19"/>
      <c r="AR1946" s="19"/>
      <c r="AS1946" s="19"/>
      <c r="AT1946" s="19"/>
      <c r="AU1946" s="19"/>
    </row>
    <row r="1947" spans="27:47">
      <c r="AA1947" s="19"/>
      <c r="AB1947" s="19"/>
      <c r="AC1947" s="19"/>
      <c r="AD1947" s="19"/>
      <c r="AE1947" s="19"/>
      <c r="AG1947" s="137"/>
      <c r="AN1947" s="19"/>
      <c r="AO1947" s="19"/>
      <c r="AP1947" s="19"/>
      <c r="AQ1947" s="19"/>
      <c r="AR1947" s="19"/>
      <c r="AS1947" s="19"/>
      <c r="AT1947" s="19"/>
      <c r="AU1947" s="19"/>
    </row>
    <row r="1948" spans="27:47">
      <c r="AA1948" s="19"/>
      <c r="AB1948" s="19"/>
      <c r="AC1948" s="19"/>
      <c r="AD1948" s="19"/>
      <c r="AE1948" s="19"/>
      <c r="AG1948" s="137"/>
      <c r="AN1948" s="19"/>
      <c r="AO1948" s="19"/>
      <c r="AP1948" s="19"/>
      <c r="AQ1948" s="19"/>
      <c r="AR1948" s="19"/>
      <c r="AS1948" s="19"/>
      <c r="AT1948" s="19"/>
      <c r="AU1948" s="19"/>
    </row>
    <row r="1949" spans="27:47">
      <c r="AA1949" s="19"/>
      <c r="AB1949" s="19"/>
      <c r="AC1949" s="19"/>
      <c r="AD1949" s="19"/>
      <c r="AE1949" s="19"/>
      <c r="AG1949" s="137"/>
      <c r="AN1949" s="19"/>
      <c r="AO1949" s="19"/>
      <c r="AP1949" s="19"/>
      <c r="AQ1949" s="19"/>
      <c r="AR1949" s="19"/>
      <c r="AS1949" s="19"/>
      <c r="AT1949" s="19"/>
      <c r="AU1949" s="19"/>
    </row>
    <row r="1950" spans="27:47">
      <c r="AA1950" s="19"/>
      <c r="AB1950" s="19"/>
      <c r="AC1950" s="19"/>
      <c r="AD1950" s="19"/>
      <c r="AE1950" s="19"/>
      <c r="AG1950" s="137"/>
      <c r="AN1950" s="19"/>
      <c r="AO1950" s="19"/>
      <c r="AP1950" s="19"/>
      <c r="AQ1950" s="19"/>
      <c r="AR1950" s="19"/>
      <c r="AS1950" s="19"/>
      <c r="AT1950" s="19"/>
      <c r="AU1950" s="19"/>
    </row>
    <row r="1951" spans="27:47">
      <c r="AA1951" s="19"/>
      <c r="AB1951" s="19"/>
      <c r="AC1951" s="19"/>
      <c r="AD1951" s="19"/>
      <c r="AE1951" s="19"/>
      <c r="AG1951" s="137"/>
      <c r="AN1951" s="19"/>
      <c r="AO1951" s="19"/>
      <c r="AP1951" s="19"/>
      <c r="AQ1951" s="19"/>
      <c r="AR1951" s="19"/>
      <c r="AS1951" s="19"/>
      <c r="AT1951" s="19"/>
      <c r="AU1951" s="19"/>
    </row>
    <row r="1952" spans="27:47">
      <c r="AA1952" s="19"/>
      <c r="AB1952" s="19"/>
      <c r="AC1952" s="19"/>
      <c r="AD1952" s="19"/>
      <c r="AE1952" s="19"/>
      <c r="AG1952" s="137"/>
      <c r="AN1952" s="19"/>
      <c r="AO1952" s="19"/>
      <c r="AP1952" s="19"/>
      <c r="AQ1952" s="19"/>
      <c r="AR1952" s="19"/>
      <c r="AS1952" s="19"/>
      <c r="AT1952" s="19"/>
      <c r="AU1952" s="19"/>
    </row>
    <row r="1953" spans="27:47">
      <c r="AA1953" s="19"/>
      <c r="AB1953" s="19"/>
      <c r="AC1953" s="19"/>
      <c r="AD1953" s="19"/>
      <c r="AE1953" s="19"/>
      <c r="AG1953" s="137"/>
      <c r="AN1953" s="19"/>
      <c r="AO1953" s="19"/>
      <c r="AP1953" s="19"/>
      <c r="AQ1953" s="19"/>
      <c r="AR1953" s="19"/>
      <c r="AS1953" s="19"/>
      <c r="AT1953" s="19"/>
      <c r="AU1953" s="19"/>
    </row>
    <row r="1954" spans="27:47">
      <c r="AA1954" s="19"/>
      <c r="AB1954" s="19"/>
      <c r="AC1954" s="19"/>
      <c r="AD1954" s="19"/>
      <c r="AE1954" s="19"/>
      <c r="AG1954" s="137"/>
      <c r="AN1954" s="19"/>
      <c r="AO1954" s="19"/>
      <c r="AP1954" s="19"/>
      <c r="AQ1954" s="19"/>
      <c r="AR1954" s="19"/>
      <c r="AS1954" s="19"/>
      <c r="AT1954" s="19"/>
      <c r="AU1954" s="19"/>
    </row>
    <row r="1955" spans="27:47">
      <c r="AA1955" s="19"/>
      <c r="AB1955" s="19"/>
      <c r="AC1955" s="19"/>
      <c r="AD1955" s="19"/>
      <c r="AE1955" s="19"/>
      <c r="AG1955" s="137"/>
      <c r="AN1955" s="19"/>
      <c r="AO1955" s="19"/>
      <c r="AP1955" s="19"/>
      <c r="AQ1955" s="19"/>
      <c r="AR1955" s="19"/>
      <c r="AS1955" s="19"/>
      <c r="AT1955" s="19"/>
      <c r="AU1955" s="19"/>
    </row>
    <row r="1956" spans="27:47">
      <c r="AA1956" s="19"/>
      <c r="AB1956" s="19"/>
      <c r="AC1956" s="19"/>
      <c r="AD1956" s="19"/>
      <c r="AE1956" s="19"/>
      <c r="AG1956" s="137"/>
      <c r="AN1956" s="19"/>
      <c r="AO1956" s="19"/>
      <c r="AP1956" s="19"/>
      <c r="AQ1956" s="19"/>
      <c r="AR1956" s="19"/>
      <c r="AS1956" s="19"/>
      <c r="AT1956" s="19"/>
      <c r="AU1956" s="19"/>
    </row>
    <row r="1957" spans="27:47">
      <c r="AA1957" s="19"/>
      <c r="AB1957" s="19"/>
      <c r="AC1957" s="19"/>
      <c r="AD1957" s="19"/>
      <c r="AE1957" s="19"/>
      <c r="AG1957" s="137"/>
      <c r="AN1957" s="19"/>
      <c r="AO1957" s="19"/>
      <c r="AP1957" s="19"/>
      <c r="AQ1957" s="19"/>
      <c r="AR1957" s="19"/>
      <c r="AS1957" s="19"/>
      <c r="AT1957" s="19"/>
      <c r="AU1957" s="19"/>
    </row>
    <row r="1958" spans="27:47">
      <c r="AA1958" s="19"/>
      <c r="AB1958" s="19"/>
      <c r="AC1958" s="19"/>
      <c r="AD1958" s="19"/>
      <c r="AE1958" s="19"/>
      <c r="AG1958" s="137"/>
      <c r="AN1958" s="19"/>
      <c r="AO1958" s="19"/>
      <c r="AP1958" s="19"/>
      <c r="AQ1958" s="19"/>
      <c r="AR1958" s="19"/>
      <c r="AS1958" s="19"/>
      <c r="AT1958" s="19"/>
      <c r="AU1958" s="19"/>
    </row>
    <row r="1959" spans="27:47">
      <c r="AA1959" s="19"/>
      <c r="AB1959" s="19"/>
      <c r="AC1959" s="19"/>
      <c r="AD1959" s="19"/>
      <c r="AE1959" s="19"/>
      <c r="AG1959" s="137"/>
      <c r="AN1959" s="19"/>
      <c r="AO1959" s="19"/>
      <c r="AP1959" s="19"/>
      <c r="AQ1959" s="19"/>
      <c r="AR1959" s="19"/>
      <c r="AS1959" s="19"/>
      <c r="AT1959" s="19"/>
      <c r="AU1959" s="19"/>
    </row>
    <row r="1960" spans="27:47">
      <c r="AA1960" s="19"/>
      <c r="AB1960" s="19"/>
      <c r="AC1960" s="19"/>
      <c r="AD1960" s="19"/>
      <c r="AE1960" s="19"/>
      <c r="AG1960" s="137"/>
      <c r="AN1960" s="19"/>
      <c r="AO1960" s="19"/>
      <c r="AP1960" s="19"/>
      <c r="AQ1960" s="19"/>
      <c r="AR1960" s="19"/>
      <c r="AS1960" s="19"/>
      <c r="AT1960" s="19"/>
      <c r="AU1960" s="19"/>
    </row>
    <row r="1961" spans="27:47">
      <c r="AA1961" s="19"/>
      <c r="AB1961" s="19"/>
      <c r="AC1961" s="19"/>
      <c r="AD1961" s="19"/>
      <c r="AE1961" s="19"/>
      <c r="AG1961" s="137"/>
      <c r="AN1961" s="19"/>
      <c r="AO1961" s="19"/>
      <c r="AP1961" s="19"/>
      <c r="AQ1961" s="19"/>
      <c r="AR1961" s="19"/>
      <c r="AS1961" s="19"/>
      <c r="AT1961" s="19"/>
      <c r="AU1961" s="19"/>
    </row>
    <row r="1962" spans="27:47">
      <c r="AA1962" s="19"/>
      <c r="AB1962" s="19"/>
      <c r="AC1962" s="19"/>
      <c r="AD1962" s="19"/>
      <c r="AE1962" s="19"/>
      <c r="AG1962" s="137"/>
      <c r="AN1962" s="19"/>
      <c r="AO1962" s="19"/>
      <c r="AP1962" s="19"/>
      <c r="AQ1962" s="19"/>
      <c r="AR1962" s="19"/>
      <c r="AS1962" s="19"/>
      <c r="AT1962" s="19"/>
      <c r="AU1962" s="19"/>
    </row>
    <row r="1963" spans="27:47">
      <c r="AA1963" s="19"/>
      <c r="AB1963" s="19"/>
      <c r="AC1963" s="19"/>
      <c r="AD1963" s="19"/>
      <c r="AE1963" s="19"/>
      <c r="AG1963" s="137"/>
      <c r="AN1963" s="19"/>
      <c r="AO1963" s="19"/>
      <c r="AP1963" s="19"/>
      <c r="AQ1963" s="19"/>
      <c r="AR1963" s="19"/>
      <c r="AS1963" s="19"/>
      <c r="AT1963" s="19"/>
      <c r="AU1963" s="19"/>
    </row>
    <row r="1964" spans="27:47">
      <c r="AA1964" s="19"/>
      <c r="AB1964" s="19"/>
      <c r="AC1964" s="19"/>
      <c r="AD1964" s="19"/>
      <c r="AE1964" s="19"/>
      <c r="AG1964" s="137"/>
      <c r="AN1964" s="19"/>
      <c r="AO1964" s="19"/>
      <c r="AP1964" s="19"/>
      <c r="AQ1964" s="19"/>
      <c r="AR1964" s="19"/>
      <c r="AS1964" s="19"/>
      <c r="AT1964" s="19"/>
      <c r="AU1964" s="19"/>
    </row>
    <row r="1965" spans="27:47">
      <c r="AA1965" s="19"/>
      <c r="AB1965" s="19"/>
      <c r="AC1965" s="19"/>
      <c r="AD1965" s="19"/>
      <c r="AE1965" s="19"/>
      <c r="AG1965" s="137"/>
      <c r="AN1965" s="19"/>
      <c r="AO1965" s="19"/>
      <c r="AP1965" s="19"/>
      <c r="AQ1965" s="19"/>
      <c r="AR1965" s="19"/>
      <c r="AS1965" s="19"/>
      <c r="AT1965" s="19"/>
      <c r="AU1965" s="19"/>
    </row>
    <row r="1966" spans="27:47">
      <c r="AA1966" s="19"/>
      <c r="AB1966" s="19"/>
      <c r="AC1966" s="19"/>
      <c r="AD1966" s="19"/>
      <c r="AE1966" s="19"/>
      <c r="AG1966" s="137"/>
      <c r="AN1966" s="19"/>
      <c r="AO1966" s="19"/>
      <c r="AP1966" s="19"/>
      <c r="AQ1966" s="19"/>
      <c r="AR1966" s="19"/>
      <c r="AS1966" s="19"/>
      <c r="AT1966" s="19"/>
      <c r="AU1966" s="19"/>
    </row>
    <row r="1967" spans="27:47">
      <c r="AA1967" s="19"/>
      <c r="AB1967" s="19"/>
      <c r="AC1967" s="19"/>
      <c r="AD1967" s="19"/>
      <c r="AE1967" s="19"/>
      <c r="AG1967" s="137"/>
      <c r="AN1967" s="19"/>
      <c r="AO1967" s="19"/>
      <c r="AP1967" s="19"/>
      <c r="AQ1967" s="19"/>
      <c r="AR1967" s="19"/>
      <c r="AS1967" s="19"/>
      <c r="AT1967" s="19"/>
      <c r="AU1967" s="19"/>
    </row>
    <row r="1968" spans="27:47">
      <c r="AA1968" s="19"/>
      <c r="AB1968" s="19"/>
      <c r="AC1968" s="19"/>
      <c r="AD1968" s="19"/>
      <c r="AE1968" s="19"/>
      <c r="AG1968" s="137"/>
      <c r="AN1968" s="19"/>
      <c r="AO1968" s="19"/>
      <c r="AP1968" s="19"/>
      <c r="AQ1968" s="19"/>
      <c r="AR1968" s="19"/>
      <c r="AS1968" s="19"/>
      <c r="AT1968" s="19"/>
      <c r="AU1968" s="19"/>
    </row>
    <row r="1969" spans="27:47">
      <c r="AA1969" s="19"/>
      <c r="AB1969" s="19"/>
      <c r="AC1969" s="19"/>
      <c r="AD1969" s="19"/>
      <c r="AE1969" s="19"/>
      <c r="AG1969" s="137"/>
      <c r="AN1969" s="19"/>
      <c r="AO1969" s="19"/>
      <c r="AP1969" s="19"/>
      <c r="AQ1969" s="19"/>
      <c r="AR1969" s="19"/>
      <c r="AS1969" s="19"/>
      <c r="AT1969" s="19"/>
      <c r="AU1969" s="19"/>
    </row>
    <row r="1970" spans="27:47">
      <c r="AA1970" s="19"/>
      <c r="AB1970" s="19"/>
      <c r="AC1970" s="19"/>
      <c r="AD1970" s="19"/>
      <c r="AE1970" s="19"/>
      <c r="AG1970" s="137"/>
      <c r="AN1970" s="19"/>
      <c r="AO1970" s="19"/>
      <c r="AP1970" s="19"/>
      <c r="AQ1970" s="19"/>
      <c r="AR1970" s="19"/>
      <c r="AS1970" s="19"/>
      <c r="AT1970" s="19"/>
      <c r="AU1970" s="19"/>
    </row>
    <row r="1971" spans="27:47">
      <c r="AA1971" s="19"/>
      <c r="AB1971" s="19"/>
      <c r="AC1971" s="19"/>
      <c r="AD1971" s="19"/>
      <c r="AE1971" s="19"/>
      <c r="AG1971" s="137"/>
      <c r="AN1971" s="19"/>
      <c r="AO1971" s="19"/>
      <c r="AP1971" s="19"/>
      <c r="AQ1971" s="19"/>
      <c r="AR1971" s="19"/>
      <c r="AS1971" s="19"/>
      <c r="AT1971" s="19"/>
      <c r="AU1971" s="19"/>
    </row>
    <row r="1972" spans="27:47">
      <c r="AA1972" s="19"/>
      <c r="AB1972" s="19"/>
      <c r="AC1972" s="19"/>
      <c r="AD1972" s="19"/>
      <c r="AE1972" s="19"/>
      <c r="AG1972" s="137"/>
      <c r="AN1972" s="19"/>
      <c r="AO1972" s="19"/>
      <c r="AP1972" s="19"/>
      <c r="AQ1972" s="19"/>
      <c r="AR1972" s="19"/>
      <c r="AS1972" s="19"/>
      <c r="AT1972" s="19"/>
      <c r="AU1972" s="19"/>
    </row>
    <row r="1973" spans="27:47">
      <c r="AA1973" s="19"/>
      <c r="AB1973" s="19"/>
      <c r="AC1973" s="19"/>
      <c r="AD1973" s="19"/>
      <c r="AE1973" s="19"/>
      <c r="AG1973" s="137"/>
      <c r="AN1973" s="19"/>
      <c r="AO1973" s="19"/>
      <c r="AP1973" s="19"/>
      <c r="AQ1973" s="19"/>
      <c r="AR1973" s="19"/>
      <c r="AS1973" s="19"/>
      <c r="AT1973" s="19"/>
      <c r="AU1973" s="19"/>
    </row>
    <row r="1974" spans="27:47">
      <c r="AA1974" s="19"/>
      <c r="AB1974" s="19"/>
      <c r="AC1974" s="19"/>
      <c r="AD1974" s="19"/>
      <c r="AE1974" s="19"/>
      <c r="AG1974" s="137"/>
      <c r="AN1974" s="19"/>
      <c r="AO1974" s="19"/>
      <c r="AP1974" s="19"/>
      <c r="AQ1974" s="19"/>
      <c r="AR1974" s="19"/>
      <c r="AS1974" s="19"/>
      <c r="AT1974" s="19"/>
      <c r="AU1974" s="19"/>
    </row>
    <row r="1975" spans="27:47">
      <c r="AA1975" s="19"/>
      <c r="AB1975" s="19"/>
      <c r="AC1975" s="19"/>
      <c r="AD1975" s="19"/>
      <c r="AE1975" s="19"/>
      <c r="AG1975" s="137"/>
      <c r="AN1975" s="19"/>
      <c r="AO1975" s="19"/>
      <c r="AP1975" s="19"/>
      <c r="AQ1975" s="19"/>
      <c r="AR1975" s="19"/>
      <c r="AS1975" s="19"/>
      <c r="AT1975" s="19"/>
      <c r="AU1975" s="19"/>
    </row>
    <row r="1976" spans="27:47">
      <c r="AA1976" s="19"/>
      <c r="AB1976" s="19"/>
      <c r="AC1976" s="19"/>
      <c r="AD1976" s="19"/>
      <c r="AE1976" s="19"/>
      <c r="AG1976" s="137"/>
      <c r="AN1976" s="19"/>
      <c r="AO1976" s="19"/>
      <c r="AP1976" s="19"/>
      <c r="AQ1976" s="19"/>
      <c r="AR1976" s="19"/>
      <c r="AS1976" s="19"/>
      <c r="AT1976" s="19"/>
      <c r="AU1976" s="19"/>
    </row>
    <row r="1977" spans="27:47">
      <c r="AA1977" s="19"/>
      <c r="AB1977" s="19"/>
      <c r="AC1977" s="19"/>
      <c r="AD1977" s="19"/>
      <c r="AE1977" s="19"/>
      <c r="AG1977" s="137"/>
      <c r="AN1977" s="19"/>
      <c r="AO1977" s="19"/>
      <c r="AP1977" s="19"/>
      <c r="AQ1977" s="19"/>
      <c r="AR1977" s="19"/>
      <c r="AS1977" s="19"/>
      <c r="AT1977" s="19"/>
      <c r="AU1977" s="19"/>
    </row>
    <row r="1978" spans="27:47">
      <c r="AA1978" s="19"/>
      <c r="AB1978" s="19"/>
      <c r="AC1978" s="19"/>
      <c r="AD1978" s="19"/>
      <c r="AE1978" s="19"/>
      <c r="AG1978" s="137"/>
      <c r="AN1978" s="19"/>
      <c r="AO1978" s="19"/>
      <c r="AP1978" s="19"/>
      <c r="AQ1978" s="19"/>
      <c r="AR1978" s="19"/>
      <c r="AS1978" s="19"/>
      <c r="AT1978" s="19"/>
      <c r="AU1978" s="19"/>
    </row>
    <row r="1979" spans="27:47">
      <c r="AA1979" s="19"/>
      <c r="AB1979" s="19"/>
      <c r="AC1979" s="19"/>
      <c r="AD1979" s="19"/>
      <c r="AE1979" s="19"/>
      <c r="AG1979" s="137"/>
      <c r="AN1979" s="19"/>
      <c r="AO1979" s="19"/>
      <c r="AP1979" s="19"/>
      <c r="AQ1979" s="19"/>
      <c r="AR1979" s="19"/>
      <c r="AS1979" s="19"/>
      <c r="AT1979" s="19"/>
      <c r="AU1979" s="19"/>
    </row>
    <row r="1980" spans="27:47">
      <c r="AA1980" s="19"/>
      <c r="AB1980" s="19"/>
      <c r="AC1980" s="19"/>
      <c r="AD1980" s="19"/>
      <c r="AE1980" s="19"/>
      <c r="AG1980" s="137"/>
      <c r="AN1980" s="19"/>
      <c r="AO1980" s="19"/>
      <c r="AP1980" s="19"/>
      <c r="AQ1980" s="19"/>
      <c r="AR1980" s="19"/>
      <c r="AS1980" s="19"/>
      <c r="AT1980" s="19"/>
      <c r="AU1980" s="19"/>
    </row>
    <row r="1981" spans="27:47">
      <c r="AA1981" s="19"/>
      <c r="AB1981" s="19"/>
      <c r="AC1981" s="19"/>
      <c r="AD1981" s="19"/>
      <c r="AE1981" s="19"/>
      <c r="AG1981" s="137"/>
      <c r="AN1981" s="19"/>
      <c r="AO1981" s="19"/>
      <c r="AP1981" s="19"/>
      <c r="AQ1981" s="19"/>
      <c r="AR1981" s="19"/>
      <c r="AS1981" s="19"/>
      <c r="AT1981" s="19"/>
      <c r="AU1981" s="19"/>
    </row>
    <row r="1982" spans="27:47">
      <c r="AA1982" s="19"/>
      <c r="AB1982" s="19"/>
      <c r="AC1982" s="19"/>
      <c r="AD1982" s="19"/>
      <c r="AE1982" s="19"/>
      <c r="AG1982" s="137"/>
      <c r="AN1982" s="19"/>
      <c r="AO1982" s="19"/>
      <c r="AP1982" s="19"/>
      <c r="AQ1982" s="19"/>
      <c r="AR1982" s="19"/>
      <c r="AS1982" s="19"/>
      <c r="AT1982" s="19"/>
      <c r="AU1982" s="19"/>
    </row>
    <row r="1983" spans="27:47">
      <c r="AA1983" s="19"/>
      <c r="AB1983" s="19"/>
      <c r="AC1983" s="19"/>
      <c r="AD1983" s="19"/>
      <c r="AE1983" s="19"/>
      <c r="AG1983" s="137"/>
      <c r="AN1983" s="19"/>
      <c r="AO1983" s="19"/>
      <c r="AP1983" s="19"/>
      <c r="AQ1983" s="19"/>
      <c r="AR1983" s="19"/>
      <c r="AS1983" s="19"/>
      <c r="AT1983" s="19"/>
      <c r="AU1983" s="19"/>
    </row>
    <row r="1984" spans="27:47">
      <c r="AA1984" s="19"/>
      <c r="AB1984" s="19"/>
      <c r="AC1984" s="19"/>
      <c r="AD1984" s="19"/>
      <c r="AE1984" s="19"/>
      <c r="AG1984" s="137"/>
      <c r="AN1984" s="19"/>
      <c r="AO1984" s="19"/>
      <c r="AP1984" s="19"/>
      <c r="AQ1984" s="19"/>
      <c r="AR1984" s="19"/>
      <c r="AS1984" s="19"/>
      <c r="AT1984" s="19"/>
      <c r="AU1984" s="19"/>
    </row>
    <row r="1985" spans="27:47">
      <c r="AA1985" s="19"/>
      <c r="AB1985" s="19"/>
      <c r="AC1985" s="19"/>
      <c r="AD1985" s="19"/>
      <c r="AE1985" s="19"/>
      <c r="AG1985" s="137"/>
      <c r="AN1985" s="19"/>
      <c r="AO1985" s="19"/>
      <c r="AP1985" s="19"/>
      <c r="AQ1985" s="19"/>
      <c r="AR1985" s="19"/>
      <c r="AS1985" s="19"/>
      <c r="AT1985" s="19"/>
      <c r="AU1985" s="19"/>
    </row>
    <row r="1986" spans="27:47">
      <c r="AA1986" s="19"/>
      <c r="AB1986" s="19"/>
      <c r="AC1986" s="19"/>
      <c r="AD1986" s="19"/>
      <c r="AE1986" s="19"/>
      <c r="AG1986" s="137"/>
      <c r="AN1986" s="19"/>
      <c r="AO1986" s="19"/>
      <c r="AP1986" s="19"/>
      <c r="AQ1986" s="19"/>
      <c r="AR1986" s="19"/>
      <c r="AS1986" s="19"/>
      <c r="AT1986" s="19"/>
      <c r="AU1986" s="19"/>
    </row>
    <row r="1987" spans="27:47">
      <c r="AA1987" s="19"/>
      <c r="AB1987" s="19"/>
      <c r="AC1987" s="19"/>
      <c r="AD1987" s="19"/>
      <c r="AE1987" s="19"/>
      <c r="AG1987" s="137"/>
      <c r="AN1987" s="19"/>
      <c r="AO1987" s="19"/>
      <c r="AP1987" s="19"/>
      <c r="AQ1987" s="19"/>
      <c r="AR1987" s="19"/>
      <c r="AS1987" s="19"/>
      <c r="AT1987" s="19"/>
      <c r="AU1987" s="19"/>
    </row>
    <row r="1988" spans="27:47">
      <c r="AA1988" s="19"/>
      <c r="AB1988" s="19"/>
      <c r="AC1988" s="19"/>
      <c r="AD1988" s="19"/>
      <c r="AE1988" s="19"/>
      <c r="AG1988" s="137"/>
      <c r="AN1988" s="19"/>
      <c r="AO1988" s="19"/>
      <c r="AP1988" s="19"/>
      <c r="AQ1988" s="19"/>
      <c r="AR1988" s="19"/>
      <c r="AS1988" s="19"/>
      <c r="AT1988" s="19"/>
      <c r="AU1988" s="19"/>
    </row>
    <row r="1989" spans="27:47">
      <c r="AA1989" s="19"/>
      <c r="AB1989" s="19"/>
      <c r="AC1989" s="19"/>
      <c r="AD1989" s="19"/>
      <c r="AE1989" s="19"/>
      <c r="AG1989" s="137"/>
      <c r="AN1989" s="19"/>
      <c r="AO1989" s="19"/>
      <c r="AP1989" s="19"/>
      <c r="AQ1989" s="19"/>
      <c r="AR1989" s="19"/>
      <c r="AS1989" s="19"/>
      <c r="AT1989" s="19"/>
      <c r="AU1989" s="19"/>
    </row>
    <row r="1990" spans="27:47">
      <c r="AA1990" s="19"/>
      <c r="AB1990" s="19"/>
      <c r="AC1990" s="19"/>
      <c r="AD1990" s="19"/>
      <c r="AE1990" s="19"/>
      <c r="AG1990" s="137"/>
      <c r="AN1990" s="19"/>
      <c r="AO1990" s="19"/>
      <c r="AP1990" s="19"/>
      <c r="AQ1990" s="19"/>
      <c r="AR1990" s="19"/>
      <c r="AS1990" s="19"/>
      <c r="AT1990" s="19"/>
      <c r="AU1990" s="19"/>
    </row>
    <row r="1991" spans="27:47">
      <c r="AA1991" s="19"/>
      <c r="AB1991" s="19"/>
      <c r="AC1991" s="19"/>
      <c r="AD1991" s="19"/>
      <c r="AE1991" s="19"/>
      <c r="AG1991" s="137"/>
      <c r="AN1991" s="19"/>
      <c r="AO1991" s="19"/>
      <c r="AP1991" s="19"/>
      <c r="AQ1991" s="19"/>
      <c r="AR1991" s="19"/>
      <c r="AS1991" s="19"/>
      <c r="AT1991" s="19"/>
      <c r="AU1991" s="19"/>
    </row>
    <row r="1992" spans="27:47">
      <c r="AA1992" s="19"/>
      <c r="AB1992" s="19"/>
      <c r="AC1992" s="19"/>
      <c r="AD1992" s="19"/>
      <c r="AE1992" s="19"/>
      <c r="AG1992" s="137"/>
      <c r="AN1992" s="19"/>
      <c r="AO1992" s="19"/>
      <c r="AP1992" s="19"/>
      <c r="AQ1992" s="19"/>
      <c r="AR1992" s="19"/>
      <c r="AS1992" s="19"/>
      <c r="AT1992" s="19"/>
      <c r="AU1992" s="19"/>
    </row>
    <row r="1993" spans="27:47">
      <c r="AA1993" s="19"/>
      <c r="AB1993" s="19"/>
      <c r="AC1993" s="19"/>
      <c r="AD1993" s="19"/>
      <c r="AE1993" s="19"/>
      <c r="AG1993" s="137"/>
      <c r="AN1993" s="19"/>
      <c r="AO1993" s="19"/>
      <c r="AP1993" s="19"/>
      <c r="AQ1993" s="19"/>
      <c r="AR1993" s="19"/>
      <c r="AS1993" s="19"/>
      <c r="AT1993" s="19"/>
      <c r="AU1993" s="19"/>
    </row>
    <row r="1994" spans="27:47">
      <c r="AA1994" s="19"/>
      <c r="AB1994" s="19"/>
      <c r="AC1994" s="19"/>
      <c r="AD1994" s="19"/>
      <c r="AE1994" s="19"/>
      <c r="AG1994" s="137"/>
      <c r="AN1994" s="19"/>
      <c r="AO1994" s="19"/>
      <c r="AP1994" s="19"/>
      <c r="AQ1994" s="19"/>
      <c r="AR1994" s="19"/>
      <c r="AS1994" s="19"/>
      <c r="AT1994" s="19"/>
      <c r="AU1994" s="19"/>
    </row>
    <row r="1995" spans="27:47">
      <c r="AA1995" s="19"/>
      <c r="AB1995" s="19"/>
      <c r="AC1995" s="19"/>
      <c r="AD1995" s="19"/>
      <c r="AE1995" s="19"/>
      <c r="AG1995" s="137"/>
      <c r="AN1995" s="19"/>
      <c r="AO1995" s="19"/>
      <c r="AP1995" s="19"/>
      <c r="AQ1995" s="19"/>
      <c r="AR1995" s="19"/>
      <c r="AS1995" s="19"/>
      <c r="AT1995" s="19"/>
      <c r="AU1995" s="19"/>
    </row>
    <row r="1996" spans="27:47">
      <c r="AA1996" s="19"/>
      <c r="AB1996" s="19"/>
      <c r="AC1996" s="19"/>
      <c r="AD1996" s="19"/>
      <c r="AE1996" s="19"/>
      <c r="AG1996" s="137"/>
      <c r="AN1996" s="19"/>
      <c r="AO1996" s="19"/>
      <c r="AP1996" s="19"/>
      <c r="AQ1996" s="19"/>
      <c r="AR1996" s="19"/>
      <c r="AS1996" s="19"/>
      <c r="AT1996" s="19"/>
      <c r="AU1996" s="19"/>
    </row>
    <row r="1997" spans="27:47">
      <c r="AA1997" s="19"/>
      <c r="AB1997" s="19"/>
      <c r="AC1997" s="19"/>
      <c r="AD1997" s="19"/>
      <c r="AE1997" s="19"/>
      <c r="AG1997" s="137"/>
      <c r="AN1997" s="19"/>
      <c r="AO1997" s="19"/>
      <c r="AP1997" s="19"/>
      <c r="AQ1997" s="19"/>
      <c r="AR1997" s="19"/>
      <c r="AS1997" s="19"/>
      <c r="AT1997" s="19"/>
      <c r="AU1997" s="19"/>
    </row>
    <row r="1998" spans="27:47">
      <c r="AA1998" s="19"/>
      <c r="AB1998" s="19"/>
      <c r="AC1998" s="19"/>
      <c r="AD1998" s="19"/>
      <c r="AE1998" s="19"/>
      <c r="AG1998" s="137"/>
      <c r="AN1998" s="19"/>
      <c r="AO1998" s="19"/>
      <c r="AP1998" s="19"/>
      <c r="AQ1998" s="19"/>
      <c r="AR1998" s="19"/>
      <c r="AS1998" s="19"/>
      <c r="AT1998" s="19"/>
      <c r="AU1998" s="19"/>
    </row>
    <row r="1999" spans="27:47">
      <c r="AA1999" s="19"/>
      <c r="AB1999" s="19"/>
      <c r="AC1999" s="19"/>
      <c r="AD1999" s="19"/>
      <c r="AE1999" s="19"/>
      <c r="AG1999" s="137"/>
      <c r="AN1999" s="19"/>
      <c r="AO1999" s="19"/>
      <c r="AP1999" s="19"/>
      <c r="AQ1999" s="19"/>
      <c r="AR1999" s="19"/>
      <c r="AS1999" s="19"/>
      <c r="AT1999" s="19"/>
      <c r="AU1999" s="19"/>
    </row>
    <row r="2000" spans="27:47">
      <c r="AA2000" s="19"/>
      <c r="AB2000" s="19"/>
      <c r="AC2000" s="19"/>
      <c r="AD2000" s="19"/>
      <c r="AE2000" s="19"/>
      <c r="AG2000" s="137"/>
      <c r="AN2000" s="19"/>
      <c r="AO2000" s="19"/>
      <c r="AP2000" s="19"/>
      <c r="AQ2000" s="19"/>
      <c r="AR2000" s="19"/>
      <c r="AS2000" s="19"/>
      <c r="AT2000" s="19"/>
      <c r="AU2000" s="19"/>
    </row>
    <row r="2001" spans="27:47">
      <c r="AA2001" s="19"/>
      <c r="AB2001" s="19"/>
      <c r="AC2001" s="19"/>
      <c r="AD2001" s="19"/>
      <c r="AE2001" s="19"/>
      <c r="AG2001" s="137"/>
      <c r="AN2001" s="19"/>
      <c r="AO2001" s="19"/>
      <c r="AP2001" s="19"/>
      <c r="AQ2001" s="19"/>
      <c r="AR2001" s="19"/>
      <c r="AS2001" s="19"/>
      <c r="AT2001" s="19"/>
      <c r="AU2001" s="19"/>
    </row>
    <row r="2002" spans="27:47">
      <c r="AA2002" s="19"/>
      <c r="AB2002" s="19"/>
      <c r="AC2002" s="19"/>
      <c r="AD2002" s="19"/>
      <c r="AE2002" s="19"/>
      <c r="AG2002" s="137"/>
      <c r="AN2002" s="19"/>
      <c r="AO2002" s="19"/>
      <c r="AP2002" s="19"/>
      <c r="AQ2002" s="19"/>
      <c r="AR2002" s="19"/>
      <c r="AS2002" s="19"/>
      <c r="AT2002" s="19"/>
      <c r="AU2002" s="19"/>
    </row>
    <row r="2003" spans="27:47">
      <c r="AA2003" s="19"/>
      <c r="AB2003" s="19"/>
      <c r="AC2003" s="19"/>
      <c r="AD2003" s="19"/>
      <c r="AE2003" s="19"/>
      <c r="AG2003" s="137"/>
      <c r="AN2003" s="19"/>
      <c r="AO2003" s="19"/>
      <c r="AP2003" s="19"/>
      <c r="AQ2003" s="19"/>
      <c r="AR2003" s="19"/>
      <c r="AS2003" s="19"/>
      <c r="AT2003" s="19"/>
      <c r="AU2003" s="19"/>
    </row>
    <row r="2004" spans="27:47">
      <c r="AA2004" s="19"/>
      <c r="AB2004" s="19"/>
      <c r="AC2004" s="19"/>
      <c r="AD2004" s="19"/>
      <c r="AE2004" s="19"/>
      <c r="AG2004" s="137"/>
      <c r="AN2004" s="19"/>
      <c r="AO2004" s="19"/>
      <c r="AP2004" s="19"/>
      <c r="AQ2004" s="19"/>
      <c r="AR2004" s="19"/>
      <c r="AS2004" s="19"/>
      <c r="AT2004" s="19"/>
      <c r="AU2004" s="19"/>
    </row>
    <row r="2005" spans="27:47">
      <c r="AA2005" s="19"/>
      <c r="AB2005" s="19"/>
      <c r="AC2005" s="19"/>
      <c r="AD2005" s="19"/>
      <c r="AE2005" s="19"/>
      <c r="AG2005" s="137"/>
      <c r="AN2005" s="19"/>
      <c r="AO2005" s="19"/>
      <c r="AP2005" s="19"/>
      <c r="AQ2005" s="19"/>
      <c r="AR2005" s="19"/>
      <c r="AS2005" s="19"/>
      <c r="AT2005" s="19"/>
      <c r="AU2005" s="19"/>
    </row>
    <row r="2006" spans="27:47">
      <c r="AA2006" s="19"/>
      <c r="AB2006" s="19"/>
      <c r="AC2006" s="19"/>
      <c r="AD2006" s="19"/>
      <c r="AE2006" s="19"/>
      <c r="AG2006" s="137"/>
      <c r="AN2006" s="19"/>
      <c r="AO2006" s="19"/>
      <c r="AP2006" s="19"/>
      <c r="AQ2006" s="19"/>
      <c r="AR2006" s="19"/>
      <c r="AS2006" s="19"/>
      <c r="AT2006" s="19"/>
      <c r="AU2006" s="19"/>
    </row>
    <row r="2007" spans="27:47">
      <c r="AA2007" s="19"/>
      <c r="AB2007" s="19"/>
      <c r="AC2007" s="19"/>
      <c r="AD2007" s="19"/>
      <c r="AE2007" s="19"/>
      <c r="AG2007" s="137"/>
      <c r="AN2007" s="19"/>
      <c r="AO2007" s="19"/>
      <c r="AP2007" s="19"/>
      <c r="AQ2007" s="19"/>
      <c r="AR2007" s="19"/>
      <c r="AS2007" s="19"/>
      <c r="AT2007" s="19"/>
      <c r="AU2007" s="19"/>
    </row>
    <row r="2008" spans="27:47">
      <c r="AA2008" s="19"/>
      <c r="AB2008" s="19"/>
      <c r="AC2008" s="19"/>
      <c r="AD2008" s="19"/>
      <c r="AE2008" s="19"/>
      <c r="AG2008" s="137"/>
      <c r="AN2008" s="19"/>
      <c r="AO2008" s="19"/>
      <c r="AP2008" s="19"/>
      <c r="AQ2008" s="19"/>
      <c r="AR2008" s="19"/>
      <c r="AS2008" s="19"/>
      <c r="AT2008" s="19"/>
      <c r="AU2008" s="19"/>
    </row>
    <row r="2009" spans="27:47">
      <c r="AA2009" s="19"/>
      <c r="AB2009" s="19"/>
      <c r="AC2009" s="19"/>
      <c r="AD2009" s="19"/>
      <c r="AE2009" s="19"/>
      <c r="AG2009" s="137"/>
      <c r="AN2009" s="19"/>
      <c r="AO2009" s="19"/>
      <c r="AP2009" s="19"/>
      <c r="AQ2009" s="19"/>
      <c r="AR2009" s="19"/>
      <c r="AS2009" s="19"/>
      <c r="AT2009" s="19"/>
      <c r="AU2009" s="19"/>
    </row>
    <row r="2010" spans="27:47">
      <c r="AA2010" s="19"/>
      <c r="AB2010" s="19"/>
      <c r="AC2010" s="19"/>
      <c r="AD2010" s="19"/>
      <c r="AE2010" s="19"/>
      <c r="AG2010" s="137"/>
      <c r="AN2010" s="19"/>
      <c r="AO2010" s="19"/>
      <c r="AP2010" s="19"/>
      <c r="AQ2010" s="19"/>
      <c r="AR2010" s="19"/>
      <c r="AS2010" s="19"/>
      <c r="AT2010" s="19"/>
      <c r="AU2010" s="19"/>
    </row>
    <row r="2011" spans="27:47">
      <c r="AA2011" s="19"/>
      <c r="AB2011" s="19"/>
      <c r="AC2011" s="19"/>
      <c r="AD2011" s="19"/>
      <c r="AE2011" s="19"/>
      <c r="AG2011" s="137"/>
      <c r="AN2011" s="19"/>
      <c r="AO2011" s="19"/>
      <c r="AP2011" s="19"/>
      <c r="AQ2011" s="19"/>
      <c r="AR2011" s="19"/>
      <c r="AS2011" s="19"/>
      <c r="AT2011" s="19"/>
      <c r="AU2011" s="19"/>
    </row>
    <row r="2012" spans="27:47">
      <c r="AA2012" s="19"/>
      <c r="AB2012" s="19"/>
      <c r="AC2012" s="19"/>
      <c r="AD2012" s="19"/>
      <c r="AE2012" s="19"/>
      <c r="AG2012" s="137"/>
      <c r="AN2012" s="19"/>
      <c r="AO2012" s="19"/>
      <c r="AP2012" s="19"/>
      <c r="AQ2012" s="19"/>
      <c r="AR2012" s="19"/>
      <c r="AS2012" s="19"/>
      <c r="AT2012" s="19"/>
      <c r="AU2012" s="19"/>
    </row>
    <row r="2013" spans="27:47">
      <c r="AA2013" s="19"/>
      <c r="AB2013" s="19"/>
      <c r="AC2013" s="19"/>
      <c r="AD2013" s="19"/>
      <c r="AE2013" s="19"/>
      <c r="AG2013" s="137"/>
      <c r="AN2013" s="19"/>
      <c r="AO2013" s="19"/>
      <c r="AP2013" s="19"/>
      <c r="AQ2013" s="19"/>
      <c r="AR2013" s="19"/>
      <c r="AS2013" s="19"/>
      <c r="AT2013" s="19"/>
      <c r="AU2013" s="19"/>
    </row>
    <row r="2014" spans="27:47">
      <c r="AA2014" s="19"/>
      <c r="AB2014" s="19"/>
      <c r="AC2014" s="19"/>
      <c r="AD2014" s="19"/>
      <c r="AE2014" s="19"/>
      <c r="AG2014" s="137"/>
      <c r="AN2014" s="19"/>
      <c r="AO2014" s="19"/>
      <c r="AP2014" s="19"/>
      <c r="AQ2014" s="19"/>
      <c r="AR2014" s="19"/>
      <c r="AS2014" s="19"/>
      <c r="AT2014" s="19"/>
      <c r="AU2014" s="19"/>
    </row>
    <row r="2015" spans="27:47">
      <c r="AA2015" s="19"/>
      <c r="AB2015" s="19"/>
      <c r="AC2015" s="19"/>
      <c r="AD2015" s="19"/>
      <c r="AE2015" s="19"/>
      <c r="AG2015" s="137"/>
      <c r="AN2015" s="19"/>
      <c r="AO2015" s="19"/>
      <c r="AP2015" s="19"/>
      <c r="AQ2015" s="19"/>
      <c r="AR2015" s="19"/>
      <c r="AS2015" s="19"/>
      <c r="AT2015" s="19"/>
      <c r="AU2015" s="19"/>
    </row>
    <row r="2016" spans="27:47">
      <c r="AA2016" s="19"/>
      <c r="AB2016" s="19"/>
      <c r="AC2016" s="19"/>
      <c r="AD2016" s="19"/>
      <c r="AE2016" s="19"/>
      <c r="AG2016" s="137"/>
      <c r="AN2016" s="19"/>
      <c r="AO2016" s="19"/>
      <c r="AP2016" s="19"/>
      <c r="AQ2016" s="19"/>
      <c r="AR2016" s="19"/>
      <c r="AS2016" s="19"/>
      <c r="AT2016" s="19"/>
      <c r="AU2016" s="19"/>
    </row>
    <row r="2017" spans="27:47">
      <c r="AA2017" s="19"/>
      <c r="AB2017" s="19"/>
      <c r="AC2017" s="19"/>
      <c r="AD2017" s="19"/>
      <c r="AE2017" s="19"/>
      <c r="AG2017" s="137"/>
      <c r="AN2017" s="19"/>
      <c r="AO2017" s="19"/>
      <c r="AP2017" s="19"/>
      <c r="AQ2017" s="19"/>
      <c r="AR2017" s="19"/>
      <c r="AS2017" s="19"/>
      <c r="AT2017" s="19"/>
      <c r="AU2017" s="19"/>
    </row>
    <row r="2018" spans="27:47">
      <c r="AA2018" s="19"/>
      <c r="AB2018" s="19"/>
      <c r="AC2018" s="19"/>
      <c r="AD2018" s="19"/>
      <c r="AE2018" s="19"/>
      <c r="AG2018" s="137"/>
      <c r="AN2018" s="19"/>
      <c r="AO2018" s="19"/>
      <c r="AP2018" s="19"/>
      <c r="AQ2018" s="19"/>
      <c r="AR2018" s="19"/>
      <c r="AS2018" s="19"/>
      <c r="AT2018" s="19"/>
      <c r="AU2018" s="19"/>
    </row>
    <row r="2019" spans="27:47">
      <c r="AA2019" s="19"/>
      <c r="AB2019" s="19"/>
      <c r="AC2019" s="19"/>
      <c r="AD2019" s="19"/>
      <c r="AE2019" s="19"/>
      <c r="AG2019" s="137"/>
      <c r="AN2019" s="19"/>
      <c r="AO2019" s="19"/>
      <c r="AP2019" s="19"/>
      <c r="AQ2019" s="19"/>
      <c r="AR2019" s="19"/>
      <c r="AS2019" s="19"/>
      <c r="AT2019" s="19"/>
      <c r="AU2019" s="19"/>
    </row>
    <row r="2020" spans="27:47">
      <c r="AA2020" s="19"/>
      <c r="AB2020" s="19"/>
      <c r="AC2020" s="19"/>
      <c r="AD2020" s="19"/>
      <c r="AE2020" s="19"/>
      <c r="AG2020" s="137"/>
      <c r="AN2020" s="19"/>
      <c r="AO2020" s="19"/>
      <c r="AP2020" s="19"/>
      <c r="AQ2020" s="19"/>
      <c r="AR2020" s="19"/>
      <c r="AS2020" s="19"/>
      <c r="AT2020" s="19"/>
      <c r="AU2020" s="19"/>
    </row>
    <row r="2021" spans="27:47">
      <c r="AA2021" s="19"/>
      <c r="AB2021" s="19"/>
      <c r="AC2021" s="19"/>
      <c r="AD2021" s="19"/>
      <c r="AE2021" s="19"/>
      <c r="AG2021" s="137"/>
      <c r="AN2021" s="19"/>
      <c r="AO2021" s="19"/>
      <c r="AP2021" s="19"/>
      <c r="AQ2021" s="19"/>
      <c r="AR2021" s="19"/>
      <c r="AS2021" s="19"/>
      <c r="AT2021" s="19"/>
      <c r="AU2021" s="19"/>
    </row>
    <row r="2022" spans="27:47">
      <c r="AA2022" s="19"/>
      <c r="AB2022" s="19"/>
      <c r="AC2022" s="19"/>
      <c r="AD2022" s="19"/>
      <c r="AE2022" s="19"/>
      <c r="AG2022" s="137"/>
      <c r="AN2022" s="19"/>
      <c r="AO2022" s="19"/>
      <c r="AP2022" s="19"/>
      <c r="AQ2022" s="19"/>
      <c r="AR2022" s="19"/>
      <c r="AS2022" s="19"/>
      <c r="AT2022" s="19"/>
      <c r="AU2022" s="19"/>
    </row>
    <row r="2023" spans="27:47">
      <c r="AA2023" s="19"/>
      <c r="AB2023" s="19"/>
      <c r="AC2023" s="19"/>
      <c r="AD2023" s="19"/>
      <c r="AE2023" s="19"/>
      <c r="AG2023" s="137"/>
      <c r="AN2023" s="19"/>
      <c r="AO2023" s="19"/>
      <c r="AP2023" s="19"/>
      <c r="AQ2023" s="19"/>
      <c r="AR2023" s="19"/>
      <c r="AS2023" s="19"/>
      <c r="AT2023" s="19"/>
      <c r="AU2023" s="19"/>
    </row>
    <row r="2024" spans="27:47">
      <c r="AA2024" s="19"/>
      <c r="AB2024" s="19"/>
      <c r="AC2024" s="19"/>
      <c r="AD2024" s="19"/>
      <c r="AE2024" s="19"/>
      <c r="AG2024" s="137"/>
      <c r="AN2024" s="19"/>
      <c r="AO2024" s="19"/>
      <c r="AP2024" s="19"/>
      <c r="AQ2024" s="19"/>
      <c r="AR2024" s="19"/>
      <c r="AS2024" s="19"/>
      <c r="AT2024" s="19"/>
      <c r="AU2024" s="19"/>
    </row>
    <row r="2025" spans="27:47">
      <c r="AA2025" s="19"/>
      <c r="AB2025" s="19"/>
      <c r="AC2025" s="19"/>
      <c r="AD2025" s="19"/>
      <c r="AE2025" s="19"/>
      <c r="AG2025" s="137"/>
      <c r="AN2025" s="19"/>
      <c r="AO2025" s="19"/>
      <c r="AP2025" s="19"/>
      <c r="AQ2025" s="19"/>
      <c r="AR2025" s="19"/>
      <c r="AS2025" s="19"/>
      <c r="AT2025" s="19"/>
      <c r="AU2025" s="19"/>
    </row>
    <row r="2026" spans="27:47">
      <c r="AA2026" s="19"/>
      <c r="AB2026" s="19"/>
      <c r="AC2026" s="19"/>
      <c r="AD2026" s="19"/>
      <c r="AE2026" s="19"/>
      <c r="AG2026" s="137"/>
      <c r="AN2026" s="19"/>
      <c r="AO2026" s="19"/>
      <c r="AP2026" s="19"/>
      <c r="AQ2026" s="19"/>
      <c r="AR2026" s="19"/>
      <c r="AS2026" s="19"/>
      <c r="AT2026" s="19"/>
      <c r="AU2026" s="19"/>
    </row>
    <row r="2027" spans="27:47">
      <c r="AA2027" s="19"/>
      <c r="AB2027" s="19"/>
      <c r="AC2027" s="19"/>
      <c r="AD2027" s="19"/>
      <c r="AE2027" s="19"/>
      <c r="AG2027" s="137"/>
      <c r="AN2027" s="19"/>
      <c r="AO2027" s="19"/>
      <c r="AP2027" s="19"/>
      <c r="AQ2027" s="19"/>
      <c r="AR2027" s="19"/>
      <c r="AS2027" s="19"/>
      <c r="AT2027" s="19"/>
      <c r="AU2027" s="19"/>
    </row>
    <row r="2028" spans="27:47">
      <c r="AA2028" s="19"/>
      <c r="AB2028" s="19"/>
      <c r="AC2028" s="19"/>
      <c r="AD2028" s="19"/>
      <c r="AE2028" s="19"/>
      <c r="AG2028" s="137"/>
      <c r="AN2028" s="19"/>
      <c r="AO2028" s="19"/>
      <c r="AP2028" s="19"/>
      <c r="AQ2028" s="19"/>
      <c r="AR2028" s="19"/>
      <c r="AS2028" s="19"/>
      <c r="AT2028" s="19"/>
      <c r="AU2028" s="19"/>
    </row>
    <row r="2029" spans="27:47">
      <c r="AA2029" s="19"/>
      <c r="AB2029" s="19"/>
      <c r="AC2029" s="19"/>
      <c r="AD2029" s="19"/>
      <c r="AE2029" s="19"/>
      <c r="AG2029" s="137"/>
      <c r="AN2029" s="19"/>
      <c r="AO2029" s="19"/>
      <c r="AP2029" s="19"/>
      <c r="AQ2029" s="19"/>
      <c r="AR2029" s="19"/>
      <c r="AS2029" s="19"/>
      <c r="AT2029" s="19"/>
      <c r="AU2029" s="19"/>
    </row>
    <row r="2030" spans="27:47">
      <c r="AA2030" s="19"/>
      <c r="AB2030" s="19"/>
      <c r="AC2030" s="19"/>
      <c r="AD2030" s="19"/>
      <c r="AE2030" s="19"/>
      <c r="AG2030" s="137"/>
      <c r="AN2030" s="19"/>
      <c r="AO2030" s="19"/>
      <c r="AP2030" s="19"/>
      <c r="AQ2030" s="19"/>
      <c r="AR2030" s="19"/>
      <c r="AS2030" s="19"/>
      <c r="AT2030" s="19"/>
      <c r="AU2030" s="19"/>
    </row>
    <row r="2031" spans="27:47">
      <c r="AA2031" s="19"/>
      <c r="AB2031" s="19"/>
      <c r="AC2031" s="19"/>
      <c r="AD2031" s="19"/>
      <c r="AE2031" s="19"/>
      <c r="AG2031" s="137"/>
      <c r="AN2031" s="19"/>
      <c r="AO2031" s="19"/>
      <c r="AP2031" s="19"/>
      <c r="AQ2031" s="19"/>
      <c r="AR2031" s="19"/>
      <c r="AS2031" s="19"/>
      <c r="AT2031" s="19"/>
      <c r="AU2031" s="19"/>
    </row>
    <row r="2032" spans="27:47">
      <c r="AA2032" s="19"/>
      <c r="AB2032" s="19"/>
      <c r="AC2032" s="19"/>
      <c r="AD2032" s="19"/>
      <c r="AE2032" s="19"/>
      <c r="AG2032" s="137"/>
      <c r="AN2032" s="19"/>
      <c r="AO2032" s="19"/>
      <c r="AP2032" s="19"/>
      <c r="AQ2032" s="19"/>
      <c r="AR2032" s="19"/>
      <c r="AS2032" s="19"/>
      <c r="AT2032" s="19"/>
      <c r="AU2032" s="19"/>
    </row>
    <row r="2033" spans="27:47">
      <c r="AA2033" s="19"/>
      <c r="AB2033" s="19"/>
      <c r="AC2033" s="19"/>
      <c r="AD2033" s="19"/>
      <c r="AE2033" s="19"/>
      <c r="AG2033" s="137"/>
      <c r="AN2033" s="19"/>
      <c r="AO2033" s="19"/>
      <c r="AP2033" s="19"/>
      <c r="AQ2033" s="19"/>
      <c r="AR2033" s="19"/>
      <c r="AS2033" s="19"/>
      <c r="AT2033" s="19"/>
      <c r="AU2033" s="19"/>
    </row>
    <row r="2034" spans="27:47">
      <c r="AA2034" s="19"/>
      <c r="AB2034" s="19"/>
      <c r="AC2034" s="19"/>
      <c r="AD2034" s="19"/>
      <c r="AE2034" s="19"/>
      <c r="AG2034" s="137"/>
      <c r="AN2034" s="19"/>
      <c r="AO2034" s="19"/>
      <c r="AP2034" s="19"/>
      <c r="AQ2034" s="19"/>
      <c r="AR2034" s="19"/>
      <c r="AS2034" s="19"/>
      <c r="AT2034" s="19"/>
      <c r="AU2034" s="19"/>
    </row>
    <row r="2035" spans="27:47">
      <c r="AA2035" s="19"/>
      <c r="AB2035" s="19"/>
      <c r="AC2035" s="19"/>
      <c r="AD2035" s="19"/>
      <c r="AE2035" s="19"/>
      <c r="AG2035" s="137"/>
      <c r="AN2035" s="19"/>
      <c r="AO2035" s="19"/>
      <c r="AP2035" s="19"/>
      <c r="AQ2035" s="19"/>
      <c r="AR2035" s="19"/>
      <c r="AS2035" s="19"/>
      <c r="AT2035" s="19"/>
      <c r="AU2035" s="19"/>
    </row>
    <row r="2036" spans="27:47">
      <c r="AA2036" s="19"/>
      <c r="AB2036" s="19"/>
      <c r="AC2036" s="19"/>
      <c r="AD2036" s="19"/>
      <c r="AE2036" s="19"/>
      <c r="AG2036" s="137"/>
      <c r="AN2036" s="19"/>
      <c r="AO2036" s="19"/>
      <c r="AP2036" s="19"/>
      <c r="AQ2036" s="19"/>
      <c r="AR2036" s="19"/>
      <c r="AS2036" s="19"/>
      <c r="AT2036" s="19"/>
      <c r="AU2036" s="19"/>
    </row>
    <row r="2037" spans="27:47">
      <c r="AA2037" s="19"/>
      <c r="AB2037" s="19"/>
      <c r="AC2037" s="19"/>
      <c r="AD2037" s="19"/>
      <c r="AE2037" s="19"/>
      <c r="AG2037" s="137"/>
      <c r="AN2037" s="19"/>
      <c r="AO2037" s="19"/>
      <c r="AP2037" s="19"/>
      <c r="AQ2037" s="19"/>
      <c r="AR2037" s="19"/>
      <c r="AS2037" s="19"/>
      <c r="AT2037" s="19"/>
      <c r="AU2037" s="19"/>
    </row>
    <row r="2038" spans="27:47">
      <c r="AA2038" s="19"/>
      <c r="AB2038" s="19"/>
      <c r="AC2038" s="19"/>
      <c r="AD2038" s="19"/>
      <c r="AE2038" s="19"/>
      <c r="AG2038" s="137"/>
      <c r="AN2038" s="19"/>
      <c r="AO2038" s="19"/>
      <c r="AP2038" s="19"/>
      <c r="AQ2038" s="19"/>
      <c r="AR2038" s="19"/>
      <c r="AS2038" s="19"/>
      <c r="AT2038" s="19"/>
      <c r="AU2038" s="19"/>
    </row>
    <row r="2039" spans="27:47">
      <c r="AA2039" s="19"/>
      <c r="AB2039" s="19"/>
      <c r="AC2039" s="19"/>
      <c r="AD2039" s="19"/>
      <c r="AE2039" s="19"/>
      <c r="AG2039" s="137"/>
      <c r="AN2039" s="19"/>
      <c r="AO2039" s="19"/>
      <c r="AP2039" s="19"/>
      <c r="AQ2039" s="19"/>
      <c r="AR2039" s="19"/>
      <c r="AS2039" s="19"/>
      <c r="AT2039" s="19"/>
      <c r="AU2039" s="19"/>
    </row>
    <row r="2040" spans="27:47">
      <c r="AA2040" s="19"/>
      <c r="AB2040" s="19"/>
      <c r="AC2040" s="19"/>
      <c r="AD2040" s="19"/>
      <c r="AE2040" s="19"/>
      <c r="AG2040" s="137"/>
      <c r="AN2040" s="19"/>
      <c r="AO2040" s="19"/>
      <c r="AP2040" s="19"/>
      <c r="AQ2040" s="19"/>
      <c r="AR2040" s="19"/>
      <c r="AS2040" s="19"/>
      <c r="AT2040" s="19"/>
      <c r="AU2040" s="19"/>
    </row>
    <row r="2041" spans="27:47">
      <c r="AA2041" s="19"/>
      <c r="AB2041" s="19"/>
      <c r="AC2041" s="19"/>
      <c r="AD2041" s="19"/>
      <c r="AE2041" s="19"/>
      <c r="AG2041" s="137"/>
      <c r="AN2041" s="19"/>
      <c r="AO2041" s="19"/>
      <c r="AP2041" s="19"/>
      <c r="AQ2041" s="19"/>
      <c r="AR2041" s="19"/>
      <c r="AS2041" s="19"/>
      <c r="AT2041" s="19"/>
      <c r="AU2041" s="19"/>
    </row>
    <row r="2042" spans="27:47">
      <c r="AA2042" s="19"/>
      <c r="AB2042" s="19"/>
      <c r="AC2042" s="19"/>
      <c r="AD2042" s="19"/>
      <c r="AE2042" s="19"/>
      <c r="AG2042" s="137"/>
      <c r="AN2042" s="19"/>
      <c r="AO2042" s="19"/>
      <c r="AP2042" s="19"/>
      <c r="AQ2042" s="19"/>
      <c r="AR2042" s="19"/>
      <c r="AS2042" s="19"/>
      <c r="AT2042" s="19"/>
      <c r="AU2042" s="19"/>
    </row>
    <row r="2043" spans="27:47">
      <c r="AA2043" s="19"/>
      <c r="AB2043" s="19"/>
      <c r="AC2043" s="19"/>
      <c r="AD2043" s="19"/>
      <c r="AE2043" s="19"/>
      <c r="AG2043" s="137"/>
      <c r="AN2043" s="19"/>
      <c r="AO2043" s="19"/>
      <c r="AP2043" s="19"/>
      <c r="AQ2043" s="19"/>
      <c r="AR2043" s="19"/>
      <c r="AS2043" s="19"/>
      <c r="AT2043" s="19"/>
      <c r="AU2043" s="19"/>
    </row>
    <row r="2044" spans="27:47">
      <c r="AA2044" s="19"/>
      <c r="AB2044" s="19"/>
      <c r="AC2044" s="19"/>
      <c r="AD2044" s="19"/>
      <c r="AE2044" s="19"/>
      <c r="AG2044" s="137"/>
      <c r="AN2044" s="19"/>
      <c r="AO2044" s="19"/>
      <c r="AP2044" s="19"/>
      <c r="AQ2044" s="19"/>
      <c r="AR2044" s="19"/>
      <c r="AS2044" s="19"/>
      <c r="AT2044" s="19"/>
      <c r="AU2044" s="19"/>
    </row>
    <row r="2045" spans="27:47">
      <c r="AA2045" s="19"/>
      <c r="AB2045" s="19"/>
      <c r="AC2045" s="19"/>
      <c r="AD2045" s="19"/>
      <c r="AE2045" s="19"/>
      <c r="AG2045" s="137"/>
      <c r="AN2045" s="19"/>
      <c r="AO2045" s="19"/>
      <c r="AP2045" s="19"/>
      <c r="AQ2045" s="19"/>
      <c r="AR2045" s="19"/>
      <c r="AS2045" s="19"/>
      <c r="AT2045" s="19"/>
      <c r="AU2045" s="19"/>
    </row>
    <row r="2046" spans="27:47">
      <c r="AA2046" s="19"/>
      <c r="AB2046" s="19"/>
      <c r="AC2046" s="19"/>
      <c r="AD2046" s="19"/>
      <c r="AE2046" s="19"/>
      <c r="AG2046" s="137"/>
      <c r="AN2046" s="19"/>
      <c r="AO2046" s="19"/>
      <c r="AP2046" s="19"/>
      <c r="AQ2046" s="19"/>
      <c r="AR2046" s="19"/>
      <c r="AS2046" s="19"/>
      <c r="AT2046" s="19"/>
      <c r="AU2046" s="19"/>
    </row>
    <row r="2047" spans="27:47">
      <c r="AA2047" s="19"/>
      <c r="AB2047" s="19"/>
      <c r="AC2047" s="19"/>
      <c r="AD2047" s="19"/>
      <c r="AE2047" s="19"/>
      <c r="AG2047" s="137"/>
      <c r="AN2047" s="19"/>
      <c r="AO2047" s="19"/>
      <c r="AP2047" s="19"/>
      <c r="AQ2047" s="19"/>
      <c r="AR2047" s="19"/>
      <c r="AS2047" s="19"/>
      <c r="AT2047" s="19"/>
      <c r="AU2047" s="19"/>
    </row>
    <row r="2048" spans="27:47">
      <c r="AA2048" s="19"/>
      <c r="AB2048" s="19"/>
      <c r="AC2048" s="19"/>
      <c r="AD2048" s="19"/>
      <c r="AE2048" s="19"/>
      <c r="AG2048" s="137"/>
      <c r="AN2048" s="19"/>
      <c r="AO2048" s="19"/>
      <c r="AP2048" s="19"/>
      <c r="AQ2048" s="19"/>
      <c r="AR2048" s="19"/>
      <c r="AS2048" s="19"/>
      <c r="AT2048" s="19"/>
      <c r="AU2048" s="19"/>
    </row>
    <row r="2049" spans="27:47">
      <c r="AA2049" s="19"/>
      <c r="AB2049" s="19"/>
      <c r="AC2049" s="19"/>
      <c r="AD2049" s="19"/>
      <c r="AE2049" s="19"/>
      <c r="AG2049" s="137"/>
      <c r="AN2049" s="19"/>
      <c r="AO2049" s="19"/>
      <c r="AP2049" s="19"/>
      <c r="AQ2049" s="19"/>
      <c r="AR2049" s="19"/>
      <c r="AS2049" s="19"/>
      <c r="AT2049" s="19"/>
      <c r="AU2049" s="19"/>
    </row>
    <row r="2050" spans="27:47">
      <c r="AA2050" s="19"/>
      <c r="AB2050" s="19"/>
      <c r="AC2050" s="19"/>
      <c r="AD2050" s="19"/>
      <c r="AE2050" s="19"/>
      <c r="AG2050" s="137"/>
      <c r="AN2050" s="19"/>
      <c r="AO2050" s="19"/>
      <c r="AP2050" s="19"/>
      <c r="AQ2050" s="19"/>
      <c r="AR2050" s="19"/>
      <c r="AS2050" s="19"/>
      <c r="AT2050" s="19"/>
      <c r="AU2050" s="19"/>
    </row>
    <row r="2051" spans="27:47">
      <c r="AA2051" s="19"/>
      <c r="AB2051" s="19"/>
      <c r="AC2051" s="19"/>
      <c r="AD2051" s="19"/>
      <c r="AE2051" s="19"/>
      <c r="AG2051" s="137"/>
      <c r="AN2051" s="19"/>
      <c r="AO2051" s="19"/>
      <c r="AP2051" s="19"/>
      <c r="AQ2051" s="19"/>
      <c r="AR2051" s="19"/>
      <c r="AS2051" s="19"/>
      <c r="AT2051" s="19"/>
      <c r="AU2051" s="19"/>
    </row>
    <row r="2052" spans="27:47">
      <c r="AA2052" s="19"/>
      <c r="AB2052" s="19"/>
      <c r="AC2052" s="19"/>
      <c r="AD2052" s="19"/>
      <c r="AE2052" s="19"/>
      <c r="AG2052" s="137"/>
      <c r="AN2052" s="19"/>
      <c r="AO2052" s="19"/>
      <c r="AP2052" s="19"/>
      <c r="AQ2052" s="19"/>
      <c r="AR2052" s="19"/>
      <c r="AS2052" s="19"/>
      <c r="AT2052" s="19"/>
      <c r="AU2052" s="19"/>
    </row>
    <row r="2053" spans="27:47">
      <c r="AA2053" s="19"/>
      <c r="AB2053" s="19"/>
      <c r="AC2053" s="19"/>
      <c r="AD2053" s="19"/>
      <c r="AE2053" s="19"/>
      <c r="AG2053" s="137"/>
      <c r="AN2053" s="19"/>
      <c r="AO2053" s="19"/>
      <c r="AP2053" s="19"/>
      <c r="AQ2053" s="19"/>
      <c r="AR2053" s="19"/>
      <c r="AS2053" s="19"/>
      <c r="AT2053" s="19"/>
      <c r="AU2053" s="19"/>
    </row>
    <row r="2054" spans="27:47">
      <c r="AA2054" s="19"/>
      <c r="AB2054" s="19"/>
      <c r="AC2054" s="19"/>
      <c r="AD2054" s="19"/>
      <c r="AE2054" s="19"/>
      <c r="AG2054" s="137"/>
      <c r="AN2054" s="19"/>
      <c r="AO2054" s="19"/>
      <c r="AP2054" s="19"/>
      <c r="AQ2054" s="19"/>
      <c r="AR2054" s="19"/>
      <c r="AS2054" s="19"/>
      <c r="AT2054" s="19"/>
      <c r="AU2054" s="19"/>
    </row>
    <row r="2055" spans="27:47">
      <c r="AA2055" s="19"/>
      <c r="AB2055" s="19"/>
      <c r="AC2055" s="19"/>
      <c r="AD2055" s="19"/>
      <c r="AE2055" s="19"/>
      <c r="AG2055" s="137"/>
      <c r="AN2055" s="19"/>
      <c r="AO2055" s="19"/>
      <c r="AP2055" s="19"/>
      <c r="AQ2055" s="19"/>
      <c r="AR2055" s="19"/>
      <c r="AS2055" s="19"/>
      <c r="AT2055" s="19"/>
      <c r="AU2055" s="19"/>
    </row>
    <row r="2056" spans="27:47">
      <c r="AA2056" s="19"/>
      <c r="AB2056" s="19"/>
      <c r="AC2056" s="19"/>
      <c r="AD2056" s="19"/>
      <c r="AE2056" s="19"/>
      <c r="AG2056" s="137"/>
      <c r="AN2056" s="19"/>
      <c r="AO2056" s="19"/>
      <c r="AP2056" s="19"/>
      <c r="AQ2056" s="19"/>
      <c r="AR2056" s="19"/>
      <c r="AS2056" s="19"/>
      <c r="AT2056" s="19"/>
      <c r="AU2056" s="19"/>
    </row>
    <row r="2057" spans="27:47">
      <c r="AA2057" s="19"/>
      <c r="AB2057" s="19"/>
      <c r="AC2057" s="19"/>
      <c r="AD2057" s="19"/>
      <c r="AE2057" s="19"/>
      <c r="AG2057" s="137"/>
      <c r="AN2057" s="19"/>
      <c r="AO2057" s="19"/>
      <c r="AP2057" s="19"/>
      <c r="AQ2057" s="19"/>
      <c r="AR2057" s="19"/>
      <c r="AS2057" s="19"/>
      <c r="AT2057" s="19"/>
      <c r="AU2057" s="19"/>
    </row>
    <row r="2058" spans="27:47">
      <c r="AA2058" s="19"/>
      <c r="AB2058" s="19"/>
      <c r="AC2058" s="19"/>
      <c r="AD2058" s="19"/>
      <c r="AE2058" s="19"/>
      <c r="AG2058" s="137"/>
      <c r="AN2058" s="19"/>
      <c r="AO2058" s="19"/>
      <c r="AP2058" s="19"/>
      <c r="AQ2058" s="19"/>
      <c r="AR2058" s="19"/>
      <c r="AS2058" s="19"/>
      <c r="AT2058" s="19"/>
      <c r="AU2058" s="19"/>
    </row>
    <row r="2059" spans="27:47">
      <c r="AA2059" s="19"/>
      <c r="AB2059" s="19"/>
      <c r="AC2059" s="19"/>
      <c r="AD2059" s="19"/>
      <c r="AE2059" s="19"/>
      <c r="AG2059" s="137"/>
      <c r="AN2059" s="19"/>
      <c r="AO2059" s="19"/>
      <c r="AP2059" s="19"/>
      <c r="AQ2059" s="19"/>
      <c r="AR2059" s="19"/>
      <c r="AS2059" s="19"/>
      <c r="AT2059" s="19"/>
      <c r="AU2059" s="19"/>
    </row>
    <row r="2060" spans="27:47">
      <c r="AA2060" s="19"/>
      <c r="AB2060" s="19"/>
      <c r="AC2060" s="19"/>
      <c r="AD2060" s="19"/>
      <c r="AE2060" s="19"/>
      <c r="AG2060" s="137"/>
      <c r="AN2060" s="19"/>
      <c r="AO2060" s="19"/>
      <c r="AP2060" s="19"/>
      <c r="AQ2060" s="19"/>
      <c r="AR2060" s="19"/>
      <c r="AS2060" s="19"/>
      <c r="AT2060" s="19"/>
      <c r="AU2060" s="19"/>
    </row>
    <row r="2061" spans="27:47">
      <c r="AA2061" s="19"/>
      <c r="AB2061" s="19"/>
      <c r="AC2061" s="19"/>
      <c r="AD2061" s="19"/>
      <c r="AE2061" s="19"/>
      <c r="AG2061" s="137"/>
      <c r="AN2061" s="19"/>
      <c r="AO2061" s="19"/>
      <c r="AP2061" s="19"/>
      <c r="AQ2061" s="19"/>
      <c r="AR2061" s="19"/>
      <c r="AS2061" s="19"/>
      <c r="AT2061" s="19"/>
      <c r="AU2061" s="19"/>
    </row>
    <row r="2062" spans="27:47">
      <c r="AA2062" s="19"/>
      <c r="AB2062" s="19"/>
      <c r="AC2062" s="19"/>
      <c r="AD2062" s="19"/>
      <c r="AE2062" s="19"/>
      <c r="AG2062" s="137"/>
      <c r="AN2062" s="19"/>
      <c r="AO2062" s="19"/>
      <c r="AP2062" s="19"/>
      <c r="AQ2062" s="19"/>
      <c r="AR2062" s="19"/>
      <c r="AS2062" s="19"/>
      <c r="AT2062" s="19"/>
      <c r="AU2062" s="19"/>
    </row>
    <row r="2063" spans="27:47">
      <c r="AA2063" s="19"/>
      <c r="AB2063" s="19"/>
      <c r="AC2063" s="19"/>
      <c r="AD2063" s="19"/>
      <c r="AE2063" s="19"/>
      <c r="AG2063" s="137"/>
      <c r="AN2063" s="19"/>
      <c r="AO2063" s="19"/>
      <c r="AP2063" s="19"/>
      <c r="AQ2063" s="19"/>
      <c r="AR2063" s="19"/>
      <c r="AS2063" s="19"/>
      <c r="AT2063" s="19"/>
      <c r="AU2063" s="19"/>
    </row>
    <row r="2064" spans="27:47">
      <c r="AA2064" s="19"/>
      <c r="AB2064" s="19"/>
      <c r="AC2064" s="19"/>
      <c r="AD2064" s="19"/>
      <c r="AE2064" s="19"/>
      <c r="AG2064" s="137"/>
      <c r="AN2064" s="19"/>
      <c r="AO2064" s="19"/>
      <c r="AP2064" s="19"/>
      <c r="AQ2064" s="19"/>
      <c r="AR2064" s="19"/>
      <c r="AS2064" s="19"/>
      <c r="AT2064" s="19"/>
      <c r="AU2064" s="19"/>
    </row>
    <row r="2065" spans="27:47">
      <c r="AA2065" s="19"/>
      <c r="AB2065" s="19"/>
      <c r="AC2065" s="19"/>
      <c r="AD2065" s="19"/>
      <c r="AE2065" s="19"/>
      <c r="AG2065" s="137"/>
      <c r="AN2065" s="19"/>
      <c r="AO2065" s="19"/>
      <c r="AP2065" s="19"/>
      <c r="AQ2065" s="19"/>
      <c r="AR2065" s="19"/>
      <c r="AS2065" s="19"/>
      <c r="AT2065" s="19"/>
      <c r="AU2065" s="19"/>
    </row>
    <row r="2066" spans="27:47">
      <c r="AA2066" s="19"/>
      <c r="AB2066" s="19"/>
      <c r="AC2066" s="19"/>
      <c r="AD2066" s="19"/>
      <c r="AE2066" s="19"/>
      <c r="AG2066" s="137"/>
      <c r="AN2066" s="19"/>
      <c r="AO2066" s="19"/>
      <c r="AP2066" s="19"/>
      <c r="AQ2066" s="19"/>
      <c r="AR2066" s="19"/>
      <c r="AS2066" s="19"/>
      <c r="AT2066" s="19"/>
      <c r="AU2066" s="19"/>
    </row>
    <row r="2067" spans="27:47">
      <c r="AA2067" s="19"/>
      <c r="AB2067" s="19"/>
      <c r="AC2067" s="19"/>
      <c r="AD2067" s="19"/>
      <c r="AE2067" s="19"/>
      <c r="AG2067" s="137"/>
      <c r="AN2067" s="19"/>
      <c r="AO2067" s="19"/>
      <c r="AP2067" s="19"/>
      <c r="AQ2067" s="19"/>
      <c r="AR2067" s="19"/>
      <c r="AS2067" s="19"/>
      <c r="AT2067" s="19"/>
      <c r="AU2067" s="19"/>
    </row>
    <row r="2068" spans="27:47">
      <c r="AA2068" s="19"/>
      <c r="AB2068" s="19"/>
      <c r="AC2068" s="19"/>
      <c r="AD2068" s="19"/>
      <c r="AE2068" s="19"/>
      <c r="AG2068" s="137"/>
      <c r="AN2068" s="19"/>
      <c r="AO2068" s="19"/>
      <c r="AP2068" s="19"/>
      <c r="AQ2068" s="19"/>
      <c r="AR2068" s="19"/>
      <c r="AS2068" s="19"/>
      <c r="AT2068" s="19"/>
      <c r="AU2068" s="19"/>
    </row>
    <row r="2069" spans="27:47">
      <c r="AA2069" s="19"/>
      <c r="AB2069" s="19"/>
      <c r="AC2069" s="19"/>
      <c r="AD2069" s="19"/>
      <c r="AE2069" s="19"/>
      <c r="AG2069" s="137"/>
      <c r="AN2069" s="19"/>
      <c r="AO2069" s="19"/>
      <c r="AP2069" s="19"/>
      <c r="AQ2069" s="19"/>
      <c r="AR2069" s="19"/>
      <c r="AS2069" s="19"/>
      <c r="AT2069" s="19"/>
      <c r="AU2069" s="19"/>
    </row>
    <row r="2070" spans="27:47">
      <c r="AA2070" s="19"/>
      <c r="AB2070" s="19"/>
      <c r="AC2070" s="19"/>
      <c r="AD2070" s="19"/>
      <c r="AE2070" s="19"/>
      <c r="AG2070" s="137"/>
      <c r="AN2070" s="19"/>
      <c r="AO2070" s="19"/>
      <c r="AP2070" s="19"/>
      <c r="AQ2070" s="19"/>
      <c r="AR2070" s="19"/>
      <c r="AS2070" s="19"/>
      <c r="AT2070" s="19"/>
      <c r="AU2070" s="19"/>
    </row>
    <row r="2071" spans="27:47">
      <c r="AA2071" s="19"/>
      <c r="AB2071" s="19"/>
      <c r="AC2071" s="19"/>
      <c r="AD2071" s="19"/>
      <c r="AE2071" s="19"/>
      <c r="AF2071" s="22"/>
      <c r="AG2071" s="137"/>
      <c r="AN2071" s="19"/>
      <c r="AO2071" s="19"/>
      <c r="AP2071" s="19"/>
      <c r="AQ2071" s="19"/>
      <c r="AR2071" s="19"/>
      <c r="AS2071" s="19"/>
      <c r="AT2071" s="19"/>
      <c r="AU2071" s="19"/>
    </row>
    <row r="2072" spans="27:47">
      <c r="AA2072" s="19"/>
      <c r="AB2072" s="19"/>
      <c r="AC2072" s="19"/>
      <c r="AD2072" s="19"/>
      <c r="AE2072" s="19"/>
      <c r="AF2072" s="22"/>
      <c r="AG2072" s="137"/>
      <c r="AN2072" s="19"/>
      <c r="AO2072" s="19"/>
      <c r="AP2072" s="19"/>
      <c r="AQ2072" s="19"/>
      <c r="AR2072" s="19"/>
      <c r="AS2072" s="19"/>
      <c r="AT2072" s="19"/>
      <c r="AU2072" s="19"/>
    </row>
    <row r="2073" spans="27:47">
      <c r="AA2073" s="19"/>
      <c r="AB2073" s="19"/>
      <c r="AC2073" s="19"/>
      <c r="AD2073" s="19"/>
      <c r="AE2073" s="19"/>
      <c r="AF2073" s="22"/>
      <c r="AG2073" s="137"/>
      <c r="AN2073" s="19"/>
      <c r="AO2073" s="19"/>
      <c r="AP2073" s="19"/>
      <c r="AQ2073" s="19"/>
      <c r="AR2073" s="19"/>
      <c r="AS2073" s="19"/>
      <c r="AT2073" s="19"/>
      <c r="AU2073" s="19"/>
    </row>
    <row r="2074" spans="27:47">
      <c r="AA2074" s="19"/>
      <c r="AB2074" s="19"/>
      <c r="AC2074" s="19"/>
      <c r="AD2074" s="19"/>
      <c r="AE2074" s="19"/>
      <c r="AF2074" s="22"/>
      <c r="AG2074" s="137"/>
      <c r="AN2074" s="19"/>
      <c r="AO2074" s="19"/>
      <c r="AP2074" s="19"/>
      <c r="AQ2074" s="19"/>
      <c r="AR2074" s="19"/>
      <c r="AS2074" s="19"/>
      <c r="AT2074" s="19"/>
      <c r="AU2074" s="19"/>
    </row>
    <row r="2075" spans="27:47">
      <c r="AA2075" s="19"/>
      <c r="AB2075" s="19"/>
      <c r="AC2075" s="19"/>
      <c r="AD2075" s="19"/>
      <c r="AE2075" s="19"/>
      <c r="AF2075" s="22"/>
      <c r="AG2075" s="137"/>
      <c r="AN2075" s="19"/>
      <c r="AO2075" s="19"/>
      <c r="AP2075" s="19"/>
      <c r="AQ2075" s="19"/>
      <c r="AR2075" s="19"/>
      <c r="AS2075" s="19"/>
      <c r="AT2075" s="19"/>
      <c r="AU2075" s="19"/>
    </row>
    <row r="2076" spans="27:47">
      <c r="AA2076" s="19"/>
      <c r="AB2076" s="19"/>
      <c r="AC2076" s="19"/>
      <c r="AD2076" s="19"/>
      <c r="AE2076" s="19"/>
      <c r="AF2076" s="22"/>
      <c r="AG2076" s="137"/>
      <c r="AN2076" s="19"/>
      <c r="AO2076" s="19"/>
      <c r="AP2076" s="19"/>
      <c r="AQ2076" s="19"/>
      <c r="AR2076" s="19"/>
      <c r="AS2076" s="19"/>
      <c r="AT2076" s="19"/>
      <c r="AU2076" s="19"/>
    </row>
    <row r="2077" spans="27:47">
      <c r="AA2077" s="19"/>
      <c r="AB2077" s="19"/>
      <c r="AC2077" s="19"/>
      <c r="AD2077" s="19"/>
      <c r="AE2077" s="19"/>
      <c r="AF2077" s="22"/>
      <c r="AG2077" s="137"/>
      <c r="AN2077" s="19"/>
      <c r="AO2077" s="19"/>
      <c r="AP2077" s="19"/>
      <c r="AQ2077" s="19"/>
      <c r="AR2077" s="19"/>
      <c r="AS2077" s="19"/>
      <c r="AT2077" s="19"/>
      <c r="AU2077" s="19"/>
    </row>
    <row r="2078" spans="27:47">
      <c r="AA2078" s="19"/>
      <c r="AB2078" s="19"/>
      <c r="AC2078" s="19"/>
      <c r="AD2078" s="19"/>
      <c r="AE2078" s="19"/>
      <c r="AF2078" s="22"/>
      <c r="AG2078" s="137"/>
      <c r="AN2078" s="19"/>
      <c r="AO2078" s="19"/>
      <c r="AP2078" s="19"/>
      <c r="AQ2078" s="19"/>
      <c r="AR2078" s="19"/>
      <c r="AS2078" s="19"/>
      <c r="AT2078" s="19"/>
      <c r="AU2078" s="19"/>
    </row>
    <row r="2079" spans="27:47">
      <c r="AA2079" s="19"/>
      <c r="AB2079" s="19"/>
      <c r="AC2079" s="19"/>
      <c r="AD2079" s="19"/>
      <c r="AE2079" s="19"/>
      <c r="AF2079" s="22"/>
      <c r="AG2079" s="137"/>
      <c r="AN2079" s="19"/>
      <c r="AO2079" s="19"/>
      <c r="AP2079" s="19"/>
      <c r="AQ2079" s="19"/>
      <c r="AR2079" s="19"/>
      <c r="AS2079" s="19"/>
      <c r="AT2079" s="19"/>
      <c r="AU2079" s="19"/>
    </row>
    <row r="2080" spans="27:47">
      <c r="AA2080" s="19"/>
      <c r="AB2080" s="19"/>
      <c r="AC2080" s="19"/>
      <c r="AD2080" s="19"/>
      <c r="AE2080" s="19"/>
      <c r="AF2080" s="22"/>
      <c r="AG2080" s="137"/>
      <c r="AN2080" s="19"/>
      <c r="AO2080" s="19"/>
      <c r="AP2080" s="19"/>
      <c r="AQ2080" s="19"/>
      <c r="AR2080" s="19"/>
      <c r="AS2080" s="19"/>
      <c r="AT2080" s="19"/>
      <c r="AU2080" s="19"/>
    </row>
    <row r="2081" spans="27:47">
      <c r="AA2081" s="19"/>
      <c r="AB2081" s="19"/>
      <c r="AC2081" s="19"/>
      <c r="AD2081" s="19"/>
      <c r="AE2081" s="19"/>
      <c r="AF2081" s="22"/>
      <c r="AG2081" s="137"/>
      <c r="AN2081" s="19"/>
      <c r="AO2081" s="19"/>
      <c r="AP2081" s="19"/>
      <c r="AQ2081" s="19"/>
      <c r="AR2081" s="19"/>
      <c r="AS2081" s="19"/>
      <c r="AT2081" s="19"/>
      <c r="AU2081" s="19"/>
    </row>
    <row r="2082" spans="27:47">
      <c r="AA2082" s="19"/>
      <c r="AB2082" s="19"/>
      <c r="AC2082" s="19"/>
      <c r="AD2082" s="19"/>
      <c r="AE2082" s="19"/>
      <c r="AF2082" s="22"/>
      <c r="AG2082" s="137"/>
      <c r="AN2082" s="19"/>
      <c r="AO2082" s="19"/>
      <c r="AP2082" s="19"/>
      <c r="AQ2082" s="19"/>
      <c r="AR2082" s="19"/>
      <c r="AS2082" s="19"/>
      <c r="AT2082" s="19"/>
      <c r="AU2082" s="19"/>
    </row>
    <row r="2083" spans="27:47">
      <c r="AA2083" s="19"/>
      <c r="AB2083" s="19"/>
      <c r="AC2083" s="19"/>
      <c r="AD2083" s="19"/>
      <c r="AE2083" s="19"/>
      <c r="AF2083" s="22"/>
      <c r="AG2083" s="137"/>
      <c r="AN2083" s="19"/>
      <c r="AO2083" s="19"/>
      <c r="AP2083" s="19"/>
      <c r="AQ2083" s="19"/>
      <c r="AR2083" s="19"/>
      <c r="AS2083" s="19"/>
      <c r="AT2083" s="19"/>
      <c r="AU2083" s="19"/>
    </row>
    <row r="2084" spans="27:47">
      <c r="AA2084" s="19"/>
      <c r="AB2084" s="19"/>
      <c r="AC2084" s="19"/>
      <c r="AD2084" s="19"/>
      <c r="AE2084" s="19"/>
      <c r="AF2084" s="22"/>
      <c r="AG2084" s="137"/>
      <c r="AN2084" s="19"/>
      <c r="AO2084" s="19"/>
      <c r="AP2084" s="19"/>
      <c r="AQ2084" s="19"/>
      <c r="AR2084" s="19"/>
      <c r="AS2084" s="19"/>
      <c r="AT2084" s="19"/>
      <c r="AU2084" s="19"/>
    </row>
    <row r="2085" spans="27:47">
      <c r="AA2085" s="19"/>
      <c r="AB2085" s="19"/>
      <c r="AC2085" s="19"/>
      <c r="AD2085" s="19"/>
      <c r="AE2085" s="19"/>
      <c r="AF2085" s="22"/>
      <c r="AG2085" s="137"/>
      <c r="AN2085" s="19"/>
      <c r="AO2085" s="19"/>
      <c r="AP2085" s="19"/>
      <c r="AQ2085" s="19"/>
      <c r="AR2085" s="19"/>
      <c r="AS2085" s="19"/>
      <c r="AT2085" s="19"/>
      <c r="AU2085" s="19"/>
    </row>
    <row r="2086" spans="27:47">
      <c r="AA2086" s="19"/>
      <c r="AB2086" s="19"/>
      <c r="AC2086" s="19"/>
      <c r="AD2086" s="19"/>
      <c r="AE2086" s="19"/>
      <c r="AF2086" s="22"/>
      <c r="AG2086" s="137"/>
      <c r="AN2086" s="19"/>
      <c r="AO2086" s="19"/>
      <c r="AP2086" s="19"/>
      <c r="AQ2086" s="19"/>
      <c r="AR2086" s="19"/>
      <c r="AS2086" s="19"/>
      <c r="AT2086" s="19"/>
      <c r="AU2086" s="19"/>
    </row>
    <row r="2087" spans="27:47">
      <c r="AA2087" s="19"/>
      <c r="AB2087" s="19"/>
      <c r="AC2087" s="19"/>
      <c r="AD2087" s="19"/>
      <c r="AE2087" s="19"/>
      <c r="AF2087" s="22"/>
      <c r="AG2087" s="137"/>
      <c r="AN2087" s="19"/>
      <c r="AO2087" s="19"/>
      <c r="AP2087" s="19"/>
      <c r="AQ2087" s="19"/>
      <c r="AR2087" s="19"/>
      <c r="AS2087" s="19"/>
      <c r="AT2087" s="19"/>
      <c r="AU2087" s="19"/>
    </row>
    <row r="2088" spans="27:47">
      <c r="AA2088" s="19"/>
      <c r="AB2088" s="19"/>
      <c r="AC2088" s="19"/>
      <c r="AD2088" s="19"/>
      <c r="AE2088" s="19"/>
      <c r="AF2088" s="22"/>
      <c r="AG2088" s="137"/>
      <c r="AN2088" s="19"/>
      <c r="AO2088" s="19"/>
      <c r="AP2088" s="19"/>
      <c r="AQ2088" s="19"/>
      <c r="AR2088" s="19"/>
      <c r="AS2088" s="19"/>
      <c r="AT2088" s="19"/>
      <c r="AU2088" s="19"/>
    </row>
    <row r="2089" spans="27:47">
      <c r="AA2089" s="19"/>
      <c r="AB2089" s="19"/>
      <c r="AC2089" s="19"/>
      <c r="AD2089" s="19"/>
      <c r="AE2089" s="19"/>
      <c r="AF2089" s="22"/>
      <c r="AG2089" s="137"/>
      <c r="AN2089" s="19"/>
      <c r="AO2089" s="19"/>
      <c r="AP2089" s="19"/>
      <c r="AQ2089" s="19"/>
      <c r="AR2089" s="19"/>
      <c r="AS2089" s="19"/>
      <c r="AT2089" s="19"/>
      <c r="AU2089" s="19"/>
    </row>
    <row r="2090" spans="27:47">
      <c r="AA2090" s="19"/>
      <c r="AB2090" s="19"/>
      <c r="AC2090" s="19"/>
      <c r="AD2090" s="19"/>
      <c r="AE2090" s="19"/>
      <c r="AF2090" s="22"/>
      <c r="AG2090" s="137"/>
      <c r="AN2090" s="19"/>
      <c r="AO2090" s="19"/>
      <c r="AP2090" s="19"/>
      <c r="AQ2090" s="19"/>
      <c r="AR2090" s="19"/>
      <c r="AS2090" s="19"/>
      <c r="AT2090" s="19"/>
      <c r="AU2090" s="19"/>
    </row>
    <row r="2091" spans="27:47">
      <c r="AA2091" s="19"/>
      <c r="AB2091" s="19"/>
      <c r="AC2091" s="19"/>
      <c r="AD2091" s="19"/>
      <c r="AE2091" s="19"/>
      <c r="AF2091" s="22"/>
      <c r="AG2091" s="137"/>
      <c r="AN2091" s="19"/>
      <c r="AO2091" s="19"/>
      <c r="AP2091" s="19"/>
      <c r="AQ2091" s="19"/>
      <c r="AR2091" s="19"/>
      <c r="AS2091" s="19"/>
      <c r="AT2091" s="19"/>
      <c r="AU2091" s="19"/>
    </row>
    <row r="2092" spans="27:47">
      <c r="AA2092" s="19"/>
      <c r="AB2092" s="19"/>
      <c r="AC2092" s="19"/>
      <c r="AD2092" s="19"/>
      <c r="AE2092" s="19"/>
      <c r="AF2092" s="22"/>
      <c r="AG2092" s="137"/>
      <c r="AN2092" s="19"/>
      <c r="AO2092" s="19"/>
      <c r="AP2092" s="19"/>
      <c r="AQ2092" s="19"/>
      <c r="AR2092" s="19"/>
      <c r="AS2092" s="19"/>
      <c r="AT2092" s="19"/>
      <c r="AU2092" s="19"/>
    </row>
    <row r="2093" spans="27:47">
      <c r="AA2093" s="19"/>
      <c r="AB2093" s="19"/>
      <c r="AC2093" s="19"/>
      <c r="AD2093" s="19"/>
      <c r="AE2093" s="19"/>
      <c r="AF2093" s="22"/>
      <c r="AG2093" s="137"/>
      <c r="AN2093" s="19"/>
      <c r="AO2093" s="19"/>
      <c r="AP2093" s="19"/>
      <c r="AQ2093" s="19"/>
      <c r="AR2093" s="19"/>
      <c r="AS2093" s="19"/>
      <c r="AT2093" s="19"/>
      <c r="AU2093" s="19"/>
    </row>
    <row r="2094" spans="27:47">
      <c r="AA2094" s="19"/>
      <c r="AB2094" s="19"/>
      <c r="AC2094" s="19"/>
      <c r="AD2094" s="19"/>
      <c r="AE2094" s="19"/>
      <c r="AF2094" s="22"/>
      <c r="AG2094" s="137"/>
      <c r="AN2094" s="19"/>
      <c r="AO2094" s="19"/>
      <c r="AP2094" s="19"/>
      <c r="AQ2094" s="19"/>
      <c r="AR2094" s="19"/>
      <c r="AS2094" s="19"/>
      <c r="AT2094" s="19"/>
      <c r="AU2094" s="19"/>
    </row>
    <row r="2095" spans="27:47">
      <c r="AA2095" s="19"/>
      <c r="AB2095" s="19"/>
      <c r="AC2095" s="19"/>
      <c r="AD2095" s="19"/>
      <c r="AE2095" s="19"/>
      <c r="AF2095" s="22"/>
      <c r="AG2095" s="137"/>
      <c r="AN2095" s="19"/>
      <c r="AO2095" s="19"/>
      <c r="AP2095" s="19"/>
      <c r="AQ2095" s="19"/>
      <c r="AR2095" s="19"/>
      <c r="AS2095" s="19"/>
      <c r="AT2095" s="19"/>
      <c r="AU2095" s="19"/>
    </row>
    <row r="2096" spans="27:47">
      <c r="AA2096" s="19"/>
      <c r="AB2096" s="19"/>
      <c r="AC2096" s="19"/>
      <c r="AD2096" s="19"/>
      <c r="AE2096" s="19"/>
      <c r="AF2096" s="22"/>
      <c r="AG2096" s="137"/>
      <c r="AN2096" s="19"/>
      <c r="AO2096" s="19"/>
      <c r="AP2096" s="19"/>
      <c r="AQ2096" s="19"/>
      <c r="AR2096" s="19"/>
      <c r="AS2096" s="19"/>
      <c r="AT2096" s="19"/>
      <c r="AU2096" s="19"/>
    </row>
    <row r="2097" spans="27:47">
      <c r="AA2097" s="19"/>
      <c r="AB2097" s="19"/>
      <c r="AC2097" s="19"/>
      <c r="AD2097" s="19"/>
      <c r="AE2097" s="19"/>
      <c r="AF2097" s="22"/>
      <c r="AG2097" s="137"/>
      <c r="AN2097" s="19"/>
      <c r="AO2097" s="19"/>
      <c r="AP2097" s="19"/>
      <c r="AQ2097" s="19"/>
      <c r="AR2097" s="19"/>
      <c r="AS2097" s="19"/>
      <c r="AT2097" s="19"/>
      <c r="AU2097" s="19"/>
    </row>
    <row r="2098" spans="27:47">
      <c r="AA2098" s="19"/>
      <c r="AB2098" s="19"/>
      <c r="AC2098" s="19"/>
      <c r="AD2098" s="19"/>
      <c r="AE2098" s="19"/>
      <c r="AF2098" s="22"/>
      <c r="AG2098" s="137"/>
      <c r="AN2098" s="19"/>
      <c r="AO2098" s="19"/>
      <c r="AP2098" s="19"/>
      <c r="AQ2098" s="19"/>
      <c r="AR2098" s="19"/>
      <c r="AS2098" s="19"/>
      <c r="AT2098" s="19"/>
      <c r="AU2098" s="19"/>
    </row>
    <row r="2099" spans="27:47">
      <c r="AA2099" s="19"/>
      <c r="AB2099" s="19"/>
      <c r="AC2099" s="19"/>
      <c r="AD2099" s="19"/>
      <c r="AE2099" s="19"/>
      <c r="AF2099" s="22"/>
      <c r="AG2099" s="137"/>
      <c r="AN2099" s="19"/>
      <c r="AO2099" s="19"/>
      <c r="AP2099" s="19"/>
      <c r="AQ2099" s="19"/>
      <c r="AR2099" s="19"/>
      <c r="AS2099" s="19"/>
      <c r="AT2099" s="19"/>
      <c r="AU2099" s="19"/>
    </row>
    <row r="2100" spans="27:47">
      <c r="AA2100" s="19"/>
      <c r="AB2100" s="19"/>
      <c r="AC2100" s="19"/>
      <c r="AD2100" s="19"/>
      <c r="AE2100" s="19"/>
      <c r="AF2100" s="22"/>
      <c r="AG2100" s="137"/>
      <c r="AN2100" s="19"/>
      <c r="AO2100" s="19"/>
      <c r="AP2100" s="19"/>
      <c r="AQ2100" s="19"/>
      <c r="AR2100" s="19"/>
      <c r="AS2100" s="19"/>
      <c r="AT2100" s="19"/>
      <c r="AU2100" s="19"/>
    </row>
    <row r="2101" spans="27:47">
      <c r="AA2101" s="19"/>
      <c r="AB2101" s="19"/>
      <c r="AC2101" s="19"/>
      <c r="AD2101" s="19"/>
      <c r="AE2101" s="19"/>
      <c r="AF2101" s="22"/>
      <c r="AG2101" s="137"/>
      <c r="AN2101" s="19"/>
      <c r="AO2101" s="19"/>
      <c r="AP2101" s="19"/>
      <c r="AQ2101" s="19"/>
      <c r="AR2101" s="19"/>
      <c r="AS2101" s="19"/>
      <c r="AT2101" s="19"/>
      <c r="AU2101" s="19"/>
    </row>
    <row r="2102" spans="27:47">
      <c r="AA2102" s="19"/>
      <c r="AB2102" s="19"/>
      <c r="AC2102" s="19"/>
      <c r="AD2102" s="19"/>
      <c r="AE2102" s="19"/>
      <c r="AF2102" s="22"/>
      <c r="AG2102" s="137"/>
      <c r="AN2102" s="19"/>
      <c r="AO2102" s="19"/>
      <c r="AP2102" s="19"/>
      <c r="AQ2102" s="19"/>
      <c r="AR2102" s="19"/>
      <c r="AS2102" s="19"/>
      <c r="AT2102" s="19"/>
      <c r="AU2102" s="19"/>
    </row>
    <row r="2103" spans="27:47">
      <c r="AA2103" s="19"/>
      <c r="AB2103" s="19"/>
      <c r="AC2103" s="19"/>
      <c r="AD2103" s="19"/>
      <c r="AE2103" s="19"/>
      <c r="AF2103" s="22"/>
      <c r="AG2103" s="137"/>
      <c r="AN2103" s="19"/>
      <c r="AO2103" s="19"/>
      <c r="AP2103" s="19"/>
      <c r="AQ2103" s="19"/>
      <c r="AR2103" s="19"/>
      <c r="AS2103" s="19"/>
      <c r="AT2103" s="19"/>
      <c r="AU2103" s="19"/>
    </row>
    <row r="2104" spans="27:47">
      <c r="AA2104" s="19"/>
      <c r="AB2104" s="19"/>
      <c r="AC2104" s="19"/>
      <c r="AD2104" s="19"/>
      <c r="AE2104" s="19"/>
      <c r="AF2104" s="22"/>
      <c r="AG2104" s="137"/>
      <c r="AN2104" s="19"/>
      <c r="AO2104" s="19"/>
      <c r="AP2104" s="19"/>
      <c r="AQ2104" s="19"/>
      <c r="AR2104" s="19"/>
      <c r="AS2104" s="19"/>
      <c r="AT2104" s="19"/>
      <c r="AU2104" s="19"/>
    </row>
    <row r="2105" spans="27:47">
      <c r="AA2105" s="19"/>
      <c r="AB2105" s="19"/>
      <c r="AC2105" s="19"/>
      <c r="AD2105" s="19"/>
      <c r="AE2105" s="19"/>
      <c r="AF2105" s="22"/>
      <c r="AG2105" s="137"/>
      <c r="AN2105" s="19"/>
      <c r="AO2105" s="19"/>
      <c r="AP2105" s="19"/>
      <c r="AQ2105" s="19"/>
      <c r="AR2105" s="19"/>
      <c r="AS2105" s="19"/>
      <c r="AT2105" s="19"/>
      <c r="AU2105" s="19"/>
    </row>
    <row r="2106" spans="27:47">
      <c r="AA2106" s="19"/>
      <c r="AB2106" s="19"/>
      <c r="AC2106" s="19"/>
      <c r="AD2106" s="19"/>
      <c r="AE2106" s="19"/>
      <c r="AF2106" s="22"/>
      <c r="AG2106" s="137"/>
      <c r="AN2106" s="19"/>
      <c r="AO2106" s="19"/>
      <c r="AP2106" s="19"/>
      <c r="AQ2106" s="19"/>
      <c r="AR2106" s="19"/>
      <c r="AS2106" s="19"/>
      <c r="AT2106" s="19"/>
      <c r="AU2106" s="19"/>
    </row>
    <row r="2107" spans="27:47">
      <c r="AA2107" s="19"/>
      <c r="AB2107" s="19"/>
      <c r="AC2107" s="19"/>
      <c r="AD2107" s="19"/>
      <c r="AE2107" s="19"/>
      <c r="AF2107" s="22"/>
      <c r="AG2107" s="137"/>
      <c r="AN2107" s="19"/>
      <c r="AO2107" s="19"/>
      <c r="AP2107" s="19"/>
      <c r="AQ2107" s="19"/>
      <c r="AR2107" s="19"/>
      <c r="AS2107" s="19"/>
      <c r="AT2107" s="19"/>
      <c r="AU2107" s="19"/>
    </row>
    <row r="2108" spans="27:47">
      <c r="AA2108" s="19"/>
      <c r="AB2108" s="19"/>
      <c r="AC2108" s="19"/>
      <c r="AD2108" s="19"/>
      <c r="AE2108" s="19"/>
      <c r="AF2108" s="22"/>
      <c r="AG2108" s="137"/>
      <c r="AN2108" s="19"/>
      <c r="AO2108" s="19"/>
      <c r="AP2108" s="19"/>
      <c r="AQ2108" s="19"/>
      <c r="AR2108" s="19"/>
      <c r="AS2108" s="19"/>
      <c r="AT2108" s="19"/>
      <c r="AU2108" s="19"/>
    </row>
    <row r="2109" spans="27:47">
      <c r="AA2109" s="19"/>
      <c r="AB2109" s="19"/>
      <c r="AC2109" s="19"/>
      <c r="AD2109" s="19"/>
      <c r="AE2109" s="19"/>
      <c r="AF2109" s="22"/>
      <c r="AG2109" s="137"/>
      <c r="AN2109" s="19"/>
      <c r="AO2109" s="19"/>
      <c r="AP2109" s="19"/>
      <c r="AQ2109" s="19"/>
      <c r="AR2109" s="19"/>
      <c r="AS2109" s="19"/>
      <c r="AT2109" s="19"/>
      <c r="AU2109" s="19"/>
    </row>
    <row r="2110" spans="27:47">
      <c r="AA2110" s="19"/>
      <c r="AB2110" s="19"/>
      <c r="AC2110" s="19"/>
      <c r="AD2110" s="19"/>
      <c r="AE2110" s="19"/>
      <c r="AF2110" s="22"/>
      <c r="AG2110" s="137"/>
      <c r="AN2110" s="19"/>
      <c r="AO2110" s="19"/>
      <c r="AP2110" s="19"/>
      <c r="AQ2110" s="19"/>
      <c r="AR2110" s="19"/>
      <c r="AS2110" s="19"/>
      <c r="AT2110" s="19"/>
      <c r="AU2110" s="19"/>
    </row>
    <row r="2111" spans="27:47">
      <c r="AA2111" s="19"/>
      <c r="AB2111" s="19"/>
      <c r="AC2111" s="19"/>
      <c r="AD2111" s="19"/>
      <c r="AE2111" s="19"/>
      <c r="AF2111" s="22"/>
      <c r="AG2111" s="137"/>
      <c r="AN2111" s="19"/>
      <c r="AO2111" s="19"/>
      <c r="AP2111" s="19"/>
      <c r="AQ2111" s="19"/>
      <c r="AR2111" s="19"/>
      <c r="AS2111" s="19"/>
      <c r="AT2111" s="19"/>
      <c r="AU2111" s="19"/>
    </row>
    <row r="2112" spans="27:47">
      <c r="AA2112" s="19"/>
      <c r="AB2112" s="19"/>
      <c r="AC2112" s="19"/>
      <c r="AD2112" s="19"/>
      <c r="AE2112" s="19"/>
      <c r="AF2112" s="22"/>
      <c r="AG2112" s="137"/>
      <c r="AN2112" s="19"/>
      <c r="AO2112" s="19"/>
      <c r="AP2112" s="19"/>
      <c r="AQ2112" s="19"/>
      <c r="AR2112" s="19"/>
      <c r="AS2112" s="19"/>
      <c r="AT2112" s="19"/>
      <c r="AU2112" s="19"/>
    </row>
    <row r="2113" spans="27:47">
      <c r="AA2113" s="19"/>
      <c r="AB2113" s="19"/>
      <c r="AC2113" s="19"/>
      <c r="AD2113" s="19"/>
      <c r="AE2113" s="19"/>
      <c r="AF2113" s="22"/>
      <c r="AG2113" s="137"/>
      <c r="AN2113" s="19"/>
      <c r="AO2113" s="19"/>
      <c r="AP2113" s="19"/>
      <c r="AQ2113" s="19"/>
      <c r="AR2113" s="19"/>
      <c r="AS2113" s="19"/>
      <c r="AT2113" s="19"/>
      <c r="AU2113" s="19"/>
    </row>
    <row r="2114" spans="27:47">
      <c r="AA2114" s="19"/>
      <c r="AB2114" s="19"/>
      <c r="AC2114" s="19"/>
      <c r="AD2114" s="19"/>
      <c r="AE2114" s="19"/>
      <c r="AF2114" s="22"/>
      <c r="AG2114" s="137"/>
      <c r="AN2114" s="19"/>
      <c r="AO2114" s="19"/>
      <c r="AP2114" s="19"/>
      <c r="AQ2114" s="19"/>
      <c r="AR2114" s="19"/>
      <c r="AS2114" s="19"/>
      <c r="AT2114" s="19"/>
      <c r="AU2114" s="19"/>
    </row>
    <row r="2115" spans="27:47">
      <c r="AA2115" s="19"/>
      <c r="AB2115" s="19"/>
      <c r="AC2115" s="19"/>
      <c r="AD2115" s="19"/>
      <c r="AE2115" s="19"/>
      <c r="AF2115" s="22"/>
      <c r="AG2115" s="137"/>
      <c r="AN2115" s="19"/>
      <c r="AO2115" s="19"/>
      <c r="AP2115" s="19"/>
      <c r="AQ2115" s="19"/>
      <c r="AR2115" s="19"/>
      <c r="AS2115" s="19"/>
      <c r="AT2115" s="19"/>
      <c r="AU2115" s="19"/>
    </row>
    <row r="2116" spans="27:47">
      <c r="AA2116" s="19"/>
      <c r="AB2116" s="19"/>
      <c r="AC2116" s="19"/>
      <c r="AD2116" s="19"/>
      <c r="AE2116" s="19"/>
      <c r="AF2116" s="22"/>
      <c r="AG2116" s="137"/>
      <c r="AN2116" s="19"/>
      <c r="AO2116" s="19"/>
      <c r="AP2116" s="19"/>
      <c r="AQ2116" s="19"/>
      <c r="AR2116" s="19"/>
      <c r="AS2116" s="19"/>
      <c r="AT2116" s="19"/>
      <c r="AU2116" s="19"/>
    </row>
    <row r="2117" spans="27:47">
      <c r="AA2117" s="19"/>
      <c r="AB2117" s="19"/>
      <c r="AC2117" s="19"/>
      <c r="AD2117" s="19"/>
      <c r="AE2117" s="19"/>
      <c r="AF2117" s="22"/>
      <c r="AG2117" s="137"/>
      <c r="AN2117" s="19"/>
      <c r="AO2117" s="19"/>
      <c r="AP2117" s="19"/>
      <c r="AQ2117" s="19"/>
      <c r="AR2117" s="19"/>
      <c r="AS2117" s="19"/>
      <c r="AT2117" s="19"/>
      <c r="AU2117" s="19"/>
    </row>
    <row r="2118" spans="27:47">
      <c r="AA2118" s="19"/>
      <c r="AB2118" s="19"/>
      <c r="AC2118" s="19"/>
      <c r="AD2118" s="19"/>
      <c r="AE2118" s="19"/>
      <c r="AF2118" s="22"/>
      <c r="AG2118" s="137"/>
      <c r="AN2118" s="19"/>
      <c r="AO2118" s="19"/>
      <c r="AP2118" s="19"/>
      <c r="AQ2118" s="19"/>
      <c r="AR2118" s="19"/>
      <c r="AS2118" s="19"/>
      <c r="AT2118" s="19"/>
      <c r="AU2118" s="19"/>
    </row>
    <row r="2119" spans="27:47">
      <c r="AA2119" s="19"/>
      <c r="AB2119" s="19"/>
      <c r="AC2119" s="19"/>
      <c r="AD2119" s="19"/>
      <c r="AE2119" s="19"/>
      <c r="AF2119" s="22"/>
      <c r="AG2119" s="137"/>
      <c r="AN2119" s="19"/>
      <c r="AO2119" s="19"/>
      <c r="AP2119" s="19"/>
      <c r="AQ2119" s="19"/>
      <c r="AR2119" s="19"/>
      <c r="AS2119" s="19"/>
      <c r="AT2119" s="19"/>
      <c r="AU2119" s="19"/>
    </row>
    <row r="2120" spans="27:47">
      <c r="AA2120" s="19"/>
      <c r="AB2120" s="19"/>
      <c r="AC2120" s="19"/>
      <c r="AD2120" s="19"/>
      <c r="AE2120" s="19"/>
      <c r="AF2120" s="22"/>
      <c r="AG2120" s="137"/>
      <c r="AN2120" s="19"/>
      <c r="AO2120" s="19"/>
      <c r="AP2120" s="19"/>
      <c r="AQ2120" s="19"/>
      <c r="AR2120" s="19"/>
      <c r="AS2120" s="19"/>
      <c r="AT2120" s="19"/>
      <c r="AU2120" s="19"/>
    </row>
    <row r="2121" spans="27:47">
      <c r="AA2121" s="19"/>
      <c r="AB2121" s="19"/>
      <c r="AC2121" s="19"/>
      <c r="AD2121" s="19"/>
      <c r="AE2121" s="19"/>
      <c r="AF2121" s="22"/>
      <c r="AG2121" s="137"/>
      <c r="AN2121" s="19"/>
      <c r="AO2121" s="19"/>
      <c r="AP2121" s="19"/>
      <c r="AQ2121" s="19"/>
      <c r="AR2121" s="19"/>
      <c r="AS2121" s="19"/>
      <c r="AT2121" s="19"/>
      <c r="AU2121" s="19"/>
    </row>
    <row r="2122" spans="27:47">
      <c r="AA2122" s="19"/>
      <c r="AB2122" s="19"/>
      <c r="AC2122" s="19"/>
      <c r="AD2122" s="19"/>
      <c r="AE2122" s="19"/>
      <c r="AF2122" s="22"/>
      <c r="AG2122" s="137"/>
      <c r="AN2122" s="19"/>
      <c r="AO2122" s="19"/>
      <c r="AP2122" s="19"/>
      <c r="AQ2122" s="19"/>
      <c r="AR2122" s="19"/>
      <c r="AS2122" s="19"/>
      <c r="AT2122" s="19"/>
      <c r="AU2122" s="19"/>
    </row>
    <row r="2123" spans="27:47">
      <c r="AA2123" s="19"/>
      <c r="AB2123" s="19"/>
      <c r="AC2123" s="19"/>
      <c r="AD2123" s="19"/>
      <c r="AE2123" s="19"/>
      <c r="AF2123" s="22"/>
      <c r="AG2123" s="137"/>
      <c r="AN2123" s="19"/>
      <c r="AO2123" s="19"/>
      <c r="AP2123" s="19"/>
      <c r="AQ2123" s="19"/>
      <c r="AR2123" s="19"/>
      <c r="AS2123" s="19"/>
      <c r="AT2123" s="19"/>
      <c r="AU2123" s="19"/>
    </row>
    <row r="2124" spans="27:47">
      <c r="AA2124" s="19"/>
      <c r="AB2124" s="19"/>
      <c r="AC2124" s="19"/>
      <c r="AD2124" s="19"/>
      <c r="AE2124" s="19"/>
      <c r="AF2124" s="22"/>
      <c r="AG2124" s="137"/>
      <c r="AN2124" s="19"/>
      <c r="AO2124" s="19"/>
      <c r="AP2124" s="19"/>
      <c r="AQ2124" s="19"/>
      <c r="AR2124" s="19"/>
      <c r="AS2124" s="19"/>
      <c r="AT2124" s="19"/>
      <c r="AU2124" s="19"/>
    </row>
    <row r="2125" spans="27:47">
      <c r="AA2125" s="19"/>
      <c r="AB2125" s="19"/>
      <c r="AC2125" s="19"/>
      <c r="AD2125" s="19"/>
      <c r="AE2125" s="19"/>
      <c r="AF2125" s="22"/>
      <c r="AG2125" s="137"/>
      <c r="AN2125" s="19"/>
      <c r="AO2125" s="19"/>
      <c r="AP2125" s="19"/>
      <c r="AQ2125" s="19"/>
      <c r="AR2125" s="19"/>
      <c r="AS2125" s="19"/>
      <c r="AT2125" s="19"/>
      <c r="AU2125" s="19"/>
    </row>
    <row r="2126" spans="27:47">
      <c r="AA2126" s="19"/>
      <c r="AB2126" s="19"/>
      <c r="AC2126" s="19"/>
      <c r="AD2126" s="19"/>
      <c r="AE2126" s="19"/>
      <c r="AF2126" s="22"/>
      <c r="AG2126" s="137"/>
      <c r="AN2126" s="19"/>
      <c r="AO2126" s="19"/>
      <c r="AP2126" s="19"/>
      <c r="AQ2126" s="19"/>
      <c r="AR2126" s="19"/>
      <c r="AS2126" s="19"/>
      <c r="AT2126" s="19"/>
      <c r="AU2126" s="19"/>
    </row>
    <row r="2127" spans="27:47">
      <c r="AA2127" s="19"/>
      <c r="AB2127" s="19"/>
      <c r="AC2127" s="19"/>
      <c r="AD2127" s="19"/>
      <c r="AE2127" s="19"/>
      <c r="AF2127" s="22"/>
      <c r="AG2127" s="137"/>
      <c r="AN2127" s="19"/>
      <c r="AO2127" s="19"/>
      <c r="AP2127" s="19"/>
      <c r="AQ2127" s="19"/>
      <c r="AR2127" s="19"/>
      <c r="AS2127" s="19"/>
      <c r="AT2127" s="19"/>
      <c r="AU2127" s="19"/>
    </row>
    <row r="2128" spans="27:47">
      <c r="AA2128" s="19"/>
      <c r="AB2128" s="19"/>
      <c r="AC2128" s="19"/>
      <c r="AD2128" s="19"/>
      <c r="AE2128" s="19"/>
      <c r="AF2128" s="22"/>
      <c r="AG2128" s="137"/>
      <c r="AN2128" s="19"/>
      <c r="AO2128" s="19"/>
      <c r="AP2128" s="19"/>
      <c r="AQ2128" s="19"/>
      <c r="AR2128" s="19"/>
      <c r="AS2128" s="19"/>
      <c r="AT2128" s="19"/>
      <c r="AU2128" s="19"/>
    </row>
    <row r="2129" spans="27:47">
      <c r="AA2129" s="19"/>
      <c r="AB2129" s="19"/>
      <c r="AC2129" s="19"/>
      <c r="AD2129" s="19"/>
      <c r="AE2129" s="19"/>
      <c r="AF2129" s="22"/>
      <c r="AG2129" s="137"/>
      <c r="AN2129" s="19"/>
      <c r="AO2129" s="19"/>
      <c r="AP2129" s="19"/>
      <c r="AQ2129" s="19"/>
      <c r="AR2129" s="19"/>
      <c r="AS2129" s="19"/>
      <c r="AT2129" s="19"/>
      <c r="AU2129" s="19"/>
    </row>
    <row r="2130" spans="27:47">
      <c r="AA2130" s="19"/>
      <c r="AB2130" s="19"/>
      <c r="AC2130" s="19"/>
      <c r="AD2130" s="19"/>
      <c r="AE2130" s="19"/>
      <c r="AF2130" s="22"/>
      <c r="AG2130" s="137"/>
      <c r="AN2130" s="19"/>
      <c r="AO2130" s="19"/>
      <c r="AP2130" s="19"/>
      <c r="AQ2130" s="19"/>
      <c r="AR2130" s="19"/>
      <c r="AS2130" s="19"/>
      <c r="AT2130" s="19"/>
      <c r="AU2130" s="19"/>
    </row>
    <row r="2131" spans="27:47">
      <c r="AA2131" s="19"/>
      <c r="AB2131" s="19"/>
      <c r="AC2131" s="19"/>
      <c r="AD2131" s="19"/>
      <c r="AE2131" s="19"/>
      <c r="AF2131" s="22"/>
      <c r="AG2131" s="137"/>
      <c r="AN2131" s="19"/>
      <c r="AO2131" s="19"/>
      <c r="AP2131" s="19"/>
      <c r="AQ2131" s="19"/>
      <c r="AR2131" s="19"/>
      <c r="AS2131" s="19"/>
      <c r="AT2131" s="19"/>
      <c r="AU2131" s="19"/>
    </row>
    <row r="2132" spans="27:47">
      <c r="AA2132" s="19"/>
      <c r="AB2132" s="19"/>
      <c r="AC2132" s="19"/>
      <c r="AD2132" s="19"/>
      <c r="AE2132" s="19"/>
      <c r="AF2132" s="22"/>
      <c r="AG2132" s="137"/>
      <c r="AN2132" s="19"/>
      <c r="AO2132" s="19"/>
      <c r="AP2132" s="19"/>
      <c r="AQ2132" s="19"/>
      <c r="AR2132" s="19"/>
      <c r="AS2132" s="19"/>
      <c r="AT2132" s="19"/>
      <c r="AU2132" s="19"/>
    </row>
    <row r="2133" spans="27:47">
      <c r="AA2133" s="19"/>
      <c r="AB2133" s="19"/>
      <c r="AC2133" s="19"/>
      <c r="AD2133" s="19"/>
      <c r="AE2133" s="19"/>
      <c r="AF2133" s="22"/>
      <c r="AG2133" s="137"/>
      <c r="AN2133" s="19"/>
      <c r="AO2133" s="19"/>
      <c r="AP2133" s="19"/>
      <c r="AQ2133" s="19"/>
      <c r="AR2133" s="19"/>
      <c r="AS2133" s="19"/>
      <c r="AT2133" s="19"/>
      <c r="AU2133" s="19"/>
    </row>
    <row r="2134" spans="27:47">
      <c r="AA2134" s="19"/>
      <c r="AB2134" s="19"/>
      <c r="AC2134" s="19"/>
      <c r="AD2134" s="19"/>
      <c r="AE2134" s="19"/>
      <c r="AF2134" s="22"/>
      <c r="AG2134" s="137"/>
      <c r="AN2134" s="19"/>
      <c r="AO2134" s="19"/>
      <c r="AP2134" s="19"/>
      <c r="AQ2134" s="19"/>
      <c r="AR2134" s="19"/>
      <c r="AS2134" s="19"/>
      <c r="AT2134" s="19"/>
      <c r="AU2134" s="19"/>
    </row>
    <row r="2135" spans="27:47">
      <c r="AA2135" s="19"/>
      <c r="AB2135" s="19"/>
      <c r="AC2135" s="19"/>
      <c r="AD2135" s="19"/>
      <c r="AE2135" s="19"/>
      <c r="AF2135" s="22"/>
      <c r="AG2135" s="137"/>
      <c r="AN2135" s="19"/>
      <c r="AO2135" s="19"/>
      <c r="AP2135" s="19"/>
      <c r="AQ2135" s="19"/>
      <c r="AR2135" s="19"/>
      <c r="AS2135" s="19"/>
      <c r="AT2135" s="19"/>
      <c r="AU2135" s="19"/>
    </row>
    <row r="2136" spans="27:47">
      <c r="AA2136" s="19"/>
      <c r="AB2136" s="19"/>
      <c r="AC2136" s="19"/>
      <c r="AD2136" s="19"/>
      <c r="AE2136" s="19"/>
      <c r="AF2136" s="22"/>
      <c r="AG2136" s="137"/>
      <c r="AN2136" s="19"/>
      <c r="AO2136" s="19"/>
      <c r="AP2136" s="19"/>
      <c r="AQ2136" s="19"/>
      <c r="AR2136" s="19"/>
      <c r="AS2136" s="19"/>
      <c r="AT2136" s="19"/>
      <c r="AU2136" s="19"/>
    </row>
    <row r="2137" spans="27:47">
      <c r="AA2137" s="19"/>
      <c r="AB2137" s="19"/>
      <c r="AC2137" s="19"/>
      <c r="AD2137" s="19"/>
      <c r="AE2137" s="19"/>
      <c r="AF2137" s="22"/>
      <c r="AG2137" s="137"/>
      <c r="AN2137" s="19"/>
      <c r="AO2137" s="19"/>
      <c r="AP2137" s="19"/>
      <c r="AQ2137" s="19"/>
      <c r="AR2137" s="19"/>
      <c r="AS2137" s="19"/>
      <c r="AT2137" s="19"/>
      <c r="AU2137" s="19"/>
    </row>
    <row r="2138" spans="27:47">
      <c r="AA2138" s="19"/>
      <c r="AB2138" s="19"/>
      <c r="AC2138" s="19"/>
      <c r="AD2138" s="19"/>
      <c r="AE2138" s="19"/>
      <c r="AF2138" s="22"/>
      <c r="AG2138" s="137"/>
      <c r="AN2138" s="19"/>
      <c r="AO2138" s="19"/>
      <c r="AP2138" s="19"/>
      <c r="AQ2138" s="19"/>
      <c r="AR2138" s="19"/>
      <c r="AS2138" s="19"/>
      <c r="AT2138" s="19"/>
      <c r="AU2138" s="19"/>
    </row>
    <row r="2139" spans="27:47">
      <c r="AA2139" s="19"/>
      <c r="AB2139" s="19"/>
      <c r="AC2139" s="19"/>
      <c r="AD2139" s="19"/>
      <c r="AE2139" s="19"/>
      <c r="AF2139" s="22"/>
      <c r="AG2139" s="137"/>
      <c r="AN2139" s="19"/>
      <c r="AO2139" s="19"/>
      <c r="AP2139" s="19"/>
      <c r="AQ2139" s="19"/>
      <c r="AR2139" s="19"/>
      <c r="AS2139" s="19"/>
      <c r="AT2139" s="19"/>
      <c r="AU2139" s="19"/>
    </row>
    <row r="2140" spans="27:47">
      <c r="AA2140" s="19"/>
      <c r="AB2140" s="19"/>
      <c r="AC2140" s="19"/>
      <c r="AD2140" s="19"/>
      <c r="AE2140" s="19"/>
      <c r="AF2140" s="22"/>
      <c r="AG2140" s="137"/>
      <c r="AN2140" s="19"/>
      <c r="AO2140" s="19"/>
      <c r="AP2140" s="19"/>
      <c r="AQ2140" s="19"/>
      <c r="AR2140" s="19"/>
      <c r="AS2140" s="19"/>
      <c r="AT2140" s="19"/>
      <c r="AU2140" s="19"/>
    </row>
    <row r="2141" spans="27:47">
      <c r="AA2141" s="19"/>
      <c r="AB2141" s="19"/>
      <c r="AC2141" s="19"/>
      <c r="AD2141" s="19"/>
      <c r="AE2141" s="19"/>
      <c r="AF2141" s="22"/>
      <c r="AG2141" s="137"/>
      <c r="AN2141" s="19"/>
      <c r="AO2141" s="19"/>
      <c r="AP2141" s="19"/>
      <c r="AQ2141" s="19"/>
      <c r="AR2141" s="19"/>
      <c r="AS2141" s="19"/>
      <c r="AT2141" s="19"/>
      <c r="AU2141" s="19"/>
    </row>
    <row r="2142" spans="27:47">
      <c r="AA2142" s="19"/>
      <c r="AB2142" s="19"/>
      <c r="AC2142" s="19"/>
      <c r="AD2142" s="19"/>
      <c r="AE2142" s="19"/>
      <c r="AF2142" s="22"/>
      <c r="AG2142" s="137"/>
      <c r="AN2142" s="19"/>
      <c r="AO2142" s="19"/>
      <c r="AP2142" s="19"/>
      <c r="AQ2142" s="19"/>
      <c r="AR2142" s="19"/>
      <c r="AS2142" s="19"/>
      <c r="AT2142" s="19"/>
      <c r="AU2142" s="19"/>
    </row>
    <row r="2143" spans="27:47">
      <c r="AA2143" s="19"/>
      <c r="AB2143" s="19"/>
      <c r="AC2143" s="19"/>
      <c r="AD2143" s="19"/>
      <c r="AE2143" s="19"/>
      <c r="AF2143" s="22"/>
      <c r="AG2143" s="137"/>
      <c r="AN2143" s="19"/>
      <c r="AO2143" s="19"/>
      <c r="AP2143" s="19"/>
      <c r="AQ2143" s="19"/>
      <c r="AR2143" s="19"/>
      <c r="AS2143" s="19"/>
      <c r="AT2143" s="19"/>
      <c r="AU2143" s="19"/>
    </row>
    <row r="2144" spans="27:47">
      <c r="AA2144" s="19"/>
      <c r="AB2144" s="19"/>
      <c r="AC2144" s="19"/>
      <c r="AD2144" s="19"/>
      <c r="AE2144" s="19"/>
      <c r="AF2144" s="22"/>
      <c r="AG2144" s="137"/>
      <c r="AN2144" s="19"/>
      <c r="AO2144" s="19"/>
      <c r="AP2144" s="19"/>
      <c r="AQ2144" s="19"/>
      <c r="AR2144" s="19"/>
      <c r="AS2144" s="19"/>
      <c r="AT2144" s="19"/>
      <c r="AU2144" s="19"/>
    </row>
    <row r="2145" spans="27:47">
      <c r="AA2145" s="19"/>
      <c r="AB2145" s="19"/>
      <c r="AC2145" s="19"/>
      <c r="AD2145" s="19"/>
      <c r="AE2145" s="19"/>
      <c r="AF2145" s="22"/>
      <c r="AG2145" s="137"/>
      <c r="AN2145" s="19"/>
      <c r="AO2145" s="19"/>
      <c r="AP2145" s="19"/>
      <c r="AQ2145" s="19"/>
      <c r="AR2145" s="19"/>
      <c r="AS2145" s="19"/>
      <c r="AT2145" s="19"/>
      <c r="AU2145" s="19"/>
    </row>
    <row r="2146" spans="27:47">
      <c r="AA2146" s="19"/>
      <c r="AB2146" s="19"/>
      <c r="AC2146" s="19"/>
      <c r="AD2146" s="19"/>
      <c r="AE2146" s="19"/>
      <c r="AF2146" s="22"/>
      <c r="AG2146" s="137"/>
      <c r="AN2146" s="19"/>
      <c r="AO2146" s="19"/>
      <c r="AP2146" s="19"/>
      <c r="AQ2146" s="19"/>
      <c r="AR2146" s="19"/>
      <c r="AS2146" s="19"/>
      <c r="AT2146" s="19"/>
      <c r="AU2146" s="19"/>
    </row>
    <row r="2147" spans="27:47">
      <c r="AA2147" s="19"/>
      <c r="AB2147" s="19"/>
      <c r="AC2147" s="19"/>
      <c r="AD2147" s="19"/>
      <c r="AE2147" s="19"/>
      <c r="AF2147" s="22"/>
      <c r="AG2147" s="137"/>
      <c r="AN2147" s="19"/>
      <c r="AO2147" s="19"/>
      <c r="AP2147" s="19"/>
      <c r="AQ2147" s="19"/>
      <c r="AR2147" s="19"/>
      <c r="AS2147" s="19"/>
      <c r="AT2147" s="19"/>
      <c r="AU2147" s="19"/>
    </row>
    <row r="2148" spans="27:47">
      <c r="AA2148" s="19"/>
      <c r="AB2148" s="19"/>
      <c r="AC2148" s="19"/>
      <c r="AD2148" s="19"/>
      <c r="AE2148" s="19"/>
      <c r="AF2148" s="22"/>
      <c r="AG2148" s="137"/>
      <c r="AN2148" s="19"/>
      <c r="AO2148" s="19"/>
      <c r="AP2148" s="19"/>
      <c r="AQ2148" s="19"/>
      <c r="AR2148" s="19"/>
      <c r="AS2148" s="19"/>
      <c r="AT2148" s="19"/>
      <c r="AU2148" s="19"/>
    </row>
    <row r="2149" spans="27:47">
      <c r="AA2149" s="19"/>
      <c r="AB2149" s="19"/>
      <c r="AC2149" s="19"/>
      <c r="AD2149" s="19"/>
      <c r="AE2149" s="19"/>
      <c r="AF2149" s="22"/>
      <c r="AG2149" s="137"/>
      <c r="AN2149" s="19"/>
      <c r="AO2149" s="19"/>
      <c r="AP2149" s="19"/>
      <c r="AQ2149" s="19"/>
      <c r="AR2149" s="19"/>
      <c r="AS2149" s="19"/>
      <c r="AT2149" s="19"/>
      <c r="AU2149" s="19"/>
    </row>
    <row r="2150" spans="27:47">
      <c r="AA2150" s="19"/>
      <c r="AB2150" s="19"/>
      <c r="AC2150" s="19"/>
      <c r="AD2150" s="19"/>
      <c r="AE2150" s="19"/>
      <c r="AF2150" s="22"/>
      <c r="AG2150" s="137"/>
      <c r="AN2150" s="19"/>
      <c r="AO2150" s="19"/>
      <c r="AP2150" s="19"/>
      <c r="AQ2150" s="19"/>
      <c r="AR2150" s="19"/>
      <c r="AS2150" s="19"/>
      <c r="AT2150" s="19"/>
      <c r="AU2150" s="19"/>
    </row>
    <row r="2151" spans="27:47">
      <c r="AA2151" s="19"/>
      <c r="AB2151" s="19"/>
      <c r="AC2151" s="19"/>
      <c r="AD2151" s="19"/>
      <c r="AE2151" s="19"/>
      <c r="AF2151" s="22"/>
      <c r="AG2151" s="137"/>
      <c r="AN2151" s="19"/>
      <c r="AO2151" s="19"/>
      <c r="AP2151" s="19"/>
      <c r="AQ2151" s="19"/>
      <c r="AR2151" s="19"/>
      <c r="AS2151" s="19"/>
      <c r="AT2151" s="19"/>
      <c r="AU2151" s="19"/>
    </row>
    <row r="2152" spans="27:47">
      <c r="AA2152" s="19"/>
      <c r="AB2152" s="19"/>
      <c r="AC2152" s="19"/>
      <c r="AD2152" s="19"/>
      <c r="AE2152" s="19"/>
      <c r="AF2152" s="22"/>
      <c r="AG2152" s="137"/>
      <c r="AN2152" s="19"/>
      <c r="AO2152" s="19"/>
      <c r="AP2152" s="19"/>
      <c r="AQ2152" s="19"/>
      <c r="AR2152" s="19"/>
      <c r="AS2152" s="19"/>
      <c r="AT2152" s="19"/>
      <c r="AU2152" s="19"/>
    </row>
    <row r="2153" spans="27:47">
      <c r="AA2153" s="19"/>
      <c r="AB2153" s="19"/>
      <c r="AC2153" s="19"/>
      <c r="AD2153" s="19"/>
      <c r="AE2153" s="19"/>
      <c r="AF2153" s="22"/>
      <c r="AG2153" s="137"/>
      <c r="AN2153" s="19"/>
      <c r="AO2153" s="19"/>
      <c r="AP2153" s="19"/>
      <c r="AQ2153" s="19"/>
      <c r="AR2153" s="19"/>
      <c r="AS2153" s="19"/>
      <c r="AT2153" s="19"/>
      <c r="AU2153" s="19"/>
    </row>
    <row r="2154" spans="27:47">
      <c r="AA2154" s="19"/>
      <c r="AB2154" s="19"/>
      <c r="AC2154" s="19"/>
      <c r="AD2154" s="19"/>
      <c r="AE2154" s="19"/>
      <c r="AF2154" s="22"/>
      <c r="AG2154" s="137"/>
      <c r="AN2154" s="19"/>
      <c r="AO2154" s="19"/>
      <c r="AP2154" s="19"/>
      <c r="AQ2154" s="19"/>
      <c r="AR2154" s="19"/>
      <c r="AS2154" s="19"/>
      <c r="AT2154" s="19"/>
      <c r="AU2154" s="19"/>
    </row>
    <row r="2155" spans="27:47">
      <c r="AA2155" s="19"/>
      <c r="AB2155" s="19"/>
      <c r="AC2155" s="19"/>
      <c r="AD2155" s="19"/>
      <c r="AE2155" s="19"/>
      <c r="AF2155" s="22"/>
      <c r="AG2155" s="137"/>
      <c r="AN2155" s="19"/>
      <c r="AO2155" s="19"/>
      <c r="AP2155" s="19"/>
      <c r="AQ2155" s="19"/>
      <c r="AR2155" s="19"/>
      <c r="AS2155" s="19"/>
      <c r="AT2155" s="19"/>
      <c r="AU2155" s="19"/>
    </row>
    <row r="2156" spans="27:47">
      <c r="AA2156" s="19"/>
      <c r="AB2156" s="19"/>
      <c r="AC2156" s="19"/>
      <c r="AD2156" s="19"/>
      <c r="AE2156" s="19"/>
      <c r="AF2156" s="22"/>
      <c r="AG2156" s="137"/>
      <c r="AN2156" s="19"/>
      <c r="AO2156" s="19"/>
      <c r="AP2156" s="19"/>
      <c r="AQ2156" s="19"/>
      <c r="AR2156" s="19"/>
      <c r="AS2156" s="19"/>
      <c r="AT2156" s="19"/>
      <c r="AU2156" s="19"/>
    </row>
    <row r="2157" spans="27:47">
      <c r="AA2157" s="19"/>
      <c r="AB2157" s="19"/>
      <c r="AC2157" s="19"/>
      <c r="AD2157" s="19"/>
      <c r="AE2157" s="19"/>
      <c r="AF2157" s="22"/>
      <c r="AG2157" s="137"/>
      <c r="AN2157" s="19"/>
      <c r="AO2157" s="19"/>
      <c r="AP2157" s="19"/>
      <c r="AQ2157" s="19"/>
      <c r="AR2157" s="19"/>
      <c r="AS2157" s="19"/>
      <c r="AT2157" s="19"/>
      <c r="AU2157" s="19"/>
    </row>
    <row r="2158" spans="27:47">
      <c r="AA2158" s="19"/>
      <c r="AB2158" s="19"/>
      <c r="AC2158" s="19"/>
      <c r="AD2158" s="19"/>
      <c r="AE2158" s="19"/>
      <c r="AF2158" s="22"/>
      <c r="AG2158" s="137"/>
      <c r="AN2158" s="19"/>
      <c r="AO2158" s="19"/>
      <c r="AP2158" s="19"/>
      <c r="AQ2158" s="19"/>
      <c r="AR2158" s="19"/>
      <c r="AS2158" s="19"/>
      <c r="AT2158" s="19"/>
      <c r="AU2158" s="19"/>
    </row>
    <row r="2159" spans="27:47">
      <c r="AA2159" s="19"/>
      <c r="AB2159" s="19"/>
      <c r="AC2159" s="19"/>
      <c r="AD2159" s="19"/>
      <c r="AE2159" s="19"/>
      <c r="AF2159" s="22"/>
      <c r="AG2159" s="137"/>
      <c r="AN2159" s="19"/>
      <c r="AO2159" s="19"/>
      <c r="AP2159" s="19"/>
      <c r="AQ2159" s="19"/>
      <c r="AR2159" s="19"/>
      <c r="AS2159" s="19"/>
      <c r="AT2159" s="19"/>
      <c r="AU2159" s="19"/>
    </row>
    <row r="2160" spans="27:47">
      <c r="AA2160" s="19"/>
      <c r="AB2160" s="19"/>
      <c r="AC2160" s="19"/>
      <c r="AD2160" s="19"/>
      <c r="AE2160" s="19"/>
      <c r="AF2160" s="22"/>
      <c r="AG2160" s="137"/>
      <c r="AN2160" s="19"/>
      <c r="AO2160" s="19"/>
      <c r="AP2160" s="19"/>
      <c r="AQ2160" s="19"/>
      <c r="AR2160" s="19"/>
      <c r="AS2160" s="19"/>
      <c r="AT2160" s="19"/>
      <c r="AU2160" s="19"/>
    </row>
    <row r="2161" spans="27:47">
      <c r="AA2161" s="19"/>
      <c r="AB2161" s="19"/>
      <c r="AC2161" s="19"/>
      <c r="AD2161" s="19"/>
      <c r="AE2161" s="19"/>
      <c r="AF2161" s="22"/>
      <c r="AG2161" s="137"/>
      <c r="AN2161" s="19"/>
      <c r="AO2161" s="19"/>
      <c r="AP2161" s="19"/>
      <c r="AQ2161" s="19"/>
      <c r="AR2161" s="19"/>
      <c r="AS2161" s="19"/>
      <c r="AT2161" s="19"/>
      <c r="AU2161" s="19"/>
    </row>
    <row r="2162" spans="27:47">
      <c r="AA2162" s="19"/>
      <c r="AB2162" s="19"/>
      <c r="AC2162" s="19"/>
      <c r="AD2162" s="19"/>
      <c r="AE2162" s="19"/>
      <c r="AF2162" s="22"/>
      <c r="AG2162" s="137"/>
      <c r="AN2162" s="19"/>
      <c r="AO2162" s="19"/>
      <c r="AP2162" s="19"/>
      <c r="AQ2162" s="19"/>
      <c r="AR2162" s="19"/>
      <c r="AS2162" s="19"/>
      <c r="AT2162" s="19"/>
      <c r="AU2162" s="19"/>
    </row>
    <row r="2163" spans="27:47">
      <c r="AA2163" s="19"/>
      <c r="AB2163" s="19"/>
      <c r="AC2163" s="19"/>
      <c r="AD2163" s="19"/>
      <c r="AE2163" s="19"/>
      <c r="AF2163" s="22"/>
      <c r="AG2163" s="137"/>
      <c r="AN2163" s="19"/>
      <c r="AO2163" s="19"/>
      <c r="AP2163" s="19"/>
      <c r="AQ2163" s="19"/>
      <c r="AR2163" s="19"/>
      <c r="AS2163" s="19"/>
      <c r="AT2163" s="19"/>
      <c r="AU2163" s="19"/>
    </row>
    <row r="2164" spans="27:47">
      <c r="AA2164" s="19"/>
      <c r="AB2164" s="19"/>
      <c r="AC2164" s="19"/>
      <c r="AD2164" s="19"/>
      <c r="AE2164" s="19"/>
      <c r="AF2164" s="22"/>
      <c r="AG2164" s="137"/>
      <c r="AN2164" s="19"/>
      <c r="AO2164" s="19"/>
      <c r="AP2164" s="19"/>
      <c r="AQ2164" s="19"/>
      <c r="AR2164" s="19"/>
      <c r="AS2164" s="19"/>
      <c r="AT2164" s="19"/>
      <c r="AU2164" s="19"/>
    </row>
    <row r="2165" spans="27:47">
      <c r="AA2165" s="19"/>
      <c r="AB2165" s="19"/>
      <c r="AC2165" s="19"/>
      <c r="AD2165" s="19"/>
      <c r="AE2165" s="19"/>
      <c r="AF2165" s="22"/>
      <c r="AG2165" s="137"/>
      <c r="AN2165" s="19"/>
      <c r="AO2165" s="19"/>
      <c r="AP2165" s="19"/>
      <c r="AQ2165" s="19"/>
      <c r="AR2165" s="19"/>
      <c r="AS2165" s="19"/>
      <c r="AT2165" s="19"/>
      <c r="AU2165" s="19"/>
    </row>
    <row r="2166" spans="27:47">
      <c r="AA2166" s="19"/>
      <c r="AB2166" s="19"/>
      <c r="AC2166" s="19"/>
      <c r="AD2166" s="19"/>
      <c r="AE2166" s="19"/>
      <c r="AF2166" s="22"/>
      <c r="AG2166" s="137"/>
      <c r="AN2166" s="19"/>
      <c r="AO2166" s="19"/>
      <c r="AP2166" s="19"/>
      <c r="AQ2166" s="19"/>
      <c r="AR2166" s="19"/>
      <c r="AS2166" s="19"/>
      <c r="AT2166" s="19"/>
      <c r="AU2166" s="19"/>
    </row>
    <row r="2167" spans="27:47">
      <c r="AA2167" s="19"/>
      <c r="AB2167" s="19"/>
      <c r="AC2167" s="19"/>
      <c r="AD2167" s="19"/>
      <c r="AE2167" s="19"/>
      <c r="AF2167" s="22"/>
      <c r="AG2167" s="137"/>
      <c r="AN2167" s="19"/>
      <c r="AO2167" s="19"/>
      <c r="AP2167" s="19"/>
      <c r="AQ2167" s="19"/>
      <c r="AR2167" s="19"/>
      <c r="AS2167" s="19"/>
      <c r="AT2167" s="19"/>
      <c r="AU2167" s="19"/>
    </row>
    <row r="2168" spans="27:47">
      <c r="AA2168" s="19"/>
      <c r="AB2168" s="19"/>
      <c r="AC2168" s="19"/>
      <c r="AD2168" s="19"/>
      <c r="AE2168" s="19"/>
      <c r="AF2168" s="22"/>
      <c r="AG2168" s="137"/>
      <c r="AN2168" s="19"/>
      <c r="AO2168" s="19"/>
      <c r="AP2168" s="19"/>
      <c r="AQ2168" s="19"/>
      <c r="AR2168" s="19"/>
      <c r="AS2168" s="19"/>
      <c r="AT2168" s="19"/>
      <c r="AU2168" s="19"/>
    </row>
    <row r="2169" spans="27:47">
      <c r="AA2169" s="19"/>
      <c r="AB2169" s="19"/>
      <c r="AC2169" s="19"/>
      <c r="AD2169" s="19"/>
      <c r="AE2169" s="19"/>
      <c r="AF2169" s="22"/>
      <c r="AG2169" s="137"/>
      <c r="AN2169" s="19"/>
      <c r="AO2169" s="19"/>
      <c r="AP2169" s="19"/>
      <c r="AQ2169" s="19"/>
      <c r="AR2169" s="19"/>
      <c r="AS2169" s="19"/>
      <c r="AT2169" s="19"/>
      <c r="AU2169" s="19"/>
    </row>
    <row r="2170" spans="27:47">
      <c r="AA2170" s="19"/>
      <c r="AB2170" s="19"/>
      <c r="AC2170" s="19"/>
      <c r="AD2170" s="19"/>
      <c r="AE2170" s="19"/>
      <c r="AF2170" s="22"/>
      <c r="AG2170" s="137"/>
      <c r="AN2170" s="19"/>
      <c r="AO2170" s="19"/>
      <c r="AP2170" s="19"/>
      <c r="AQ2170" s="19"/>
      <c r="AR2170" s="19"/>
      <c r="AS2170" s="19"/>
      <c r="AT2170" s="19"/>
      <c r="AU2170" s="19"/>
    </row>
    <row r="2171" spans="27:47">
      <c r="AA2171" s="19"/>
      <c r="AB2171" s="19"/>
      <c r="AC2171" s="19"/>
      <c r="AD2171" s="19"/>
      <c r="AE2171" s="19"/>
      <c r="AF2171" s="22"/>
      <c r="AG2171" s="137"/>
      <c r="AN2171" s="19"/>
      <c r="AO2171" s="19"/>
      <c r="AP2171" s="19"/>
      <c r="AQ2171" s="19"/>
      <c r="AR2171" s="19"/>
      <c r="AS2171" s="19"/>
      <c r="AT2171" s="19"/>
      <c r="AU2171" s="19"/>
    </row>
    <row r="2172" spans="27:47">
      <c r="AA2172" s="19"/>
      <c r="AB2172" s="19"/>
      <c r="AC2172" s="19"/>
      <c r="AD2172" s="19"/>
      <c r="AE2172" s="19"/>
      <c r="AF2172" s="22"/>
      <c r="AG2172" s="137"/>
      <c r="AN2172" s="19"/>
      <c r="AO2172" s="19"/>
      <c r="AP2172" s="19"/>
      <c r="AQ2172" s="19"/>
      <c r="AR2172" s="19"/>
      <c r="AS2172" s="19"/>
      <c r="AT2172" s="19"/>
      <c r="AU2172" s="19"/>
    </row>
    <row r="2173" spans="27:47">
      <c r="AA2173" s="19"/>
      <c r="AB2173" s="19"/>
      <c r="AC2173" s="19"/>
      <c r="AD2173" s="19"/>
      <c r="AE2173" s="19"/>
      <c r="AF2173" s="22"/>
      <c r="AG2173" s="137"/>
      <c r="AN2173" s="19"/>
      <c r="AO2173" s="19"/>
      <c r="AP2173" s="19"/>
      <c r="AQ2173" s="19"/>
      <c r="AR2173" s="19"/>
      <c r="AS2173" s="19"/>
      <c r="AT2173" s="19"/>
      <c r="AU2173" s="19"/>
    </row>
    <row r="2174" spans="27:47">
      <c r="AA2174" s="19"/>
      <c r="AB2174" s="19"/>
      <c r="AC2174" s="19"/>
      <c r="AD2174" s="19"/>
      <c r="AE2174" s="19"/>
      <c r="AF2174" s="22"/>
      <c r="AG2174" s="137"/>
      <c r="AN2174" s="19"/>
      <c r="AO2174" s="19"/>
      <c r="AP2174" s="19"/>
      <c r="AQ2174" s="19"/>
      <c r="AR2174" s="19"/>
      <c r="AS2174" s="19"/>
      <c r="AT2174" s="19"/>
      <c r="AU2174" s="19"/>
    </row>
    <row r="2175" spans="27:47">
      <c r="AA2175" s="19"/>
      <c r="AB2175" s="19"/>
      <c r="AC2175" s="19"/>
      <c r="AD2175" s="19"/>
      <c r="AE2175" s="19"/>
      <c r="AF2175" s="22"/>
      <c r="AG2175" s="137"/>
      <c r="AN2175" s="19"/>
      <c r="AO2175" s="19"/>
      <c r="AP2175" s="19"/>
      <c r="AQ2175" s="19"/>
      <c r="AR2175" s="19"/>
      <c r="AS2175" s="19"/>
      <c r="AT2175" s="19"/>
      <c r="AU2175" s="19"/>
    </row>
    <row r="2176" spans="27:47">
      <c r="AA2176" s="19"/>
      <c r="AB2176" s="19"/>
      <c r="AC2176" s="19"/>
      <c r="AD2176" s="19"/>
      <c r="AE2176" s="19"/>
      <c r="AF2176" s="22"/>
      <c r="AG2176" s="137"/>
      <c r="AN2176" s="19"/>
      <c r="AO2176" s="19"/>
      <c r="AP2176" s="19"/>
      <c r="AQ2176" s="19"/>
      <c r="AR2176" s="19"/>
      <c r="AS2176" s="19"/>
      <c r="AT2176" s="19"/>
      <c r="AU2176" s="19"/>
    </row>
    <row r="2177" spans="27:47">
      <c r="AA2177" s="19"/>
      <c r="AB2177" s="19"/>
      <c r="AC2177" s="19"/>
      <c r="AD2177" s="19"/>
      <c r="AE2177" s="19"/>
      <c r="AF2177" s="22"/>
      <c r="AG2177" s="137"/>
      <c r="AN2177" s="19"/>
      <c r="AO2177" s="19"/>
      <c r="AP2177" s="19"/>
      <c r="AQ2177" s="19"/>
      <c r="AR2177" s="19"/>
      <c r="AS2177" s="19"/>
      <c r="AT2177" s="19"/>
      <c r="AU2177" s="19"/>
    </row>
    <row r="2178" spans="27:47">
      <c r="AA2178" s="19"/>
      <c r="AB2178" s="19"/>
      <c r="AC2178" s="19"/>
      <c r="AD2178" s="19"/>
      <c r="AE2178" s="19"/>
      <c r="AF2178" s="22"/>
      <c r="AG2178" s="137"/>
      <c r="AN2178" s="19"/>
      <c r="AO2178" s="19"/>
      <c r="AP2178" s="19"/>
      <c r="AQ2178" s="19"/>
      <c r="AR2178" s="19"/>
      <c r="AS2178" s="19"/>
      <c r="AT2178" s="19"/>
      <c r="AU2178" s="19"/>
    </row>
    <row r="2179" spans="27:47">
      <c r="AA2179" s="19"/>
      <c r="AB2179" s="19"/>
      <c r="AC2179" s="19"/>
      <c r="AD2179" s="19"/>
      <c r="AE2179" s="19"/>
      <c r="AF2179" s="22"/>
      <c r="AG2179" s="137"/>
      <c r="AN2179" s="19"/>
      <c r="AO2179" s="19"/>
      <c r="AP2179" s="19"/>
      <c r="AQ2179" s="19"/>
      <c r="AR2179" s="19"/>
      <c r="AS2179" s="19"/>
      <c r="AT2179" s="19"/>
      <c r="AU2179" s="19"/>
    </row>
    <row r="2180" spans="27:47">
      <c r="AA2180" s="19"/>
      <c r="AB2180" s="19"/>
      <c r="AC2180" s="19"/>
      <c r="AD2180" s="19"/>
      <c r="AE2180" s="19"/>
      <c r="AF2180" s="22"/>
      <c r="AG2180" s="137"/>
      <c r="AN2180" s="19"/>
      <c r="AO2180" s="19"/>
      <c r="AP2180" s="19"/>
      <c r="AQ2180" s="19"/>
      <c r="AR2180" s="19"/>
      <c r="AS2180" s="19"/>
      <c r="AT2180" s="19"/>
      <c r="AU2180" s="19"/>
    </row>
    <row r="2181" spans="27:47">
      <c r="AA2181" s="19"/>
      <c r="AB2181" s="19"/>
      <c r="AC2181" s="19"/>
      <c r="AD2181" s="19"/>
      <c r="AE2181" s="19"/>
      <c r="AF2181" s="22"/>
      <c r="AG2181" s="137"/>
      <c r="AN2181" s="19"/>
      <c r="AO2181" s="19"/>
      <c r="AP2181" s="19"/>
      <c r="AQ2181" s="19"/>
      <c r="AR2181" s="19"/>
      <c r="AS2181" s="19"/>
      <c r="AT2181" s="19"/>
      <c r="AU2181" s="19"/>
    </row>
    <row r="2182" spans="27:47">
      <c r="AA2182" s="19"/>
      <c r="AB2182" s="19"/>
      <c r="AC2182" s="19"/>
      <c r="AD2182" s="19"/>
      <c r="AE2182" s="19"/>
      <c r="AF2182" s="22"/>
      <c r="AG2182" s="137"/>
      <c r="AN2182" s="19"/>
      <c r="AO2182" s="19"/>
      <c r="AP2182" s="19"/>
      <c r="AQ2182" s="19"/>
      <c r="AR2182" s="19"/>
      <c r="AS2182" s="19"/>
      <c r="AT2182" s="19"/>
      <c r="AU2182" s="19"/>
    </row>
    <row r="2183" spans="27:47">
      <c r="AA2183" s="19"/>
      <c r="AB2183" s="19"/>
      <c r="AC2183" s="19"/>
      <c r="AD2183" s="19"/>
      <c r="AE2183" s="19"/>
      <c r="AF2183" s="22"/>
      <c r="AG2183" s="137"/>
      <c r="AN2183" s="19"/>
      <c r="AO2183" s="19"/>
      <c r="AP2183" s="19"/>
      <c r="AQ2183" s="19"/>
      <c r="AR2183" s="19"/>
      <c r="AS2183" s="19"/>
      <c r="AT2183" s="19"/>
      <c r="AU2183" s="19"/>
    </row>
    <row r="2184" spans="27:47">
      <c r="AA2184" s="19"/>
      <c r="AB2184" s="19"/>
      <c r="AC2184" s="19"/>
      <c r="AD2184" s="19"/>
      <c r="AE2184" s="19"/>
      <c r="AF2184" s="22"/>
      <c r="AG2184" s="137"/>
      <c r="AN2184" s="19"/>
      <c r="AO2184" s="19"/>
      <c r="AP2184" s="19"/>
      <c r="AQ2184" s="19"/>
      <c r="AR2184" s="19"/>
      <c r="AS2184" s="19"/>
      <c r="AT2184" s="19"/>
      <c r="AU2184" s="19"/>
    </row>
    <row r="2185" spans="27:47">
      <c r="AA2185" s="19"/>
      <c r="AB2185" s="19"/>
      <c r="AC2185" s="19"/>
      <c r="AD2185" s="19"/>
      <c r="AE2185" s="19"/>
      <c r="AF2185" s="22"/>
      <c r="AG2185" s="137"/>
      <c r="AN2185" s="19"/>
      <c r="AO2185" s="19"/>
      <c r="AP2185" s="19"/>
      <c r="AQ2185" s="19"/>
      <c r="AR2185" s="19"/>
      <c r="AS2185" s="19"/>
      <c r="AT2185" s="19"/>
      <c r="AU2185" s="19"/>
    </row>
    <row r="2186" spans="27:47">
      <c r="AA2186" s="19"/>
      <c r="AB2186" s="19"/>
      <c r="AC2186" s="19"/>
      <c r="AD2186" s="19"/>
      <c r="AE2186" s="19"/>
      <c r="AF2186" s="22"/>
      <c r="AG2186" s="137"/>
      <c r="AN2186" s="19"/>
      <c r="AO2186" s="19"/>
      <c r="AP2186" s="19"/>
      <c r="AQ2186" s="19"/>
      <c r="AR2186" s="19"/>
      <c r="AS2186" s="19"/>
      <c r="AT2186" s="19"/>
      <c r="AU2186" s="19"/>
    </row>
    <row r="2187" spans="27:47">
      <c r="AA2187" s="19"/>
      <c r="AB2187" s="19"/>
      <c r="AC2187" s="19"/>
      <c r="AD2187" s="19"/>
      <c r="AE2187" s="19"/>
      <c r="AF2187" s="22"/>
      <c r="AG2187" s="137"/>
      <c r="AN2187" s="19"/>
      <c r="AO2187" s="19"/>
      <c r="AP2187" s="19"/>
      <c r="AQ2187" s="19"/>
      <c r="AR2187" s="19"/>
      <c r="AS2187" s="19"/>
      <c r="AT2187" s="19"/>
      <c r="AU2187" s="19"/>
    </row>
    <row r="2188" spans="27:47">
      <c r="AA2188" s="19"/>
      <c r="AB2188" s="19"/>
      <c r="AC2188" s="19"/>
      <c r="AD2188" s="19"/>
      <c r="AE2188" s="19"/>
      <c r="AF2188" s="22"/>
      <c r="AG2188" s="137"/>
      <c r="AN2188" s="19"/>
      <c r="AO2188" s="19"/>
      <c r="AP2188" s="19"/>
      <c r="AQ2188" s="19"/>
      <c r="AR2188" s="19"/>
      <c r="AS2188" s="19"/>
      <c r="AT2188" s="19"/>
      <c r="AU2188" s="19"/>
    </row>
    <row r="2189" spans="27:47">
      <c r="AA2189" s="19"/>
      <c r="AB2189" s="19"/>
      <c r="AC2189" s="19"/>
      <c r="AD2189" s="19"/>
      <c r="AE2189" s="19"/>
      <c r="AF2189" s="22"/>
      <c r="AG2189" s="137"/>
      <c r="AN2189" s="19"/>
      <c r="AO2189" s="19"/>
      <c r="AP2189" s="19"/>
      <c r="AQ2189" s="19"/>
      <c r="AR2189" s="19"/>
      <c r="AS2189" s="19"/>
      <c r="AT2189" s="19"/>
      <c r="AU2189" s="19"/>
    </row>
    <row r="2190" spans="27:47">
      <c r="AA2190" s="19"/>
      <c r="AB2190" s="19"/>
      <c r="AC2190" s="19"/>
      <c r="AD2190" s="19"/>
      <c r="AE2190" s="19"/>
      <c r="AF2190" s="22"/>
      <c r="AG2190" s="137"/>
      <c r="AN2190" s="19"/>
      <c r="AO2190" s="19"/>
      <c r="AP2190" s="19"/>
      <c r="AQ2190" s="19"/>
      <c r="AR2190" s="19"/>
      <c r="AS2190" s="19"/>
      <c r="AT2190" s="19"/>
      <c r="AU2190" s="19"/>
    </row>
    <row r="2191" spans="27:47">
      <c r="AA2191" s="19"/>
      <c r="AB2191" s="19"/>
      <c r="AC2191" s="19"/>
      <c r="AD2191" s="19"/>
      <c r="AE2191" s="19"/>
      <c r="AF2191" s="22"/>
      <c r="AG2191" s="137"/>
      <c r="AN2191" s="19"/>
      <c r="AO2191" s="19"/>
      <c r="AP2191" s="19"/>
      <c r="AQ2191" s="19"/>
      <c r="AR2191" s="19"/>
      <c r="AS2191" s="19"/>
      <c r="AT2191" s="19"/>
      <c r="AU2191" s="19"/>
    </row>
    <row r="2192" spans="27:47">
      <c r="AA2192" s="19"/>
      <c r="AB2192" s="19"/>
      <c r="AC2192" s="19"/>
      <c r="AD2192" s="19"/>
      <c r="AE2192" s="19"/>
      <c r="AF2192" s="22"/>
      <c r="AG2192" s="137"/>
      <c r="AN2192" s="19"/>
      <c r="AO2192" s="19"/>
      <c r="AP2192" s="19"/>
      <c r="AQ2192" s="19"/>
      <c r="AR2192" s="19"/>
      <c r="AS2192" s="19"/>
      <c r="AT2192" s="19"/>
      <c r="AU2192" s="19"/>
    </row>
    <row r="2193" spans="27:47">
      <c r="AA2193" s="19"/>
      <c r="AB2193" s="19"/>
      <c r="AC2193" s="19"/>
      <c r="AD2193" s="19"/>
      <c r="AE2193" s="19"/>
      <c r="AF2193" s="22"/>
      <c r="AG2193" s="137"/>
      <c r="AN2193" s="19"/>
      <c r="AO2193" s="19"/>
      <c r="AP2193" s="19"/>
      <c r="AQ2193" s="19"/>
      <c r="AR2193" s="19"/>
      <c r="AS2193" s="19"/>
      <c r="AT2193" s="19"/>
      <c r="AU2193" s="19"/>
    </row>
    <row r="2194" spans="27:47">
      <c r="AA2194" s="19"/>
      <c r="AB2194" s="19"/>
      <c r="AC2194" s="19"/>
      <c r="AD2194" s="19"/>
      <c r="AE2194" s="19"/>
      <c r="AF2194" s="22"/>
      <c r="AG2194" s="137"/>
      <c r="AN2194" s="19"/>
      <c r="AO2194" s="19"/>
      <c r="AP2194" s="19"/>
      <c r="AQ2194" s="19"/>
      <c r="AR2194" s="19"/>
      <c r="AS2194" s="19"/>
      <c r="AT2194" s="19"/>
      <c r="AU2194" s="19"/>
    </row>
    <row r="2195" spans="27:47">
      <c r="AA2195" s="19"/>
      <c r="AB2195" s="19"/>
      <c r="AC2195" s="19"/>
      <c r="AD2195" s="19"/>
      <c r="AE2195" s="19"/>
      <c r="AF2195" s="22"/>
      <c r="AG2195" s="137"/>
      <c r="AN2195" s="19"/>
      <c r="AO2195" s="19"/>
      <c r="AP2195" s="19"/>
      <c r="AQ2195" s="19"/>
      <c r="AR2195" s="19"/>
      <c r="AS2195" s="19"/>
      <c r="AT2195" s="19"/>
      <c r="AU2195" s="19"/>
    </row>
    <row r="2196" spans="27:47">
      <c r="AA2196" s="19"/>
      <c r="AB2196" s="19"/>
      <c r="AC2196" s="19"/>
      <c r="AD2196" s="19"/>
      <c r="AE2196" s="19"/>
      <c r="AF2196" s="22"/>
      <c r="AG2196" s="137"/>
      <c r="AN2196" s="19"/>
      <c r="AO2196" s="19"/>
      <c r="AP2196" s="19"/>
      <c r="AQ2196" s="19"/>
      <c r="AR2196" s="19"/>
      <c r="AS2196" s="19"/>
      <c r="AT2196" s="19"/>
      <c r="AU2196" s="19"/>
    </row>
    <row r="2197" spans="27:47">
      <c r="AA2197" s="19"/>
      <c r="AB2197" s="19"/>
      <c r="AC2197" s="19"/>
      <c r="AD2197" s="19"/>
      <c r="AE2197" s="19"/>
      <c r="AF2197" s="22"/>
      <c r="AG2197" s="137"/>
      <c r="AN2197" s="19"/>
      <c r="AO2197" s="19"/>
      <c r="AP2197" s="19"/>
      <c r="AQ2197" s="19"/>
      <c r="AR2197" s="19"/>
      <c r="AS2197" s="19"/>
      <c r="AT2197" s="19"/>
      <c r="AU2197" s="19"/>
    </row>
    <row r="2198" spans="27:47">
      <c r="AA2198" s="19"/>
      <c r="AB2198" s="19"/>
      <c r="AC2198" s="19"/>
      <c r="AD2198" s="19"/>
      <c r="AE2198" s="19"/>
      <c r="AF2198" s="22"/>
      <c r="AG2198" s="137"/>
      <c r="AN2198" s="19"/>
      <c r="AO2198" s="19"/>
      <c r="AP2198" s="19"/>
      <c r="AQ2198" s="19"/>
      <c r="AR2198" s="19"/>
      <c r="AS2198" s="19"/>
      <c r="AT2198" s="19"/>
      <c r="AU2198" s="19"/>
    </row>
    <row r="2199" spans="27:47">
      <c r="AA2199" s="19"/>
      <c r="AB2199" s="19"/>
      <c r="AC2199" s="19"/>
      <c r="AD2199" s="19"/>
      <c r="AE2199" s="19"/>
      <c r="AF2199" s="22"/>
      <c r="AG2199" s="137"/>
      <c r="AN2199" s="19"/>
      <c r="AO2199" s="19"/>
      <c r="AP2199" s="19"/>
      <c r="AQ2199" s="19"/>
      <c r="AR2199" s="19"/>
      <c r="AS2199" s="19"/>
      <c r="AT2199" s="19"/>
      <c r="AU2199" s="19"/>
    </row>
    <row r="2200" spans="27:47">
      <c r="AA2200" s="19"/>
      <c r="AB2200" s="19"/>
      <c r="AC2200" s="19"/>
      <c r="AD2200" s="19"/>
      <c r="AE2200" s="19"/>
      <c r="AF2200" s="22"/>
      <c r="AG2200" s="137"/>
      <c r="AN2200" s="19"/>
      <c r="AO2200" s="19"/>
      <c r="AP2200" s="19"/>
      <c r="AQ2200" s="19"/>
      <c r="AR2200" s="19"/>
      <c r="AS2200" s="19"/>
      <c r="AT2200" s="19"/>
      <c r="AU2200" s="19"/>
    </row>
    <row r="2201" spans="27:47">
      <c r="AA2201" s="19"/>
      <c r="AB2201" s="19"/>
      <c r="AC2201" s="19"/>
      <c r="AD2201" s="19"/>
      <c r="AE2201" s="19"/>
      <c r="AF2201" s="22"/>
      <c r="AG2201" s="137"/>
      <c r="AN2201" s="19"/>
      <c r="AO2201" s="19"/>
      <c r="AP2201" s="19"/>
      <c r="AQ2201" s="19"/>
      <c r="AR2201" s="19"/>
      <c r="AS2201" s="19"/>
      <c r="AT2201" s="19"/>
      <c r="AU2201" s="19"/>
    </row>
    <row r="2202" spans="27:47">
      <c r="AA2202" s="19"/>
      <c r="AB2202" s="19"/>
      <c r="AC2202" s="19"/>
      <c r="AD2202" s="19"/>
      <c r="AE2202" s="19"/>
      <c r="AF2202" s="22"/>
      <c r="AG2202" s="137"/>
      <c r="AN2202" s="19"/>
      <c r="AO2202" s="19"/>
      <c r="AP2202" s="19"/>
      <c r="AQ2202" s="19"/>
      <c r="AR2202" s="19"/>
      <c r="AS2202" s="19"/>
      <c r="AT2202" s="19"/>
      <c r="AU2202" s="19"/>
    </row>
    <row r="2203" spans="27:47">
      <c r="AA2203" s="19"/>
      <c r="AB2203" s="19"/>
      <c r="AC2203" s="19"/>
      <c r="AD2203" s="19"/>
      <c r="AE2203" s="19"/>
      <c r="AF2203" s="22"/>
      <c r="AG2203" s="137"/>
      <c r="AN2203" s="19"/>
      <c r="AO2203" s="19"/>
      <c r="AP2203" s="19"/>
      <c r="AQ2203" s="19"/>
      <c r="AR2203" s="19"/>
      <c r="AS2203" s="19"/>
      <c r="AT2203" s="19"/>
      <c r="AU2203" s="19"/>
    </row>
    <row r="2204" spans="27:47">
      <c r="AA2204" s="19"/>
      <c r="AB2204" s="19"/>
      <c r="AC2204" s="19"/>
      <c r="AD2204" s="19"/>
      <c r="AE2204" s="19"/>
      <c r="AF2204" s="22"/>
      <c r="AG2204" s="137"/>
      <c r="AN2204" s="19"/>
      <c r="AO2204" s="19"/>
      <c r="AP2204" s="19"/>
      <c r="AQ2204" s="19"/>
      <c r="AR2204" s="19"/>
      <c r="AS2204" s="19"/>
      <c r="AT2204" s="19"/>
      <c r="AU2204" s="19"/>
    </row>
    <row r="2205" spans="27:47">
      <c r="AA2205" s="19"/>
      <c r="AB2205" s="19"/>
      <c r="AC2205" s="19"/>
      <c r="AD2205" s="19"/>
      <c r="AE2205" s="19"/>
      <c r="AF2205" s="22"/>
      <c r="AG2205" s="137"/>
      <c r="AN2205" s="19"/>
      <c r="AO2205" s="19"/>
      <c r="AP2205" s="19"/>
      <c r="AQ2205" s="19"/>
      <c r="AR2205" s="19"/>
      <c r="AS2205" s="19"/>
      <c r="AT2205" s="19"/>
      <c r="AU2205" s="19"/>
    </row>
    <row r="2206" spans="27:47">
      <c r="AA2206" s="19"/>
      <c r="AB2206" s="19"/>
      <c r="AC2206" s="19"/>
      <c r="AD2206" s="19"/>
      <c r="AE2206" s="19"/>
      <c r="AF2206" s="22"/>
      <c r="AG2206" s="137"/>
      <c r="AN2206" s="19"/>
      <c r="AO2206" s="19"/>
      <c r="AP2206" s="19"/>
      <c r="AQ2206" s="19"/>
      <c r="AR2206" s="19"/>
      <c r="AS2206" s="19"/>
      <c r="AT2206" s="19"/>
      <c r="AU2206" s="19"/>
    </row>
    <row r="2207" spans="27:47">
      <c r="AA2207" s="19"/>
      <c r="AB2207" s="19"/>
      <c r="AC2207" s="19"/>
      <c r="AD2207" s="19"/>
      <c r="AE2207" s="19"/>
      <c r="AF2207" s="22"/>
      <c r="AG2207" s="137"/>
      <c r="AN2207" s="19"/>
      <c r="AO2207" s="19"/>
      <c r="AP2207" s="19"/>
      <c r="AQ2207" s="19"/>
      <c r="AR2207" s="19"/>
      <c r="AS2207" s="19"/>
      <c r="AT2207" s="19"/>
      <c r="AU2207" s="19"/>
    </row>
    <row r="2208" spans="27:47">
      <c r="AA2208" s="19"/>
      <c r="AB2208" s="19"/>
      <c r="AC2208" s="19"/>
      <c r="AD2208" s="19"/>
      <c r="AE2208" s="19"/>
      <c r="AF2208" s="22"/>
      <c r="AG2208" s="137"/>
      <c r="AN2208" s="19"/>
      <c r="AO2208" s="19"/>
      <c r="AP2208" s="19"/>
      <c r="AQ2208" s="19"/>
      <c r="AR2208" s="19"/>
      <c r="AS2208" s="19"/>
      <c r="AT2208" s="19"/>
      <c r="AU2208" s="19"/>
    </row>
    <row r="2209" spans="27:47">
      <c r="AA2209" s="19"/>
      <c r="AB2209" s="19"/>
      <c r="AC2209" s="19"/>
      <c r="AD2209" s="19"/>
      <c r="AE2209" s="19"/>
      <c r="AF2209" s="22"/>
      <c r="AG2209" s="137"/>
      <c r="AN2209" s="19"/>
      <c r="AO2209" s="19"/>
      <c r="AP2209" s="19"/>
      <c r="AQ2209" s="19"/>
      <c r="AR2209" s="19"/>
      <c r="AS2209" s="19"/>
      <c r="AT2209" s="19"/>
      <c r="AU2209" s="19"/>
    </row>
    <row r="2210" spans="27:47">
      <c r="AA2210" s="19"/>
      <c r="AB2210" s="19"/>
      <c r="AC2210" s="19"/>
      <c r="AD2210" s="19"/>
      <c r="AE2210" s="19"/>
      <c r="AF2210" s="22"/>
      <c r="AG2210" s="137"/>
      <c r="AN2210" s="19"/>
      <c r="AO2210" s="19"/>
      <c r="AP2210" s="19"/>
      <c r="AQ2210" s="19"/>
      <c r="AR2210" s="19"/>
      <c r="AS2210" s="19"/>
      <c r="AT2210" s="19"/>
      <c r="AU2210" s="19"/>
    </row>
    <row r="2211" spans="27:47">
      <c r="AA2211" s="19"/>
      <c r="AB2211" s="19"/>
      <c r="AC2211" s="19"/>
      <c r="AD2211" s="19"/>
      <c r="AE2211" s="19"/>
      <c r="AF2211" s="22"/>
      <c r="AG2211" s="137"/>
      <c r="AN2211" s="19"/>
      <c r="AO2211" s="19"/>
      <c r="AP2211" s="19"/>
      <c r="AQ2211" s="19"/>
      <c r="AR2211" s="19"/>
      <c r="AS2211" s="19"/>
      <c r="AT2211" s="19"/>
      <c r="AU2211" s="19"/>
    </row>
    <row r="2212" spans="27:47">
      <c r="AA2212" s="19"/>
      <c r="AB2212" s="19"/>
      <c r="AC2212" s="19"/>
      <c r="AD2212" s="19"/>
      <c r="AE2212" s="19"/>
      <c r="AF2212" s="22"/>
      <c r="AG2212" s="137"/>
      <c r="AN2212" s="19"/>
      <c r="AO2212" s="19"/>
      <c r="AP2212" s="19"/>
      <c r="AQ2212" s="19"/>
      <c r="AR2212" s="19"/>
      <c r="AS2212" s="19"/>
      <c r="AT2212" s="19"/>
      <c r="AU2212" s="19"/>
    </row>
    <row r="2213" spans="27:47">
      <c r="AA2213" s="19"/>
      <c r="AB2213" s="19"/>
      <c r="AC2213" s="19"/>
      <c r="AD2213" s="19"/>
      <c r="AE2213" s="19"/>
      <c r="AF2213" s="22"/>
      <c r="AG2213" s="137"/>
      <c r="AN2213" s="19"/>
      <c r="AO2213" s="19"/>
      <c r="AP2213" s="19"/>
      <c r="AQ2213" s="19"/>
      <c r="AR2213" s="19"/>
      <c r="AS2213" s="19"/>
      <c r="AT2213" s="19"/>
      <c r="AU2213" s="19"/>
    </row>
    <row r="2214" spans="27:47">
      <c r="AA2214" s="19"/>
      <c r="AB2214" s="19"/>
      <c r="AC2214" s="19"/>
      <c r="AD2214" s="19"/>
      <c r="AE2214" s="19"/>
      <c r="AF2214" s="22"/>
      <c r="AG2214" s="137"/>
      <c r="AN2214" s="19"/>
      <c r="AO2214" s="19"/>
      <c r="AP2214" s="19"/>
      <c r="AQ2214" s="19"/>
      <c r="AR2214" s="19"/>
      <c r="AS2214" s="19"/>
      <c r="AT2214" s="19"/>
      <c r="AU2214" s="19"/>
    </row>
    <row r="2215" spans="27:47">
      <c r="AA2215" s="19"/>
      <c r="AB2215" s="19"/>
      <c r="AC2215" s="19"/>
      <c r="AD2215" s="19"/>
      <c r="AE2215" s="19"/>
      <c r="AF2215" s="22"/>
      <c r="AG2215" s="137"/>
      <c r="AN2215" s="19"/>
      <c r="AO2215" s="19"/>
      <c r="AP2215" s="19"/>
      <c r="AQ2215" s="19"/>
      <c r="AR2215" s="19"/>
      <c r="AS2215" s="19"/>
      <c r="AT2215" s="19"/>
      <c r="AU2215" s="19"/>
    </row>
    <row r="2216" spans="27:47">
      <c r="AA2216" s="19"/>
      <c r="AB2216" s="19"/>
      <c r="AC2216" s="19"/>
      <c r="AD2216" s="19"/>
      <c r="AE2216" s="19"/>
      <c r="AF2216" s="22"/>
      <c r="AG2216" s="137"/>
      <c r="AN2216" s="19"/>
      <c r="AO2216" s="19"/>
      <c r="AP2216" s="19"/>
      <c r="AQ2216" s="19"/>
      <c r="AR2216" s="19"/>
      <c r="AS2216" s="19"/>
      <c r="AT2216" s="19"/>
      <c r="AU2216" s="19"/>
    </row>
    <row r="2217" spans="27:47">
      <c r="AA2217" s="19"/>
      <c r="AB2217" s="19"/>
      <c r="AC2217" s="19"/>
      <c r="AD2217" s="19"/>
      <c r="AE2217" s="19"/>
      <c r="AF2217" s="22"/>
      <c r="AG2217" s="137"/>
      <c r="AN2217" s="19"/>
      <c r="AO2217" s="19"/>
      <c r="AP2217" s="19"/>
      <c r="AQ2217" s="19"/>
      <c r="AR2217" s="19"/>
      <c r="AS2217" s="19"/>
      <c r="AT2217" s="19"/>
      <c r="AU2217" s="19"/>
    </row>
    <row r="2218" spans="27:47">
      <c r="AA2218" s="19"/>
      <c r="AB2218" s="19"/>
      <c r="AC2218" s="19"/>
      <c r="AD2218" s="19"/>
      <c r="AE2218" s="19"/>
      <c r="AF2218" s="22"/>
      <c r="AG2218" s="137"/>
      <c r="AN2218" s="19"/>
      <c r="AO2218" s="19"/>
      <c r="AP2218" s="19"/>
      <c r="AQ2218" s="19"/>
      <c r="AR2218" s="19"/>
      <c r="AS2218" s="19"/>
      <c r="AT2218" s="19"/>
      <c r="AU2218" s="19"/>
    </row>
    <row r="2219" spans="27:47">
      <c r="AA2219" s="19"/>
      <c r="AB2219" s="19"/>
      <c r="AC2219" s="19"/>
      <c r="AD2219" s="19"/>
      <c r="AE2219" s="19"/>
      <c r="AF2219" s="22"/>
      <c r="AG2219" s="137"/>
      <c r="AN2219" s="19"/>
      <c r="AO2219" s="19"/>
      <c r="AP2219" s="19"/>
      <c r="AQ2219" s="19"/>
      <c r="AR2219" s="19"/>
      <c r="AS2219" s="19"/>
      <c r="AT2219" s="19"/>
      <c r="AU2219" s="19"/>
    </row>
    <row r="2220" spans="27:47">
      <c r="AA2220" s="19"/>
      <c r="AB2220" s="19"/>
      <c r="AC2220" s="19"/>
      <c r="AD2220" s="19"/>
      <c r="AE2220" s="19"/>
      <c r="AF2220" s="22"/>
      <c r="AG2220" s="137"/>
      <c r="AN2220" s="19"/>
      <c r="AO2220" s="19"/>
      <c r="AP2220" s="19"/>
      <c r="AQ2220" s="19"/>
      <c r="AR2220" s="19"/>
      <c r="AS2220" s="19"/>
      <c r="AT2220" s="19"/>
      <c r="AU2220" s="19"/>
    </row>
    <row r="2221" spans="27:47">
      <c r="AA2221" s="19"/>
      <c r="AB2221" s="19"/>
      <c r="AC2221" s="19"/>
      <c r="AD2221" s="19"/>
      <c r="AE2221" s="19"/>
      <c r="AF2221" s="22"/>
      <c r="AG2221" s="137"/>
      <c r="AN2221" s="19"/>
      <c r="AO2221" s="19"/>
      <c r="AP2221" s="19"/>
      <c r="AQ2221" s="19"/>
      <c r="AR2221" s="19"/>
      <c r="AS2221" s="19"/>
      <c r="AT2221" s="19"/>
      <c r="AU2221" s="19"/>
    </row>
    <row r="2222" spans="27:47">
      <c r="AA2222" s="19"/>
      <c r="AB2222" s="19"/>
      <c r="AC2222" s="19"/>
      <c r="AD2222" s="19"/>
      <c r="AE2222" s="19"/>
      <c r="AF2222" s="22"/>
      <c r="AG2222" s="137"/>
      <c r="AN2222" s="19"/>
      <c r="AO2222" s="19"/>
      <c r="AP2222" s="19"/>
      <c r="AQ2222" s="19"/>
      <c r="AR2222" s="19"/>
      <c r="AS2222" s="19"/>
      <c r="AT2222" s="19"/>
      <c r="AU2222" s="19"/>
    </row>
    <row r="2223" spans="27:47">
      <c r="AA2223" s="19"/>
      <c r="AB2223" s="19"/>
      <c r="AC2223" s="19"/>
      <c r="AD2223" s="19"/>
      <c r="AE2223" s="19"/>
      <c r="AF2223" s="22"/>
      <c r="AG2223" s="137"/>
      <c r="AN2223" s="19"/>
      <c r="AO2223" s="19"/>
      <c r="AP2223" s="19"/>
      <c r="AQ2223" s="19"/>
      <c r="AR2223" s="19"/>
      <c r="AS2223" s="19"/>
      <c r="AT2223" s="19"/>
      <c r="AU2223" s="19"/>
    </row>
    <row r="2224" spans="27:47">
      <c r="AA2224" s="19"/>
      <c r="AB2224" s="19"/>
      <c r="AC2224" s="19"/>
      <c r="AD2224" s="19"/>
      <c r="AE2224" s="19"/>
      <c r="AF2224" s="22"/>
      <c r="AG2224" s="137"/>
      <c r="AN2224" s="19"/>
      <c r="AO2224" s="19"/>
      <c r="AP2224" s="19"/>
      <c r="AQ2224" s="19"/>
      <c r="AR2224" s="19"/>
      <c r="AS2224" s="19"/>
      <c r="AT2224" s="19"/>
      <c r="AU2224" s="19"/>
    </row>
    <row r="2225" spans="27:47">
      <c r="AA2225" s="19"/>
      <c r="AB2225" s="19"/>
      <c r="AC2225" s="19"/>
      <c r="AD2225" s="19"/>
      <c r="AE2225" s="19"/>
      <c r="AF2225" s="22"/>
      <c r="AG2225" s="137"/>
      <c r="AN2225" s="19"/>
      <c r="AO2225" s="19"/>
      <c r="AP2225" s="19"/>
      <c r="AQ2225" s="19"/>
      <c r="AR2225" s="19"/>
      <c r="AS2225" s="19"/>
      <c r="AT2225" s="19"/>
      <c r="AU2225" s="19"/>
    </row>
    <row r="2226" spans="27:47">
      <c r="AA2226" s="19"/>
      <c r="AB2226" s="19"/>
      <c r="AC2226" s="19"/>
      <c r="AD2226" s="19"/>
      <c r="AE2226" s="19"/>
      <c r="AF2226" s="22"/>
      <c r="AG2226" s="137"/>
      <c r="AN2226" s="19"/>
      <c r="AO2226" s="19"/>
      <c r="AP2226" s="19"/>
      <c r="AQ2226" s="19"/>
      <c r="AR2226" s="19"/>
      <c r="AS2226" s="19"/>
      <c r="AT2226" s="19"/>
      <c r="AU2226" s="19"/>
    </row>
    <row r="2227" spans="27:47">
      <c r="AA2227" s="19"/>
      <c r="AB2227" s="19"/>
      <c r="AC2227" s="19"/>
      <c r="AD2227" s="19"/>
      <c r="AE2227" s="19"/>
      <c r="AF2227" s="22"/>
      <c r="AG2227" s="137"/>
      <c r="AN2227" s="19"/>
      <c r="AO2227" s="19"/>
      <c r="AP2227" s="19"/>
      <c r="AQ2227" s="19"/>
      <c r="AR2227" s="19"/>
      <c r="AS2227" s="19"/>
      <c r="AT2227" s="19"/>
      <c r="AU2227" s="19"/>
    </row>
    <row r="2228" spans="27:47">
      <c r="AA2228" s="19"/>
      <c r="AB2228" s="19"/>
      <c r="AC2228" s="19"/>
      <c r="AD2228" s="19"/>
      <c r="AE2228" s="19"/>
      <c r="AF2228" s="22"/>
      <c r="AG2228" s="137"/>
      <c r="AN2228" s="19"/>
      <c r="AO2228" s="19"/>
      <c r="AP2228" s="19"/>
      <c r="AQ2228" s="19"/>
      <c r="AR2228" s="19"/>
      <c r="AS2228" s="19"/>
      <c r="AT2228" s="19"/>
      <c r="AU2228" s="19"/>
    </row>
    <row r="2229" spans="27:47">
      <c r="AA2229" s="19"/>
      <c r="AB2229" s="19"/>
      <c r="AC2229" s="19"/>
      <c r="AD2229" s="19"/>
      <c r="AE2229" s="19"/>
      <c r="AF2229" s="22"/>
      <c r="AG2229" s="137"/>
      <c r="AN2229" s="19"/>
      <c r="AO2229" s="19"/>
      <c r="AP2229" s="19"/>
      <c r="AQ2229" s="19"/>
      <c r="AR2229" s="19"/>
      <c r="AS2229" s="19"/>
      <c r="AT2229" s="19"/>
      <c r="AU2229" s="19"/>
    </row>
    <row r="2230" spans="27:47">
      <c r="AA2230" s="19"/>
      <c r="AB2230" s="19"/>
      <c r="AC2230" s="19"/>
      <c r="AD2230" s="19"/>
      <c r="AE2230" s="19"/>
      <c r="AF2230" s="22"/>
      <c r="AG2230" s="137"/>
      <c r="AN2230" s="19"/>
      <c r="AO2230" s="19"/>
      <c r="AP2230" s="19"/>
      <c r="AQ2230" s="19"/>
      <c r="AR2230" s="19"/>
      <c r="AS2230" s="19"/>
      <c r="AT2230" s="19"/>
      <c r="AU2230" s="19"/>
    </row>
    <row r="2231" spans="27:47">
      <c r="AA2231" s="19"/>
      <c r="AB2231" s="19"/>
      <c r="AC2231" s="19"/>
      <c r="AD2231" s="19"/>
      <c r="AE2231" s="19"/>
      <c r="AF2231" s="22"/>
      <c r="AG2231" s="137"/>
      <c r="AN2231" s="19"/>
      <c r="AO2231" s="19"/>
      <c r="AP2231" s="19"/>
      <c r="AQ2231" s="19"/>
      <c r="AR2231" s="19"/>
      <c r="AS2231" s="19"/>
      <c r="AT2231" s="19"/>
      <c r="AU2231" s="19"/>
    </row>
    <row r="2232" spans="27:47">
      <c r="AA2232" s="19"/>
      <c r="AB2232" s="19"/>
      <c r="AC2232" s="19"/>
      <c r="AD2232" s="19"/>
      <c r="AE2232" s="19"/>
      <c r="AF2232" s="22"/>
      <c r="AG2232" s="137"/>
      <c r="AN2232" s="19"/>
      <c r="AO2232" s="19"/>
      <c r="AP2232" s="19"/>
      <c r="AQ2232" s="19"/>
      <c r="AR2232" s="19"/>
      <c r="AS2232" s="19"/>
      <c r="AT2232" s="19"/>
      <c r="AU2232" s="19"/>
    </row>
    <row r="2233" spans="27:47">
      <c r="AA2233" s="19"/>
      <c r="AB2233" s="19"/>
      <c r="AC2233" s="19"/>
      <c r="AD2233" s="19"/>
      <c r="AE2233" s="19"/>
      <c r="AF2233" s="22"/>
      <c r="AG2233" s="137"/>
      <c r="AN2233" s="19"/>
      <c r="AO2233" s="19"/>
      <c r="AP2233" s="19"/>
      <c r="AQ2233" s="19"/>
      <c r="AR2233" s="19"/>
      <c r="AS2233" s="19"/>
      <c r="AT2233" s="19"/>
      <c r="AU2233" s="19"/>
    </row>
    <row r="2234" spans="27:47">
      <c r="AA2234" s="19"/>
      <c r="AB2234" s="19"/>
      <c r="AC2234" s="19"/>
      <c r="AD2234" s="19"/>
      <c r="AE2234" s="19"/>
      <c r="AF2234" s="22"/>
      <c r="AG2234" s="137"/>
      <c r="AN2234" s="19"/>
      <c r="AO2234" s="19"/>
      <c r="AP2234" s="19"/>
      <c r="AQ2234" s="19"/>
      <c r="AR2234" s="19"/>
      <c r="AS2234" s="19"/>
      <c r="AT2234" s="19"/>
      <c r="AU2234" s="19"/>
    </row>
    <row r="2235" spans="27:47">
      <c r="AA2235" s="19"/>
      <c r="AB2235" s="19"/>
      <c r="AC2235" s="19"/>
      <c r="AD2235" s="19"/>
      <c r="AE2235" s="19"/>
      <c r="AF2235" s="22"/>
      <c r="AG2235" s="137"/>
      <c r="AN2235" s="19"/>
      <c r="AO2235" s="19"/>
      <c r="AP2235" s="19"/>
      <c r="AQ2235" s="19"/>
      <c r="AR2235" s="19"/>
      <c r="AS2235" s="19"/>
      <c r="AT2235" s="19"/>
      <c r="AU2235" s="19"/>
    </row>
    <row r="2236" spans="27:47">
      <c r="AA2236" s="19"/>
      <c r="AB2236" s="19"/>
      <c r="AC2236" s="19"/>
      <c r="AD2236" s="19"/>
      <c r="AE2236" s="19"/>
      <c r="AF2236" s="22"/>
      <c r="AG2236" s="137"/>
      <c r="AN2236" s="19"/>
      <c r="AO2236" s="19"/>
      <c r="AP2236" s="19"/>
      <c r="AQ2236" s="19"/>
      <c r="AR2236" s="19"/>
      <c r="AS2236" s="19"/>
      <c r="AT2236" s="19"/>
      <c r="AU2236" s="19"/>
    </row>
    <row r="2237" spans="27:47">
      <c r="AA2237" s="19"/>
      <c r="AB2237" s="19"/>
      <c r="AC2237" s="19"/>
      <c r="AD2237" s="19"/>
      <c r="AE2237" s="19"/>
      <c r="AF2237" s="22"/>
      <c r="AG2237" s="137"/>
      <c r="AN2237" s="19"/>
      <c r="AO2237" s="19"/>
      <c r="AP2237" s="19"/>
      <c r="AQ2237" s="19"/>
      <c r="AR2237" s="19"/>
      <c r="AS2237" s="19"/>
      <c r="AT2237" s="19"/>
      <c r="AU2237" s="19"/>
    </row>
    <row r="2238" spans="27:47">
      <c r="AA2238" s="19"/>
      <c r="AB2238" s="19"/>
      <c r="AC2238" s="19"/>
      <c r="AD2238" s="19"/>
      <c r="AE2238" s="19"/>
      <c r="AF2238" s="22"/>
      <c r="AG2238" s="137"/>
      <c r="AN2238" s="19"/>
      <c r="AO2238" s="19"/>
      <c r="AP2238" s="19"/>
      <c r="AQ2238" s="19"/>
      <c r="AR2238" s="19"/>
      <c r="AS2238" s="19"/>
      <c r="AT2238" s="19"/>
      <c r="AU2238" s="19"/>
    </row>
    <row r="2239" spans="27:47">
      <c r="AA2239" s="19"/>
      <c r="AB2239" s="19"/>
      <c r="AC2239" s="19"/>
      <c r="AD2239" s="19"/>
      <c r="AE2239" s="19"/>
      <c r="AF2239" s="22"/>
      <c r="AG2239" s="137"/>
      <c r="AN2239" s="19"/>
      <c r="AO2239" s="19"/>
      <c r="AP2239" s="19"/>
      <c r="AQ2239" s="19"/>
      <c r="AR2239" s="19"/>
      <c r="AS2239" s="19"/>
      <c r="AT2239" s="19"/>
      <c r="AU2239" s="19"/>
    </row>
    <row r="2240" spans="27:47">
      <c r="AA2240" s="19"/>
      <c r="AB2240" s="19"/>
      <c r="AC2240" s="19"/>
      <c r="AD2240" s="19"/>
      <c r="AE2240" s="19"/>
      <c r="AF2240" s="22"/>
      <c r="AG2240" s="137"/>
      <c r="AN2240" s="19"/>
      <c r="AO2240" s="19"/>
      <c r="AP2240" s="19"/>
      <c r="AQ2240" s="19"/>
      <c r="AR2240" s="19"/>
      <c r="AS2240" s="19"/>
      <c r="AT2240" s="19"/>
      <c r="AU2240" s="19"/>
    </row>
    <row r="2241" spans="27:47">
      <c r="AA2241" s="19"/>
      <c r="AB2241" s="19"/>
      <c r="AC2241" s="19"/>
      <c r="AD2241" s="19"/>
      <c r="AE2241" s="19"/>
      <c r="AF2241" s="22"/>
      <c r="AG2241" s="137"/>
      <c r="AN2241" s="19"/>
      <c r="AO2241" s="19"/>
      <c r="AP2241" s="19"/>
      <c r="AQ2241" s="19"/>
      <c r="AR2241" s="19"/>
      <c r="AS2241" s="19"/>
      <c r="AT2241" s="19"/>
      <c r="AU2241" s="19"/>
    </row>
    <row r="2242" spans="27:47">
      <c r="AA2242" s="19"/>
      <c r="AB2242" s="19"/>
      <c r="AC2242" s="19"/>
      <c r="AD2242" s="19"/>
      <c r="AE2242" s="19"/>
      <c r="AF2242" s="22"/>
      <c r="AG2242" s="137"/>
      <c r="AN2242" s="19"/>
      <c r="AO2242" s="19"/>
      <c r="AP2242" s="19"/>
      <c r="AQ2242" s="19"/>
      <c r="AR2242" s="19"/>
      <c r="AS2242" s="19"/>
      <c r="AT2242" s="19"/>
      <c r="AU2242" s="19"/>
    </row>
    <row r="2243" spans="27:47">
      <c r="AA2243" s="19"/>
      <c r="AB2243" s="19"/>
      <c r="AC2243" s="19"/>
      <c r="AD2243" s="19"/>
      <c r="AE2243" s="19"/>
      <c r="AF2243" s="22"/>
      <c r="AG2243" s="137"/>
      <c r="AN2243" s="19"/>
      <c r="AO2243" s="19"/>
      <c r="AP2243" s="19"/>
      <c r="AQ2243" s="19"/>
      <c r="AR2243" s="19"/>
      <c r="AS2243" s="19"/>
      <c r="AT2243" s="19"/>
      <c r="AU2243" s="19"/>
    </row>
    <row r="2244" spans="27:47">
      <c r="AA2244" s="19"/>
      <c r="AB2244" s="19"/>
      <c r="AC2244" s="19"/>
      <c r="AD2244" s="19"/>
      <c r="AE2244" s="19"/>
      <c r="AF2244" s="22"/>
      <c r="AG2244" s="137"/>
      <c r="AN2244" s="19"/>
      <c r="AO2244" s="19"/>
      <c r="AP2244" s="19"/>
      <c r="AQ2244" s="19"/>
      <c r="AR2244" s="19"/>
      <c r="AS2244" s="19"/>
      <c r="AT2244" s="19"/>
      <c r="AU2244" s="19"/>
    </row>
    <row r="2245" spans="27:47">
      <c r="AA2245" s="19"/>
      <c r="AB2245" s="19"/>
      <c r="AC2245" s="19"/>
      <c r="AD2245" s="19"/>
      <c r="AE2245" s="19"/>
      <c r="AF2245" s="22"/>
      <c r="AG2245" s="137"/>
      <c r="AN2245" s="19"/>
      <c r="AO2245" s="19"/>
      <c r="AP2245" s="19"/>
      <c r="AQ2245" s="19"/>
      <c r="AR2245" s="19"/>
      <c r="AS2245" s="19"/>
      <c r="AT2245" s="19"/>
      <c r="AU2245" s="19"/>
    </row>
    <row r="2246" spans="27:47">
      <c r="AA2246" s="19"/>
      <c r="AB2246" s="19"/>
      <c r="AC2246" s="19"/>
      <c r="AD2246" s="19"/>
      <c r="AE2246" s="19"/>
      <c r="AF2246" s="22"/>
      <c r="AG2246" s="137"/>
      <c r="AN2246" s="19"/>
      <c r="AO2246" s="19"/>
      <c r="AP2246" s="19"/>
      <c r="AQ2246" s="19"/>
      <c r="AR2246" s="19"/>
      <c r="AS2246" s="19"/>
      <c r="AT2246" s="19"/>
      <c r="AU2246" s="19"/>
    </row>
    <row r="2247" spans="27:47">
      <c r="AA2247" s="19"/>
      <c r="AB2247" s="19"/>
      <c r="AC2247" s="19"/>
      <c r="AD2247" s="19"/>
      <c r="AE2247" s="19"/>
      <c r="AF2247" s="22"/>
      <c r="AG2247" s="137"/>
      <c r="AN2247" s="19"/>
      <c r="AO2247" s="19"/>
      <c r="AP2247" s="19"/>
      <c r="AQ2247" s="19"/>
      <c r="AR2247" s="19"/>
      <c r="AS2247" s="19"/>
      <c r="AT2247" s="19"/>
      <c r="AU2247" s="19"/>
    </row>
    <row r="2248" spans="27:47">
      <c r="AA2248" s="19"/>
      <c r="AB2248" s="19"/>
      <c r="AC2248" s="19"/>
      <c r="AD2248" s="19"/>
      <c r="AE2248" s="19"/>
      <c r="AF2248" s="22"/>
      <c r="AG2248" s="137"/>
      <c r="AN2248" s="19"/>
      <c r="AO2248" s="19"/>
      <c r="AP2248" s="19"/>
      <c r="AQ2248" s="19"/>
      <c r="AR2248" s="19"/>
      <c r="AS2248" s="19"/>
      <c r="AT2248" s="19"/>
      <c r="AU2248" s="19"/>
    </row>
    <row r="2249" spans="27:47">
      <c r="AA2249" s="19"/>
      <c r="AB2249" s="19"/>
      <c r="AC2249" s="19"/>
      <c r="AD2249" s="19"/>
      <c r="AE2249" s="19"/>
      <c r="AF2249" s="22"/>
      <c r="AG2249" s="137"/>
      <c r="AN2249" s="19"/>
      <c r="AO2249" s="19"/>
      <c r="AP2249" s="19"/>
      <c r="AQ2249" s="19"/>
      <c r="AR2249" s="19"/>
      <c r="AS2249" s="19"/>
      <c r="AT2249" s="19"/>
      <c r="AU2249" s="19"/>
    </row>
    <row r="2250" spans="27:47">
      <c r="AA2250" s="19"/>
      <c r="AB2250" s="19"/>
      <c r="AC2250" s="19"/>
      <c r="AD2250" s="19"/>
      <c r="AE2250" s="19"/>
      <c r="AF2250" s="22"/>
      <c r="AG2250" s="137"/>
      <c r="AN2250" s="19"/>
      <c r="AO2250" s="19"/>
      <c r="AP2250" s="19"/>
      <c r="AQ2250" s="19"/>
      <c r="AR2250" s="19"/>
      <c r="AS2250" s="19"/>
      <c r="AT2250" s="19"/>
      <c r="AU2250" s="19"/>
    </row>
    <row r="2251" spans="27:47">
      <c r="AA2251" s="19"/>
      <c r="AB2251" s="19"/>
      <c r="AC2251" s="19"/>
      <c r="AD2251" s="19"/>
      <c r="AE2251" s="19"/>
      <c r="AF2251" s="22"/>
      <c r="AG2251" s="137"/>
      <c r="AN2251" s="19"/>
      <c r="AO2251" s="19"/>
      <c r="AP2251" s="19"/>
      <c r="AQ2251" s="19"/>
      <c r="AR2251" s="19"/>
      <c r="AS2251" s="19"/>
      <c r="AT2251" s="19"/>
      <c r="AU2251" s="19"/>
    </row>
    <row r="2252" spans="27:47">
      <c r="AA2252" s="19"/>
      <c r="AB2252" s="19"/>
      <c r="AC2252" s="19"/>
      <c r="AD2252" s="19"/>
      <c r="AE2252" s="19"/>
      <c r="AF2252" s="22"/>
      <c r="AG2252" s="137"/>
      <c r="AN2252" s="19"/>
      <c r="AO2252" s="19"/>
      <c r="AP2252" s="19"/>
      <c r="AQ2252" s="19"/>
      <c r="AR2252" s="19"/>
      <c r="AS2252" s="19"/>
      <c r="AT2252" s="19"/>
      <c r="AU2252" s="19"/>
    </row>
    <row r="2253" spans="27:47">
      <c r="AA2253" s="19"/>
      <c r="AB2253" s="19"/>
      <c r="AC2253" s="19"/>
      <c r="AD2253" s="19"/>
      <c r="AE2253" s="19"/>
      <c r="AF2253" s="22"/>
      <c r="AG2253" s="137"/>
      <c r="AN2253" s="19"/>
      <c r="AO2253" s="19"/>
      <c r="AP2253" s="19"/>
      <c r="AQ2253" s="19"/>
      <c r="AR2253" s="19"/>
      <c r="AS2253" s="19"/>
      <c r="AT2253" s="19"/>
      <c r="AU2253" s="19"/>
    </row>
    <row r="2254" spans="27:47">
      <c r="AA2254" s="19"/>
      <c r="AB2254" s="19"/>
      <c r="AC2254" s="19"/>
      <c r="AD2254" s="19"/>
      <c r="AE2254" s="19"/>
      <c r="AF2254" s="22"/>
      <c r="AG2254" s="137"/>
      <c r="AN2254" s="19"/>
      <c r="AO2254" s="19"/>
      <c r="AP2254" s="19"/>
      <c r="AQ2254" s="19"/>
      <c r="AR2254" s="19"/>
      <c r="AS2254" s="19"/>
      <c r="AT2254" s="19"/>
      <c r="AU2254" s="19"/>
    </row>
    <row r="2255" spans="27:47">
      <c r="AA2255" s="19"/>
      <c r="AB2255" s="19"/>
      <c r="AC2255" s="19"/>
      <c r="AD2255" s="19"/>
      <c r="AE2255" s="19"/>
      <c r="AF2255" s="22"/>
      <c r="AG2255" s="137"/>
      <c r="AN2255" s="19"/>
      <c r="AO2255" s="19"/>
      <c r="AP2255" s="19"/>
      <c r="AQ2255" s="19"/>
      <c r="AR2255" s="19"/>
      <c r="AS2255" s="19"/>
      <c r="AT2255" s="19"/>
      <c r="AU2255" s="19"/>
    </row>
    <row r="2256" spans="27:47">
      <c r="AA2256" s="19"/>
      <c r="AB2256" s="19"/>
      <c r="AC2256" s="19"/>
      <c r="AD2256" s="19"/>
      <c r="AE2256" s="19"/>
      <c r="AF2256" s="22"/>
      <c r="AG2256" s="137"/>
      <c r="AN2256" s="19"/>
      <c r="AO2256" s="19"/>
      <c r="AP2256" s="19"/>
      <c r="AQ2256" s="19"/>
      <c r="AR2256" s="19"/>
      <c r="AS2256" s="19"/>
      <c r="AT2256" s="19"/>
      <c r="AU2256" s="19"/>
    </row>
    <row r="2257" spans="27:47">
      <c r="AA2257" s="19"/>
      <c r="AB2257" s="19"/>
      <c r="AC2257" s="19"/>
      <c r="AD2257" s="19"/>
      <c r="AE2257" s="19"/>
      <c r="AF2257" s="22"/>
      <c r="AG2257" s="137"/>
      <c r="AN2257" s="19"/>
      <c r="AO2257" s="19"/>
      <c r="AP2257" s="19"/>
      <c r="AQ2257" s="19"/>
      <c r="AR2257" s="19"/>
      <c r="AS2257" s="19"/>
      <c r="AT2257" s="19"/>
      <c r="AU2257" s="19"/>
    </row>
    <row r="2258" spans="27:47">
      <c r="AA2258" s="19"/>
      <c r="AB2258" s="19"/>
      <c r="AC2258" s="19"/>
      <c r="AD2258" s="19"/>
      <c r="AE2258" s="19"/>
      <c r="AF2258" s="22"/>
      <c r="AG2258" s="137"/>
      <c r="AN2258" s="19"/>
      <c r="AO2258" s="19"/>
      <c r="AP2258" s="19"/>
      <c r="AQ2258" s="19"/>
      <c r="AR2258" s="19"/>
      <c r="AS2258" s="19"/>
      <c r="AT2258" s="19"/>
      <c r="AU2258" s="19"/>
    </row>
    <row r="2259" spans="27:47">
      <c r="AA2259" s="19"/>
      <c r="AB2259" s="19"/>
      <c r="AC2259" s="19"/>
      <c r="AD2259" s="19"/>
      <c r="AE2259" s="19"/>
      <c r="AF2259" s="22"/>
      <c r="AG2259" s="137"/>
      <c r="AN2259" s="19"/>
      <c r="AO2259" s="19"/>
      <c r="AP2259" s="19"/>
      <c r="AQ2259" s="19"/>
      <c r="AR2259" s="19"/>
      <c r="AS2259" s="19"/>
      <c r="AT2259" s="19"/>
      <c r="AU2259" s="19"/>
    </row>
    <row r="2260" spans="27:47">
      <c r="AA2260" s="19"/>
      <c r="AB2260" s="19"/>
      <c r="AC2260" s="19"/>
      <c r="AD2260" s="19"/>
      <c r="AE2260" s="19"/>
      <c r="AF2260" s="22"/>
      <c r="AG2260" s="137"/>
      <c r="AN2260" s="19"/>
      <c r="AO2260" s="19"/>
      <c r="AP2260" s="19"/>
      <c r="AQ2260" s="19"/>
      <c r="AR2260" s="19"/>
      <c r="AS2260" s="19"/>
      <c r="AT2260" s="19"/>
      <c r="AU2260" s="19"/>
    </row>
    <row r="2261" spans="27:47">
      <c r="AA2261" s="19"/>
      <c r="AB2261" s="19"/>
      <c r="AC2261" s="19"/>
      <c r="AD2261" s="19"/>
      <c r="AE2261" s="19"/>
      <c r="AF2261" s="22"/>
      <c r="AG2261" s="137"/>
      <c r="AN2261" s="19"/>
      <c r="AO2261" s="19"/>
      <c r="AP2261" s="19"/>
      <c r="AQ2261" s="19"/>
      <c r="AR2261" s="19"/>
      <c r="AS2261" s="19"/>
      <c r="AT2261" s="19"/>
      <c r="AU2261" s="19"/>
    </row>
    <row r="2262" spans="27:47">
      <c r="AA2262" s="19"/>
      <c r="AB2262" s="19"/>
      <c r="AC2262" s="19"/>
      <c r="AD2262" s="19"/>
      <c r="AE2262" s="19"/>
      <c r="AF2262" s="22"/>
      <c r="AG2262" s="137"/>
      <c r="AN2262" s="19"/>
      <c r="AO2262" s="19"/>
      <c r="AP2262" s="19"/>
      <c r="AQ2262" s="19"/>
      <c r="AR2262" s="19"/>
      <c r="AS2262" s="19"/>
      <c r="AT2262" s="19"/>
      <c r="AU2262" s="19"/>
    </row>
    <row r="2263" spans="27:47">
      <c r="AA2263" s="19"/>
      <c r="AB2263" s="19"/>
      <c r="AC2263" s="19"/>
      <c r="AD2263" s="19"/>
      <c r="AE2263" s="19"/>
      <c r="AF2263" s="22"/>
      <c r="AG2263" s="137"/>
      <c r="AN2263" s="19"/>
      <c r="AO2263" s="19"/>
      <c r="AP2263" s="19"/>
      <c r="AQ2263" s="19"/>
      <c r="AR2263" s="19"/>
      <c r="AS2263" s="19"/>
      <c r="AT2263" s="19"/>
      <c r="AU2263" s="19"/>
    </row>
    <row r="2264" spans="27:47">
      <c r="AA2264" s="19"/>
      <c r="AB2264" s="19"/>
      <c r="AC2264" s="19"/>
      <c r="AD2264" s="19"/>
      <c r="AE2264" s="19"/>
      <c r="AF2264" s="22"/>
      <c r="AG2264" s="137"/>
      <c r="AN2264" s="19"/>
      <c r="AO2264" s="19"/>
      <c r="AP2264" s="19"/>
      <c r="AQ2264" s="19"/>
      <c r="AR2264" s="19"/>
      <c r="AS2264" s="19"/>
      <c r="AT2264" s="19"/>
      <c r="AU2264" s="19"/>
    </row>
    <row r="2265" spans="27:47">
      <c r="AA2265" s="19"/>
      <c r="AB2265" s="19"/>
      <c r="AC2265" s="19"/>
      <c r="AD2265" s="19"/>
      <c r="AE2265" s="19"/>
      <c r="AF2265" s="22"/>
      <c r="AG2265" s="137"/>
      <c r="AN2265" s="19"/>
      <c r="AO2265" s="19"/>
      <c r="AP2265" s="19"/>
      <c r="AQ2265" s="19"/>
      <c r="AR2265" s="19"/>
      <c r="AS2265" s="19"/>
      <c r="AT2265" s="19"/>
      <c r="AU2265" s="19"/>
    </row>
    <row r="2266" spans="27:47">
      <c r="AA2266" s="19"/>
      <c r="AB2266" s="19"/>
      <c r="AC2266" s="19"/>
      <c r="AD2266" s="19"/>
      <c r="AE2266" s="19"/>
      <c r="AF2266" s="22"/>
      <c r="AG2266" s="137"/>
      <c r="AN2266" s="19"/>
      <c r="AO2266" s="19"/>
      <c r="AP2266" s="19"/>
      <c r="AQ2266" s="19"/>
      <c r="AR2266" s="19"/>
      <c r="AS2266" s="19"/>
      <c r="AT2266" s="19"/>
      <c r="AU2266" s="19"/>
    </row>
    <row r="2267" spans="27:47">
      <c r="AA2267" s="19"/>
      <c r="AB2267" s="19"/>
      <c r="AC2267" s="19"/>
      <c r="AD2267" s="19"/>
      <c r="AE2267" s="19"/>
      <c r="AF2267" s="22"/>
      <c r="AG2267" s="137"/>
      <c r="AN2267" s="19"/>
      <c r="AO2267" s="19"/>
      <c r="AP2267" s="19"/>
      <c r="AQ2267" s="19"/>
      <c r="AR2267" s="19"/>
      <c r="AS2267" s="19"/>
      <c r="AT2267" s="19"/>
      <c r="AU2267" s="19"/>
    </row>
    <row r="2268" spans="27:47">
      <c r="AA2268" s="19"/>
      <c r="AB2268" s="19"/>
      <c r="AC2268" s="19"/>
      <c r="AD2268" s="19"/>
      <c r="AE2268" s="19"/>
      <c r="AF2268" s="22"/>
      <c r="AG2268" s="137"/>
      <c r="AN2268" s="19"/>
      <c r="AO2268" s="19"/>
      <c r="AP2268" s="19"/>
      <c r="AQ2268" s="19"/>
      <c r="AR2268" s="19"/>
      <c r="AS2268" s="19"/>
      <c r="AT2268" s="19"/>
      <c r="AU2268" s="19"/>
    </row>
    <row r="2269" spans="27:47">
      <c r="AA2269" s="19"/>
      <c r="AB2269" s="19"/>
      <c r="AC2269" s="19"/>
      <c r="AD2269" s="19"/>
      <c r="AE2269" s="19"/>
      <c r="AF2269" s="22"/>
      <c r="AG2269" s="137"/>
      <c r="AN2269" s="19"/>
      <c r="AO2269" s="19"/>
      <c r="AP2269" s="19"/>
      <c r="AQ2269" s="19"/>
      <c r="AR2269" s="19"/>
      <c r="AS2269" s="19"/>
      <c r="AT2269" s="19"/>
      <c r="AU2269" s="19"/>
    </row>
    <row r="2270" spans="27:47">
      <c r="AA2270" s="19"/>
      <c r="AB2270" s="19"/>
      <c r="AC2270" s="19"/>
      <c r="AD2270" s="19"/>
      <c r="AE2270" s="19"/>
      <c r="AF2270" s="22"/>
      <c r="AG2270" s="137"/>
      <c r="AN2270" s="19"/>
      <c r="AO2270" s="19"/>
      <c r="AP2270" s="19"/>
      <c r="AQ2270" s="19"/>
      <c r="AR2270" s="19"/>
      <c r="AS2270" s="19"/>
      <c r="AT2270" s="19"/>
      <c r="AU2270" s="19"/>
    </row>
    <row r="2271" spans="27:47">
      <c r="AA2271" s="19"/>
      <c r="AB2271" s="19"/>
      <c r="AC2271" s="19"/>
      <c r="AD2271" s="19"/>
      <c r="AE2271" s="19"/>
      <c r="AF2271" s="22"/>
      <c r="AG2271" s="137"/>
      <c r="AN2271" s="19"/>
      <c r="AO2271" s="19"/>
      <c r="AP2271" s="19"/>
      <c r="AQ2271" s="19"/>
      <c r="AR2271" s="19"/>
      <c r="AS2271" s="19"/>
      <c r="AT2271" s="19"/>
      <c r="AU2271" s="19"/>
    </row>
    <row r="2272" spans="27:47">
      <c r="AA2272" s="19"/>
      <c r="AB2272" s="19"/>
      <c r="AC2272" s="19"/>
      <c r="AD2272" s="19"/>
      <c r="AE2272" s="19"/>
      <c r="AF2272" s="22"/>
      <c r="AG2272" s="137"/>
      <c r="AN2272" s="19"/>
      <c r="AO2272" s="19"/>
      <c r="AP2272" s="19"/>
      <c r="AQ2272" s="19"/>
      <c r="AR2272" s="19"/>
      <c r="AS2272" s="19"/>
      <c r="AT2272" s="19"/>
      <c r="AU2272" s="19"/>
    </row>
    <row r="2273" spans="27:47">
      <c r="AA2273" s="19"/>
      <c r="AB2273" s="19"/>
      <c r="AC2273" s="19"/>
      <c r="AD2273" s="19"/>
      <c r="AE2273" s="19"/>
      <c r="AF2273" s="22"/>
      <c r="AG2273" s="137"/>
      <c r="AN2273" s="19"/>
      <c r="AO2273" s="19"/>
      <c r="AP2273" s="19"/>
      <c r="AQ2273" s="19"/>
      <c r="AR2273" s="19"/>
      <c r="AS2273" s="19"/>
      <c r="AT2273" s="19"/>
      <c r="AU2273" s="19"/>
    </row>
    <row r="2274" spans="27:47">
      <c r="AA2274" s="19"/>
      <c r="AB2274" s="19"/>
      <c r="AC2274" s="19"/>
      <c r="AD2274" s="19"/>
      <c r="AE2274" s="19"/>
      <c r="AF2274" s="22"/>
      <c r="AG2274" s="137"/>
      <c r="AN2274" s="19"/>
      <c r="AO2274" s="19"/>
      <c r="AP2274" s="19"/>
      <c r="AQ2274" s="19"/>
      <c r="AR2274" s="19"/>
      <c r="AS2274" s="19"/>
      <c r="AT2274" s="19"/>
      <c r="AU2274" s="19"/>
    </row>
    <row r="2275" spans="27:47">
      <c r="AA2275" s="19"/>
      <c r="AB2275" s="19"/>
      <c r="AC2275" s="19"/>
      <c r="AD2275" s="19"/>
      <c r="AE2275" s="19"/>
      <c r="AF2275" s="22"/>
      <c r="AG2275" s="137"/>
      <c r="AN2275" s="19"/>
      <c r="AO2275" s="19"/>
      <c r="AP2275" s="19"/>
      <c r="AQ2275" s="19"/>
      <c r="AR2275" s="19"/>
      <c r="AS2275" s="19"/>
      <c r="AT2275" s="19"/>
      <c r="AU2275" s="19"/>
    </row>
    <row r="2276" spans="27:47">
      <c r="AA2276" s="19"/>
      <c r="AB2276" s="19"/>
      <c r="AC2276" s="19"/>
      <c r="AD2276" s="19"/>
      <c r="AE2276" s="19"/>
      <c r="AF2276" s="22"/>
      <c r="AG2276" s="137"/>
      <c r="AN2276" s="19"/>
      <c r="AO2276" s="19"/>
      <c r="AP2276" s="19"/>
      <c r="AQ2276" s="19"/>
      <c r="AR2276" s="19"/>
      <c r="AS2276" s="19"/>
      <c r="AT2276" s="19"/>
      <c r="AU2276" s="19"/>
    </row>
    <row r="2277" spans="27:47">
      <c r="AA2277" s="19"/>
      <c r="AB2277" s="19"/>
      <c r="AC2277" s="19"/>
      <c r="AD2277" s="19"/>
      <c r="AE2277" s="19"/>
      <c r="AF2277" s="22"/>
      <c r="AG2277" s="137"/>
      <c r="AN2277" s="19"/>
      <c r="AO2277" s="19"/>
      <c r="AP2277" s="19"/>
      <c r="AQ2277" s="19"/>
      <c r="AR2277" s="19"/>
      <c r="AS2277" s="19"/>
      <c r="AT2277" s="19"/>
      <c r="AU2277" s="19"/>
    </row>
    <row r="2278" spans="27:47">
      <c r="AA2278" s="19"/>
      <c r="AB2278" s="19"/>
      <c r="AC2278" s="19"/>
      <c r="AD2278" s="19"/>
      <c r="AE2278" s="19"/>
      <c r="AF2278" s="22"/>
      <c r="AG2278" s="137"/>
      <c r="AN2278" s="19"/>
      <c r="AO2278" s="19"/>
      <c r="AP2278" s="19"/>
      <c r="AQ2278" s="19"/>
      <c r="AR2278" s="19"/>
      <c r="AS2278" s="19"/>
      <c r="AT2278" s="19"/>
      <c r="AU2278" s="19"/>
    </row>
    <row r="2279" spans="27:47">
      <c r="AA2279" s="19"/>
      <c r="AB2279" s="19"/>
      <c r="AC2279" s="19"/>
      <c r="AD2279" s="19"/>
      <c r="AE2279" s="19"/>
      <c r="AF2279" s="22"/>
      <c r="AG2279" s="137"/>
      <c r="AN2279" s="19"/>
      <c r="AO2279" s="19"/>
      <c r="AP2279" s="19"/>
      <c r="AQ2279" s="19"/>
      <c r="AR2279" s="19"/>
      <c r="AS2279" s="19"/>
      <c r="AT2279" s="19"/>
      <c r="AU2279" s="19"/>
    </row>
    <row r="2280" spans="27:47">
      <c r="AA2280" s="19"/>
      <c r="AB2280" s="19"/>
      <c r="AC2280" s="19"/>
      <c r="AD2280" s="19"/>
      <c r="AE2280" s="19"/>
      <c r="AF2280" s="22"/>
      <c r="AG2280" s="137"/>
      <c r="AN2280" s="19"/>
      <c r="AO2280" s="19"/>
      <c r="AP2280" s="19"/>
      <c r="AQ2280" s="19"/>
      <c r="AR2280" s="19"/>
      <c r="AS2280" s="19"/>
      <c r="AT2280" s="19"/>
      <c r="AU2280" s="19"/>
    </row>
    <row r="2281" spans="27:47">
      <c r="AA2281" s="19"/>
      <c r="AB2281" s="19"/>
      <c r="AC2281" s="19"/>
      <c r="AD2281" s="19"/>
      <c r="AE2281" s="19"/>
      <c r="AF2281" s="22"/>
      <c r="AG2281" s="137"/>
      <c r="AN2281" s="19"/>
      <c r="AO2281" s="19"/>
      <c r="AP2281" s="19"/>
      <c r="AQ2281" s="19"/>
      <c r="AR2281" s="19"/>
      <c r="AS2281" s="19"/>
      <c r="AT2281" s="19"/>
      <c r="AU2281" s="19"/>
    </row>
    <row r="2282" spans="27:47">
      <c r="AA2282" s="19"/>
      <c r="AB2282" s="19"/>
      <c r="AC2282" s="19"/>
      <c r="AD2282" s="19"/>
      <c r="AE2282" s="19"/>
      <c r="AF2282" s="22"/>
      <c r="AG2282" s="137"/>
      <c r="AN2282" s="19"/>
      <c r="AO2282" s="19"/>
      <c r="AP2282" s="19"/>
      <c r="AQ2282" s="19"/>
      <c r="AR2282" s="19"/>
      <c r="AS2282" s="19"/>
      <c r="AT2282" s="19"/>
      <c r="AU2282" s="19"/>
    </row>
    <row r="2283" spans="27:47">
      <c r="AA2283" s="19"/>
      <c r="AB2283" s="19"/>
      <c r="AC2283" s="19"/>
      <c r="AD2283" s="19"/>
      <c r="AE2283" s="19"/>
      <c r="AF2283" s="22"/>
      <c r="AG2283" s="137"/>
      <c r="AN2283" s="19"/>
      <c r="AO2283" s="19"/>
      <c r="AP2283" s="19"/>
      <c r="AQ2283" s="19"/>
      <c r="AR2283" s="19"/>
      <c r="AS2283" s="19"/>
      <c r="AT2283" s="19"/>
      <c r="AU2283" s="19"/>
    </row>
    <row r="2284" spans="27:47">
      <c r="AA2284" s="19"/>
      <c r="AB2284" s="19"/>
      <c r="AC2284" s="19"/>
      <c r="AD2284" s="19"/>
      <c r="AE2284" s="19"/>
      <c r="AF2284" s="22"/>
      <c r="AG2284" s="137"/>
      <c r="AN2284" s="19"/>
      <c r="AO2284" s="19"/>
      <c r="AP2284" s="19"/>
      <c r="AQ2284" s="19"/>
      <c r="AR2284" s="19"/>
      <c r="AS2284" s="19"/>
      <c r="AT2284" s="19"/>
      <c r="AU2284" s="19"/>
    </row>
    <row r="2285" spans="27:47">
      <c r="AA2285" s="19"/>
      <c r="AB2285" s="19"/>
      <c r="AC2285" s="19"/>
      <c r="AD2285" s="19"/>
      <c r="AE2285" s="19"/>
      <c r="AF2285" s="22"/>
      <c r="AG2285" s="137"/>
      <c r="AN2285" s="19"/>
      <c r="AO2285" s="19"/>
      <c r="AP2285" s="19"/>
      <c r="AQ2285" s="19"/>
      <c r="AR2285" s="19"/>
      <c r="AS2285" s="19"/>
      <c r="AT2285" s="19"/>
      <c r="AU2285" s="19"/>
    </row>
    <row r="2286" spans="27:47">
      <c r="AA2286" s="19"/>
      <c r="AB2286" s="19"/>
      <c r="AC2286" s="19"/>
      <c r="AD2286" s="19"/>
      <c r="AE2286" s="19"/>
      <c r="AF2286" s="22"/>
      <c r="AG2286" s="137"/>
      <c r="AN2286" s="19"/>
      <c r="AO2286" s="19"/>
      <c r="AP2286" s="19"/>
      <c r="AQ2286" s="19"/>
      <c r="AR2286" s="19"/>
      <c r="AS2286" s="19"/>
      <c r="AT2286" s="19"/>
      <c r="AU2286" s="19"/>
    </row>
    <row r="2287" spans="27:47">
      <c r="AA2287" s="19"/>
      <c r="AB2287" s="19"/>
      <c r="AC2287" s="19"/>
      <c r="AD2287" s="19"/>
      <c r="AE2287" s="19"/>
      <c r="AF2287" s="22"/>
      <c r="AG2287" s="137"/>
      <c r="AN2287" s="19"/>
      <c r="AO2287" s="19"/>
      <c r="AP2287" s="19"/>
      <c r="AQ2287" s="19"/>
      <c r="AR2287" s="19"/>
      <c r="AS2287" s="19"/>
      <c r="AT2287" s="19"/>
      <c r="AU2287" s="19"/>
    </row>
    <row r="2288" spans="27:47">
      <c r="AA2288" s="19"/>
      <c r="AB2288" s="19"/>
      <c r="AC2288" s="19"/>
      <c r="AD2288" s="19"/>
      <c r="AE2288" s="19"/>
      <c r="AF2288" s="22"/>
      <c r="AG2288" s="137"/>
      <c r="AN2288" s="19"/>
      <c r="AO2288" s="19"/>
      <c r="AP2288" s="19"/>
      <c r="AQ2288" s="19"/>
      <c r="AR2288" s="19"/>
      <c r="AS2288" s="19"/>
      <c r="AT2288" s="19"/>
      <c r="AU2288" s="19"/>
    </row>
    <row r="2289" spans="27:47">
      <c r="AA2289" s="19"/>
      <c r="AB2289" s="19"/>
      <c r="AC2289" s="19"/>
      <c r="AD2289" s="19"/>
      <c r="AE2289" s="19"/>
      <c r="AF2289" s="22"/>
      <c r="AG2289" s="137"/>
      <c r="AN2289" s="19"/>
      <c r="AO2289" s="19"/>
      <c r="AP2289" s="19"/>
      <c r="AQ2289" s="19"/>
      <c r="AR2289" s="19"/>
      <c r="AS2289" s="19"/>
      <c r="AT2289" s="19"/>
      <c r="AU2289" s="19"/>
    </row>
    <row r="2290" spans="27:47">
      <c r="AA2290" s="19"/>
      <c r="AB2290" s="19"/>
      <c r="AC2290" s="19"/>
      <c r="AD2290" s="19"/>
      <c r="AE2290" s="19"/>
      <c r="AF2290" s="22"/>
      <c r="AG2290" s="137"/>
      <c r="AN2290" s="19"/>
      <c r="AO2290" s="19"/>
      <c r="AP2290" s="19"/>
      <c r="AQ2290" s="19"/>
      <c r="AR2290" s="19"/>
      <c r="AS2290" s="19"/>
      <c r="AT2290" s="19"/>
      <c r="AU2290" s="19"/>
    </row>
    <row r="2291" spans="27:47">
      <c r="AA2291" s="19"/>
      <c r="AB2291" s="19"/>
      <c r="AC2291" s="19"/>
      <c r="AD2291" s="19"/>
      <c r="AE2291" s="19"/>
      <c r="AF2291" s="22"/>
      <c r="AG2291" s="137"/>
      <c r="AN2291" s="19"/>
      <c r="AO2291" s="19"/>
      <c r="AP2291" s="19"/>
      <c r="AQ2291" s="19"/>
      <c r="AR2291" s="19"/>
      <c r="AS2291" s="19"/>
      <c r="AT2291" s="19"/>
      <c r="AU2291" s="19"/>
    </row>
    <row r="2292" spans="27:47">
      <c r="AA2292" s="19"/>
      <c r="AB2292" s="19"/>
      <c r="AC2292" s="19"/>
      <c r="AD2292" s="19"/>
      <c r="AE2292" s="19"/>
      <c r="AF2292" s="22"/>
      <c r="AG2292" s="137"/>
      <c r="AN2292" s="19"/>
      <c r="AO2292" s="19"/>
      <c r="AP2292" s="19"/>
      <c r="AQ2292" s="19"/>
      <c r="AR2292" s="19"/>
      <c r="AS2292" s="19"/>
      <c r="AT2292" s="19"/>
      <c r="AU2292" s="19"/>
    </row>
    <row r="2293" spans="27:47">
      <c r="AA2293" s="19"/>
      <c r="AB2293" s="19"/>
      <c r="AC2293" s="19"/>
      <c r="AD2293" s="19"/>
      <c r="AE2293" s="19"/>
      <c r="AF2293" s="22"/>
      <c r="AG2293" s="137"/>
      <c r="AN2293" s="19"/>
      <c r="AO2293" s="19"/>
      <c r="AP2293" s="19"/>
      <c r="AQ2293" s="19"/>
      <c r="AR2293" s="19"/>
      <c r="AS2293" s="19"/>
      <c r="AT2293" s="19"/>
      <c r="AU2293" s="19"/>
    </row>
    <row r="2294" spans="27:47">
      <c r="AA2294" s="19"/>
      <c r="AB2294" s="19"/>
      <c r="AC2294" s="19"/>
      <c r="AD2294" s="19"/>
      <c r="AE2294" s="19"/>
      <c r="AF2294" s="22"/>
      <c r="AG2294" s="137"/>
      <c r="AN2294" s="19"/>
      <c r="AO2294" s="19"/>
      <c r="AP2294" s="19"/>
      <c r="AQ2294" s="19"/>
      <c r="AR2294" s="19"/>
      <c r="AS2294" s="19"/>
      <c r="AT2294" s="19"/>
      <c r="AU2294" s="19"/>
    </row>
    <row r="2295" spans="27:47">
      <c r="AA2295" s="19"/>
      <c r="AB2295" s="19"/>
      <c r="AC2295" s="19"/>
      <c r="AD2295" s="19"/>
      <c r="AE2295" s="19"/>
      <c r="AF2295" s="22"/>
      <c r="AG2295" s="137"/>
      <c r="AN2295" s="19"/>
      <c r="AO2295" s="19"/>
      <c r="AP2295" s="19"/>
      <c r="AQ2295" s="19"/>
      <c r="AR2295" s="19"/>
      <c r="AS2295" s="19"/>
      <c r="AT2295" s="19"/>
      <c r="AU2295" s="19"/>
    </row>
    <row r="2296" spans="27:47">
      <c r="AA2296" s="19"/>
      <c r="AB2296" s="19"/>
      <c r="AC2296" s="19"/>
      <c r="AD2296" s="19"/>
      <c r="AE2296" s="19"/>
      <c r="AF2296" s="22"/>
      <c r="AG2296" s="137"/>
      <c r="AN2296" s="19"/>
      <c r="AO2296" s="19"/>
      <c r="AP2296" s="19"/>
      <c r="AQ2296" s="19"/>
      <c r="AR2296" s="19"/>
      <c r="AS2296" s="19"/>
      <c r="AT2296" s="19"/>
      <c r="AU2296" s="19"/>
    </row>
    <row r="2297" spans="27:47">
      <c r="AA2297" s="19"/>
      <c r="AB2297" s="19"/>
      <c r="AC2297" s="19"/>
      <c r="AD2297" s="19"/>
      <c r="AE2297" s="19"/>
      <c r="AF2297" s="22"/>
      <c r="AG2297" s="137"/>
      <c r="AN2297" s="19"/>
      <c r="AO2297" s="19"/>
      <c r="AP2297" s="19"/>
      <c r="AQ2297" s="19"/>
      <c r="AR2297" s="19"/>
      <c r="AS2297" s="19"/>
      <c r="AT2297" s="19"/>
      <c r="AU2297" s="19"/>
    </row>
    <row r="2298" spans="27:47">
      <c r="AA2298" s="19"/>
      <c r="AB2298" s="19"/>
      <c r="AC2298" s="19"/>
      <c r="AD2298" s="19"/>
      <c r="AE2298" s="19"/>
      <c r="AF2298" s="22"/>
      <c r="AG2298" s="137"/>
      <c r="AN2298" s="19"/>
      <c r="AO2298" s="19"/>
      <c r="AP2298" s="19"/>
      <c r="AQ2298" s="19"/>
      <c r="AR2298" s="19"/>
      <c r="AS2298" s="19"/>
      <c r="AT2298" s="19"/>
      <c r="AU2298" s="19"/>
    </row>
    <row r="2299" spans="27:47">
      <c r="AA2299" s="19"/>
      <c r="AB2299" s="19"/>
      <c r="AC2299" s="19"/>
      <c r="AD2299" s="19"/>
      <c r="AE2299" s="19"/>
      <c r="AF2299" s="22"/>
      <c r="AG2299" s="137"/>
      <c r="AN2299" s="19"/>
      <c r="AO2299" s="19"/>
      <c r="AP2299" s="19"/>
      <c r="AQ2299" s="19"/>
      <c r="AR2299" s="19"/>
      <c r="AS2299" s="19"/>
      <c r="AT2299" s="19"/>
      <c r="AU2299" s="19"/>
    </row>
    <row r="2300" spans="27:47">
      <c r="AA2300" s="19"/>
      <c r="AB2300" s="19"/>
      <c r="AC2300" s="19"/>
      <c r="AD2300" s="19"/>
      <c r="AE2300" s="19"/>
      <c r="AF2300" s="22"/>
      <c r="AG2300" s="137"/>
      <c r="AN2300" s="19"/>
      <c r="AO2300" s="19"/>
      <c r="AP2300" s="19"/>
      <c r="AQ2300" s="19"/>
      <c r="AR2300" s="19"/>
      <c r="AS2300" s="19"/>
      <c r="AT2300" s="19"/>
      <c r="AU2300" s="19"/>
    </row>
    <row r="2301" spans="27:47">
      <c r="AA2301" s="19"/>
      <c r="AB2301" s="19"/>
      <c r="AC2301" s="19"/>
      <c r="AD2301" s="19"/>
      <c r="AE2301" s="19"/>
      <c r="AF2301" s="22"/>
      <c r="AG2301" s="137"/>
      <c r="AN2301" s="19"/>
      <c r="AO2301" s="19"/>
      <c r="AP2301" s="19"/>
      <c r="AQ2301" s="19"/>
      <c r="AR2301" s="19"/>
      <c r="AS2301" s="19"/>
      <c r="AT2301" s="19"/>
      <c r="AU2301" s="19"/>
    </row>
    <row r="2302" spans="27:47">
      <c r="AA2302" s="19"/>
      <c r="AB2302" s="19"/>
      <c r="AC2302" s="19"/>
      <c r="AD2302" s="19"/>
      <c r="AE2302" s="19"/>
      <c r="AF2302" s="22"/>
      <c r="AG2302" s="137"/>
      <c r="AN2302" s="19"/>
      <c r="AO2302" s="19"/>
      <c r="AP2302" s="19"/>
      <c r="AQ2302" s="19"/>
      <c r="AR2302" s="19"/>
      <c r="AS2302" s="19"/>
      <c r="AT2302" s="19"/>
      <c r="AU2302" s="19"/>
    </row>
    <row r="2303" spans="27:47">
      <c r="AA2303" s="19"/>
      <c r="AB2303" s="19"/>
      <c r="AC2303" s="19"/>
      <c r="AD2303" s="19"/>
      <c r="AE2303" s="19"/>
      <c r="AF2303" s="22"/>
      <c r="AG2303" s="137"/>
      <c r="AN2303" s="19"/>
      <c r="AO2303" s="19"/>
      <c r="AP2303" s="19"/>
      <c r="AQ2303" s="19"/>
      <c r="AR2303" s="19"/>
      <c r="AS2303" s="19"/>
      <c r="AT2303" s="19"/>
      <c r="AU2303" s="19"/>
    </row>
    <row r="2304" spans="27:47">
      <c r="AA2304" s="19"/>
      <c r="AB2304" s="19"/>
      <c r="AC2304" s="19"/>
      <c r="AD2304" s="19"/>
      <c r="AE2304" s="19"/>
      <c r="AF2304" s="22"/>
      <c r="AG2304" s="137"/>
      <c r="AN2304" s="19"/>
      <c r="AO2304" s="19"/>
      <c r="AP2304" s="19"/>
      <c r="AQ2304" s="19"/>
      <c r="AR2304" s="19"/>
      <c r="AS2304" s="19"/>
      <c r="AT2304" s="19"/>
      <c r="AU2304" s="19"/>
    </row>
    <row r="2305" spans="27:47">
      <c r="AA2305" s="19"/>
      <c r="AB2305" s="19"/>
      <c r="AC2305" s="19"/>
      <c r="AD2305" s="19"/>
      <c r="AE2305" s="19"/>
      <c r="AF2305" s="22"/>
      <c r="AG2305" s="137"/>
      <c r="AN2305" s="19"/>
      <c r="AO2305" s="19"/>
      <c r="AP2305" s="19"/>
      <c r="AQ2305" s="19"/>
      <c r="AR2305" s="19"/>
      <c r="AS2305" s="19"/>
      <c r="AT2305" s="19"/>
      <c r="AU2305" s="19"/>
    </row>
    <row r="2306" spans="27:47">
      <c r="AA2306" s="19"/>
      <c r="AB2306" s="19"/>
      <c r="AC2306" s="19"/>
      <c r="AD2306" s="19"/>
      <c r="AE2306" s="19"/>
      <c r="AF2306" s="22"/>
      <c r="AG2306" s="137"/>
      <c r="AN2306" s="19"/>
      <c r="AO2306" s="19"/>
      <c r="AP2306" s="19"/>
      <c r="AQ2306" s="19"/>
      <c r="AR2306" s="19"/>
      <c r="AS2306" s="19"/>
      <c r="AT2306" s="19"/>
      <c r="AU2306" s="19"/>
    </row>
    <row r="2307" spans="27:47">
      <c r="AA2307" s="19"/>
      <c r="AB2307" s="19"/>
      <c r="AC2307" s="19"/>
      <c r="AD2307" s="19"/>
      <c r="AE2307" s="19"/>
      <c r="AF2307" s="22"/>
      <c r="AG2307" s="137"/>
      <c r="AN2307" s="19"/>
      <c r="AO2307" s="19"/>
      <c r="AP2307" s="19"/>
      <c r="AQ2307" s="19"/>
      <c r="AR2307" s="19"/>
      <c r="AS2307" s="19"/>
      <c r="AT2307" s="19"/>
      <c r="AU2307" s="19"/>
    </row>
    <row r="2308" spans="27:47">
      <c r="AA2308" s="19"/>
      <c r="AB2308" s="19"/>
      <c r="AC2308" s="19"/>
      <c r="AD2308" s="19"/>
      <c r="AE2308" s="19"/>
      <c r="AF2308" s="22"/>
      <c r="AG2308" s="137"/>
      <c r="AN2308" s="19"/>
      <c r="AO2308" s="19"/>
      <c r="AP2308" s="19"/>
      <c r="AQ2308" s="19"/>
      <c r="AR2308" s="19"/>
      <c r="AS2308" s="19"/>
      <c r="AT2308" s="19"/>
      <c r="AU2308" s="19"/>
    </row>
    <row r="2309" spans="27:47">
      <c r="AA2309" s="19"/>
      <c r="AB2309" s="19"/>
      <c r="AC2309" s="19"/>
      <c r="AD2309" s="19"/>
      <c r="AE2309" s="19"/>
      <c r="AF2309" s="22"/>
      <c r="AG2309" s="137"/>
      <c r="AN2309" s="19"/>
      <c r="AO2309" s="19"/>
      <c r="AP2309" s="19"/>
      <c r="AQ2309" s="19"/>
      <c r="AR2309" s="19"/>
      <c r="AS2309" s="19"/>
      <c r="AT2309" s="19"/>
      <c r="AU2309" s="19"/>
    </row>
    <row r="2310" spans="27:47">
      <c r="AA2310" s="19"/>
      <c r="AB2310" s="19"/>
      <c r="AC2310" s="19"/>
      <c r="AD2310" s="19"/>
      <c r="AE2310" s="19"/>
      <c r="AF2310" s="22"/>
      <c r="AG2310" s="137"/>
      <c r="AN2310" s="19"/>
      <c r="AO2310" s="19"/>
      <c r="AP2310" s="19"/>
      <c r="AQ2310" s="19"/>
      <c r="AR2310" s="19"/>
      <c r="AS2310" s="19"/>
      <c r="AT2310" s="19"/>
      <c r="AU2310" s="19"/>
    </row>
    <row r="2311" spans="27:47">
      <c r="AA2311" s="19"/>
      <c r="AB2311" s="19"/>
      <c r="AC2311" s="19"/>
      <c r="AD2311" s="19"/>
      <c r="AE2311" s="19"/>
      <c r="AF2311" s="22"/>
      <c r="AG2311" s="137"/>
      <c r="AN2311" s="19"/>
      <c r="AO2311" s="19"/>
      <c r="AP2311" s="19"/>
      <c r="AQ2311" s="19"/>
      <c r="AR2311" s="19"/>
      <c r="AS2311" s="19"/>
      <c r="AT2311" s="19"/>
      <c r="AU2311" s="19"/>
    </row>
    <row r="2312" spans="27:47">
      <c r="AA2312" s="19"/>
      <c r="AB2312" s="19"/>
      <c r="AC2312" s="19"/>
      <c r="AD2312" s="19"/>
      <c r="AE2312" s="19"/>
      <c r="AF2312" s="22"/>
      <c r="AG2312" s="137"/>
      <c r="AN2312" s="19"/>
      <c r="AO2312" s="19"/>
      <c r="AP2312" s="19"/>
      <c r="AQ2312" s="19"/>
      <c r="AR2312" s="19"/>
      <c r="AS2312" s="19"/>
      <c r="AT2312" s="19"/>
      <c r="AU2312" s="19"/>
    </row>
    <row r="2313" spans="27:47">
      <c r="AA2313" s="19"/>
      <c r="AB2313" s="19"/>
      <c r="AC2313" s="19"/>
      <c r="AD2313" s="19"/>
      <c r="AE2313" s="19"/>
      <c r="AF2313" s="22"/>
      <c r="AG2313" s="137"/>
      <c r="AN2313" s="19"/>
      <c r="AO2313" s="19"/>
      <c r="AP2313" s="19"/>
      <c r="AQ2313" s="19"/>
      <c r="AR2313" s="19"/>
      <c r="AS2313" s="19"/>
      <c r="AT2313" s="19"/>
      <c r="AU2313" s="19"/>
    </row>
    <row r="2314" spans="27:47">
      <c r="AA2314" s="19"/>
      <c r="AB2314" s="19"/>
      <c r="AC2314" s="19"/>
      <c r="AD2314" s="19"/>
      <c r="AE2314" s="19"/>
      <c r="AF2314" s="22"/>
      <c r="AG2314" s="137"/>
      <c r="AN2314" s="19"/>
      <c r="AO2314" s="19"/>
      <c r="AP2314" s="19"/>
      <c r="AQ2314" s="19"/>
      <c r="AR2314" s="19"/>
      <c r="AS2314" s="19"/>
      <c r="AT2314" s="19"/>
      <c r="AU2314" s="19"/>
    </row>
    <row r="2315" spans="27:47">
      <c r="AA2315" s="19"/>
      <c r="AB2315" s="19"/>
      <c r="AC2315" s="19"/>
      <c r="AD2315" s="19"/>
      <c r="AE2315" s="19"/>
      <c r="AF2315" s="22"/>
      <c r="AG2315" s="137"/>
      <c r="AN2315" s="19"/>
      <c r="AO2315" s="19"/>
      <c r="AP2315" s="19"/>
      <c r="AQ2315" s="19"/>
      <c r="AR2315" s="19"/>
      <c r="AS2315" s="19"/>
      <c r="AT2315" s="19"/>
      <c r="AU2315" s="19"/>
    </row>
    <row r="2316" spans="27:47">
      <c r="AA2316" s="19"/>
      <c r="AB2316" s="19"/>
      <c r="AC2316" s="19"/>
      <c r="AD2316" s="19"/>
      <c r="AE2316" s="19"/>
      <c r="AF2316" s="22"/>
      <c r="AG2316" s="137"/>
      <c r="AN2316" s="19"/>
      <c r="AO2316" s="19"/>
      <c r="AP2316" s="19"/>
      <c r="AQ2316" s="19"/>
      <c r="AR2316" s="19"/>
      <c r="AS2316" s="19"/>
      <c r="AT2316" s="19"/>
      <c r="AU2316" s="19"/>
    </row>
    <row r="2317" spans="27:47">
      <c r="AA2317" s="19"/>
      <c r="AB2317" s="19"/>
      <c r="AC2317" s="19"/>
      <c r="AD2317" s="19"/>
      <c r="AE2317" s="19"/>
      <c r="AF2317" s="22"/>
      <c r="AG2317" s="137"/>
      <c r="AN2317" s="19"/>
      <c r="AO2317" s="19"/>
      <c r="AP2317" s="19"/>
      <c r="AQ2317" s="19"/>
      <c r="AR2317" s="19"/>
      <c r="AS2317" s="19"/>
      <c r="AT2317" s="19"/>
      <c r="AU2317" s="19"/>
    </row>
    <row r="2318" spans="27:47">
      <c r="AA2318" s="19"/>
      <c r="AB2318" s="19"/>
      <c r="AC2318" s="19"/>
      <c r="AD2318" s="19"/>
      <c r="AE2318" s="19"/>
      <c r="AF2318" s="22"/>
      <c r="AG2318" s="137"/>
      <c r="AN2318" s="19"/>
      <c r="AO2318" s="19"/>
      <c r="AP2318" s="19"/>
      <c r="AQ2318" s="19"/>
      <c r="AR2318" s="19"/>
      <c r="AS2318" s="19"/>
      <c r="AT2318" s="19"/>
      <c r="AU2318" s="19"/>
    </row>
    <row r="2319" spans="27:47">
      <c r="AA2319" s="19"/>
      <c r="AB2319" s="19"/>
      <c r="AC2319" s="19"/>
      <c r="AD2319" s="19"/>
      <c r="AE2319" s="19"/>
      <c r="AF2319" s="22"/>
      <c r="AG2319" s="137"/>
      <c r="AN2319" s="19"/>
      <c r="AO2319" s="19"/>
      <c r="AP2319" s="19"/>
      <c r="AQ2319" s="19"/>
      <c r="AR2319" s="19"/>
      <c r="AS2319" s="19"/>
      <c r="AT2319" s="19"/>
      <c r="AU2319" s="19"/>
    </row>
    <row r="2320" spans="27:47">
      <c r="AA2320" s="19"/>
      <c r="AB2320" s="19"/>
      <c r="AC2320" s="19"/>
      <c r="AD2320" s="19"/>
      <c r="AE2320" s="19"/>
      <c r="AF2320" s="22"/>
      <c r="AG2320" s="137"/>
      <c r="AN2320" s="19"/>
      <c r="AO2320" s="19"/>
      <c r="AP2320" s="19"/>
      <c r="AQ2320" s="19"/>
      <c r="AR2320" s="19"/>
      <c r="AS2320" s="19"/>
      <c r="AT2320" s="19"/>
      <c r="AU2320" s="19"/>
    </row>
    <row r="2321" spans="27:47">
      <c r="AA2321" s="19"/>
      <c r="AB2321" s="19"/>
      <c r="AC2321" s="19"/>
      <c r="AD2321" s="19"/>
      <c r="AE2321" s="19"/>
      <c r="AF2321" s="22"/>
      <c r="AG2321" s="137"/>
      <c r="AN2321" s="19"/>
      <c r="AO2321" s="19"/>
      <c r="AP2321" s="19"/>
      <c r="AQ2321" s="19"/>
      <c r="AR2321" s="19"/>
      <c r="AS2321" s="19"/>
      <c r="AT2321" s="19"/>
      <c r="AU2321" s="19"/>
    </row>
    <row r="2322" spans="27:47">
      <c r="AA2322" s="19"/>
      <c r="AB2322" s="19"/>
      <c r="AC2322" s="19"/>
      <c r="AD2322" s="19"/>
      <c r="AE2322" s="19"/>
      <c r="AF2322" s="22"/>
      <c r="AG2322" s="137"/>
      <c r="AN2322" s="19"/>
      <c r="AO2322" s="19"/>
      <c r="AP2322" s="19"/>
      <c r="AQ2322" s="19"/>
      <c r="AR2322" s="19"/>
      <c r="AS2322" s="19"/>
      <c r="AT2322" s="19"/>
      <c r="AU2322" s="19"/>
    </row>
    <row r="2323" spans="27:47">
      <c r="AA2323" s="19"/>
      <c r="AB2323" s="19"/>
      <c r="AC2323" s="19"/>
      <c r="AD2323" s="19"/>
      <c r="AE2323" s="19"/>
      <c r="AF2323" s="22"/>
      <c r="AG2323" s="137"/>
      <c r="AN2323" s="19"/>
      <c r="AO2323" s="19"/>
      <c r="AP2323" s="19"/>
      <c r="AQ2323" s="19"/>
      <c r="AR2323" s="19"/>
      <c r="AS2323" s="19"/>
      <c r="AT2323" s="19"/>
      <c r="AU2323" s="19"/>
    </row>
    <row r="2324" spans="27:47">
      <c r="AA2324" s="19"/>
      <c r="AB2324" s="19"/>
      <c r="AC2324" s="19"/>
      <c r="AD2324" s="19"/>
      <c r="AE2324" s="19"/>
      <c r="AF2324" s="22"/>
      <c r="AG2324" s="137"/>
      <c r="AN2324" s="19"/>
      <c r="AO2324" s="19"/>
      <c r="AP2324" s="19"/>
      <c r="AQ2324" s="19"/>
      <c r="AR2324" s="19"/>
      <c r="AS2324" s="19"/>
      <c r="AT2324" s="19"/>
      <c r="AU2324" s="19"/>
    </row>
    <row r="2325" spans="27:47">
      <c r="AA2325" s="19"/>
      <c r="AB2325" s="19"/>
      <c r="AC2325" s="19"/>
      <c r="AD2325" s="19"/>
      <c r="AE2325" s="19"/>
      <c r="AF2325" s="22"/>
      <c r="AG2325" s="137"/>
      <c r="AN2325" s="19"/>
      <c r="AO2325" s="19"/>
      <c r="AP2325" s="19"/>
      <c r="AQ2325" s="19"/>
      <c r="AR2325" s="19"/>
      <c r="AS2325" s="19"/>
      <c r="AT2325" s="19"/>
      <c r="AU2325" s="19"/>
    </row>
    <row r="2326" spans="27:47">
      <c r="AA2326" s="19"/>
      <c r="AB2326" s="19"/>
      <c r="AC2326" s="19"/>
      <c r="AD2326" s="19"/>
      <c r="AE2326" s="19"/>
      <c r="AF2326" s="22"/>
      <c r="AG2326" s="137"/>
      <c r="AN2326" s="19"/>
      <c r="AO2326" s="19"/>
      <c r="AP2326" s="19"/>
      <c r="AQ2326" s="19"/>
      <c r="AR2326" s="19"/>
      <c r="AS2326" s="19"/>
      <c r="AT2326" s="19"/>
      <c r="AU2326" s="19"/>
    </row>
    <row r="2327" spans="27:47">
      <c r="AA2327" s="19"/>
      <c r="AB2327" s="19"/>
      <c r="AC2327" s="19"/>
      <c r="AD2327" s="19"/>
      <c r="AE2327" s="19"/>
      <c r="AF2327" s="22"/>
      <c r="AG2327" s="137"/>
      <c r="AN2327" s="19"/>
      <c r="AO2327" s="19"/>
      <c r="AP2327" s="19"/>
      <c r="AQ2327" s="19"/>
      <c r="AR2327" s="19"/>
      <c r="AS2327" s="19"/>
      <c r="AT2327" s="19"/>
      <c r="AU2327" s="19"/>
    </row>
    <row r="2328" spans="27:47">
      <c r="AA2328" s="19"/>
      <c r="AB2328" s="19"/>
      <c r="AC2328" s="19"/>
      <c r="AD2328" s="19"/>
      <c r="AE2328" s="19"/>
      <c r="AF2328" s="22"/>
      <c r="AG2328" s="137"/>
      <c r="AN2328" s="19"/>
      <c r="AO2328" s="19"/>
      <c r="AP2328" s="19"/>
      <c r="AQ2328" s="19"/>
      <c r="AR2328" s="19"/>
      <c r="AS2328" s="19"/>
      <c r="AT2328" s="19"/>
      <c r="AU2328" s="19"/>
    </row>
    <row r="2329" spans="27:47">
      <c r="AA2329" s="19"/>
      <c r="AB2329" s="19"/>
      <c r="AC2329" s="19"/>
      <c r="AD2329" s="19"/>
      <c r="AE2329" s="19"/>
      <c r="AF2329" s="22"/>
      <c r="AG2329" s="137"/>
      <c r="AN2329" s="19"/>
      <c r="AO2329" s="19"/>
      <c r="AP2329" s="19"/>
      <c r="AQ2329" s="19"/>
      <c r="AR2329" s="19"/>
      <c r="AS2329" s="19"/>
      <c r="AT2329" s="19"/>
      <c r="AU2329" s="19"/>
    </row>
    <row r="2330" spans="27:47">
      <c r="AA2330" s="19"/>
      <c r="AB2330" s="19"/>
      <c r="AC2330" s="19"/>
      <c r="AD2330" s="19"/>
      <c r="AE2330" s="19"/>
      <c r="AF2330" s="22"/>
      <c r="AG2330" s="137"/>
      <c r="AN2330" s="19"/>
      <c r="AO2330" s="19"/>
      <c r="AP2330" s="19"/>
      <c r="AQ2330" s="19"/>
      <c r="AR2330" s="19"/>
      <c r="AS2330" s="19"/>
      <c r="AT2330" s="19"/>
      <c r="AU2330" s="19"/>
    </row>
    <row r="2331" spans="27:47">
      <c r="AA2331" s="19"/>
      <c r="AB2331" s="19"/>
      <c r="AC2331" s="19"/>
      <c r="AD2331" s="19"/>
      <c r="AE2331" s="19"/>
      <c r="AF2331" s="22"/>
      <c r="AG2331" s="137"/>
      <c r="AN2331" s="19"/>
      <c r="AO2331" s="19"/>
      <c r="AP2331" s="19"/>
      <c r="AQ2331" s="19"/>
      <c r="AR2331" s="19"/>
      <c r="AS2331" s="19"/>
      <c r="AT2331" s="19"/>
      <c r="AU2331" s="19"/>
    </row>
    <row r="2332" spans="27:47">
      <c r="AA2332" s="19"/>
      <c r="AB2332" s="19"/>
      <c r="AC2332" s="19"/>
      <c r="AD2332" s="19"/>
      <c r="AE2332" s="19"/>
      <c r="AF2332" s="22"/>
      <c r="AG2332" s="137"/>
      <c r="AN2332" s="19"/>
      <c r="AO2332" s="19"/>
      <c r="AP2332" s="19"/>
      <c r="AQ2332" s="19"/>
      <c r="AR2332" s="19"/>
      <c r="AS2332" s="19"/>
      <c r="AT2332" s="19"/>
      <c r="AU2332" s="19"/>
    </row>
    <row r="2333" spans="27:47">
      <c r="AA2333" s="19"/>
      <c r="AB2333" s="19"/>
      <c r="AC2333" s="19"/>
      <c r="AD2333" s="19"/>
      <c r="AE2333" s="19"/>
      <c r="AF2333" s="22"/>
      <c r="AG2333" s="137"/>
      <c r="AN2333" s="19"/>
      <c r="AO2333" s="19"/>
      <c r="AP2333" s="19"/>
      <c r="AQ2333" s="19"/>
      <c r="AR2333" s="19"/>
      <c r="AS2333" s="19"/>
      <c r="AT2333" s="19"/>
      <c r="AU2333" s="19"/>
    </row>
    <row r="2334" spans="27:47">
      <c r="AA2334" s="19"/>
      <c r="AB2334" s="19"/>
      <c r="AC2334" s="19"/>
      <c r="AD2334" s="19"/>
      <c r="AE2334" s="19"/>
      <c r="AF2334" s="22"/>
      <c r="AG2334" s="137"/>
      <c r="AN2334" s="19"/>
      <c r="AO2334" s="19"/>
      <c r="AP2334" s="19"/>
      <c r="AQ2334" s="19"/>
      <c r="AR2334" s="19"/>
      <c r="AS2334" s="19"/>
      <c r="AT2334" s="19"/>
      <c r="AU2334" s="19"/>
    </row>
    <row r="2335" spans="27:47">
      <c r="AA2335" s="19"/>
      <c r="AB2335" s="19"/>
      <c r="AC2335" s="19"/>
      <c r="AD2335" s="19"/>
      <c r="AE2335" s="19"/>
      <c r="AF2335" s="22"/>
      <c r="AG2335" s="137"/>
      <c r="AN2335" s="19"/>
      <c r="AO2335" s="19"/>
      <c r="AP2335" s="19"/>
      <c r="AQ2335" s="19"/>
      <c r="AR2335" s="19"/>
      <c r="AS2335" s="19"/>
      <c r="AT2335" s="19"/>
      <c r="AU2335" s="19"/>
    </row>
    <row r="2336" spans="27:47">
      <c r="AA2336" s="19"/>
      <c r="AB2336" s="19"/>
      <c r="AC2336" s="19"/>
      <c r="AD2336" s="19"/>
      <c r="AE2336" s="19"/>
      <c r="AF2336" s="22"/>
      <c r="AG2336" s="137"/>
      <c r="AN2336" s="19"/>
      <c r="AO2336" s="19"/>
      <c r="AP2336" s="19"/>
      <c r="AQ2336" s="19"/>
      <c r="AR2336" s="19"/>
      <c r="AS2336" s="19"/>
      <c r="AT2336" s="19"/>
      <c r="AU2336" s="19"/>
    </row>
    <row r="2337" spans="27:47">
      <c r="AA2337" s="19"/>
      <c r="AB2337" s="19"/>
      <c r="AC2337" s="19"/>
      <c r="AD2337" s="19"/>
      <c r="AE2337" s="19"/>
      <c r="AF2337" s="22"/>
      <c r="AG2337" s="137"/>
      <c r="AN2337" s="19"/>
      <c r="AO2337" s="19"/>
      <c r="AP2337" s="19"/>
      <c r="AQ2337" s="19"/>
      <c r="AR2337" s="19"/>
      <c r="AS2337" s="19"/>
      <c r="AT2337" s="19"/>
      <c r="AU2337" s="19"/>
    </row>
    <row r="2338" spans="27:47">
      <c r="AA2338" s="19"/>
      <c r="AB2338" s="19"/>
      <c r="AC2338" s="19"/>
      <c r="AD2338" s="19"/>
      <c r="AE2338" s="19"/>
      <c r="AF2338" s="22"/>
      <c r="AG2338" s="137"/>
      <c r="AN2338" s="19"/>
      <c r="AO2338" s="19"/>
      <c r="AP2338" s="19"/>
      <c r="AQ2338" s="19"/>
      <c r="AR2338" s="19"/>
      <c r="AS2338" s="19"/>
      <c r="AT2338" s="19"/>
      <c r="AU2338" s="19"/>
    </row>
    <row r="2339" spans="27:47">
      <c r="AA2339" s="19"/>
      <c r="AB2339" s="19"/>
      <c r="AC2339" s="19"/>
      <c r="AD2339" s="19"/>
      <c r="AE2339" s="19"/>
      <c r="AF2339" s="22"/>
      <c r="AG2339" s="137"/>
      <c r="AN2339" s="19"/>
      <c r="AO2339" s="19"/>
      <c r="AP2339" s="19"/>
      <c r="AQ2339" s="19"/>
      <c r="AR2339" s="19"/>
      <c r="AS2339" s="19"/>
      <c r="AT2339" s="19"/>
      <c r="AU2339" s="19"/>
    </row>
    <row r="2340" spans="27:47">
      <c r="AA2340" s="19"/>
      <c r="AB2340" s="19"/>
      <c r="AC2340" s="19"/>
      <c r="AD2340" s="19"/>
      <c r="AE2340" s="19"/>
      <c r="AF2340" s="22"/>
      <c r="AG2340" s="137"/>
      <c r="AN2340" s="19"/>
      <c r="AO2340" s="19"/>
      <c r="AP2340" s="19"/>
      <c r="AQ2340" s="19"/>
      <c r="AR2340" s="19"/>
      <c r="AS2340" s="19"/>
      <c r="AT2340" s="19"/>
      <c r="AU2340" s="19"/>
    </row>
    <row r="2341" spans="27:47">
      <c r="AA2341" s="19"/>
      <c r="AB2341" s="19"/>
      <c r="AC2341" s="19"/>
      <c r="AD2341" s="19"/>
      <c r="AE2341" s="19"/>
      <c r="AF2341" s="22"/>
      <c r="AG2341" s="137"/>
      <c r="AN2341" s="19"/>
      <c r="AO2341" s="19"/>
      <c r="AP2341" s="19"/>
      <c r="AQ2341" s="19"/>
      <c r="AR2341" s="19"/>
      <c r="AS2341" s="19"/>
      <c r="AT2341" s="19"/>
      <c r="AU2341" s="19"/>
    </row>
    <row r="2342" spans="27:47">
      <c r="AA2342" s="19"/>
      <c r="AB2342" s="19"/>
      <c r="AC2342" s="19"/>
      <c r="AD2342" s="19"/>
      <c r="AE2342" s="19"/>
      <c r="AF2342" s="22"/>
      <c r="AG2342" s="137"/>
      <c r="AN2342" s="19"/>
      <c r="AO2342" s="19"/>
      <c r="AP2342" s="19"/>
      <c r="AQ2342" s="19"/>
      <c r="AR2342" s="19"/>
      <c r="AS2342" s="19"/>
      <c r="AT2342" s="19"/>
      <c r="AU2342" s="19"/>
    </row>
    <row r="2343" spans="27:47">
      <c r="AA2343" s="19"/>
      <c r="AB2343" s="19"/>
      <c r="AC2343" s="19"/>
      <c r="AD2343" s="19"/>
      <c r="AE2343" s="19"/>
      <c r="AF2343" s="22"/>
      <c r="AG2343" s="137"/>
      <c r="AN2343" s="19"/>
      <c r="AO2343" s="19"/>
      <c r="AP2343" s="19"/>
      <c r="AQ2343" s="19"/>
      <c r="AR2343" s="19"/>
      <c r="AS2343" s="19"/>
      <c r="AT2343" s="19"/>
      <c r="AU2343" s="19"/>
    </row>
    <row r="2344" spans="27:47">
      <c r="AA2344" s="19"/>
      <c r="AB2344" s="19"/>
      <c r="AC2344" s="19"/>
      <c r="AD2344" s="19"/>
      <c r="AE2344" s="19"/>
      <c r="AF2344" s="22"/>
      <c r="AG2344" s="137"/>
      <c r="AN2344" s="19"/>
      <c r="AO2344" s="19"/>
      <c r="AP2344" s="19"/>
      <c r="AQ2344" s="19"/>
      <c r="AR2344" s="19"/>
      <c r="AS2344" s="19"/>
      <c r="AT2344" s="19"/>
      <c r="AU2344" s="19"/>
    </row>
    <row r="2345" spans="27:47">
      <c r="AA2345" s="19"/>
      <c r="AB2345" s="19"/>
      <c r="AC2345" s="19"/>
      <c r="AD2345" s="19"/>
      <c r="AE2345" s="19"/>
      <c r="AF2345" s="22"/>
      <c r="AG2345" s="137"/>
      <c r="AN2345" s="19"/>
      <c r="AO2345" s="19"/>
      <c r="AP2345" s="19"/>
      <c r="AQ2345" s="19"/>
      <c r="AR2345" s="19"/>
      <c r="AS2345" s="19"/>
      <c r="AT2345" s="19"/>
      <c r="AU2345" s="19"/>
    </row>
    <row r="2346" spans="27:47">
      <c r="AA2346" s="19"/>
      <c r="AB2346" s="19"/>
      <c r="AC2346" s="19"/>
      <c r="AD2346" s="19"/>
      <c r="AE2346" s="19"/>
      <c r="AF2346" s="22"/>
      <c r="AG2346" s="137"/>
      <c r="AN2346" s="19"/>
      <c r="AO2346" s="19"/>
      <c r="AP2346" s="19"/>
      <c r="AQ2346" s="19"/>
      <c r="AR2346" s="19"/>
      <c r="AS2346" s="19"/>
      <c r="AT2346" s="19"/>
      <c r="AU2346" s="19"/>
    </row>
    <row r="2347" spans="27:47">
      <c r="AA2347" s="19"/>
      <c r="AB2347" s="19"/>
      <c r="AC2347" s="19"/>
      <c r="AD2347" s="19"/>
      <c r="AE2347" s="19"/>
      <c r="AF2347" s="22"/>
      <c r="AG2347" s="137"/>
      <c r="AN2347" s="19"/>
      <c r="AO2347" s="19"/>
      <c r="AP2347" s="19"/>
      <c r="AQ2347" s="19"/>
      <c r="AR2347" s="19"/>
      <c r="AS2347" s="19"/>
      <c r="AT2347" s="19"/>
      <c r="AU2347" s="19"/>
    </row>
    <row r="2348" spans="27:47">
      <c r="AA2348" s="19"/>
      <c r="AB2348" s="19"/>
      <c r="AC2348" s="19"/>
      <c r="AD2348" s="19"/>
      <c r="AE2348" s="19"/>
      <c r="AF2348" s="22"/>
      <c r="AG2348" s="137"/>
      <c r="AN2348" s="19"/>
      <c r="AO2348" s="19"/>
      <c r="AP2348" s="19"/>
      <c r="AQ2348" s="19"/>
      <c r="AR2348" s="19"/>
      <c r="AS2348" s="19"/>
      <c r="AT2348" s="19"/>
      <c r="AU2348" s="19"/>
    </row>
    <row r="2349" spans="27:47">
      <c r="AA2349" s="19"/>
      <c r="AB2349" s="19"/>
      <c r="AC2349" s="19"/>
      <c r="AD2349" s="19"/>
      <c r="AE2349" s="19"/>
      <c r="AF2349" s="22"/>
      <c r="AG2349" s="137"/>
      <c r="AN2349" s="19"/>
      <c r="AO2349" s="19"/>
      <c r="AP2349" s="19"/>
      <c r="AQ2349" s="19"/>
      <c r="AR2349" s="19"/>
      <c r="AS2349" s="19"/>
      <c r="AT2349" s="19"/>
      <c r="AU2349" s="19"/>
    </row>
    <row r="2350" spans="27:47">
      <c r="AA2350" s="19"/>
      <c r="AB2350" s="19"/>
      <c r="AC2350" s="19"/>
      <c r="AD2350" s="19"/>
      <c r="AE2350" s="19"/>
      <c r="AF2350" s="22"/>
      <c r="AG2350" s="137"/>
      <c r="AN2350" s="19"/>
      <c r="AO2350" s="19"/>
      <c r="AP2350" s="19"/>
      <c r="AQ2350" s="19"/>
      <c r="AR2350" s="19"/>
      <c r="AS2350" s="19"/>
      <c r="AT2350" s="19"/>
      <c r="AU2350" s="19"/>
    </row>
    <row r="2351" spans="27:47">
      <c r="AA2351" s="19"/>
      <c r="AB2351" s="19"/>
      <c r="AC2351" s="19"/>
      <c r="AD2351" s="19"/>
      <c r="AE2351" s="19"/>
      <c r="AF2351" s="22"/>
      <c r="AG2351" s="137"/>
      <c r="AN2351" s="19"/>
      <c r="AO2351" s="19"/>
      <c r="AP2351" s="19"/>
      <c r="AQ2351" s="19"/>
      <c r="AR2351" s="19"/>
      <c r="AS2351" s="19"/>
      <c r="AT2351" s="19"/>
      <c r="AU2351" s="19"/>
    </row>
    <row r="2352" spans="27:47">
      <c r="AA2352" s="19"/>
      <c r="AB2352" s="19"/>
      <c r="AC2352" s="19"/>
      <c r="AD2352" s="19"/>
      <c r="AE2352" s="19"/>
      <c r="AF2352" s="22"/>
      <c r="AG2352" s="137"/>
      <c r="AN2352" s="19"/>
      <c r="AO2352" s="19"/>
      <c r="AP2352" s="19"/>
      <c r="AQ2352" s="19"/>
      <c r="AR2352" s="19"/>
      <c r="AS2352" s="19"/>
      <c r="AT2352" s="19"/>
      <c r="AU2352" s="19"/>
    </row>
    <row r="2353" spans="27:47">
      <c r="AA2353" s="19"/>
      <c r="AB2353" s="19"/>
      <c r="AC2353" s="19"/>
      <c r="AD2353" s="19"/>
      <c r="AE2353" s="19"/>
      <c r="AF2353" s="22"/>
      <c r="AG2353" s="137"/>
      <c r="AN2353" s="19"/>
      <c r="AO2353" s="19"/>
      <c r="AP2353" s="19"/>
      <c r="AQ2353" s="19"/>
      <c r="AR2353" s="19"/>
      <c r="AS2353" s="19"/>
      <c r="AT2353" s="19"/>
      <c r="AU2353" s="19"/>
    </row>
    <row r="2354" spans="27:47">
      <c r="AA2354" s="19"/>
      <c r="AB2354" s="19"/>
      <c r="AC2354" s="19"/>
      <c r="AD2354" s="19"/>
      <c r="AE2354" s="19"/>
      <c r="AF2354" s="22"/>
      <c r="AG2354" s="137"/>
      <c r="AN2354" s="19"/>
      <c r="AO2354" s="19"/>
      <c r="AP2354" s="19"/>
      <c r="AQ2354" s="19"/>
      <c r="AR2354" s="19"/>
      <c r="AS2354" s="19"/>
      <c r="AT2354" s="19"/>
      <c r="AU2354" s="19"/>
    </row>
    <row r="2355" spans="27:47">
      <c r="AA2355" s="19"/>
      <c r="AB2355" s="19"/>
      <c r="AC2355" s="19"/>
      <c r="AD2355" s="19"/>
      <c r="AE2355" s="19"/>
      <c r="AF2355" s="22"/>
      <c r="AG2355" s="137"/>
      <c r="AN2355" s="19"/>
      <c r="AO2355" s="19"/>
      <c r="AP2355" s="19"/>
      <c r="AQ2355" s="19"/>
      <c r="AR2355" s="19"/>
      <c r="AS2355" s="19"/>
      <c r="AT2355" s="19"/>
      <c r="AU2355" s="19"/>
    </row>
    <row r="2356" spans="27:47">
      <c r="AA2356" s="19"/>
      <c r="AB2356" s="19"/>
      <c r="AC2356" s="19"/>
      <c r="AD2356" s="19"/>
      <c r="AE2356" s="19"/>
      <c r="AF2356" s="22"/>
      <c r="AG2356" s="137"/>
      <c r="AN2356" s="19"/>
      <c r="AO2356" s="19"/>
      <c r="AP2356" s="19"/>
      <c r="AQ2356" s="19"/>
      <c r="AR2356" s="19"/>
      <c r="AS2356" s="19"/>
      <c r="AT2356" s="19"/>
      <c r="AU2356" s="19"/>
    </row>
    <row r="2357" spans="27:47">
      <c r="AA2357" s="19"/>
      <c r="AB2357" s="19"/>
      <c r="AC2357" s="19"/>
      <c r="AD2357" s="19"/>
      <c r="AE2357" s="19"/>
      <c r="AF2357" s="22"/>
      <c r="AG2357" s="137"/>
      <c r="AN2357" s="19"/>
      <c r="AO2357" s="19"/>
      <c r="AP2357" s="19"/>
      <c r="AQ2357" s="19"/>
      <c r="AR2357" s="19"/>
      <c r="AS2357" s="19"/>
      <c r="AT2357" s="19"/>
      <c r="AU2357" s="19"/>
    </row>
    <row r="2358" spans="27:47">
      <c r="AA2358" s="19"/>
      <c r="AB2358" s="19"/>
      <c r="AC2358" s="19"/>
      <c r="AD2358" s="19"/>
      <c r="AE2358" s="19"/>
      <c r="AF2358" s="22"/>
      <c r="AG2358" s="137"/>
      <c r="AN2358" s="19"/>
      <c r="AO2358" s="19"/>
      <c r="AP2358" s="19"/>
      <c r="AQ2358" s="19"/>
      <c r="AR2358" s="19"/>
      <c r="AS2358" s="19"/>
      <c r="AT2358" s="19"/>
      <c r="AU2358" s="19"/>
    </row>
    <row r="2359" spans="27:47">
      <c r="AA2359" s="19"/>
      <c r="AB2359" s="19"/>
      <c r="AC2359" s="19"/>
      <c r="AD2359" s="19"/>
      <c r="AE2359" s="19"/>
      <c r="AF2359" s="22"/>
      <c r="AG2359" s="137"/>
      <c r="AN2359" s="19"/>
      <c r="AO2359" s="19"/>
      <c r="AP2359" s="19"/>
      <c r="AQ2359" s="19"/>
      <c r="AR2359" s="19"/>
      <c r="AS2359" s="19"/>
      <c r="AT2359" s="19"/>
      <c r="AU2359" s="19"/>
    </row>
    <row r="2360" spans="27:47">
      <c r="AA2360" s="19"/>
      <c r="AB2360" s="19"/>
      <c r="AC2360" s="19"/>
      <c r="AD2360" s="19"/>
      <c r="AE2360" s="19"/>
      <c r="AF2360" s="22"/>
      <c r="AG2360" s="137"/>
      <c r="AN2360" s="19"/>
      <c r="AO2360" s="19"/>
      <c r="AP2360" s="19"/>
      <c r="AQ2360" s="19"/>
      <c r="AR2360" s="19"/>
      <c r="AS2360" s="19"/>
      <c r="AT2360" s="19"/>
      <c r="AU2360" s="19"/>
    </row>
    <row r="2361" spans="27:47">
      <c r="AA2361" s="19"/>
      <c r="AB2361" s="19"/>
      <c r="AC2361" s="19"/>
      <c r="AD2361" s="19"/>
      <c r="AE2361" s="19"/>
      <c r="AF2361" s="22"/>
      <c r="AG2361" s="137"/>
      <c r="AN2361" s="19"/>
      <c r="AO2361" s="19"/>
      <c r="AP2361" s="19"/>
      <c r="AQ2361" s="19"/>
      <c r="AR2361" s="19"/>
      <c r="AS2361" s="19"/>
      <c r="AT2361" s="19"/>
      <c r="AU2361" s="19"/>
    </row>
    <row r="2362" spans="27:47">
      <c r="AA2362" s="19"/>
      <c r="AB2362" s="19"/>
      <c r="AC2362" s="19"/>
      <c r="AD2362" s="19"/>
      <c r="AE2362" s="19"/>
      <c r="AF2362" s="22"/>
      <c r="AG2362" s="137"/>
      <c r="AN2362" s="19"/>
      <c r="AO2362" s="19"/>
      <c r="AP2362" s="19"/>
      <c r="AQ2362" s="19"/>
      <c r="AR2362" s="19"/>
      <c r="AS2362" s="19"/>
      <c r="AT2362" s="19"/>
      <c r="AU2362" s="19"/>
    </row>
    <row r="2363" spans="27:47">
      <c r="AA2363" s="19"/>
      <c r="AB2363" s="19"/>
      <c r="AC2363" s="19"/>
      <c r="AD2363" s="19"/>
      <c r="AE2363" s="19"/>
      <c r="AF2363" s="22"/>
      <c r="AG2363" s="137"/>
      <c r="AN2363" s="19"/>
      <c r="AO2363" s="19"/>
      <c r="AP2363" s="19"/>
      <c r="AQ2363" s="19"/>
      <c r="AR2363" s="19"/>
      <c r="AS2363" s="19"/>
      <c r="AT2363" s="19"/>
      <c r="AU2363" s="19"/>
    </row>
    <row r="2364" spans="27:47">
      <c r="AA2364" s="19"/>
      <c r="AB2364" s="19"/>
      <c r="AC2364" s="19"/>
      <c r="AD2364" s="19"/>
      <c r="AE2364" s="19"/>
      <c r="AF2364" s="22"/>
      <c r="AG2364" s="137"/>
      <c r="AN2364" s="19"/>
      <c r="AO2364" s="19"/>
      <c r="AP2364" s="19"/>
      <c r="AQ2364" s="19"/>
      <c r="AR2364" s="19"/>
      <c r="AS2364" s="19"/>
      <c r="AT2364" s="19"/>
      <c r="AU2364" s="19"/>
    </row>
    <row r="2365" spans="27:47">
      <c r="AA2365" s="19"/>
      <c r="AB2365" s="19"/>
      <c r="AC2365" s="19"/>
      <c r="AD2365" s="19"/>
      <c r="AE2365" s="19"/>
      <c r="AF2365" s="22"/>
      <c r="AG2365" s="137"/>
      <c r="AN2365" s="19"/>
      <c r="AO2365" s="19"/>
      <c r="AP2365" s="19"/>
      <c r="AQ2365" s="19"/>
      <c r="AR2365" s="19"/>
      <c r="AS2365" s="19"/>
      <c r="AT2365" s="19"/>
      <c r="AU2365" s="19"/>
    </row>
    <row r="2366" spans="27:47">
      <c r="AA2366" s="19"/>
      <c r="AB2366" s="19"/>
      <c r="AC2366" s="19"/>
      <c r="AD2366" s="19"/>
      <c r="AE2366" s="19"/>
      <c r="AF2366" s="22"/>
      <c r="AG2366" s="137"/>
      <c r="AN2366" s="19"/>
      <c r="AO2366" s="19"/>
      <c r="AP2366" s="19"/>
      <c r="AQ2366" s="19"/>
      <c r="AR2366" s="19"/>
      <c r="AS2366" s="19"/>
      <c r="AT2366" s="19"/>
      <c r="AU2366" s="19"/>
    </row>
    <row r="2367" spans="27:47">
      <c r="AA2367" s="19"/>
      <c r="AB2367" s="19"/>
      <c r="AC2367" s="19"/>
      <c r="AD2367" s="19"/>
      <c r="AE2367" s="19"/>
      <c r="AF2367" s="22"/>
      <c r="AG2367" s="137"/>
      <c r="AN2367" s="19"/>
      <c r="AO2367" s="19"/>
      <c r="AP2367" s="19"/>
      <c r="AQ2367" s="19"/>
      <c r="AR2367" s="19"/>
      <c r="AS2367" s="19"/>
      <c r="AT2367" s="19"/>
      <c r="AU2367" s="19"/>
    </row>
    <row r="2368" spans="27:47">
      <c r="AA2368" s="19"/>
      <c r="AB2368" s="19"/>
      <c r="AC2368" s="19"/>
      <c r="AD2368" s="19"/>
      <c r="AE2368" s="19"/>
      <c r="AF2368" s="22"/>
      <c r="AG2368" s="137"/>
      <c r="AN2368" s="19"/>
      <c r="AO2368" s="19"/>
      <c r="AP2368" s="19"/>
      <c r="AQ2368" s="19"/>
      <c r="AR2368" s="19"/>
      <c r="AS2368" s="19"/>
      <c r="AT2368" s="19"/>
      <c r="AU2368" s="19"/>
    </row>
    <row r="2369" spans="27:47">
      <c r="AA2369" s="19"/>
      <c r="AB2369" s="19"/>
      <c r="AC2369" s="19"/>
      <c r="AD2369" s="19"/>
      <c r="AE2369" s="19"/>
      <c r="AF2369" s="22"/>
      <c r="AG2369" s="137"/>
      <c r="AN2369" s="19"/>
      <c r="AO2369" s="19"/>
      <c r="AP2369" s="19"/>
      <c r="AQ2369" s="19"/>
      <c r="AR2369" s="19"/>
      <c r="AS2369" s="19"/>
      <c r="AT2369" s="19"/>
      <c r="AU2369" s="19"/>
    </row>
    <row r="2370" spans="27:47">
      <c r="AA2370" s="19"/>
      <c r="AB2370" s="19"/>
      <c r="AC2370" s="19"/>
      <c r="AD2370" s="19"/>
      <c r="AE2370" s="19"/>
      <c r="AF2370" s="22"/>
      <c r="AG2370" s="137"/>
      <c r="AN2370" s="19"/>
      <c r="AO2370" s="19"/>
      <c r="AP2370" s="19"/>
      <c r="AQ2370" s="19"/>
      <c r="AR2370" s="19"/>
      <c r="AS2370" s="19"/>
      <c r="AT2370" s="19"/>
      <c r="AU2370" s="19"/>
    </row>
    <row r="2371" spans="27:47">
      <c r="AA2371" s="19"/>
      <c r="AB2371" s="19"/>
      <c r="AC2371" s="19"/>
      <c r="AD2371" s="19"/>
      <c r="AE2371" s="19"/>
      <c r="AF2371" s="22"/>
      <c r="AG2371" s="137"/>
      <c r="AN2371" s="19"/>
      <c r="AO2371" s="19"/>
      <c r="AP2371" s="19"/>
      <c r="AQ2371" s="19"/>
      <c r="AR2371" s="19"/>
      <c r="AS2371" s="19"/>
      <c r="AT2371" s="19"/>
      <c r="AU2371" s="19"/>
    </row>
    <row r="2372" spans="27:47">
      <c r="AA2372" s="19"/>
      <c r="AB2372" s="19"/>
      <c r="AC2372" s="19"/>
      <c r="AD2372" s="19"/>
      <c r="AE2372" s="19"/>
      <c r="AF2372" s="22"/>
      <c r="AG2372" s="137"/>
      <c r="AN2372" s="19"/>
      <c r="AO2372" s="19"/>
      <c r="AP2372" s="19"/>
      <c r="AQ2372" s="19"/>
      <c r="AR2372" s="19"/>
      <c r="AS2372" s="19"/>
      <c r="AT2372" s="19"/>
      <c r="AU2372" s="19"/>
    </row>
    <row r="2373" spans="27:47">
      <c r="AA2373" s="19"/>
      <c r="AB2373" s="19"/>
      <c r="AC2373" s="19"/>
      <c r="AD2373" s="19"/>
      <c r="AE2373" s="19"/>
      <c r="AF2373" s="22"/>
      <c r="AG2373" s="137"/>
      <c r="AN2373" s="19"/>
      <c r="AO2373" s="19"/>
      <c r="AP2373" s="19"/>
      <c r="AQ2373" s="19"/>
      <c r="AR2373" s="19"/>
      <c r="AS2373" s="19"/>
      <c r="AT2373" s="19"/>
      <c r="AU2373" s="19"/>
    </row>
    <row r="2374" spans="27:47">
      <c r="AA2374" s="19"/>
      <c r="AB2374" s="19"/>
      <c r="AC2374" s="19"/>
      <c r="AD2374" s="19"/>
      <c r="AE2374" s="19"/>
      <c r="AF2374" s="22"/>
      <c r="AG2374" s="137"/>
      <c r="AN2374" s="19"/>
      <c r="AO2374" s="19"/>
      <c r="AP2374" s="19"/>
      <c r="AQ2374" s="19"/>
      <c r="AR2374" s="19"/>
      <c r="AS2374" s="19"/>
      <c r="AT2374" s="19"/>
      <c r="AU2374" s="19"/>
    </row>
    <row r="2375" spans="27:47">
      <c r="AA2375" s="19"/>
      <c r="AB2375" s="19"/>
      <c r="AC2375" s="19"/>
      <c r="AD2375" s="19"/>
      <c r="AE2375" s="19"/>
      <c r="AF2375" s="22"/>
      <c r="AG2375" s="137"/>
      <c r="AN2375" s="19"/>
      <c r="AO2375" s="19"/>
      <c r="AP2375" s="19"/>
      <c r="AQ2375" s="19"/>
      <c r="AR2375" s="19"/>
      <c r="AS2375" s="19"/>
      <c r="AT2375" s="19"/>
      <c r="AU2375" s="19"/>
    </row>
    <row r="2376" spans="27:47">
      <c r="AA2376" s="19"/>
      <c r="AB2376" s="19"/>
      <c r="AC2376" s="19"/>
      <c r="AD2376" s="19"/>
      <c r="AE2376" s="19"/>
      <c r="AF2376" s="22"/>
      <c r="AG2376" s="137"/>
      <c r="AN2376" s="19"/>
      <c r="AO2376" s="19"/>
      <c r="AP2376" s="19"/>
      <c r="AQ2376" s="19"/>
      <c r="AR2376" s="19"/>
      <c r="AS2376" s="19"/>
      <c r="AT2376" s="19"/>
      <c r="AU2376" s="19"/>
    </row>
    <row r="2377" spans="27:47">
      <c r="AA2377" s="19"/>
      <c r="AB2377" s="19"/>
      <c r="AC2377" s="19"/>
      <c r="AD2377" s="19"/>
      <c r="AE2377" s="19"/>
      <c r="AF2377" s="22"/>
      <c r="AG2377" s="137"/>
      <c r="AN2377" s="19"/>
      <c r="AO2377" s="19"/>
      <c r="AP2377" s="19"/>
      <c r="AQ2377" s="19"/>
      <c r="AR2377" s="19"/>
      <c r="AS2377" s="19"/>
      <c r="AT2377" s="19"/>
      <c r="AU2377" s="19"/>
    </row>
    <row r="2378" spans="27:47">
      <c r="AA2378" s="19"/>
      <c r="AB2378" s="19"/>
      <c r="AC2378" s="19"/>
      <c r="AD2378" s="19"/>
      <c r="AE2378" s="19"/>
      <c r="AF2378" s="22"/>
      <c r="AG2378" s="137"/>
      <c r="AN2378" s="19"/>
      <c r="AO2378" s="19"/>
      <c r="AP2378" s="19"/>
      <c r="AQ2378" s="19"/>
      <c r="AR2378" s="19"/>
      <c r="AS2378" s="19"/>
      <c r="AT2378" s="19"/>
      <c r="AU2378" s="19"/>
    </row>
    <row r="2379" spans="27:47">
      <c r="AA2379" s="19"/>
      <c r="AB2379" s="19"/>
      <c r="AC2379" s="19"/>
      <c r="AD2379" s="19"/>
      <c r="AE2379" s="19"/>
      <c r="AF2379" s="22"/>
      <c r="AG2379" s="137"/>
      <c r="AN2379" s="19"/>
      <c r="AO2379" s="19"/>
      <c r="AP2379" s="19"/>
      <c r="AQ2379" s="19"/>
      <c r="AR2379" s="19"/>
      <c r="AS2379" s="19"/>
      <c r="AT2379" s="19"/>
      <c r="AU2379" s="19"/>
    </row>
    <row r="2380" spans="27:47">
      <c r="AA2380" s="19"/>
      <c r="AB2380" s="19"/>
      <c r="AC2380" s="19"/>
      <c r="AD2380" s="19"/>
      <c r="AE2380" s="19"/>
      <c r="AF2380" s="22"/>
      <c r="AG2380" s="137"/>
      <c r="AN2380" s="19"/>
      <c r="AO2380" s="19"/>
      <c r="AP2380" s="19"/>
      <c r="AQ2380" s="19"/>
      <c r="AR2380" s="19"/>
      <c r="AS2380" s="19"/>
      <c r="AT2380" s="19"/>
      <c r="AU2380" s="19"/>
    </row>
    <row r="2381" spans="27:47">
      <c r="AA2381" s="19"/>
      <c r="AB2381" s="19"/>
      <c r="AC2381" s="19"/>
      <c r="AD2381" s="19"/>
      <c r="AE2381" s="19"/>
      <c r="AF2381" s="22"/>
      <c r="AG2381" s="137"/>
      <c r="AN2381" s="19"/>
      <c r="AO2381" s="19"/>
      <c r="AP2381" s="19"/>
      <c r="AQ2381" s="19"/>
      <c r="AR2381" s="19"/>
      <c r="AS2381" s="19"/>
      <c r="AT2381" s="19"/>
      <c r="AU2381" s="19"/>
    </row>
    <row r="2382" spans="27:47">
      <c r="AA2382" s="19"/>
      <c r="AB2382" s="19"/>
      <c r="AC2382" s="19"/>
      <c r="AD2382" s="19"/>
      <c r="AE2382" s="19"/>
      <c r="AF2382" s="22"/>
      <c r="AG2382" s="137"/>
      <c r="AN2382" s="19"/>
      <c r="AO2382" s="19"/>
      <c r="AP2382" s="19"/>
      <c r="AQ2382" s="19"/>
      <c r="AR2382" s="19"/>
      <c r="AS2382" s="19"/>
      <c r="AT2382" s="19"/>
      <c r="AU2382" s="19"/>
    </row>
    <row r="2383" spans="27:47">
      <c r="AA2383" s="19"/>
      <c r="AB2383" s="19"/>
      <c r="AC2383" s="19"/>
      <c r="AD2383" s="19"/>
      <c r="AE2383" s="19"/>
      <c r="AF2383" s="22"/>
      <c r="AG2383" s="137"/>
      <c r="AN2383" s="19"/>
      <c r="AO2383" s="19"/>
      <c r="AP2383" s="19"/>
      <c r="AQ2383" s="19"/>
      <c r="AR2383" s="19"/>
      <c r="AS2383" s="19"/>
      <c r="AT2383" s="19"/>
      <c r="AU2383" s="19"/>
    </row>
    <row r="2384" spans="27:47">
      <c r="AA2384" s="19"/>
      <c r="AB2384" s="19"/>
      <c r="AC2384" s="19"/>
      <c r="AD2384" s="19"/>
      <c r="AE2384" s="19"/>
      <c r="AF2384" s="22"/>
      <c r="AG2384" s="137"/>
      <c r="AN2384" s="19"/>
      <c r="AO2384" s="19"/>
      <c r="AP2384" s="19"/>
      <c r="AQ2384" s="19"/>
      <c r="AR2384" s="19"/>
      <c r="AS2384" s="19"/>
      <c r="AT2384" s="19"/>
      <c r="AU2384" s="19"/>
    </row>
    <row r="2385" spans="27:47">
      <c r="AA2385" s="19"/>
      <c r="AB2385" s="19"/>
      <c r="AC2385" s="19"/>
      <c r="AD2385" s="19"/>
      <c r="AE2385" s="19"/>
      <c r="AF2385" s="22"/>
      <c r="AG2385" s="137"/>
      <c r="AN2385" s="19"/>
      <c r="AO2385" s="19"/>
      <c r="AP2385" s="19"/>
      <c r="AQ2385" s="19"/>
      <c r="AR2385" s="19"/>
      <c r="AS2385" s="19"/>
      <c r="AT2385" s="19"/>
      <c r="AU2385" s="19"/>
    </row>
    <row r="2386" spans="27:47">
      <c r="AA2386" s="19"/>
      <c r="AB2386" s="19"/>
      <c r="AC2386" s="19"/>
      <c r="AD2386" s="19"/>
      <c r="AE2386" s="19"/>
      <c r="AF2386" s="22"/>
      <c r="AG2386" s="137"/>
      <c r="AN2386" s="19"/>
      <c r="AO2386" s="19"/>
      <c r="AP2386" s="19"/>
      <c r="AQ2386" s="19"/>
      <c r="AR2386" s="19"/>
      <c r="AS2386" s="19"/>
      <c r="AT2386" s="19"/>
      <c r="AU2386" s="19"/>
    </row>
    <row r="2387" spans="27:47">
      <c r="AA2387" s="19"/>
      <c r="AB2387" s="19"/>
      <c r="AC2387" s="19"/>
      <c r="AD2387" s="19"/>
      <c r="AE2387" s="19"/>
      <c r="AF2387" s="22"/>
      <c r="AG2387" s="137"/>
      <c r="AN2387" s="19"/>
      <c r="AO2387" s="19"/>
      <c r="AP2387" s="19"/>
      <c r="AQ2387" s="19"/>
      <c r="AR2387" s="19"/>
      <c r="AS2387" s="19"/>
      <c r="AT2387" s="19"/>
      <c r="AU2387" s="19"/>
    </row>
    <row r="2388" spans="27:47">
      <c r="AA2388" s="19"/>
      <c r="AB2388" s="19"/>
      <c r="AC2388" s="19"/>
      <c r="AD2388" s="19"/>
      <c r="AE2388" s="19"/>
      <c r="AF2388" s="22"/>
      <c r="AG2388" s="137"/>
      <c r="AN2388" s="19"/>
      <c r="AO2388" s="19"/>
      <c r="AP2388" s="19"/>
      <c r="AQ2388" s="19"/>
      <c r="AR2388" s="19"/>
      <c r="AS2388" s="19"/>
      <c r="AT2388" s="19"/>
      <c r="AU2388" s="19"/>
    </row>
    <row r="2389" spans="27:47">
      <c r="AA2389" s="19"/>
      <c r="AB2389" s="19"/>
      <c r="AC2389" s="19"/>
      <c r="AD2389" s="19"/>
      <c r="AE2389" s="19"/>
      <c r="AF2389" s="22"/>
      <c r="AG2389" s="137"/>
      <c r="AN2389" s="19"/>
      <c r="AO2389" s="19"/>
      <c r="AP2389" s="19"/>
      <c r="AQ2389" s="19"/>
      <c r="AR2389" s="19"/>
      <c r="AS2389" s="19"/>
      <c r="AT2389" s="19"/>
      <c r="AU2389" s="19"/>
    </row>
    <row r="2390" spans="27:47">
      <c r="AA2390" s="19"/>
      <c r="AB2390" s="19"/>
      <c r="AC2390" s="19"/>
      <c r="AD2390" s="19"/>
      <c r="AE2390" s="19"/>
      <c r="AF2390" s="22"/>
      <c r="AG2390" s="137"/>
      <c r="AN2390" s="19"/>
      <c r="AO2390" s="19"/>
      <c r="AP2390" s="19"/>
      <c r="AQ2390" s="19"/>
      <c r="AR2390" s="19"/>
      <c r="AS2390" s="19"/>
      <c r="AT2390" s="19"/>
      <c r="AU2390" s="19"/>
    </row>
    <row r="2391" spans="27:47">
      <c r="AA2391" s="19"/>
      <c r="AB2391" s="19"/>
      <c r="AC2391" s="19"/>
      <c r="AD2391" s="19"/>
      <c r="AE2391" s="19"/>
      <c r="AF2391" s="22"/>
      <c r="AG2391" s="137"/>
      <c r="AN2391" s="19"/>
      <c r="AO2391" s="19"/>
      <c r="AP2391" s="19"/>
      <c r="AQ2391" s="19"/>
      <c r="AR2391" s="19"/>
      <c r="AS2391" s="19"/>
      <c r="AT2391" s="19"/>
      <c r="AU2391" s="19"/>
    </row>
    <row r="2392" spans="27:47">
      <c r="AA2392" s="19"/>
      <c r="AB2392" s="19"/>
      <c r="AC2392" s="19"/>
      <c r="AD2392" s="19"/>
      <c r="AE2392" s="19"/>
      <c r="AF2392" s="22"/>
      <c r="AG2392" s="137"/>
      <c r="AN2392" s="19"/>
      <c r="AO2392" s="19"/>
      <c r="AP2392" s="19"/>
      <c r="AQ2392" s="19"/>
      <c r="AR2392" s="19"/>
      <c r="AS2392" s="19"/>
      <c r="AT2392" s="19"/>
      <c r="AU2392" s="19"/>
    </row>
    <row r="2393" spans="27:47">
      <c r="AA2393" s="19"/>
      <c r="AB2393" s="19"/>
      <c r="AC2393" s="19"/>
      <c r="AD2393" s="19"/>
      <c r="AE2393" s="19"/>
      <c r="AF2393" s="22"/>
      <c r="AG2393" s="137"/>
      <c r="AN2393" s="19"/>
      <c r="AO2393" s="19"/>
      <c r="AP2393" s="19"/>
      <c r="AQ2393" s="19"/>
      <c r="AR2393" s="19"/>
      <c r="AS2393" s="19"/>
      <c r="AT2393" s="19"/>
      <c r="AU2393" s="19"/>
    </row>
    <row r="2394" spans="27:47">
      <c r="AA2394" s="19"/>
      <c r="AB2394" s="19"/>
      <c r="AC2394" s="19"/>
      <c r="AD2394" s="19"/>
      <c r="AE2394" s="19"/>
      <c r="AF2394" s="22"/>
      <c r="AG2394" s="137"/>
      <c r="AN2394" s="19"/>
      <c r="AO2394" s="19"/>
      <c r="AP2394" s="19"/>
      <c r="AQ2394" s="19"/>
      <c r="AR2394" s="19"/>
      <c r="AS2394" s="19"/>
      <c r="AT2394" s="19"/>
      <c r="AU2394" s="19"/>
    </row>
    <row r="2395" spans="27:47">
      <c r="AA2395" s="19"/>
      <c r="AB2395" s="19"/>
      <c r="AC2395" s="19"/>
      <c r="AD2395" s="19"/>
      <c r="AE2395" s="19"/>
      <c r="AF2395" s="22"/>
      <c r="AG2395" s="137"/>
      <c r="AN2395" s="19"/>
      <c r="AO2395" s="19"/>
      <c r="AP2395" s="19"/>
      <c r="AQ2395" s="19"/>
      <c r="AR2395" s="19"/>
      <c r="AS2395" s="19"/>
      <c r="AT2395" s="19"/>
      <c r="AU2395" s="19"/>
    </row>
    <row r="2396" spans="27:47">
      <c r="AA2396" s="19"/>
      <c r="AB2396" s="19"/>
      <c r="AC2396" s="19"/>
      <c r="AD2396" s="19"/>
      <c r="AE2396" s="19"/>
      <c r="AF2396" s="22"/>
      <c r="AG2396" s="137"/>
      <c r="AN2396" s="19"/>
      <c r="AO2396" s="19"/>
      <c r="AP2396" s="19"/>
      <c r="AQ2396" s="19"/>
      <c r="AR2396" s="19"/>
      <c r="AS2396" s="19"/>
      <c r="AT2396" s="19"/>
      <c r="AU2396" s="19"/>
    </row>
    <row r="2397" spans="27:47">
      <c r="AA2397" s="19"/>
      <c r="AB2397" s="19"/>
      <c r="AC2397" s="19"/>
      <c r="AD2397" s="19"/>
      <c r="AE2397" s="19"/>
      <c r="AF2397" s="22"/>
      <c r="AG2397" s="137"/>
      <c r="AN2397" s="19"/>
      <c r="AO2397" s="19"/>
      <c r="AP2397" s="19"/>
      <c r="AQ2397" s="19"/>
      <c r="AR2397" s="19"/>
      <c r="AS2397" s="19"/>
      <c r="AT2397" s="19"/>
      <c r="AU2397" s="19"/>
    </row>
    <row r="2398" spans="27:47">
      <c r="AA2398" s="19"/>
      <c r="AB2398" s="19"/>
      <c r="AC2398" s="19"/>
      <c r="AD2398" s="19"/>
      <c r="AE2398" s="19"/>
      <c r="AF2398" s="22"/>
      <c r="AG2398" s="137"/>
      <c r="AN2398" s="19"/>
      <c r="AO2398" s="19"/>
      <c r="AP2398" s="19"/>
      <c r="AQ2398" s="19"/>
      <c r="AR2398" s="19"/>
      <c r="AS2398" s="19"/>
      <c r="AT2398" s="19"/>
      <c r="AU2398" s="19"/>
    </row>
    <row r="2399" spans="27:47">
      <c r="AA2399" s="19"/>
      <c r="AB2399" s="19"/>
      <c r="AC2399" s="19"/>
      <c r="AD2399" s="19"/>
      <c r="AE2399" s="19"/>
      <c r="AF2399" s="22"/>
      <c r="AG2399" s="137"/>
      <c r="AN2399" s="19"/>
      <c r="AO2399" s="19"/>
      <c r="AP2399" s="19"/>
      <c r="AQ2399" s="19"/>
      <c r="AR2399" s="19"/>
      <c r="AS2399" s="19"/>
      <c r="AT2399" s="19"/>
      <c r="AU2399" s="19"/>
    </row>
    <row r="2400" spans="27:47">
      <c r="AA2400" s="19"/>
      <c r="AB2400" s="19"/>
      <c r="AC2400" s="19"/>
      <c r="AD2400" s="19"/>
      <c r="AE2400" s="19"/>
      <c r="AF2400" s="22"/>
      <c r="AG2400" s="137"/>
      <c r="AN2400" s="19"/>
      <c r="AO2400" s="19"/>
      <c r="AP2400" s="19"/>
      <c r="AQ2400" s="19"/>
      <c r="AR2400" s="19"/>
      <c r="AS2400" s="19"/>
      <c r="AT2400" s="19"/>
      <c r="AU2400" s="19"/>
    </row>
    <row r="2401" spans="27:47">
      <c r="AA2401" s="19"/>
      <c r="AB2401" s="19"/>
      <c r="AC2401" s="19"/>
      <c r="AD2401" s="19"/>
      <c r="AE2401" s="19"/>
      <c r="AF2401" s="22"/>
      <c r="AG2401" s="137"/>
      <c r="AN2401" s="19"/>
      <c r="AO2401" s="19"/>
      <c r="AP2401" s="19"/>
      <c r="AQ2401" s="19"/>
      <c r="AR2401" s="19"/>
      <c r="AS2401" s="19"/>
      <c r="AT2401" s="19"/>
      <c r="AU2401" s="19"/>
    </row>
    <row r="2402" spans="27:47">
      <c r="AA2402" s="19"/>
      <c r="AB2402" s="19"/>
      <c r="AC2402" s="19"/>
      <c r="AD2402" s="19"/>
      <c r="AE2402" s="19"/>
      <c r="AF2402" s="22"/>
      <c r="AG2402" s="137"/>
      <c r="AN2402" s="19"/>
      <c r="AO2402" s="19"/>
      <c r="AP2402" s="19"/>
      <c r="AQ2402" s="19"/>
      <c r="AR2402" s="19"/>
      <c r="AS2402" s="19"/>
      <c r="AT2402" s="19"/>
      <c r="AU2402" s="19"/>
    </row>
    <row r="2403" spans="27:47">
      <c r="AA2403" s="19"/>
      <c r="AB2403" s="19"/>
      <c r="AC2403" s="19"/>
      <c r="AD2403" s="19"/>
      <c r="AE2403" s="19"/>
      <c r="AF2403" s="22"/>
      <c r="AG2403" s="137"/>
      <c r="AN2403" s="19"/>
      <c r="AO2403" s="19"/>
      <c r="AP2403" s="19"/>
      <c r="AQ2403" s="19"/>
      <c r="AR2403" s="19"/>
      <c r="AS2403" s="19"/>
      <c r="AT2403" s="19"/>
      <c r="AU2403" s="19"/>
    </row>
    <row r="2404" spans="27:47">
      <c r="AA2404" s="19"/>
      <c r="AB2404" s="19"/>
      <c r="AC2404" s="19"/>
      <c r="AD2404" s="19"/>
      <c r="AE2404" s="19"/>
      <c r="AF2404" s="22"/>
      <c r="AG2404" s="137"/>
      <c r="AN2404" s="19"/>
      <c r="AO2404" s="19"/>
      <c r="AP2404" s="19"/>
      <c r="AQ2404" s="19"/>
      <c r="AR2404" s="19"/>
      <c r="AS2404" s="19"/>
      <c r="AT2404" s="19"/>
      <c r="AU2404" s="19"/>
    </row>
    <row r="2405" spans="27:47">
      <c r="AA2405" s="19"/>
      <c r="AB2405" s="19"/>
      <c r="AC2405" s="19"/>
      <c r="AD2405" s="19"/>
      <c r="AE2405" s="19"/>
      <c r="AF2405" s="22"/>
      <c r="AG2405" s="137"/>
      <c r="AN2405" s="19"/>
      <c r="AO2405" s="19"/>
      <c r="AP2405" s="19"/>
      <c r="AQ2405" s="19"/>
      <c r="AR2405" s="19"/>
      <c r="AS2405" s="19"/>
      <c r="AT2405" s="19"/>
      <c r="AU2405" s="19"/>
    </row>
    <row r="2406" spans="27:47">
      <c r="AA2406" s="19"/>
      <c r="AB2406" s="19"/>
      <c r="AC2406" s="19"/>
      <c r="AD2406" s="19"/>
      <c r="AE2406" s="19"/>
      <c r="AF2406" s="22"/>
      <c r="AG2406" s="137"/>
      <c r="AN2406" s="19"/>
      <c r="AO2406" s="19"/>
      <c r="AP2406" s="19"/>
      <c r="AQ2406" s="19"/>
      <c r="AR2406" s="19"/>
      <c r="AS2406" s="19"/>
      <c r="AT2406" s="19"/>
      <c r="AU2406" s="19"/>
    </row>
    <row r="2407" spans="27:47">
      <c r="AA2407" s="19"/>
      <c r="AB2407" s="19"/>
      <c r="AC2407" s="19"/>
      <c r="AD2407" s="19"/>
      <c r="AE2407" s="19"/>
      <c r="AF2407" s="22"/>
      <c r="AG2407" s="137"/>
      <c r="AN2407" s="19"/>
      <c r="AO2407" s="19"/>
      <c r="AP2407" s="19"/>
      <c r="AQ2407" s="19"/>
      <c r="AR2407" s="19"/>
      <c r="AS2407" s="19"/>
      <c r="AT2407" s="19"/>
      <c r="AU2407" s="19"/>
    </row>
    <row r="2408" spans="27:47">
      <c r="AA2408" s="19"/>
      <c r="AB2408" s="19"/>
      <c r="AC2408" s="19"/>
      <c r="AD2408" s="19"/>
      <c r="AE2408" s="19"/>
      <c r="AF2408" s="22"/>
      <c r="AG2408" s="137"/>
      <c r="AN2408" s="19"/>
      <c r="AO2408" s="19"/>
      <c r="AP2408" s="19"/>
      <c r="AQ2408" s="19"/>
      <c r="AR2408" s="19"/>
      <c r="AS2408" s="19"/>
      <c r="AT2408" s="19"/>
      <c r="AU2408" s="19"/>
    </row>
    <row r="2409" spans="27:47">
      <c r="AA2409" s="19"/>
      <c r="AB2409" s="19"/>
      <c r="AC2409" s="19"/>
      <c r="AD2409" s="19"/>
      <c r="AE2409" s="19"/>
      <c r="AF2409" s="22"/>
      <c r="AG2409" s="137"/>
      <c r="AN2409" s="19"/>
      <c r="AO2409" s="19"/>
      <c r="AP2409" s="19"/>
      <c r="AQ2409" s="19"/>
      <c r="AR2409" s="19"/>
      <c r="AS2409" s="19"/>
      <c r="AT2409" s="19"/>
      <c r="AU2409" s="19"/>
    </row>
    <row r="2410" spans="27:47">
      <c r="AA2410" s="19"/>
      <c r="AB2410" s="19"/>
      <c r="AC2410" s="19"/>
      <c r="AD2410" s="19"/>
      <c r="AE2410" s="19"/>
      <c r="AF2410" s="22"/>
      <c r="AG2410" s="137"/>
      <c r="AN2410" s="19"/>
      <c r="AO2410" s="19"/>
      <c r="AP2410" s="19"/>
      <c r="AQ2410" s="19"/>
      <c r="AR2410" s="19"/>
      <c r="AS2410" s="19"/>
      <c r="AT2410" s="19"/>
      <c r="AU2410" s="19"/>
    </row>
    <row r="2411" spans="27:47">
      <c r="AA2411" s="19"/>
      <c r="AB2411" s="19"/>
      <c r="AC2411" s="19"/>
      <c r="AD2411" s="19"/>
      <c r="AE2411" s="19"/>
      <c r="AF2411" s="22"/>
      <c r="AG2411" s="137"/>
      <c r="AN2411" s="19"/>
      <c r="AO2411" s="19"/>
      <c r="AP2411" s="19"/>
      <c r="AQ2411" s="19"/>
      <c r="AR2411" s="19"/>
      <c r="AS2411" s="19"/>
      <c r="AT2411" s="19"/>
      <c r="AU2411" s="19"/>
    </row>
    <row r="2412" spans="27:47">
      <c r="AA2412" s="19"/>
      <c r="AB2412" s="19"/>
      <c r="AC2412" s="19"/>
      <c r="AD2412" s="19"/>
      <c r="AE2412" s="19"/>
      <c r="AF2412" s="22"/>
      <c r="AG2412" s="137"/>
      <c r="AN2412" s="19"/>
      <c r="AO2412" s="19"/>
      <c r="AP2412" s="19"/>
      <c r="AQ2412" s="19"/>
      <c r="AR2412" s="19"/>
      <c r="AS2412" s="19"/>
      <c r="AT2412" s="19"/>
      <c r="AU2412" s="19"/>
    </row>
    <row r="2413" spans="27:47">
      <c r="AA2413" s="19"/>
      <c r="AB2413" s="19"/>
      <c r="AC2413" s="19"/>
      <c r="AD2413" s="19"/>
      <c r="AE2413" s="19"/>
      <c r="AF2413" s="22"/>
      <c r="AG2413" s="137"/>
      <c r="AN2413" s="19"/>
      <c r="AO2413" s="19"/>
      <c r="AP2413" s="19"/>
      <c r="AQ2413" s="19"/>
      <c r="AR2413" s="19"/>
      <c r="AS2413" s="19"/>
      <c r="AT2413" s="19"/>
      <c r="AU2413" s="19"/>
    </row>
    <row r="2414" spans="27:47">
      <c r="AA2414" s="19"/>
      <c r="AB2414" s="19"/>
      <c r="AC2414" s="19"/>
      <c r="AD2414" s="19"/>
      <c r="AE2414" s="19"/>
      <c r="AF2414" s="22"/>
      <c r="AG2414" s="137"/>
      <c r="AN2414" s="19"/>
      <c r="AO2414" s="19"/>
      <c r="AP2414" s="19"/>
      <c r="AQ2414" s="19"/>
      <c r="AR2414" s="19"/>
      <c r="AS2414" s="19"/>
      <c r="AT2414" s="19"/>
      <c r="AU2414" s="19"/>
    </row>
    <row r="2415" spans="27:47">
      <c r="AA2415" s="19"/>
      <c r="AB2415" s="19"/>
      <c r="AC2415" s="19"/>
      <c r="AD2415" s="19"/>
      <c r="AE2415" s="19"/>
      <c r="AF2415" s="22"/>
      <c r="AG2415" s="137"/>
      <c r="AN2415" s="19"/>
      <c r="AO2415" s="19"/>
      <c r="AP2415" s="19"/>
      <c r="AQ2415" s="19"/>
      <c r="AR2415" s="19"/>
      <c r="AS2415" s="19"/>
      <c r="AT2415" s="19"/>
      <c r="AU2415" s="19"/>
    </row>
    <row r="2416" spans="27:47">
      <c r="AA2416" s="19"/>
      <c r="AB2416" s="19"/>
      <c r="AC2416" s="19"/>
      <c r="AD2416" s="19"/>
      <c r="AE2416" s="19"/>
      <c r="AF2416" s="22"/>
      <c r="AG2416" s="137"/>
      <c r="AN2416" s="19"/>
      <c r="AO2416" s="19"/>
      <c r="AP2416" s="19"/>
      <c r="AQ2416" s="19"/>
      <c r="AR2416" s="19"/>
      <c r="AS2416" s="19"/>
      <c r="AT2416" s="19"/>
      <c r="AU2416" s="19"/>
    </row>
    <row r="2417" spans="27:47">
      <c r="AA2417" s="19"/>
      <c r="AB2417" s="19"/>
      <c r="AC2417" s="19"/>
      <c r="AD2417" s="19"/>
      <c r="AE2417" s="19"/>
      <c r="AF2417" s="22"/>
      <c r="AG2417" s="137"/>
      <c r="AN2417" s="19"/>
      <c r="AO2417" s="19"/>
      <c r="AP2417" s="19"/>
      <c r="AQ2417" s="19"/>
      <c r="AR2417" s="19"/>
      <c r="AS2417" s="19"/>
      <c r="AT2417" s="19"/>
      <c r="AU2417" s="19"/>
    </row>
    <row r="2418" spans="27:47">
      <c r="AA2418" s="19"/>
      <c r="AB2418" s="19"/>
      <c r="AC2418" s="19"/>
      <c r="AD2418" s="19"/>
      <c r="AE2418" s="19"/>
      <c r="AF2418" s="22"/>
      <c r="AG2418" s="137"/>
      <c r="AN2418" s="19"/>
      <c r="AO2418" s="19"/>
      <c r="AP2418" s="19"/>
      <c r="AQ2418" s="19"/>
      <c r="AR2418" s="19"/>
      <c r="AS2418" s="19"/>
      <c r="AT2418" s="19"/>
      <c r="AU2418" s="19"/>
    </row>
    <row r="2419" spans="27:47">
      <c r="AA2419" s="19"/>
      <c r="AB2419" s="19"/>
      <c r="AC2419" s="19"/>
      <c r="AD2419" s="19"/>
      <c r="AE2419" s="19"/>
      <c r="AF2419" s="22"/>
      <c r="AG2419" s="137"/>
      <c r="AN2419" s="19"/>
      <c r="AO2419" s="19"/>
      <c r="AP2419" s="19"/>
      <c r="AQ2419" s="19"/>
      <c r="AR2419" s="19"/>
      <c r="AS2419" s="19"/>
      <c r="AT2419" s="19"/>
      <c r="AU2419" s="19"/>
    </row>
    <row r="2420" spans="27:47">
      <c r="AA2420" s="19"/>
      <c r="AB2420" s="19"/>
      <c r="AC2420" s="19"/>
      <c r="AD2420" s="19"/>
      <c r="AE2420" s="19"/>
      <c r="AF2420" s="22"/>
      <c r="AG2420" s="137"/>
      <c r="AN2420" s="19"/>
      <c r="AO2420" s="19"/>
      <c r="AP2420" s="19"/>
      <c r="AQ2420" s="19"/>
      <c r="AR2420" s="19"/>
      <c r="AS2420" s="19"/>
      <c r="AT2420" s="19"/>
      <c r="AU2420" s="19"/>
    </row>
    <row r="2421" spans="27:47">
      <c r="AA2421" s="19"/>
      <c r="AB2421" s="19"/>
      <c r="AC2421" s="19"/>
      <c r="AD2421" s="19"/>
      <c r="AE2421" s="19"/>
      <c r="AF2421" s="22"/>
      <c r="AG2421" s="137"/>
      <c r="AN2421" s="19"/>
      <c r="AO2421" s="19"/>
      <c r="AP2421" s="19"/>
      <c r="AQ2421" s="19"/>
      <c r="AR2421" s="19"/>
      <c r="AS2421" s="19"/>
      <c r="AT2421" s="19"/>
      <c r="AU2421" s="19"/>
    </row>
    <row r="2422" spans="27:47">
      <c r="AA2422" s="19"/>
      <c r="AB2422" s="19"/>
      <c r="AC2422" s="19"/>
      <c r="AD2422" s="19"/>
      <c r="AE2422" s="19"/>
      <c r="AF2422" s="22"/>
      <c r="AG2422" s="137"/>
      <c r="AN2422" s="19"/>
      <c r="AO2422" s="19"/>
      <c r="AP2422" s="19"/>
      <c r="AQ2422" s="19"/>
      <c r="AR2422" s="19"/>
      <c r="AS2422" s="19"/>
      <c r="AT2422" s="19"/>
      <c r="AU2422" s="19"/>
    </row>
    <row r="2423" spans="27:47">
      <c r="AA2423" s="19"/>
      <c r="AB2423" s="19"/>
      <c r="AC2423" s="19"/>
      <c r="AD2423" s="19"/>
      <c r="AE2423" s="19"/>
      <c r="AF2423" s="22"/>
      <c r="AG2423" s="137"/>
      <c r="AN2423" s="19"/>
      <c r="AO2423" s="19"/>
      <c r="AP2423" s="19"/>
      <c r="AQ2423" s="19"/>
      <c r="AR2423" s="19"/>
      <c r="AS2423" s="19"/>
      <c r="AT2423" s="19"/>
      <c r="AU2423" s="19"/>
    </row>
    <row r="2424" spans="27:47">
      <c r="AA2424" s="19"/>
      <c r="AB2424" s="19"/>
      <c r="AC2424" s="19"/>
      <c r="AD2424" s="19"/>
      <c r="AE2424" s="19"/>
      <c r="AF2424" s="22"/>
      <c r="AG2424" s="137"/>
      <c r="AN2424" s="19"/>
      <c r="AO2424" s="19"/>
      <c r="AP2424" s="19"/>
      <c r="AQ2424" s="19"/>
      <c r="AR2424" s="19"/>
      <c r="AS2424" s="19"/>
      <c r="AT2424" s="19"/>
      <c r="AU2424" s="19"/>
    </row>
    <row r="2425" spans="27:47">
      <c r="AA2425" s="19"/>
      <c r="AB2425" s="19"/>
      <c r="AC2425" s="19"/>
      <c r="AD2425" s="19"/>
      <c r="AE2425" s="19"/>
      <c r="AF2425" s="22"/>
      <c r="AG2425" s="137"/>
      <c r="AN2425" s="19"/>
      <c r="AO2425" s="19"/>
      <c r="AP2425" s="19"/>
      <c r="AQ2425" s="19"/>
      <c r="AR2425" s="19"/>
      <c r="AS2425" s="19"/>
      <c r="AT2425" s="19"/>
      <c r="AU2425" s="19"/>
    </row>
    <row r="2426" spans="27:47">
      <c r="AA2426" s="19"/>
      <c r="AB2426" s="19"/>
      <c r="AC2426" s="19"/>
      <c r="AD2426" s="19"/>
      <c r="AE2426" s="19"/>
      <c r="AF2426" s="22"/>
      <c r="AG2426" s="137"/>
      <c r="AN2426" s="19"/>
      <c r="AO2426" s="19"/>
      <c r="AP2426" s="19"/>
      <c r="AQ2426" s="19"/>
      <c r="AR2426" s="19"/>
      <c r="AS2426" s="19"/>
      <c r="AT2426" s="19"/>
      <c r="AU2426" s="19"/>
    </row>
    <row r="2427" spans="27:47">
      <c r="AA2427" s="19"/>
      <c r="AB2427" s="19"/>
      <c r="AC2427" s="19"/>
      <c r="AD2427" s="19"/>
      <c r="AE2427" s="19"/>
      <c r="AF2427" s="22"/>
      <c r="AG2427" s="137"/>
      <c r="AN2427" s="19"/>
      <c r="AO2427" s="19"/>
      <c r="AP2427" s="19"/>
      <c r="AQ2427" s="19"/>
      <c r="AR2427" s="19"/>
      <c r="AS2427" s="19"/>
      <c r="AT2427" s="19"/>
      <c r="AU2427" s="19"/>
    </row>
    <row r="2428" spans="27:47">
      <c r="AA2428" s="19"/>
      <c r="AB2428" s="19"/>
      <c r="AC2428" s="19"/>
      <c r="AD2428" s="19"/>
      <c r="AE2428" s="19"/>
      <c r="AF2428" s="22"/>
      <c r="AG2428" s="137"/>
      <c r="AN2428" s="19"/>
      <c r="AO2428" s="19"/>
      <c r="AP2428" s="19"/>
      <c r="AQ2428" s="19"/>
      <c r="AR2428" s="19"/>
      <c r="AS2428" s="19"/>
      <c r="AT2428" s="19"/>
      <c r="AU2428" s="19"/>
    </row>
    <row r="2429" spans="27:47">
      <c r="AA2429" s="19"/>
      <c r="AB2429" s="19"/>
      <c r="AC2429" s="19"/>
      <c r="AD2429" s="19"/>
      <c r="AE2429" s="19"/>
      <c r="AF2429" s="22"/>
      <c r="AG2429" s="137"/>
      <c r="AN2429" s="19"/>
      <c r="AO2429" s="19"/>
      <c r="AP2429" s="19"/>
      <c r="AQ2429" s="19"/>
      <c r="AR2429" s="19"/>
      <c r="AS2429" s="19"/>
      <c r="AT2429" s="19"/>
      <c r="AU2429" s="19"/>
    </row>
    <row r="2430" spans="27:47">
      <c r="AA2430" s="19"/>
      <c r="AB2430" s="19"/>
      <c r="AC2430" s="19"/>
      <c r="AD2430" s="19"/>
      <c r="AE2430" s="19"/>
      <c r="AF2430" s="22"/>
      <c r="AG2430" s="137"/>
      <c r="AN2430" s="19"/>
      <c r="AO2430" s="19"/>
      <c r="AP2430" s="19"/>
      <c r="AQ2430" s="19"/>
      <c r="AR2430" s="19"/>
      <c r="AS2430" s="19"/>
      <c r="AT2430" s="19"/>
      <c r="AU2430" s="19"/>
    </row>
    <row r="2431" spans="27:47">
      <c r="AA2431" s="19"/>
      <c r="AB2431" s="19"/>
      <c r="AC2431" s="19"/>
      <c r="AD2431" s="19"/>
      <c r="AE2431" s="19"/>
      <c r="AF2431" s="22"/>
      <c r="AG2431" s="137"/>
      <c r="AN2431" s="19"/>
      <c r="AO2431" s="19"/>
      <c r="AP2431" s="19"/>
      <c r="AQ2431" s="19"/>
      <c r="AR2431" s="19"/>
      <c r="AS2431" s="19"/>
      <c r="AT2431" s="19"/>
      <c r="AU2431" s="19"/>
    </row>
    <row r="2432" spans="27:47">
      <c r="AA2432" s="19"/>
      <c r="AB2432" s="19"/>
      <c r="AC2432" s="19"/>
      <c r="AD2432" s="19"/>
      <c r="AE2432" s="19"/>
      <c r="AF2432" s="22"/>
      <c r="AG2432" s="137"/>
      <c r="AN2432" s="19"/>
      <c r="AO2432" s="19"/>
      <c r="AP2432" s="19"/>
      <c r="AQ2432" s="19"/>
      <c r="AR2432" s="19"/>
      <c r="AS2432" s="19"/>
      <c r="AT2432" s="19"/>
      <c r="AU2432" s="19"/>
    </row>
    <row r="2433" spans="27:47">
      <c r="AA2433" s="19"/>
      <c r="AB2433" s="19"/>
      <c r="AC2433" s="19"/>
      <c r="AD2433" s="19"/>
      <c r="AE2433" s="19"/>
      <c r="AF2433" s="22"/>
      <c r="AG2433" s="137"/>
      <c r="AN2433" s="19"/>
      <c r="AO2433" s="19"/>
      <c r="AP2433" s="19"/>
      <c r="AQ2433" s="19"/>
      <c r="AR2433" s="19"/>
      <c r="AS2433" s="19"/>
      <c r="AT2433" s="19"/>
      <c r="AU2433" s="19"/>
    </row>
    <row r="2434" spans="27:47">
      <c r="AA2434" s="19"/>
      <c r="AB2434" s="19"/>
      <c r="AC2434" s="19"/>
      <c r="AD2434" s="19"/>
      <c r="AE2434" s="19"/>
      <c r="AF2434" s="22"/>
      <c r="AG2434" s="137"/>
      <c r="AN2434" s="19"/>
      <c r="AO2434" s="19"/>
      <c r="AP2434" s="19"/>
      <c r="AQ2434" s="19"/>
      <c r="AR2434" s="19"/>
      <c r="AS2434" s="19"/>
      <c r="AT2434" s="19"/>
      <c r="AU2434" s="19"/>
    </row>
    <row r="2435" spans="27:47">
      <c r="AA2435" s="19"/>
      <c r="AB2435" s="19"/>
      <c r="AC2435" s="19"/>
      <c r="AD2435" s="19"/>
      <c r="AE2435" s="19"/>
      <c r="AF2435" s="22"/>
      <c r="AG2435" s="137"/>
      <c r="AN2435" s="19"/>
      <c r="AO2435" s="19"/>
      <c r="AP2435" s="19"/>
      <c r="AQ2435" s="19"/>
      <c r="AR2435" s="19"/>
      <c r="AS2435" s="19"/>
      <c r="AT2435" s="19"/>
      <c r="AU2435" s="19"/>
    </row>
    <row r="2436" spans="27:47">
      <c r="AA2436" s="19"/>
      <c r="AB2436" s="19"/>
      <c r="AC2436" s="19"/>
      <c r="AD2436" s="19"/>
      <c r="AE2436" s="19"/>
      <c r="AF2436" s="22"/>
      <c r="AG2436" s="137"/>
      <c r="AN2436" s="19"/>
      <c r="AO2436" s="19"/>
      <c r="AP2436" s="19"/>
      <c r="AQ2436" s="19"/>
      <c r="AR2436" s="19"/>
      <c r="AS2436" s="19"/>
      <c r="AT2436" s="19"/>
      <c r="AU2436" s="19"/>
    </row>
    <row r="2437" spans="27:47">
      <c r="AA2437" s="19"/>
      <c r="AB2437" s="19"/>
      <c r="AC2437" s="19"/>
      <c r="AD2437" s="19"/>
      <c r="AE2437" s="19"/>
      <c r="AF2437" s="22"/>
      <c r="AG2437" s="137"/>
      <c r="AN2437" s="19"/>
      <c r="AO2437" s="19"/>
      <c r="AP2437" s="19"/>
      <c r="AQ2437" s="19"/>
      <c r="AR2437" s="19"/>
      <c r="AS2437" s="19"/>
      <c r="AT2437" s="19"/>
      <c r="AU2437" s="19"/>
    </row>
    <row r="2438" spans="27:47">
      <c r="AA2438" s="19"/>
      <c r="AB2438" s="19"/>
      <c r="AC2438" s="19"/>
      <c r="AD2438" s="19"/>
      <c r="AE2438" s="19"/>
      <c r="AF2438" s="22"/>
      <c r="AG2438" s="137"/>
      <c r="AN2438" s="19"/>
      <c r="AO2438" s="19"/>
      <c r="AP2438" s="19"/>
      <c r="AQ2438" s="19"/>
      <c r="AR2438" s="19"/>
      <c r="AS2438" s="19"/>
      <c r="AT2438" s="19"/>
      <c r="AU2438" s="19"/>
    </row>
    <row r="2439" spans="27:47">
      <c r="AA2439" s="19"/>
      <c r="AB2439" s="19"/>
      <c r="AC2439" s="19"/>
      <c r="AD2439" s="19"/>
      <c r="AE2439" s="19"/>
      <c r="AF2439" s="22"/>
      <c r="AG2439" s="137"/>
      <c r="AN2439" s="19"/>
      <c r="AO2439" s="19"/>
      <c r="AP2439" s="19"/>
      <c r="AQ2439" s="19"/>
      <c r="AR2439" s="19"/>
      <c r="AS2439" s="19"/>
      <c r="AT2439" s="19"/>
      <c r="AU2439" s="19"/>
    </row>
    <row r="2440" spans="27:47">
      <c r="AA2440" s="19"/>
      <c r="AB2440" s="19"/>
      <c r="AC2440" s="19"/>
      <c r="AD2440" s="19"/>
      <c r="AE2440" s="19"/>
      <c r="AF2440" s="22"/>
      <c r="AG2440" s="137"/>
      <c r="AN2440" s="19"/>
      <c r="AO2440" s="19"/>
      <c r="AP2440" s="19"/>
      <c r="AQ2440" s="19"/>
      <c r="AR2440" s="19"/>
      <c r="AS2440" s="19"/>
      <c r="AT2440" s="19"/>
      <c r="AU2440" s="19"/>
    </row>
    <row r="2441" spans="27:47">
      <c r="AA2441" s="19"/>
      <c r="AB2441" s="19"/>
      <c r="AC2441" s="19"/>
      <c r="AD2441" s="19"/>
      <c r="AE2441" s="19"/>
      <c r="AF2441" s="22"/>
      <c r="AG2441" s="137"/>
      <c r="AN2441" s="19"/>
      <c r="AO2441" s="19"/>
      <c r="AP2441" s="19"/>
      <c r="AQ2441" s="19"/>
      <c r="AR2441" s="19"/>
      <c r="AS2441" s="19"/>
      <c r="AT2441" s="19"/>
      <c r="AU2441" s="19"/>
    </row>
    <row r="2442" spans="27:47">
      <c r="AA2442" s="19"/>
      <c r="AB2442" s="19"/>
      <c r="AC2442" s="19"/>
      <c r="AD2442" s="19"/>
      <c r="AE2442" s="19"/>
      <c r="AF2442" s="22"/>
      <c r="AG2442" s="137"/>
      <c r="AN2442" s="19"/>
      <c r="AO2442" s="19"/>
      <c r="AP2442" s="19"/>
      <c r="AQ2442" s="19"/>
      <c r="AR2442" s="19"/>
      <c r="AS2442" s="19"/>
      <c r="AT2442" s="19"/>
      <c r="AU2442" s="19"/>
    </row>
    <row r="2443" spans="27:47">
      <c r="AA2443" s="19"/>
      <c r="AB2443" s="19"/>
      <c r="AC2443" s="19"/>
      <c r="AD2443" s="19"/>
      <c r="AE2443" s="19"/>
      <c r="AF2443" s="22"/>
      <c r="AG2443" s="137"/>
      <c r="AN2443" s="19"/>
      <c r="AO2443" s="19"/>
      <c r="AP2443" s="19"/>
      <c r="AQ2443" s="19"/>
      <c r="AR2443" s="19"/>
      <c r="AS2443" s="19"/>
      <c r="AT2443" s="19"/>
      <c r="AU2443" s="19"/>
    </row>
    <row r="2444" spans="27:47">
      <c r="AA2444" s="19"/>
      <c r="AB2444" s="19"/>
      <c r="AC2444" s="19"/>
      <c r="AD2444" s="19"/>
      <c r="AE2444" s="19"/>
      <c r="AF2444" s="22"/>
      <c r="AG2444" s="137"/>
      <c r="AN2444" s="19"/>
      <c r="AO2444" s="19"/>
      <c r="AP2444" s="19"/>
      <c r="AQ2444" s="19"/>
      <c r="AR2444" s="19"/>
      <c r="AS2444" s="19"/>
      <c r="AT2444" s="19"/>
      <c r="AU2444" s="19"/>
    </row>
    <row r="2445" spans="27:47">
      <c r="AA2445" s="19"/>
      <c r="AB2445" s="19"/>
      <c r="AC2445" s="19"/>
      <c r="AD2445" s="19"/>
      <c r="AE2445" s="19"/>
      <c r="AF2445" s="22"/>
      <c r="AG2445" s="137"/>
      <c r="AN2445" s="19"/>
      <c r="AO2445" s="19"/>
      <c r="AP2445" s="19"/>
      <c r="AQ2445" s="19"/>
      <c r="AR2445" s="19"/>
      <c r="AS2445" s="19"/>
      <c r="AT2445" s="19"/>
      <c r="AU2445" s="19"/>
    </row>
    <row r="2446" spans="27:47">
      <c r="AA2446" s="19"/>
      <c r="AB2446" s="19"/>
      <c r="AC2446" s="19"/>
      <c r="AD2446" s="19"/>
      <c r="AE2446" s="19"/>
      <c r="AF2446" s="22"/>
      <c r="AG2446" s="137"/>
      <c r="AN2446" s="19"/>
      <c r="AO2446" s="19"/>
      <c r="AP2446" s="19"/>
      <c r="AQ2446" s="19"/>
      <c r="AR2446" s="19"/>
      <c r="AS2446" s="19"/>
      <c r="AT2446" s="19"/>
      <c r="AU2446" s="19"/>
    </row>
    <row r="2447" spans="27:47">
      <c r="AA2447" s="19"/>
      <c r="AB2447" s="19"/>
      <c r="AC2447" s="19"/>
      <c r="AD2447" s="19"/>
      <c r="AE2447" s="19"/>
      <c r="AF2447" s="22"/>
      <c r="AG2447" s="137"/>
      <c r="AN2447" s="19"/>
      <c r="AO2447" s="19"/>
      <c r="AP2447" s="19"/>
      <c r="AQ2447" s="19"/>
      <c r="AR2447" s="19"/>
      <c r="AS2447" s="19"/>
      <c r="AT2447" s="19"/>
      <c r="AU2447" s="19"/>
    </row>
    <row r="2448" spans="27:47">
      <c r="AA2448" s="19"/>
      <c r="AB2448" s="19"/>
      <c r="AC2448" s="19"/>
      <c r="AD2448" s="19"/>
      <c r="AE2448" s="19"/>
      <c r="AF2448" s="22"/>
      <c r="AG2448" s="137"/>
      <c r="AN2448" s="19"/>
      <c r="AO2448" s="19"/>
      <c r="AP2448" s="19"/>
      <c r="AQ2448" s="19"/>
      <c r="AR2448" s="19"/>
      <c r="AS2448" s="19"/>
      <c r="AT2448" s="19"/>
      <c r="AU2448" s="19"/>
    </row>
    <row r="2449" spans="27:47">
      <c r="AA2449" s="19"/>
      <c r="AB2449" s="19"/>
      <c r="AC2449" s="19"/>
      <c r="AD2449" s="19"/>
      <c r="AE2449" s="19"/>
      <c r="AF2449" s="22"/>
      <c r="AG2449" s="137"/>
      <c r="AN2449" s="19"/>
      <c r="AO2449" s="19"/>
      <c r="AP2449" s="19"/>
      <c r="AQ2449" s="19"/>
      <c r="AR2449" s="19"/>
      <c r="AS2449" s="19"/>
      <c r="AT2449" s="19"/>
      <c r="AU2449" s="19"/>
    </row>
    <row r="2450" spans="27:47">
      <c r="AA2450" s="19"/>
      <c r="AB2450" s="19"/>
      <c r="AC2450" s="19"/>
      <c r="AD2450" s="19"/>
      <c r="AE2450" s="19"/>
      <c r="AF2450" s="22"/>
      <c r="AG2450" s="137"/>
      <c r="AN2450" s="19"/>
      <c r="AO2450" s="19"/>
      <c r="AP2450" s="19"/>
      <c r="AQ2450" s="19"/>
      <c r="AR2450" s="19"/>
      <c r="AS2450" s="19"/>
      <c r="AT2450" s="19"/>
      <c r="AU2450" s="19"/>
    </row>
    <row r="2451" spans="27:47">
      <c r="AA2451" s="19"/>
      <c r="AB2451" s="19"/>
      <c r="AC2451" s="19"/>
      <c r="AD2451" s="19"/>
      <c r="AE2451" s="19"/>
      <c r="AF2451" s="22"/>
      <c r="AG2451" s="137"/>
      <c r="AN2451" s="19"/>
      <c r="AO2451" s="19"/>
      <c r="AP2451" s="19"/>
      <c r="AQ2451" s="19"/>
      <c r="AR2451" s="19"/>
      <c r="AS2451" s="19"/>
      <c r="AT2451" s="19"/>
      <c r="AU2451" s="19"/>
    </row>
    <row r="2452" spans="27:47">
      <c r="AA2452" s="19"/>
      <c r="AB2452" s="19"/>
      <c r="AC2452" s="19"/>
      <c r="AD2452" s="19"/>
      <c r="AE2452" s="19"/>
      <c r="AF2452" s="22"/>
      <c r="AG2452" s="137"/>
      <c r="AN2452" s="19"/>
      <c r="AO2452" s="19"/>
      <c r="AP2452" s="19"/>
      <c r="AQ2452" s="19"/>
      <c r="AR2452" s="19"/>
      <c r="AS2452" s="19"/>
      <c r="AT2452" s="19"/>
      <c r="AU2452" s="19"/>
    </row>
    <row r="2453" spans="27:47">
      <c r="AA2453" s="19"/>
      <c r="AB2453" s="19"/>
      <c r="AC2453" s="19"/>
      <c r="AD2453" s="19"/>
      <c r="AE2453" s="19"/>
      <c r="AF2453" s="22"/>
      <c r="AG2453" s="137"/>
      <c r="AN2453" s="19"/>
      <c r="AO2453" s="19"/>
      <c r="AP2453" s="19"/>
      <c r="AQ2453" s="19"/>
      <c r="AR2453" s="19"/>
      <c r="AS2453" s="19"/>
      <c r="AT2453" s="19"/>
      <c r="AU2453" s="19"/>
    </row>
    <row r="2454" spans="27:47">
      <c r="AA2454" s="19"/>
      <c r="AB2454" s="19"/>
      <c r="AC2454" s="19"/>
      <c r="AD2454" s="19"/>
      <c r="AE2454" s="19"/>
      <c r="AF2454" s="22"/>
      <c r="AG2454" s="137"/>
      <c r="AN2454" s="19"/>
      <c r="AO2454" s="19"/>
      <c r="AP2454" s="19"/>
      <c r="AQ2454" s="19"/>
      <c r="AR2454" s="19"/>
      <c r="AS2454" s="19"/>
      <c r="AT2454" s="19"/>
      <c r="AU2454" s="19"/>
    </row>
    <row r="2455" spans="27:47">
      <c r="AA2455" s="19"/>
      <c r="AB2455" s="19"/>
      <c r="AC2455" s="19"/>
      <c r="AD2455" s="19"/>
      <c r="AE2455" s="19"/>
      <c r="AF2455" s="22"/>
      <c r="AG2455" s="137"/>
      <c r="AN2455" s="19"/>
      <c r="AO2455" s="19"/>
      <c r="AP2455" s="19"/>
      <c r="AQ2455" s="19"/>
      <c r="AR2455" s="19"/>
      <c r="AS2455" s="19"/>
      <c r="AT2455" s="19"/>
      <c r="AU2455" s="19"/>
    </row>
    <row r="2456" spans="27:47">
      <c r="AA2456" s="19"/>
      <c r="AB2456" s="19"/>
      <c r="AC2456" s="19"/>
      <c r="AD2456" s="19"/>
      <c r="AE2456" s="19"/>
      <c r="AF2456" s="22"/>
      <c r="AG2456" s="137"/>
      <c r="AN2456" s="19"/>
      <c r="AO2456" s="19"/>
      <c r="AP2456" s="19"/>
      <c r="AQ2456" s="19"/>
      <c r="AR2456" s="19"/>
      <c r="AS2456" s="19"/>
      <c r="AT2456" s="19"/>
      <c r="AU2456" s="19"/>
    </row>
    <row r="2457" spans="27:47">
      <c r="AA2457" s="19"/>
      <c r="AB2457" s="19"/>
      <c r="AC2457" s="19"/>
      <c r="AD2457" s="19"/>
      <c r="AE2457" s="19"/>
      <c r="AF2457" s="22"/>
      <c r="AG2457" s="137"/>
      <c r="AN2457" s="19"/>
      <c r="AO2457" s="19"/>
      <c r="AP2457" s="19"/>
      <c r="AQ2457" s="19"/>
      <c r="AR2457" s="19"/>
      <c r="AS2457" s="19"/>
      <c r="AT2457" s="19"/>
      <c r="AU2457" s="19"/>
    </row>
    <row r="2458" spans="27:47">
      <c r="AA2458" s="19"/>
      <c r="AB2458" s="19"/>
      <c r="AC2458" s="19"/>
      <c r="AD2458" s="19"/>
      <c r="AE2458" s="19"/>
      <c r="AF2458" s="22"/>
      <c r="AG2458" s="137"/>
      <c r="AN2458" s="19"/>
      <c r="AO2458" s="19"/>
      <c r="AP2458" s="19"/>
      <c r="AQ2458" s="19"/>
      <c r="AR2458" s="19"/>
      <c r="AS2458" s="19"/>
      <c r="AT2458" s="19"/>
      <c r="AU2458" s="19"/>
    </row>
    <row r="2459" spans="27:47">
      <c r="AA2459" s="19"/>
      <c r="AB2459" s="19"/>
      <c r="AC2459" s="19"/>
      <c r="AD2459" s="19"/>
      <c r="AE2459" s="19"/>
      <c r="AF2459" s="22"/>
      <c r="AG2459" s="137"/>
      <c r="AN2459" s="19"/>
      <c r="AO2459" s="19"/>
      <c r="AP2459" s="19"/>
      <c r="AQ2459" s="19"/>
      <c r="AR2459" s="19"/>
      <c r="AS2459" s="19"/>
      <c r="AT2459" s="19"/>
      <c r="AU2459" s="19"/>
    </row>
    <row r="2460" spans="27:47">
      <c r="AA2460" s="19"/>
      <c r="AB2460" s="19"/>
      <c r="AC2460" s="19"/>
      <c r="AD2460" s="19"/>
      <c r="AE2460" s="19"/>
      <c r="AF2460" s="22"/>
      <c r="AG2460" s="137"/>
      <c r="AN2460" s="19"/>
      <c r="AO2460" s="19"/>
      <c r="AP2460" s="19"/>
      <c r="AQ2460" s="19"/>
      <c r="AR2460" s="19"/>
      <c r="AS2460" s="19"/>
      <c r="AT2460" s="19"/>
      <c r="AU2460" s="19"/>
    </row>
    <row r="2461" spans="27:47">
      <c r="AA2461" s="19"/>
      <c r="AB2461" s="19"/>
      <c r="AC2461" s="19"/>
      <c r="AD2461" s="19"/>
      <c r="AE2461" s="19"/>
      <c r="AF2461" s="22"/>
      <c r="AG2461" s="137"/>
      <c r="AN2461" s="19"/>
      <c r="AO2461" s="19"/>
      <c r="AP2461" s="19"/>
      <c r="AQ2461" s="19"/>
      <c r="AR2461" s="19"/>
      <c r="AS2461" s="19"/>
      <c r="AT2461" s="19"/>
      <c r="AU2461" s="19"/>
    </row>
    <row r="2462" spans="27:47">
      <c r="AA2462" s="19"/>
      <c r="AB2462" s="19"/>
      <c r="AC2462" s="19"/>
      <c r="AD2462" s="19"/>
      <c r="AE2462" s="19"/>
      <c r="AF2462" s="22"/>
      <c r="AG2462" s="137"/>
      <c r="AN2462" s="19"/>
      <c r="AO2462" s="19"/>
      <c r="AP2462" s="19"/>
      <c r="AQ2462" s="19"/>
      <c r="AR2462" s="19"/>
      <c r="AS2462" s="19"/>
      <c r="AT2462" s="19"/>
      <c r="AU2462" s="19"/>
    </row>
    <row r="2463" spans="27:47">
      <c r="AA2463" s="19"/>
      <c r="AB2463" s="19"/>
      <c r="AC2463" s="19"/>
      <c r="AD2463" s="19"/>
      <c r="AE2463" s="19"/>
      <c r="AF2463" s="22"/>
      <c r="AG2463" s="137"/>
      <c r="AN2463" s="19"/>
      <c r="AO2463" s="19"/>
      <c r="AP2463" s="19"/>
      <c r="AQ2463" s="19"/>
      <c r="AR2463" s="19"/>
      <c r="AS2463" s="19"/>
      <c r="AT2463" s="19"/>
      <c r="AU2463" s="19"/>
    </row>
    <row r="2464" spans="27:47">
      <c r="AA2464" s="19"/>
      <c r="AB2464" s="19"/>
      <c r="AC2464" s="19"/>
      <c r="AD2464" s="19"/>
      <c r="AE2464" s="19"/>
      <c r="AF2464" s="22"/>
      <c r="AG2464" s="137"/>
      <c r="AN2464" s="19"/>
      <c r="AO2464" s="19"/>
      <c r="AP2464" s="19"/>
      <c r="AQ2464" s="19"/>
      <c r="AR2464" s="19"/>
      <c r="AS2464" s="19"/>
      <c r="AT2464" s="19"/>
      <c r="AU2464" s="19"/>
    </row>
    <row r="2465" spans="27:47">
      <c r="AA2465" s="19"/>
      <c r="AB2465" s="19"/>
      <c r="AC2465" s="19"/>
      <c r="AD2465" s="19"/>
      <c r="AE2465" s="19"/>
      <c r="AF2465" s="22"/>
      <c r="AG2465" s="137"/>
      <c r="AN2465" s="19"/>
      <c r="AO2465" s="19"/>
      <c r="AP2465" s="19"/>
      <c r="AQ2465" s="19"/>
      <c r="AR2465" s="19"/>
      <c r="AS2465" s="19"/>
      <c r="AT2465" s="19"/>
      <c r="AU2465" s="19"/>
    </row>
    <row r="2466" spans="27:47">
      <c r="AA2466" s="19"/>
      <c r="AB2466" s="19"/>
      <c r="AC2466" s="19"/>
      <c r="AD2466" s="19"/>
      <c r="AE2466" s="19"/>
      <c r="AF2466" s="22"/>
      <c r="AG2466" s="137"/>
      <c r="AN2466" s="19"/>
      <c r="AO2466" s="19"/>
      <c r="AP2466" s="19"/>
      <c r="AQ2466" s="19"/>
      <c r="AR2466" s="19"/>
      <c r="AS2466" s="19"/>
      <c r="AT2466" s="19"/>
      <c r="AU2466" s="19"/>
    </row>
    <row r="2467" spans="27:47">
      <c r="AA2467" s="19"/>
      <c r="AB2467" s="19"/>
      <c r="AC2467" s="19"/>
      <c r="AD2467" s="19"/>
      <c r="AE2467" s="19"/>
      <c r="AF2467" s="22"/>
      <c r="AG2467" s="137"/>
      <c r="AN2467" s="19"/>
      <c r="AO2467" s="19"/>
      <c r="AP2467" s="19"/>
      <c r="AQ2467" s="19"/>
      <c r="AR2467" s="19"/>
      <c r="AS2467" s="19"/>
      <c r="AT2467" s="19"/>
      <c r="AU2467" s="19"/>
    </row>
    <row r="2468" spans="27:47">
      <c r="AA2468" s="19"/>
      <c r="AB2468" s="19"/>
      <c r="AC2468" s="19"/>
      <c r="AD2468" s="19"/>
      <c r="AE2468" s="19"/>
      <c r="AF2468" s="22"/>
      <c r="AG2468" s="137"/>
      <c r="AN2468" s="19"/>
      <c r="AO2468" s="19"/>
      <c r="AP2468" s="19"/>
      <c r="AQ2468" s="19"/>
      <c r="AR2468" s="19"/>
      <c r="AS2468" s="19"/>
      <c r="AT2468" s="19"/>
      <c r="AU2468" s="19"/>
    </row>
    <row r="2469" spans="27:47">
      <c r="AA2469" s="19"/>
      <c r="AB2469" s="19"/>
      <c r="AC2469" s="19"/>
      <c r="AD2469" s="19"/>
      <c r="AE2469" s="19"/>
      <c r="AF2469" s="22"/>
      <c r="AG2469" s="137"/>
      <c r="AN2469" s="19"/>
      <c r="AO2469" s="19"/>
      <c r="AP2469" s="19"/>
      <c r="AQ2469" s="19"/>
      <c r="AR2469" s="19"/>
      <c r="AS2469" s="19"/>
      <c r="AT2469" s="19"/>
      <c r="AU2469" s="19"/>
    </row>
    <row r="2470" spans="27:47">
      <c r="AA2470" s="19"/>
      <c r="AB2470" s="19"/>
      <c r="AC2470" s="19"/>
      <c r="AD2470" s="19"/>
      <c r="AE2470" s="19"/>
      <c r="AF2470" s="22"/>
      <c r="AG2470" s="137"/>
      <c r="AN2470" s="19"/>
      <c r="AO2470" s="19"/>
      <c r="AP2470" s="19"/>
      <c r="AQ2470" s="19"/>
      <c r="AR2470" s="19"/>
      <c r="AS2470" s="19"/>
      <c r="AT2470" s="19"/>
      <c r="AU2470" s="19"/>
    </row>
    <row r="2471" spans="27:47">
      <c r="AA2471" s="19"/>
      <c r="AB2471" s="19"/>
      <c r="AC2471" s="19"/>
      <c r="AD2471" s="19"/>
      <c r="AE2471" s="19"/>
      <c r="AF2471" s="22"/>
      <c r="AG2471" s="137"/>
      <c r="AN2471" s="19"/>
      <c r="AO2471" s="19"/>
      <c r="AP2471" s="19"/>
      <c r="AQ2471" s="19"/>
      <c r="AR2471" s="19"/>
      <c r="AS2471" s="19"/>
      <c r="AT2471" s="19"/>
      <c r="AU2471" s="19"/>
    </row>
    <row r="2472" spans="27:47">
      <c r="AA2472" s="19"/>
      <c r="AB2472" s="19"/>
      <c r="AC2472" s="19"/>
      <c r="AD2472" s="19"/>
      <c r="AE2472" s="19"/>
      <c r="AF2472" s="22"/>
      <c r="AG2472" s="137"/>
      <c r="AN2472" s="19"/>
      <c r="AO2472" s="19"/>
      <c r="AP2472" s="19"/>
      <c r="AQ2472" s="19"/>
      <c r="AR2472" s="19"/>
      <c r="AS2472" s="19"/>
      <c r="AT2472" s="19"/>
      <c r="AU2472" s="19"/>
    </row>
    <row r="2473" spans="27:47">
      <c r="AA2473" s="19"/>
      <c r="AB2473" s="19"/>
      <c r="AC2473" s="19"/>
      <c r="AD2473" s="19"/>
      <c r="AE2473" s="19"/>
      <c r="AF2473" s="22"/>
      <c r="AG2473" s="137"/>
      <c r="AN2473" s="19"/>
      <c r="AO2473" s="19"/>
      <c r="AP2473" s="19"/>
      <c r="AQ2473" s="19"/>
      <c r="AR2473" s="19"/>
      <c r="AS2473" s="19"/>
      <c r="AT2473" s="19"/>
      <c r="AU2473" s="19"/>
    </row>
    <row r="2474" spans="27:47">
      <c r="AA2474" s="19"/>
      <c r="AB2474" s="19"/>
      <c r="AC2474" s="19"/>
      <c r="AD2474" s="19"/>
      <c r="AE2474" s="19"/>
      <c r="AF2474" s="22"/>
      <c r="AG2474" s="137"/>
      <c r="AN2474" s="19"/>
      <c r="AO2474" s="19"/>
      <c r="AP2474" s="19"/>
      <c r="AQ2474" s="19"/>
      <c r="AR2474" s="19"/>
      <c r="AS2474" s="19"/>
      <c r="AT2474" s="19"/>
      <c r="AU2474" s="19"/>
    </row>
    <row r="2475" spans="27:47">
      <c r="AA2475" s="19"/>
      <c r="AB2475" s="19"/>
      <c r="AC2475" s="19"/>
      <c r="AD2475" s="19"/>
      <c r="AE2475" s="19"/>
      <c r="AF2475" s="22"/>
      <c r="AG2475" s="137"/>
      <c r="AN2475" s="19"/>
      <c r="AO2475" s="19"/>
      <c r="AP2475" s="19"/>
      <c r="AQ2475" s="19"/>
      <c r="AR2475" s="19"/>
      <c r="AS2475" s="19"/>
      <c r="AT2475" s="19"/>
      <c r="AU2475" s="19"/>
    </row>
    <row r="2476" spans="27:47">
      <c r="AA2476" s="19"/>
      <c r="AB2476" s="19"/>
      <c r="AC2476" s="19"/>
      <c r="AD2476" s="19"/>
      <c r="AE2476" s="19"/>
      <c r="AF2476" s="22"/>
      <c r="AG2476" s="137"/>
      <c r="AN2476" s="19"/>
      <c r="AO2476" s="19"/>
      <c r="AP2476" s="19"/>
      <c r="AQ2476" s="19"/>
      <c r="AR2476" s="19"/>
      <c r="AS2476" s="19"/>
      <c r="AT2476" s="19"/>
      <c r="AU2476" s="19"/>
    </row>
    <row r="2477" spans="27:47">
      <c r="AA2477" s="19"/>
      <c r="AB2477" s="19"/>
      <c r="AC2477" s="19"/>
      <c r="AD2477" s="19"/>
      <c r="AE2477" s="19"/>
      <c r="AF2477" s="22"/>
      <c r="AG2477" s="137"/>
      <c r="AN2477" s="19"/>
      <c r="AO2477" s="19"/>
      <c r="AP2477" s="19"/>
      <c r="AQ2477" s="19"/>
      <c r="AR2477" s="19"/>
      <c r="AS2477" s="19"/>
      <c r="AT2477" s="19"/>
      <c r="AU2477" s="19"/>
    </row>
    <row r="2478" spans="27:47">
      <c r="AA2478" s="19"/>
      <c r="AB2478" s="19"/>
      <c r="AC2478" s="19"/>
      <c r="AD2478" s="19"/>
      <c r="AE2478" s="19"/>
      <c r="AF2478" s="22"/>
      <c r="AG2478" s="137"/>
      <c r="AN2478" s="19"/>
      <c r="AO2478" s="19"/>
      <c r="AP2478" s="19"/>
      <c r="AQ2478" s="19"/>
      <c r="AR2478" s="19"/>
      <c r="AS2478" s="19"/>
      <c r="AT2478" s="19"/>
      <c r="AU2478" s="19"/>
    </row>
    <row r="2479" spans="27:47">
      <c r="AA2479" s="19"/>
      <c r="AB2479" s="19"/>
      <c r="AC2479" s="19"/>
      <c r="AD2479" s="19"/>
      <c r="AE2479" s="19"/>
      <c r="AF2479" s="22"/>
      <c r="AG2479" s="137"/>
      <c r="AN2479" s="19"/>
      <c r="AO2479" s="19"/>
      <c r="AP2479" s="19"/>
      <c r="AQ2479" s="19"/>
      <c r="AR2479" s="19"/>
      <c r="AS2479" s="19"/>
      <c r="AT2479" s="19"/>
      <c r="AU2479" s="19"/>
    </row>
    <row r="2480" spans="27:47">
      <c r="AA2480" s="19"/>
      <c r="AB2480" s="19"/>
      <c r="AC2480" s="19"/>
      <c r="AD2480" s="19"/>
      <c r="AE2480" s="19"/>
      <c r="AF2480" s="22"/>
      <c r="AG2480" s="137"/>
      <c r="AN2480" s="19"/>
      <c r="AO2480" s="19"/>
      <c r="AP2480" s="19"/>
      <c r="AQ2480" s="19"/>
      <c r="AR2480" s="19"/>
      <c r="AS2480" s="19"/>
      <c r="AT2480" s="19"/>
      <c r="AU2480" s="19"/>
    </row>
    <row r="2481" spans="27:47">
      <c r="AA2481" s="19"/>
      <c r="AB2481" s="19"/>
      <c r="AC2481" s="19"/>
      <c r="AD2481" s="19"/>
      <c r="AE2481" s="19"/>
      <c r="AF2481" s="22"/>
      <c r="AG2481" s="137"/>
      <c r="AN2481" s="19"/>
      <c r="AO2481" s="19"/>
      <c r="AP2481" s="19"/>
      <c r="AQ2481" s="19"/>
      <c r="AR2481" s="19"/>
      <c r="AS2481" s="19"/>
      <c r="AT2481" s="19"/>
      <c r="AU2481" s="19"/>
    </row>
    <row r="2482" spans="27:47">
      <c r="AA2482" s="19"/>
      <c r="AB2482" s="19"/>
      <c r="AC2482" s="19"/>
      <c r="AD2482" s="19"/>
      <c r="AE2482" s="19"/>
      <c r="AF2482" s="22"/>
      <c r="AG2482" s="137"/>
      <c r="AN2482" s="19"/>
      <c r="AO2482" s="19"/>
      <c r="AP2482" s="19"/>
      <c r="AQ2482" s="19"/>
      <c r="AR2482" s="19"/>
      <c r="AS2482" s="19"/>
      <c r="AT2482" s="19"/>
      <c r="AU2482" s="19"/>
    </row>
    <row r="2483" spans="27:47">
      <c r="AA2483" s="19"/>
      <c r="AB2483" s="19"/>
      <c r="AC2483" s="19"/>
      <c r="AD2483" s="19"/>
      <c r="AE2483" s="19"/>
      <c r="AF2483" s="22"/>
      <c r="AG2483" s="137"/>
      <c r="AN2483" s="19"/>
      <c r="AO2483" s="19"/>
      <c r="AP2483" s="19"/>
      <c r="AQ2483" s="19"/>
      <c r="AR2483" s="19"/>
      <c r="AS2483" s="19"/>
      <c r="AT2483" s="19"/>
      <c r="AU2483" s="19"/>
    </row>
    <row r="2484" spans="27:47">
      <c r="AA2484" s="19"/>
      <c r="AB2484" s="19"/>
      <c r="AC2484" s="19"/>
      <c r="AD2484" s="19"/>
      <c r="AE2484" s="19"/>
      <c r="AF2484" s="22"/>
      <c r="AG2484" s="137"/>
      <c r="AN2484" s="19"/>
      <c r="AO2484" s="19"/>
      <c r="AP2484" s="19"/>
      <c r="AQ2484" s="19"/>
      <c r="AR2484" s="19"/>
      <c r="AS2484" s="19"/>
      <c r="AT2484" s="19"/>
      <c r="AU2484" s="19"/>
    </row>
    <row r="2485" spans="27:47">
      <c r="AA2485" s="19"/>
      <c r="AB2485" s="19"/>
      <c r="AC2485" s="19"/>
      <c r="AD2485" s="19"/>
      <c r="AE2485" s="19"/>
      <c r="AF2485" s="22"/>
      <c r="AG2485" s="137"/>
      <c r="AN2485" s="19"/>
      <c r="AO2485" s="19"/>
      <c r="AP2485" s="19"/>
      <c r="AQ2485" s="19"/>
      <c r="AR2485" s="19"/>
      <c r="AS2485" s="19"/>
      <c r="AT2485" s="19"/>
      <c r="AU2485" s="19"/>
    </row>
    <row r="2486" spans="27:47">
      <c r="AA2486" s="19"/>
      <c r="AB2486" s="19"/>
      <c r="AC2486" s="19"/>
      <c r="AD2486" s="19"/>
      <c r="AE2486" s="19"/>
      <c r="AF2486" s="22"/>
      <c r="AG2486" s="137"/>
      <c r="AN2486" s="19"/>
      <c r="AO2486" s="19"/>
      <c r="AP2486" s="19"/>
      <c r="AQ2486" s="19"/>
      <c r="AR2486" s="19"/>
      <c r="AS2486" s="19"/>
      <c r="AT2486" s="19"/>
      <c r="AU2486" s="19"/>
    </row>
    <row r="2487" spans="27:47">
      <c r="AA2487" s="19"/>
      <c r="AB2487" s="19"/>
      <c r="AC2487" s="19"/>
      <c r="AD2487" s="19"/>
      <c r="AE2487" s="19"/>
      <c r="AF2487" s="22"/>
      <c r="AG2487" s="137"/>
      <c r="AN2487" s="19"/>
      <c r="AO2487" s="19"/>
      <c r="AP2487" s="19"/>
      <c r="AQ2487" s="19"/>
      <c r="AR2487" s="19"/>
      <c r="AS2487" s="19"/>
      <c r="AT2487" s="19"/>
      <c r="AU2487" s="19"/>
    </row>
    <row r="2488" spans="27:47">
      <c r="AA2488" s="19"/>
      <c r="AB2488" s="19"/>
      <c r="AC2488" s="19"/>
      <c r="AD2488" s="19"/>
      <c r="AE2488" s="19"/>
      <c r="AF2488" s="22"/>
      <c r="AG2488" s="137"/>
      <c r="AN2488" s="19"/>
      <c r="AO2488" s="19"/>
      <c r="AP2488" s="19"/>
      <c r="AQ2488" s="19"/>
      <c r="AR2488" s="19"/>
      <c r="AS2488" s="19"/>
      <c r="AT2488" s="19"/>
      <c r="AU2488" s="19"/>
    </row>
    <row r="2489" spans="27:47">
      <c r="AA2489" s="19"/>
      <c r="AB2489" s="19"/>
      <c r="AC2489" s="19"/>
      <c r="AD2489" s="19"/>
      <c r="AE2489" s="19"/>
      <c r="AF2489" s="22"/>
      <c r="AG2489" s="137"/>
      <c r="AN2489" s="19"/>
      <c r="AO2489" s="19"/>
      <c r="AP2489" s="19"/>
      <c r="AQ2489" s="19"/>
      <c r="AR2489" s="19"/>
      <c r="AS2489" s="19"/>
      <c r="AT2489" s="19"/>
      <c r="AU2489" s="19"/>
    </row>
    <row r="2490" spans="27:47">
      <c r="AA2490" s="19"/>
      <c r="AB2490" s="19"/>
      <c r="AC2490" s="19"/>
      <c r="AD2490" s="19"/>
      <c r="AE2490" s="19"/>
      <c r="AF2490" s="22"/>
      <c r="AG2490" s="137"/>
      <c r="AN2490" s="19"/>
      <c r="AO2490" s="19"/>
      <c r="AP2490" s="19"/>
      <c r="AQ2490" s="19"/>
      <c r="AR2490" s="19"/>
      <c r="AS2490" s="19"/>
      <c r="AT2490" s="19"/>
      <c r="AU2490" s="19"/>
    </row>
    <row r="2491" spans="27:47">
      <c r="AA2491" s="19"/>
      <c r="AB2491" s="19"/>
      <c r="AC2491" s="19"/>
      <c r="AD2491" s="19"/>
      <c r="AE2491" s="19"/>
      <c r="AF2491" s="22"/>
      <c r="AG2491" s="137"/>
      <c r="AN2491" s="19"/>
      <c r="AO2491" s="19"/>
      <c r="AP2491" s="19"/>
      <c r="AQ2491" s="19"/>
      <c r="AR2491" s="19"/>
      <c r="AS2491" s="19"/>
      <c r="AT2491" s="19"/>
      <c r="AU2491" s="19"/>
    </row>
    <row r="2492" spans="27:47">
      <c r="AA2492" s="19"/>
      <c r="AB2492" s="19"/>
      <c r="AC2492" s="19"/>
      <c r="AD2492" s="19"/>
      <c r="AE2492" s="19"/>
      <c r="AF2492" s="22"/>
      <c r="AG2492" s="137"/>
      <c r="AN2492" s="19"/>
      <c r="AO2492" s="19"/>
      <c r="AP2492" s="19"/>
      <c r="AQ2492" s="19"/>
      <c r="AR2492" s="19"/>
      <c r="AS2492" s="19"/>
      <c r="AT2492" s="19"/>
      <c r="AU2492" s="19"/>
    </row>
    <row r="2493" spans="27:47">
      <c r="AA2493" s="19"/>
      <c r="AB2493" s="19"/>
      <c r="AC2493" s="19"/>
      <c r="AD2493" s="19"/>
      <c r="AE2493" s="19"/>
      <c r="AF2493" s="22"/>
      <c r="AG2493" s="137"/>
      <c r="AN2493" s="19"/>
      <c r="AO2493" s="19"/>
      <c r="AP2493" s="19"/>
      <c r="AQ2493" s="19"/>
      <c r="AR2493" s="19"/>
      <c r="AS2493" s="19"/>
      <c r="AT2493" s="19"/>
      <c r="AU2493" s="19"/>
    </row>
    <row r="2494" spans="27:47">
      <c r="AA2494" s="19"/>
      <c r="AB2494" s="19"/>
      <c r="AC2494" s="19"/>
      <c r="AD2494" s="19"/>
      <c r="AE2494" s="19"/>
      <c r="AF2494" s="22"/>
      <c r="AG2494" s="137"/>
      <c r="AN2494" s="19"/>
      <c r="AO2494" s="19"/>
      <c r="AP2494" s="19"/>
      <c r="AQ2494" s="19"/>
      <c r="AR2494" s="19"/>
      <c r="AS2494" s="19"/>
      <c r="AT2494" s="19"/>
      <c r="AU2494" s="19"/>
    </row>
    <row r="2495" spans="27:47">
      <c r="AA2495" s="19"/>
      <c r="AB2495" s="19"/>
      <c r="AC2495" s="19"/>
      <c r="AD2495" s="19"/>
      <c r="AE2495" s="19"/>
      <c r="AF2495" s="22"/>
      <c r="AG2495" s="137"/>
      <c r="AN2495" s="19"/>
      <c r="AO2495" s="19"/>
      <c r="AP2495" s="19"/>
      <c r="AQ2495" s="19"/>
      <c r="AR2495" s="19"/>
      <c r="AS2495" s="19"/>
      <c r="AT2495" s="19"/>
      <c r="AU2495" s="19"/>
    </row>
    <row r="2496" spans="27:47">
      <c r="AA2496" s="19"/>
      <c r="AB2496" s="19"/>
      <c r="AC2496" s="19"/>
      <c r="AD2496" s="19"/>
      <c r="AE2496" s="19"/>
      <c r="AF2496" s="22"/>
      <c r="AG2496" s="137"/>
      <c r="AN2496" s="19"/>
      <c r="AO2496" s="19"/>
      <c r="AP2496" s="19"/>
      <c r="AQ2496" s="19"/>
      <c r="AR2496" s="19"/>
      <c r="AS2496" s="19"/>
      <c r="AT2496" s="19"/>
      <c r="AU2496" s="19"/>
    </row>
    <row r="2497" spans="27:47">
      <c r="AA2497" s="19"/>
      <c r="AB2497" s="19"/>
      <c r="AC2497" s="19"/>
      <c r="AD2497" s="19"/>
      <c r="AE2497" s="19"/>
      <c r="AF2497" s="22"/>
      <c r="AG2497" s="137"/>
      <c r="AN2497" s="19"/>
      <c r="AO2497" s="19"/>
      <c r="AP2497" s="19"/>
      <c r="AQ2497" s="19"/>
      <c r="AR2497" s="19"/>
      <c r="AS2497" s="19"/>
      <c r="AT2497" s="19"/>
      <c r="AU2497" s="19"/>
    </row>
    <row r="2498" spans="27:47">
      <c r="AA2498" s="19"/>
      <c r="AB2498" s="19"/>
      <c r="AC2498" s="19"/>
      <c r="AD2498" s="19"/>
      <c r="AE2498" s="19"/>
      <c r="AF2498" s="22"/>
      <c r="AG2498" s="137"/>
      <c r="AN2498" s="19"/>
      <c r="AO2498" s="19"/>
      <c r="AP2498" s="19"/>
      <c r="AQ2498" s="19"/>
      <c r="AR2498" s="19"/>
      <c r="AS2498" s="19"/>
      <c r="AT2498" s="19"/>
      <c r="AU2498" s="19"/>
    </row>
    <row r="2499" spans="27:47">
      <c r="AA2499" s="19"/>
      <c r="AB2499" s="19"/>
      <c r="AC2499" s="19"/>
      <c r="AD2499" s="19"/>
      <c r="AE2499" s="19"/>
      <c r="AF2499" s="22"/>
      <c r="AG2499" s="137"/>
      <c r="AN2499" s="19"/>
      <c r="AO2499" s="19"/>
      <c r="AP2499" s="19"/>
      <c r="AQ2499" s="19"/>
      <c r="AR2499" s="19"/>
      <c r="AS2499" s="19"/>
      <c r="AT2499" s="19"/>
      <c r="AU2499" s="19"/>
    </row>
    <row r="2500" spans="27:47">
      <c r="AA2500" s="19"/>
      <c r="AB2500" s="19"/>
      <c r="AC2500" s="19"/>
      <c r="AD2500" s="19"/>
      <c r="AE2500" s="19"/>
      <c r="AF2500" s="22"/>
      <c r="AG2500" s="137"/>
      <c r="AN2500" s="19"/>
      <c r="AO2500" s="19"/>
      <c r="AP2500" s="19"/>
      <c r="AQ2500" s="19"/>
      <c r="AR2500" s="19"/>
      <c r="AS2500" s="19"/>
      <c r="AT2500" s="19"/>
      <c r="AU2500" s="19"/>
    </row>
    <row r="2501" spans="27:47">
      <c r="AA2501" s="19"/>
      <c r="AB2501" s="19"/>
      <c r="AC2501" s="19"/>
      <c r="AD2501" s="19"/>
      <c r="AE2501" s="19"/>
      <c r="AF2501" s="22"/>
      <c r="AG2501" s="137"/>
      <c r="AN2501" s="19"/>
      <c r="AO2501" s="19"/>
      <c r="AP2501" s="19"/>
      <c r="AQ2501" s="19"/>
      <c r="AR2501" s="19"/>
      <c r="AS2501" s="19"/>
      <c r="AT2501" s="19"/>
      <c r="AU2501" s="19"/>
    </row>
    <row r="2502" spans="27:47">
      <c r="AA2502" s="19"/>
      <c r="AB2502" s="19"/>
      <c r="AC2502" s="19"/>
      <c r="AD2502" s="19"/>
      <c r="AE2502" s="19"/>
      <c r="AF2502" s="22"/>
      <c r="AG2502" s="137"/>
      <c r="AN2502" s="19"/>
      <c r="AO2502" s="19"/>
      <c r="AP2502" s="19"/>
      <c r="AQ2502" s="19"/>
      <c r="AR2502" s="19"/>
      <c r="AS2502" s="19"/>
      <c r="AT2502" s="19"/>
      <c r="AU2502" s="19"/>
    </row>
    <row r="2503" spans="27:47">
      <c r="AA2503" s="19"/>
      <c r="AB2503" s="19"/>
      <c r="AC2503" s="19"/>
      <c r="AD2503" s="19"/>
      <c r="AE2503" s="19"/>
      <c r="AF2503" s="22"/>
      <c r="AG2503" s="137"/>
      <c r="AN2503" s="19"/>
      <c r="AO2503" s="19"/>
      <c r="AP2503" s="19"/>
      <c r="AQ2503" s="19"/>
      <c r="AR2503" s="19"/>
      <c r="AS2503" s="19"/>
      <c r="AT2503" s="19"/>
      <c r="AU2503" s="19"/>
    </row>
    <row r="2504" spans="27:47">
      <c r="AA2504" s="19"/>
      <c r="AB2504" s="19"/>
      <c r="AC2504" s="19"/>
      <c r="AD2504" s="19"/>
      <c r="AE2504" s="19"/>
      <c r="AF2504" s="22"/>
      <c r="AG2504" s="137"/>
      <c r="AN2504" s="19"/>
      <c r="AO2504" s="19"/>
      <c r="AP2504" s="19"/>
      <c r="AQ2504" s="19"/>
      <c r="AR2504" s="19"/>
      <c r="AS2504" s="19"/>
      <c r="AT2504" s="19"/>
      <c r="AU2504" s="19"/>
    </row>
    <row r="2505" spans="27:47">
      <c r="AA2505" s="19"/>
      <c r="AB2505" s="19"/>
      <c r="AC2505" s="19"/>
      <c r="AD2505" s="19"/>
      <c r="AE2505" s="19"/>
      <c r="AF2505" s="22"/>
      <c r="AG2505" s="137"/>
      <c r="AN2505" s="19"/>
      <c r="AO2505" s="19"/>
      <c r="AP2505" s="19"/>
      <c r="AQ2505" s="19"/>
      <c r="AR2505" s="19"/>
      <c r="AS2505" s="19"/>
      <c r="AT2505" s="19"/>
      <c r="AU2505" s="19"/>
    </row>
    <row r="2506" spans="27:47">
      <c r="AA2506" s="19"/>
      <c r="AB2506" s="19"/>
      <c r="AC2506" s="19"/>
      <c r="AD2506" s="19"/>
      <c r="AE2506" s="19"/>
      <c r="AF2506" s="22"/>
      <c r="AG2506" s="137"/>
      <c r="AN2506" s="19"/>
      <c r="AO2506" s="19"/>
      <c r="AP2506" s="19"/>
      <c r="AQ2506" s="19"/>
      <c r="AR2506" s="19"/>
      <c r="AS2506" s="19"/>
      <c r="AT2506" s="19"/>
      <c r="AU2506" s="19"/>
    </row>
    <row r="2507" spans="27:47">
      <c r="AA2507" s="19"/>
      <c r="AB2507" s="19"/>
      <c r="AC2507" s="19"/>
      <c r="AD2507" s="19"/>
      <c r="AE2507" s="19"/>
      <c r="AF2507" s="22"/>
      <c r="AG2507" s="137"/>
      <c r="AN2507" s="19"/>
      <c r="AO2507" s="19"/>
      <c r="AP2507" s="19"/>
      <c r="AQ2507" s="19"/>
      <c r="AR2507" s="19"/>
      <c r="AS2507" s="19"/>
      <c r="AT2507" s="19"/>
      <c r="AU2507" s="19"/>
    </row>
    <row r="2508" spans="27:47">
      <c r="AA2508" s="19"/>
      <c r="AB2508" s="19"/>
      <c r="AC2508" s="19"/>
      <c r="AD2508" s="19"/>
      <c r="AE2508" s="19"/>
      <c r="AF2508" s="22"/>
      <c r="AG2508" s="137"/>
      <c r="AN2508" s="19"/>
      <c r="AO2508" s="19"/>
      <c r="AP2508" s="19"/>
      <c r="AQ2508" s="19"/>
      <c r="AR2508" s="19"/>
      <c r="AS2508" s="19"/>
      <c r="AT2508" s="19"/>
      <c r="AU2508" s="19"/>
    </row>
    <row r="2509" spans="27:47">
      <c r="AA2509" s="19"/>
      <c r="AB2509" s="19"/>
      <c r="AC2509" s="19"/>
      <c r="AD2509" s="19"/>
      <c r="AE2509" s="19"/>
      <c r="AF2509" s="22"/>
      <c r="AG2509" s="137"/>
      <c r="AN2509" s="19"/>
      <c r="AO2509" s="19"/>
      <c r="AP2509" s="19"/>
      <c r="AQ2509" s="19"/>
      <c r="AR2509" s="19"/>
      <c r="AS2509" s="19"/>
      <c r="AT2509" s="19"/>
      <c r="AU2509" s="19"/>
    </row>
    <row r="2510" spans="27:47">
      <c r="AA2510" s="19"/>
      <c r="AB2510" s="19"/>
      <c r="AC2510" s="19"/>
      <c r="AD2510" s="19"/>
      <c r="AE2510" s="19"/>
      <c r="AF2510" s="22"/>
      <c r="AG2510" s="137"/>
      <c r="AN2510" s="19"/>
      <c r="AO2510" s="19"/>
      <c r="AP2510" s="19"/>
      <c r="AQ2510" s="19"/>
      <c r="AR2510" s="19"/>
      <c r="AS2510" s="19"/>
      <c r="AT2510" s="19"/>
      <c r="AU2510" s="19"/>
    </row>
    <row r="2511" spans="27:47">
      <c r="AA2511" s="19"/>
      <c r="AB2511" s="19"/>
      <c r="AC2511" s="19"/>
      <c r="AD2511" s="19"/>
      <c r="AE2511" s="19"/>
      <c r="AF2511" s="22"/>
      <c r="AG2511" s="137"/>
      <c r="AN2511" s="19"/>
      <c r="AO2511" s="19"/>
      <c r="AP2511" s="19"/>
      <c r="AQ2511" s="19"/>
      <c r="AR2511" s="19"/>
      <c r="AS2511" s="19"/>
      <c r="AT2511" s="19"/>
      <c r="AU2511" s="19"/>
    </row>
    <row r="2512" spans="27:47">
      <c r="AA2512" s="19"/>
      <c r="AB2512" s="19"/>
      <c r="AC2512" s="19"/>
      <c r="AD2512" s="19"/>
      <c r="AE2512" s="19"/>
      <c r="AF2512" s="22"/>
      <c r="AG2512" s="137"/>
      <c r="AN2512" s="19"/>
      <c r="AO2512" s="19"/>
      <c r="AP2512" s="19"/>
      <c r="AQ2512" s="19"/>
      <c r="AR2512" s="19"/>
      <c r="AS2512" s="19"/>
      <c r="AT2512" s="19"/>
      <c r="AU2512" s="19"/>
    </row>
    <row r="2513" spans="27:47">
      <c r="AA2513" s="19"/>
      <c r="AB2513" s="19"/>
      <c r="AC2513" s="19"/>
      <c r="AD2513" s="19"/>
      <c r="AE2513" s="19"/>
      <c r="AF2513" s="22"/>
      <c r="AG2513" s="137"/>
      <c r="AN2513" s="19"/>
      <c r="AO2513" s="19"/>
      <c r="AP2513" s="19"/>
      <c r="AQ2513" s="19"/>
      <c r="AR2513" s="19"/>
      <c r="AS2513" s="19"/>
      <c r="AT2513" s="19"/>
      <c r="AU2513" s="19"/>
    </row>
    <row r="2514" spans="27:47">
      <c r="AA2514" s="19"/>
      <c r="AB2514" s="19"/>
      <c r="AC2514" s="19"/>
      <c r="AD2514" s="19"/>
      <c r="AE2514" s="19"/>
      <c r="AF2514" s="22"/>
      <c r="AG2514" s="137"/>
      <c r="AN2514" s="19"/>
      <c r="AO2514" s="19"/>
      <c r="AP2514" s="19"/>
      <c r="AQ2514" s="19"/>
      <c r="AR2514" s="19"/>
      <c r="AS2514" s="19"/>
      <c r="AT2514" s="19"/>
      <c r="AU2514" s="19"/>
    </row>
    <row r="2515" spans="27:47">
      <c r="AA2515" s="19"/>
      <c r="AB2515" s="19"/>
      <c r="AC2515" s="19"/>
      <c r="AD2515" s="19"/>
      <c r="AE2515" s="19"/>
      <c r="AF2515" s="22"/>
      <c r="AG2515" s="137"/>
      <c r="AN2515" s="19"/>
      <c r="AO2515" s="19"/>
      <c r="AP2515" s="19"/>
      <c r="AQ2515" s="19"/>
      <c r="AR2515" s="19"/>
      <c r="AS2515" s="19"/>
      <c r="AT2515" s="19"/>
      <c r="AU2515" s="19"/>
    </row>
    <row r="2516" spans="27:47">
      <c r="AA2516" s="19"/>
      <c r="AB2516" s="19"/>
      <c r="AC2516" s="19"/>
      <c r="AD2516" s="19"/>
      <c r="AE2516" s="19"/>
      <c r="AF2516" s="22"/>
      <c r="AG2516" s="137"/>
      <c r="AN2516" s="19"/>
      <c r="AO2516" s="19"/>
      <c r="AP2516" s="19"/>
      <c r="AQ2516" s="19"/>
      <c r="AR2516" s="19"/>
      <c r="AS2516" s="19"/>
      <c r="AT2516" s="19"/>
      <c r="AU2516" s="19"/>
    </row>
    <row r="2517" spans="27:47">
      <c r="AA2517" s="19"/>
      <c r="AB2517" s="19"/>
      <c r="AC2517" s="19"/>
      <c r="AD2517" s="19"/>
      <c r="AE2517" s="19"/>
      <c r="AF2517" s="22"/>
      <c r="AG2517" s="137"/>
      <c r="AN2517" s="19"/>
      <c r="AO2517" s="19"/>
      <c r="AP2517" s="19"/>
      <c r="AQ2517" s="19"/>
      <c r="AR2517" s="19"/>
      <c r="AS2517" s="19"/>
      <c r="AT2517" s="19"/>
      <c r="AU2517" s="19"/>
    </row>
    <row r="2518" spans="27:47">
      <c r="AA2518" s="19"/>
      <c r="AB2518" s="19"/>
      <c r="AC2518" s="19"/>
      <c r="AD2518" s="19"/>
      <c r="AE2518" s="19"/>
      <c r="AF2518" s="22"/>
      <c r="AG2518" s="137"/>
      <c r="AN2518" s="19"/>
      <c r="AO2518" s="19"/>
      <c r="AP2518" s="19"/>
      <c r="AQ2518" s="19"/>
      <c r="AR2518" s="19"/>
      <c r="AS2518" s="19"/>
      <c r="AT2518" s="19"/>
      <c r="AU2518" s="19"/>
    </row>
    <row r="2519" spans="27:47">
      <c r="AA2519" s="19"/>
      <c r="AB2519" s="19"/>
      <c r="AC2519" s="19"/>
      <c r="AD2519" s="19"/>
      <c r="AE2519" s="19"/>
      <c r="AF2519" s="22"/>
      <c r="AG2519" s="137"/>
      <c r="AN2519" s="19"/>
      <c r="AO2519" s="19"/>
      <c r="AP2519" s="19"/>
      <c r="AQ2519" s="19"/>
      <c r="AR2519" s="19"/>
      <c r="AS2519" s="19"/>
      <c r="AT2519" s="19"/>
      <c r="AU2519" s="19"/>
    </row>
    <row r="2520" spans="27:47">
      <c r="AA2520" s="19"/>
      <c r="AB2520" s="19"/>
      <c r="AC2520" s="19"/>
      <c r="AD2520" s="19"/>
      <c r="AE2520" s="19"/>
      <c r="AF2520" s="22"/>
      <c r="AG2520" s="137"/>
      <c r="AN2520" s="19"/>
      <c r="AO2520" s="19"/>
      <c r="AP2520" s="19"/>
      <c r="AQ2520" s="19"/>
      <c r="AR2520" s="19"/>
      <c r="AS2520" s="19"/>
      <c r="AT2520" s="19"/>
      <c r="AU2520" s="19"/>
    </row>
    <row r="2521" spans="27:47">
      <c r="AA2521" s="19"/>
      <c r="AB2521" s="19"/>
      <c r="AC2521" s="19"/>
      <c r="AD2521" s="19"/>
      <c r="AE2521" s="19"/>
      <c r="AF2521" s="22"/>
      <c r="AG2521" s="137"/>
      <c r="AN2521" s="19"/>
      <c r="AO2521" s="19"/>
      <c r="AP2521" s="19"/>
      <c r="AQ2521" s="19"/>
      <c r="AR2521" s="19"/>
      <c r="AS2521" s="19"/>
      <c r="AT2521" s="19"/>
      <c r="AU2521" s="19"/>
    </row>
    <row r="2522" spans="27:47">
      <c r="AA2522" s="19"/>
      <c r="AB2522" s="19"/>
      <c r="AC2522" s="19"/>
      <c r="AD2522" s="19"/>
      <c r="AE2522" s="19"/>
      <c r="AF2522" s="22"/>
      <c r="AG2522" s="137"/>
      <c r="AN2522" s="19"/>
      <c r="AO2522" s="19"/>
      <c r="AP2522" s="19"/>
      <c r="AQ2522" s="19"/>
      <c r="AR2522" s="19"/>
      <c r="AS2522" s="19"/>
      <c r="AT2522" s="19"/>
      <c r="AU2522" s="19"/>
    </row>
    <row r="2523" spans="27:47">
      <c r="AA2523" s="19"/>
      <c r="AB2523" s="19"/>
      <c r="AC2523" s="19"/>
      <c r="AD2523" s="19"/>
      <c r="AE2523" s="19"/>
      <c r="AF2523" s="22"/>
      <c r="AG2523" s="137"/>
      <c r="AN2523" s="19"/>
      <c r="AO2523" s="19"/>
      <c r="AP2523" s="19"/>
      <c r="AQ2523" s="19"/>
      <c r="AR2523" s="19"/>
      <c r="AS2523" s="19"/>
      <c r="AT2523" s="19"/>
      <c r="AU2523" s="19"/>
    </row>
    <row r="2524" spans="27:47">
      <c r="AA2524" s="19"/>
      <c r="AB2524" s="19"/>
      <c r="AC2524" s="19"/>
      <c r="AD2524" s="19"/>
      <c r="AE2524" s="19"/>
      <c r="AF2524" s="22"/>
      <c r="AG2524" s="137"/>
      <c r="AN2524" s="19"/>
      <c r="AO2524" s="19"/>
      <c r="AP2524" s="19"/>
      <c r="AQ2524" s="19"/>
      <c r="AR2524" s="19"/>
      <c r="AS2524" s="19"/>
      <c r="AT2524" s="19"/>
      <c r="AU2524" s="19"/>
    </row>
    <row r="2525" spans="27:47">
      <c r="AA2525" s="19"/>
      <c r="AB2525" s="19"/>
      <c r="AC2525" s="19"/>
      <c r="AD2525" s="19"/>
      <c r="AE2525" s="19"/>
      <c r="AF2525" s="22"/>
      <c r="AG2525" s="137"/>
      <c r="AN2525" s="19"/>
      <c r="AO2525" s="19"/>
      <c r="AP2525" s="19"/>
      <c r="AQ2525" s="19"/>
      <c r="AR2525" s="19"/>
      <c r="AS2525" s="19"/>
      <c r="AT2525" s="19"/>
      <c r="AU2525" s="19"/>
    </row>
    <row r="2526" spans="27:47">
      <c r="AA2526" s="19"/>
      <c r="AB2526" s="19"/>
      <c r="AC2526" s="19"/>
      <c r="AD2526" s="19"/>
      <c r="AE2526" s="19"/>
      <c r="AF2526" s="22"/>
      <c r="AG2526" s="137"/>
      <c r="AN2526" s="19"/>
      <c r="AO2526" s="19"/>
      <c r="AP2526" s="19"/>
      <c r="AQ2526" s="19"/>
      <c r="AR2526" s="19"/>
      <c r="AS2526" s="19"/>
      <c r="AT2526" s="19"/>
      <c r="AU2526" s="19"/>
    </row>
    <row r="2527" spans="27:47">
      <c r="AA2527" s="19"/>
      <c r="AB2527" s="19"/>
      <c r="AC2527" s="19"/>
      <c r="AD2527" s="19"/>
      <c r="AE2527" s="19"/>
      <c r="AF2527" s="22"/>
      <c r="AG2527" s="137"/>
      <c r="AN2527" s="19"/>
      <c r="AO2527" s="19"/>
      <c r="AP2527" s="19"/>
      <c r="AQ2527" s="19"/>
      <c r="AR2527" s="19"/>
      <c r="AS2527" s="19"/>
      <c r="AT2527" s="19"/>
      <c r="AU2527" s="19"/>
    </row>
    <row r="2528" spans="27:47">
      <c r="AA2528" s="19"/>
      <c r="AB2528" s="19"/>
      <c r="AC2528" s="19"/>
      <c r="AD2528" s="19"/>
      <c r="AE2528" s="19"/>
      <c r="AF2528" s="22"/>
      <c r="AG2528" s="137"/>
      <c r="AN2528" s="19"/>
      <c r="AO2528" s="19"/>
      <c r="AP2528" s="19"/>
      <c r="AQ2528" s="19"/>
      <c r="AR2528" s="19"/>
      <c r="AS2528" s="19"/>
      <c r="AT2528" s="19"/>
      <c r="AU2528" s="19"/>
    </row>
    <row r="2529" spans="27:47">
      <c r="AA2529" s="19"/>
      <c r="AB2529" s="19"/>
      <c r="AC2529" s="19"/>
      <c r="AD2529" s="19"/>
      <c r="AE2529" s="19"/>
      <c r="AF2529" s="22"/>
      <c r="AG2529" s="137"/>
      <c r="AN2529" s="19"/>
      <c r="AO2529" s="19"/>
      <c r="AP2529" s="19"/>
      <c r="AQ2529" s="19"/>
      <c r="AR2529" s="19"/>
      <c r="AS2529" s="19"/>
      <c r="AT2529" s="19"/>
      <c r="AU2529" s="19"/>
    </row>
    <row r="2530" spans="27:47">
      <c r="AA2530" s="19"/>
      <c r="AB2530" s="19"/>
      <c r="AC2530" s="19"/>
      <c r="AD2530" s="19"/>
      <c r="AE2530" s="19"/>
      <c r="AF2530" s="22"/>
      <c r="AG2530" s="137"/>
      <c r="AN2530" s="19"/>
      <c r="AO2530" s="19"/>
      <c r="AP2530" s="19"/>
      <c r="AQ2530" s="19"/>
      <c r="AR2530" s="19"/>
      <c r="AS2530" s="19"/>
      <c r="AT2530" s="19"/>
      <c r="AU2530" s="19"/>
    </row>
    <row r="2531" spans="27:47">
      <c r="AA2531" s="19"/>
      <c r="AB2531" s="19"/>
      <c r="AC2531" s="19"/>
      <c r="AD2531" s="19"/>
      <c r="AE2531" s="19"/>
      <c r="AF2531" s="22"/>
      <c r="AG2531" s="137"/>
      <c r="AN2531" s="19"/>
      <c r="AO2531" s="19"/>
      <c r="AP2531" s="19"/>
      <c r="AQ2531" s="19"/>
      <c r="AR2531" s="19"/>
      <c r="AS2531" s="19"/>
      <c r="AT2531" s="19"/>
      <c r="AU2531" s="19"/>
    </row>
    <row r="2532" spans="27:47">
      <c r="AA2532" s="19"/>
      <c r="AB2532" s="19"/>
      <c r="AC2532" s="19"/>
      <c r="AD2532" s="19"/>
      <c r="AE2532" s="19"/>
      <c r="AF2532" s="22"/>
      <c r="AG2532" s="137"/>
      <c r="AN2532" s="19"/>
      <c r="AO2532" s="19"/>
      <c r="AP2532" s="19"/>
      <c r="AQ2532" s="19"/>
      <c r="AR2532" s="19"/>
      <c r="AS2532" s="19"/>
      <c r="AT2532" s="19"/>
      <c r="AU2532" s="19"/>
    </row>
    <row r="2533" spans="27:47">
      <c r="AA2533" s="19"/>
      <c r="AB2533" s="19"/>
      <c r="AC2533" s="19"/>
      <c r="AD2533" s="19"/>
      <c r="AE2533" s="19"/>
      <c r="AF2533" s="22"/>
      <c r="AG2533" s="137"/>
      <c r="AN2533" s="19"/>
      <c r="AO2533" s="19"/>
      <c r="AP2533" s="19"/>
      <c r="AQ2533" s="19"/>
      <c r="AR2533" s="19"/>
      <c r="AS2533" s="19"/>
      <c r="AT2533" s="19"/>
      <c r="AU2533" s="19"/>
    </row>
    <row r="2534" spans="27:47">
      <c r="AA2534" s="19"/>
      <c r="AB2534" s="19"/>
      <c r="AC2534" s="19"/>
      <c r="AD2534" s="19"/>
      <c r="AE2534" s="19"/>
      <c r="AF2534" s="22"/>
      <c r="AG2534" s="137"/>
      <c r="AN2534" s="19"/>
      <c r="AO2534" s="19"/>
      <c r="AP2534" s="19"/>
      <c r="AQ2534" s="19"/>
      <c r="AR2534" s="19"/>
      <c r="AS2534" s="19"/>
      <c r="AT2534" s="19"/>
      <c r="AU2534" s="19"/>
    </row>
    <row r="2535" spans="27:47">
      <c r="AA2535" s="19"/>
      <c r="AB2535" s="19"/>
      <c r="AC2535" s="19"/>
      <c r="AD2535" s="19"/>
      <c r="AE2535" s="19"/>
      <c r="AF2535" s="22"/>
      <c r="AG2535" s="137"/>
      <c r="AN2535" s="19"/>
      <c r="AO2535" s="19"/>
      <c r="AP2535" s="19"/>
      <c r="AQ2535" s="19"/>
      <c r="AR2535" s="19"/>
      <c r="AS2535" s="19"/>
      <c r="AT2535" s="19"/>
      <c r="AU2535" s="19"/>
    </row>
    <row r="2536" spans="27:47">
      <c r="AA2536" s="19"/>
      <c r="AB2536" s="19"/>
      <c r="AC2536" s="19"/>
      <c r="AD2536" s="19"/>
      <c r="AE2536" s="19"/>
      <c r="AF2536" s="22"/>
      <c r="AG2536" s="137"/>
      <c r="AN2536" s="19"/>
      <c r="AO2536" s="19"/>
      <c r="AP2536" s="19"/>
      <c r="AQ2536" s="19"/>
      <c r="AR2536" s="19"/>
      <c r="AS2536" s="19"/>
      <c r="AT2536" s="19"/>
      <c r="AU2536" s="19"/>
    </row>
    <row r="2537" spans="27:47">
      <c r="AA2537" s="19"/>
      <c r="AB2537" s="19"/>
      <c r="AC2537" s="19"/>
      <c r="AD2537" s="19"/>
      <c r="AE2537" s="19"/>
      <c r="AF2537" s="22"/>
      <c r="AG2537" s="137"/>
      <c r="AN2537" s="19"/>
      <c r="AO2537" s="19"/>
      <c r="AP2537" s="19"/>
      <c r="AQ2537" s="19"/>
      <c r="AR2537" s="19"/>
      <c r="AS2537" s="19"/>
      <c r="AT2537" s="19"/>
      <c r="AU2537" s="19"/>
    </row>
    <row r="2538" spans="27:47">
      <c r="AA2538" s="19"/>
      <c r="AB2538" s="19"/>
      <c r="AC2538" s="19"/>
      <c r="AD2538" s="19"/>
      <c r="AE2538" s="19"/>
      <c r="AF2538" s="22"/>
      <c r="AG2538" s="137"/>
      <c r="AN2538" s="19"/>
      <c r="AO2538" s="19"/>
      <c r="AP2538" s="19"/>
      <c r="AQ2538" s="19"/>
      <c r="AR2538" s="19"/>
      <c r="AS2538" s="19"/>
      <c r="AT2538" s="19"/>
      <c r="AU2538" s="19"/>
    </row>
    <row r="2539" spans="27:47">
      <c r="AA2539" s="19"/>
      <c r="AB2539" s="19"/>
      <c r="AC2539" s="19"/>
      <c r="AD2539" s="19"/>
      <c r="AE2539" s="19"/>
      <c r="AF2539" s="22"/>
      <c r="AG2539" s="137"/>
      <c r="AN2539" s="19"/>
      <c r="AO2539" s="19"/>
      <c r="AP2539" s="19"/>
      <c r="AQ2539" s="19"/>
      <c r="AR2539" s="19"/>
      <c r="AS2539" s="19"/>
      <c r="AT2539" s="19"/>
      <c r="AU2539" s="19"/>
    </row>
    <row r="2540" spans="27:47">
      <c r="AA2540" s="19"/>
      <c r="AB2540" s="19"/>
      <c r="AC2540" s="19"/>
      <c r="AD2540" s="19"/>
      <c r="AE2540" s="19"/>
      <c r="AF2540" s="22"/>
      <c r="AG2540" s="137"/>
      <c r="AN2540" s="19"/>
      <c r="AO2540" s="19"/>
      <c r="AP2540" s="19"/>
      <c r="AQ2540" s="19"/>
      <c r="AR2540" s="19"/>
      <c r="AS2540" s="19"/>
      <c r="AT2540" s="19"/>
      <c r="AU2540" s="19"/>
    </row>
    <row r="2541" spans="27:47">
      <c r="AA2541" s="19"/>
      <c r="AB2541" s="19"/>
      <c r="AC2541" s="19"/>
      <c r="AD2541" s="19"/>
      <c r="AE2541" s="19"/>
      <c r="AF2541" s="22"/>
      <c r="AG2541" s="137"/>
      <c r="AN2541" s="19"/>
      <c r="AO2541" s="19"/>
      <c r="AP2541" s="19"/>
      <c r="AQ2541" s="19"/>
      <c r="AR2541" s="19"/>
      <c r="AS2541" s="19"/>
      <c r="AT2541" s="19"/>
      <c r="AU2541" s="19"/>
    </row>
    <row r="2542" spans="27:47">
      <c r="AA2542" s="19"/>
      <c r="AB2542" s="19"/>
      <c r="AC2542" s="19"/>
      <c r="AD2542" s="19"/>
      <c r="AE2542" s="19"/>
      <c r="AF2542" s="22"/>
      <c r="AG2542" s="137"/>
      <c r="AN2542" s="19"/>
      <c r="AO2542" s="19"/>
      <c r="AP2542" s="19"/>
      <c r="AQ2542" s="19"/>
      <c r="AR2542" s="19"/>
      <c r="AS2542" s="19"/>
      <c r="AT2542" s="19"/>
      <c r="AU2542" s="19"/>
    </row>
  </sheetData>
  <phoneticPr fontId="7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F31" sqref="F30:F31"/>
    </sheetView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F312"/>
  <sheetViews>
    <sheetView workbookViewId="0">
      <pane xSplit="14" ySplit="21" topLeftCell="O140" activePane="bottomRight" state="frozen"/>
      <selection pane="topRight" activeCell="O1" sqref="O1"/>
      <selection pane="bottomLeft" activeCell="A22" sqref="A22"/>
      <selection pane="bottomRight" activeCell="Q162" sqref="Q162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5.5703125" customWidth="1"/>
    <col min="7" max="7" width="8.140625" customWidth="1"/>
    <col min="8" max="14" width="8.5703125" customWidth="1"/>
    <col min="15" max="15" width="8" customWidth="1"/>
    <col min="16" max="16" width="9.42578125" customWidth="1"/>
    <col min="17" max="17" width="9.85546875" customWidth="1"/>
  </cols>
  <sheetData>
    <row r="1" spans="1:21" ht="21" thickBot="1">
      <c r="A1" s="1" t="s">
        <v>202</v>
      </c>
      <c r="B1" s="3"/>
      <c r="T1" s="4" t="s">
        <v>57</v>
      </c>
      <c r="U1" s="6" t="s">
        <v>68</v>
      </c>
    </row>
    <row r="2" spans="1:21">
      <c r="A2" t="s">
        <v>71</v>
      </c>
      <c r="B2" s="12" t="s">
        <v>82</v>
      </c>
      <c r="C2" s="140" t="s">
        <v>245</v>
      </c>
      <c r="D2" s="140"/>
      <c r="E2" s="140"/>
      <c r="F2" s="140"/>
      <c r="G2" s="140"/>
      <c r="H2" s="141"/>
      <c r="T2" s="19">
        <v>0</v>
      </c>
      <c r="U2" s="19">
        <f t="shared" ref="U2:U24" si="0">+D$11+D$12*T2+D$13*T2^2</f>
        <v>1.5868990160939447E-6</v>
      </c>
    </row>
    <row r="3" spans="1:21" ht="13.5" thickBot="1">
      <c r="B3" s="3"/>
      <c r="C3" s="146" t="s">
        <v>246</v>
      </c>
      <c r="D3" s="146"/>
      <c r="E3" s="146"/>
      <c r="F3" s="146"/>
      <c r="T3" s="19">
        <v>200</v>
      </c>
      <c r="U3" s="19">
        <f t="shared" si="0"/>
        <v>1.5248017520484041E-3</v>
      </c>
    </row>
    <row r="4" spans="1:21" ht="13.5" thickBot="1">
      <c r="A4" s="5" t="s">
        <v>83</v>
      </c>
      <c r="B4" s="3"/>
      <c r="C4" s="25">
        <v>28327.652999999998</v>
      </c>
      <c r="D4" s="26">
        <v>2.4467979999999998</v>
      </c>
      <c r="T4" s="19">
        <v>400</v>
      </c>
      <c r="U4" s="19">
        <f t="shared" si="0"/>
        <v>1.3114207599760693E-3</v>
      </c>
    </row>
    <row r="5" spans="1:21">
      <c r="A5" s="74" t="s">
        <v>181</v>
      </c>
      <c r="B5" s="39"/>
      <c r="C5" s="75">
        <v>8</v>
      </c>
      <c r="D5" s="39" t="s">
        <v>182</v>
      </c>
      <c r="T5" s="19">
        <v>600</v>
      </c>
      <c r="U5" s="19">
        <f t="shared" si="0"/>
        <v>-6.3855607720090992E-4</v>
      </c>
    </row>
    <row r="6" spans="1:21">
      <c r="A6" s="5" t="s">
        <v>49</v>
      </c>
      <c r="T6" s="19">
        <v>800</v>
      </c>
      <c r="U6" s="19">
        <f t="shared" si="0"/>
        <v>-4.3251287594825352E-3</v>
      </c>
    </row>
    <row r="7" spans="1:21">
      <c r="A7" t="s">
        <v>50</v>
      </c>
      <c r="C7" s="30">
        <v>49625.502899999999</v>
      </c>
      <c r="T7" s="19">
        <v>1000</v>
      </c>
      <c r="U7" s="19">
        <f t="shared" si="0"/>
        <v>-9.7482972868688025E-3</v>
      </c>
    </row>
    <row r="8" spans="1:21">
      <c r="A8" t="s">
        <v>51</v>
      </c>
      <c r="C8">
        <v>2.4467547886365417</v>
      </c>
      <c r="T8" s="19">
        <v>1200</v>
      </c>
      <c r="U8" s="19">
        <f t="shared" si="0"/>
        <v>-1.6908061659359718E-2</v>
      </c>
    </row>
    <row r="9" spans="1:21">
      <c r="A9" s="17" t="s">
        <v>183</v>
      </c>
      <c r="B9" s="76">
        <v>21</v>
      </c>
      <c r="C9" s="17" t="str">
        <f>"F"&amp;B9</f>
        <v>F21</v>
      </c>
      <c r="D9" s="17" t="str">
        <f>"G"&amp;B9</f>
        <v>G21</v>
      </c>
      <c r="E9" s="23"/>
      <c r="T9" s="19">
        <v>1400</v>
      </c>
      <c r="U9" s="19">
        <f t="shared" si="0"/>
        <v>-2.5804421876955273E-2</v>
      </c>
    </row>
    <row r="10" spans="1:21" ht="13.5" thickBot="1">
      <c r="C10" s="4" t="s">
        <v>66</v>
      </c>
      <c r="D10" s="4" t="s">
        <v>67</v>
      </c>
      <c r="T10" s="19">
        <v>1600</v>
      </c>
      <c r="U10" s="19">
        <f t="shared" si="0"/>
        <v>-3.6437377939655485E-2</v>
      </c>
    </row>
    <row r="11" spans="1:21">
      <c r="A11" t="s">
        <v>62</v>
      </c>
      <c r="C11" s="15">
        <f ca="1">INTERCEPT(INDIRECT(D9):G1005,INDIRECT(C9):$F1005)</f>
        <v>2.2473607556632962E-2</v>
      </c>
      <c r="D11" s="3">
        <f>+E11*F11</f>
        <v>1.5868990160939447E-6</v>
      </c>
      <c r="E11" s="9">
        <v>1.5868990160939447</v>
      </c>
      <c r="F11">
        <v>9.9999999999999995E-7</v>
      </c>
      <c r="T11" s="19">
        <v>1800</v>
      </c>
      <c r="U11" s="19">
        <f t="shared" si="0"/>
        <v>-4.880692984746033E-2</v>
      </c>
    </row>
    <row r="12" spans="1:21">
      <c r="A12" t="s">
        <v>63</v>
      </c>
      <c r="C12" s="15">
        <f ca="1">SLOPE(INDIRECT(D9):G1005,INDIRECT(C9):$F1005)</f>
        <v>-1.0226955011640231E-6</v>
      </c>
      <c r="D12" s="3">
        <f>+E12*F12</f>
        <v>1.1957563877923164E-5</v>
      </c>
      <c r="E12" s="10">
        <v>119.57563877923164</v>
      </c>
      <c r="F12">
        <v>9.9999999999999995E-8</v>
      </c>
      <c r="T12" s="19">
        <v>2000</v>
      </c>
      <c r="U12" s="19">
        <f t="shared" si="0"/>
        <v>-6.2913077600369821E-2</v>
      </c>
    </row>
    <row r="13" spans="1:21" ht="13.5" thickBot="1">
      <c r="A13" t="s">
        <v>65</v>
      </c>
      <c r="C13" s="3" t="s">
        <v>60</v>
      </c>
      <c r="D13" s="3">
        <f>+E13*F13</f>
        <v>-2.1707448063808062E-8</v>
      </c>
      <c r="E13" s="11">
        <v>-2.1707448063808061</v>
      </c>
      <c r="F13">
        <v>1E-8</v>
      </c>
      <c r="T13" s="19">
        <v>2200</v>
      </c>
      <c r="U13" s="19">
        <f t="shared" si="0"/>
        <v>-7.8755821198383966E-2</v>
      </c>
    </row>
    <row r="14" spans="1:21">
      <c r="A14" t="s">
        <v>70</v>
      </c>
      <c r="E14">
        <f>SUM(R21:R150)</f>
        <v>0.59919094656916161</v>
      </c>
      <c r="T14" s="19">
        <v>2400</v>
      </c>
      <c r="U14" s="19">
        <f t="shared" si="0"/>
        <v>-9.6335160641502743E-2</v>
      </c>
    </row>
    <row r="15" spans="1:21">
      <c r="A15" s="2" t="s">
        <v>64</v>
      </c>
      <c r="C15" s="13">
        <f ca="1">(C7+C11)+(C8+C12)*INT(MAX(F21:F3533))</f>
        <v>56611.007375369227</v>
      </c>
      <c r="D15" s="8">
        <f>+C7+INT(MAX(F21:F1588))*C8+D11+D12*INT(MAX(F21:F4023))+D13*INT(MAX(F21:F4050)^2)</f>
        <v>56610.845024037248</v>
      </c>
      <c r="E15" s="77" t="s">
        <v>184</v>
      </c>
      <c r="F15" s="75">
        <v>1</v>
      </c>
      <c r="T15" s="19">
        <v>2600</v>
      </c>
      <c r="U15" s="19">
        <f t="shared" si="0"/>
        <v>-0.11565109592972617</v>
      </c>
    </row>
    <row r="16" spans="1:21">
      <c r="A16" s="5" t="s">
        <v>52</v>
      </c>
      <c r="C16" s="14">
        <f ca="1">+C8+C12</f>
        <v>2.4467537659410405</v>
      </c>
      <c r="D16" s="73">
        <f>+C8+D12+2*D13*MAX(F21:F120)</f>
        <v>2.4466737297854659</v>
      </c>
      <c r="E16" s="77" t="s">
        <v>185</v>
      </c>
      <c r="F16" s="78">
        <f ca="1">NOW()+15018.5+$C$5/24</f>
        <v>60373.530853009259</v>
      </c>
      <c r="T16" s="19">
        <v>2800</v>
      </c>
      <c r="U16" s="19">
        <f t="shared" si="0"/>
        <v>-0.13670362706305422</v>
      </c>
    </row>
    <row r="17" spans="1:32" ht="13.5" thickBot="1">
      <c r="A17" t="s">
        <v>79</v>
      </c>
      <c r="C17">
        <f>COUNT(C21:C4739)</f>
        <v>142</v>
      </c>
      <c r="E17" s="77" t="s">
        <v>186</v>
      </c>
      <c r="F17" s="78">
        <f ca="1">ROUND(2*(F16-$C$7)/$C$8,0)/2+F15</f>
        <v>4394</v>
      </c>
      <c r="T17" s="19">
        <v>3000</v>
      </c>
      <c r="U17" s="19">
        <f t="shared" si="0"/>
        <v>-0.15949275404148694</v>
      </c>
    </row>
    <row r="18" spans="1:32" ht="14.25" thickTop="1" thickBot="1">
      <c r="A18" s="5" t="s">
        <v>189</v>
      </c>
      <c r="C18" s="96">
        <f ca="1">+C15</f>
        <v>56611.007375369227</v>
      </c>
      <c r="D18" s="97">
        <f ca="1">C16</f>
        <v>2.4467537659410405</v>
      </c>
      <c r="E18" s="77" t="s">
        <v>187</v>
      </c>
      <c r="F18" s="8">
        <f ca="1">ROUND(2*(F16-$C$15)/$C$16,0)/2+F15</f>
        <v>1539</v>
      </c>
      <c r="T18" s="19">
        <v>3200</v>
      </c>
      <c r="U18" s="19">
        <f t="shared" si="0"/>
        <v>-0.18401847686502434</v>
      </c>
    </row>
    <row r="19" spans="1:32" ht="13.5" thickBot="1">
      <c r="A19" s="5" t="s">
        <v>190</v>
      </c>
      <c r="C19" s="25">
        <f>+D15</f>
        <v>56610.845024037248</v>
      </c>
      <c r="D19" s="26">
        <f>+D16</f>
        <v>2.4466737297854659</v>
      </c>
      <c r="E19" s="77" t="s">
        <v>188</v>
      </c>
      <c r="F19" s="79">
        <f ca="1">+$C$15+$C$16*F18-15018.5-$C$5/24</f>
        <v>45357.728087819152</v>
      </c>
      <c r="G19" s="8" t="str">
        <f>"G"&amp;E9</f>
        <v>G</v>
      </c>
      <c r="T19" s="19">
        <v>3400</v>
      </c>
      <c r="U19" s="19">
        <f t="shared" si="0"/>
        <v>-0.21028079553366635</v>
      </c>
    </row>
    <row r="20" spans="1:32" ht="13.5" thickBot="1">
      <c r="A20" s="4" t="s">
        <v>53</v>
      </c>
      <c r="B20" s="4" t="s">
        <v>54</v>
      </c>
      <c r="C20" s="4" t="s">
        <v>55</v>
      </c>
      <c r="D20" s="4" t="s">
        <v>59</v>
      </c>
      <c r="E20" s="4" t="s">
        <v>56</v>
      </c>
      <c r="F20" s="4" t="s">
        <v>57</v>
      </c>
      <c r="G20" s="4" t="s">
        <v>58</v>
      </c>
      <c r="H20" s="7" t="s">
        <v>239</v>
      </c>
      <c r="I20" s="7" t="s">
        <v>240</v>
      </c>
      <c r="J20" s="7" t="s">
        <v>241</v>
      </c>
      <c r="K20" s="7" t="s">
        <v>242</v>
      </c>
      <c r="L20" s="7" t="s">
        <v>72</v>
      </c>
      <c r="M20" s="7" t="s">
        <v>81</v>
      </c>
      <c r="N20" s="7" t="s">
        <v>73</v>
      </c>
      <c r="O20" s="7" t="s">
        <v>69</v>
      </c>
      <c r="P20" s="16" t="s">
        <v>68</v>
      </c>
      <c r="Q20" s="4" t="s">
        <v>61</v>
      </c>
      <c r="T20" s="19">
        <v>3600</v>
      </c>
      <c r="U20" s="19">
        <f t="shared" si="0"/>
        <v>-0.238279710047413</v>
      </c>
    </row>
    <row r="21" spans="1:32" s="19" customFormat="1" ht="12.75" customHeight="1">
      <c r="A21" s="142" t="s">
        <v>84</v>
      </c>
      <c r="B21" s="143"/>
      <c r="C21" s="144">
        <v>28327.652999999998</v>
      </c>
      <c r="D21" s="144" t="s">
        <v>60</v>
      </c>
      <c r="E21" s="8">
        <f t="shared" ref="E21:E52" si="1">+(C21-C$7)/C$8</f>
        <v>-8704.5297709903589</v>
      </c>
      <c r="F21" s="8">
        <f t="shared" ref="F21:F52" si="2">ROUND(2*E21,0)/2</f>
        <v>-8704.5</v>
      </c>
      <c r="G21" s="8">
        <f t="shared" ref="G21:G52" si="3">+C21-(C$7+F21*C$8)</f>
        <v>-7.2842313224100508E-2</v>
      </c>
      <c r="H21" s="8"/>
      <c r="I21" s="8">
        <f>G21</f>
        <v>-7.2842313224100508E-2</v>
      </c>
      <c r="J21" s="8"/>
      <c r="K21" s="8"/>
      <c r="L21" s="8"/>
      <c r="M21" s="8"/>
      <c r="N21" s="8"/>
      <c r="O21" s="8">
        <f ca="1">+C$11+C$12*F21</f>
        <v>3.1375660546515201E-2</v>
      </c>
      <c r="P21" s="8"/>
      <c r="Q21" s="145">
        <f t="shared" ref="Q21:Q52" si="4">+C21-15018.5</f>
        <v>13309.152999999998</v>
      </c>
      <c r="R21" s="8" t="s">
        <v>244</v>
      </c>
      <c r="T21" s="19">
        <v>3800</v>
      </c>
      <c r="U21" s="19">
        <f t="shared" si="0"/>
        <v>-0.2680152204062643</v>
      </c>
      <c r="Z21"/>
      <c r="AA21"/>
      <c r="AB21"/>
      <c r="AC21"/>
      <c r="AD21"/>
      <c r="AE21"/>
      <c r="AF21"/>
    </row>
    <row r="22" spans="1:32" s="19" customFormat="1" ht="12.75" customHeight="1">
      <c r="A22" t="s">
        <v>247</v>
      </c>
      <c r="B22" s="89" t="s">
        <v>89</v>
      </c>
      <c r="C22" s="18">
        <v>34070.290999999997</v>
      </c>
      <c r="D22" s="18"/>
      <c r="E22" s="92">
        <f t="shared" si="1"/>
        <v>-6357.4870568326014</v>
      </c>
      <c r="F22" s="19">
        <f t="shared" si="2"/>
        <v>-6357.5</v>
      </c>
      <c r="G22" s="19">
        <f t="shared" si="3"/>
        <v>3.1668756811995991E-2</v>
      </c>
      <c r="H22"/>
      <c r="I22">
        <f>G22</f>
        <v>3.1668756811995991E-2</v>
      </c>
      <c r="J22"/>
      <c r="K22"/>
      <c r="L22"/>
      <c r="M22"/>
      <c r="N22"/>
      <c r="O22"/>
      <c r="P22" s="15"/>
      <c r="Q22" s="22">
        <f t="shared" si="4"/>
        <v>19051.790999999997</v>
      </c>
      <c r="R22"/>
      <c r="T22" s="19">
        <v>4000</v>
      </c>
      <c r="U22" s="19">
        <f t="shared" si="0"/>
        <v>-0.29948732661022021</v>
      </c>
      <c r="Z22"/>
      <c r="AA22"/>
      <c r="AB22"/>
      <c r="AC22"/>
      <c r="AD22"/>
      <c r="AE22"/>
      <c r="AF22"/>
    </row>
    <row r="23" spans="1:32" s="19" customFormat="1" ht="12.75" customHeight="1">
      <c r="A23" t="s">
        <v>247</v>
      </c>
      <c r="B23" s="89" t="s">
        <v>92</v>
      </c>
      <c r="C23" s="18">
        <v>34149.807999999997</v>
      </c>
      <c r="D23" s="18"/>
      <c r="E23" s="92">
        <f t="shared" si="1"/>
        <v>-6324.9880911130695</v>
      </c>
      <c r="F23" s="19">
        <f t="shared" si="2"/>
        <v>-6325</v>
      </c>
      <c r="G23" s="19">
        <f t="shared" si="3"/>
        <v>2.9138126126781572E-2</v>
      </c>
      <c r="H23"/>
      <c r="I23">
        <f>G23</f>
        <v>2.9138126126781572E-2</v>
      </c>
      <c r="J23"/>
      <c r="K23"/>
      <c r="L23"/>
      <c r="M23"/>
      <c r="N23"/>
      <c r="O23"/>
      <c r="P23" s="15"/>
      <c r="Q23" s="22">
        <f t="shared" si="4"/>
        <v>19131.307999999997</v>
      </c>
      <c r="R23"/>
      <c r="T23" s="19">
        <v>4200</v>
      </c>
      <c r="U23" s="19">
        <f t="shared" si="0"/>
        <v>-0.33269602865928083</v>
      </c>
      <c r="Z23"/>
      <c r="AA23"/>
      <c r="AB23"/>
      <c r="AC23"/>
      <c r="AD23"/>
      <c r="AE23"/>
      <c r="AF23"/>
    </row>
    <row r="24" spans="1:32" s="19" customFormat="1" ht="12.75" customHeight="1">
      <c r="A24" t="s">
        <v>247</v>
      </c>
      <c r="B24" s="89" t="s">
        <v>89</v>
      </c>
      <c r="C24" s="18">
        <v>35239.85</v>
      </c>
      <c r="D24" s="18"/>
      <c r="E24" s="92">
        <f t="shared" si="1"/>
        <v>-5879.4828835366989</v>
      </c>
      <c r="F24" s="19">
        <f t="shared" si="2"/>
        <v>-5879.5</v>
      </c>
      <c r="G24" s="19">
        <f t="shared" si="3"/>
        <v>4.1879788543155883E-2</v>
      </c>
      <c r="H24"/>
      <c r="I24">
        <f>G24</f>
        <v>4.1879788543155883E-2</v>
      </c>
      <c r="J24"/>
      <c r="K24"/>
      <c r="L24"/>
      <c r="M24"/>
      <c r="N24"/>
      <c r="O24"/>
      <c r="P24" s="15"/>
      <c r="Q24" s="22">
        <f t="shared" si="4"/>
        <v>20221.349999999999</v>
      </c>
      <c r="R24"/>
      <c r="T24" s="19">
        <v>4400</v>
      </c>
      <c r="U24" s="19">
        <f t="shared" si="0"/>
        <v>-0.36764132655344606</v>
      </c>
      <c r="Z24"/>
      <c r="AA24"/>
      <c r="AB24"/>
      <c r="AC24"/>
      <c r="AD24"/>
      <c r="AE24"/>
      <c r="AF24"/>
    </row>
    <row r="25" spans="1:32" s="19" customFormat="1" ht="12.75" customHeight="1">
      <c r="A25" t="s">
        <v>247</v>
      </c>
      <c r="B25" s="89" t="s">
        <v>92</v>
      </c>
      <c r="C25" s="18">
        <v>35321.826000000001</v>
      </c>
      <c r="D25" s="18"/>
      <c r="E25" s="92">
        <f t="shared" si="1"/>
        <v>-5845.9789131426396</v>
      </c>
      <c r="F25" s="19">
        <f t="shared" si="2"/>
        <v>-5846</v>
      </c>
      <c r="G25" s="19">
        <f t="shared" si="3"/>
        <v>5.1594369222584646E-2</v>
      </c>
      <c r="H25"/>
      <c r="I25">
        <f>G25</f>
        <v>5.1594369222584646E-2</v>
      </c>
      <c r="J25"/>
      <c r="K25"/>
      <c r="L25"/>
      <c r="M25"/>
      <c r="N25"/>
      <c r="O25"/>
      <c r="P25" s="15"/>
      <c r="Q25" s="22">
        <f t="shared" si="4"/>
        <v>20303.326000000001</v>
      </c>
      <c r="R25"/>
      <c r="Z25"/>
      <c r="AA25"/>
      <c r="AB25"/>
      <c r="AC25"/>
      <c r="AD25"/>
      <c r="AE25"/>
      <c r="AF25"/>
    </row>
    <row r="26" spans="1:32" s="19" customFormat="1" ht="12.75" customHeight="1">
      <c r="A26" t="s">
        <v>205</v>
      </c>
      <c r="B26" s="3" t="s">
        <v>92</v>
      </c>
      <c r="C26" s="83">
        <v>47565.373699999996</v>
      </c>
      <c r="D26" t="s">
        <v>203</v>
      </c>
      <c r="E26" s="92">
        <f t="shared" si="1"/>
        <v>-841.98433352122447</v>
      </c>
      <c r="F26" s="19">
        <f t="shared" si="2"/>
        <v>-842</v>
      </c>
      <c r="G26" s="19">
        <f t="shared" si="3"/>
        <v>3.8332031967001967E-2</v>
      </c>
      <c r="J26" s="92">
        <f t="shared" ref="J26:J62" si="5">G26</f>
        <v>3.8332031967001967E-2</v>
      </c>
      <c r="N26"/>
      <c r="O26" s="19">
        <f t="shared" ref="O26:O57" ca="1" si="6">+C$11+C$12*F26</f>
        <v>2.3334717168613069E-2</v>
      </c>
      <c r="P26" s="15"/>
      <c r="Q26" s="22">
        <f t="shared" si="4"/>
        <v>32546.873699999996</v>
      </c>
      <c r="R26"/>
      <c r="Z26"/>
      <c r="AA26"/>
      <c r="AB26"/>
      <c r="AC26"/>
      <c r="AD26"/>
      <c r="AE26"/>
      <c r="AF26"/>
    </row>
    <row r="27" spans="1:32" s="19" customFormat="1" ht="12.75" customHeight="1">
      <c r="A27" t="s">
        <v>205</v>
      </c>
      <c r="B27" s="3" t="s">
        <v>92</v>
      </c>
      <c r="C27" s="83">
        <v>47565.373699999996</v>
      </c>
      <c r="D27" t="s">
        <v>203</v>
      </c>
      <c r="E27" s="92">
        <f t="shared" si="1"/>
        <v>-841.98433352122447</v>
      </c>
      <c r="F27" s="19">
        <f t="shared" si="2"/>
        <v>-842</v>
      </c>
      <c r="G27" s="19">
        <f t="shared" si="3"/>
        <v>3.8332031967001967E-2</v>
      </c>
      <c r="J27" s="92">
        <f t="shared" si="5"/>
        <v>3.8332031967001967E-2</v>
      </c>
      <c r="N27"/>
      <c r="O27" s="19">
        <f t="shared" ca="1" si="6"/>
        <v>2.3334717168613069E-2</v>
      </c>
      <c r="P27" s="15"/>
      <c r="Q27" s="22">
        <f t="shared" si="4"/>
        <v>32546.873699999996</v>
      </c>
      <c r="R27"/>
      <c r="Z27"/>
      <c r="AA27"/>
      <c r="AB27"/>
      <c r="AC27"/>
      <c r="AD27"/>
      <c r="AE27"/>
      <c r="AF27"/>
    </row>
    <row r="28" spans="1:32" s="19" customFormat="1" ht="12.75" customHeight="1">
      <c r="A28" t="s">
        <v>205</v>
      </c>
      <c r="B28" s="3" t="s">
        <v>89</v>
      </c>
      <c r="C28" s="83">
        <v>47823.504800000002</v>
      </c>
      <c r="D28" t="s">
        <v>203</v>
      </c>
      <c r="E28" s="92">
        <f t="shared" si="1"/>
        <v>-736.48495892151232</v>
      </c>
      <c r="F28" s="19">
        <f t="shared" si="2"/>
        <v>-736.5</v>
      </c>
      <c r="G28" s="19">
        <f t="shared" si="3"/>
        <v>3.680183081451105E-2</v>
      </c>
      <c r="J28" s="92">
        <f t="shared" si="5"/>
        <v>3.680183081451105E-2</v>
      </c>
      <c r="N28"/>
      <c r="O28" s="19">
        <f t="shared" ca="1" si="6"/>
        <v>2.3226822793240266E-2</v>
      </c>
      <c r="P28" s="15"/>
      <c r="Q28" s="22">
        <f t="shared" si="4"/>
        <v>32805.004800000002</v>
      </c>
      <c r="R28"/>
      <c r="Z28"/>
      <c r="AA28"/>
      <c r="AB28"/>
      <c r="AC28"/>
      <c r="AD28"/>
      <c r="AE28"/>
      <c r="AF28"/>
    </row>
    <row r="29" spans="1:32" s="19" customFormat="1" ht="12.75" customHeight="1">
      <c r="A29" t="s">
        <v>205</v>
      </c>
      <c r="B29" s="3" t="s">
        <v>89</v>
      </c>
      <c r="C29" s="83">
        <v>47823.504800000002</v>
      </c>
      <c r="D29" t="s">
        <v>203</v>
      </c>
      <c r="E29" s="92">
        <f t="shared" si="1"/>
        <v>-736.48495892151232</v>
      </c>
      <c r="F29" s="19">
        <f t="shared" si="2"/>
        <v>-736.5</v>
      </c>
      <c r="G29" s="19">
        <f t="shared" si="3"/>
        <v>3.680183081451105E-2</v>
      </c>
      <c r="J29" s="92">
        <f t="shared" si="5"/>
        <v>3.680183081451105E-2</v>
      </c>
      <c r="N29"/>
      <c r="O29" s="19">
        <f t="shared" ca="1" si="6"/>
        <v>2.3226822793240266E-2</v>
      </c>
      <c r="P29" s="15"/>
      <c r="Q29" s="22">
        <f t="shared" si="4"/>
        <v>32805.004800000002</v>
      </c>
      <c r="R29"/>
      <c r="Z29"/>
      <c r="AA29"/>
      <c r="AB29"/>
      <c r="AC29"/>
      <c r="AD29"/>
      <c r="AE29"/>
      <c r="AF29"/>
    </row>
    <row r="30" spans="1:32" s="19" customFormat="1" ht="12.75" customHeight="1">
      <c r="A30" t="s">
        <v>205</v>
      </c>
      <c r="B30" s="3" t="s">
        <v>89</v>
      </c>
      <c r="C30" s="83">
        <v>47840.635999999999</v>
      </c>
      <c r="D30" t="s">
        <v>203</v>
      </c>
      <c r="E30" s="92">
        <f t="shared" si="1"/>
        <v>-729.48335823820787</v>
      </c>
      <c r="F30" s="19">
        <f t="shared" si="2"/>
        <v>-729.5</v>
      </c>
      <c r="G30" s="19">
        <f t="shared" si="3"/>
        <v>4.0718310359807219E-2</v>
      </c>
      <c r="J30" s="92">
        <f t="shared" si="5"/>
        <v>4.0718310359807219E-2</v>
      </c>
      <c r="N30"/>
      <c r="O30" s="19">
        <f t="shared" ca="1" si="6"/>
        <v>2.3219663924732115E-2</v>
      </c>
      <c r="P30" s="15"/>
      <c r="Q30" s="22">
        <f t="shared" si="4"/>
        <v>32822.135999999999</v>
      </c>
      <c r="R30"/>
      <c r="Z30"/>
      <c r="AA30"/>
      <c r="AB30"/>
      <c r="AC30"/>
      <c r="AD30"/>
      <c r="AE30"/>
      <c r="AF30"/>
    </row>
    <row r="31" spans="1:32" s="19" customFormat="1" ht="12.75" customHeight="1">
      <c r="A31" t="s">
        <v>205</v>
      </c>
      <c r="B31" s="3" t="s">
        <v>89</v>
      </c>
      <c r="C31" s="83">
        <v>47840.635999999999</v>
      </c>
      <c r="D31" t="s">
        <v>203</v>
      </c>
      <c r="E31" s="92">
        <f t="shared" si="1"/>
        <v>-729.48335823820787</v>
      </c>
      <c r="F31" s="19">
        <f t="shared" si="2"/>
        <v>-729.5</v>
      </c>
      <c r="G31" s="19">
        <f t="shared" si="3"/>
        <v>4.0718310359807219E-2</v>
      </c>
      <c r="J31" s="92">
        <f t="shared" si="5"/>
        <v>4.0718310359807219E-2</v>
      </c>
      <c r="N31"/>
      <c r="O31" s="19">
        <f t="shared" ca="1" si="6"/>
        <v>2.3219663924732115E-2</v>
      </c>
      <c r="P31" s="15"/>
      <c r="Q31" s="22">
        <f t="shared" si="4"/>
        <v>32822.135999999999</v>
      </c>
      <c r="R31"/>
      <c r="Z31"/>
      <c r="AA31"/>
      <c r="AB31"/>
      <c r="AC31"/>
      <c r="AD31"/>
      <c r="AE31"/>
      <c r="AF31"/>
    </row>
    <row r="32" spans="1:32" s="19" customFormat="1" ht="12.75" customHeight="1">
      <c r="A32" t="s">
        <v>205</v>
      </c>
      <c r="B32" s="3" t="s">
        <v>89</v>
      </c>
      <c r="C32" s="83">
        <v>47850.421000000002</v>
      </c>
      <c r="D32" t="s">
        <v>203</v>
      </c>
      <c r="E32" s="92">
        <f t="shared" si="1"/>
        <v>-725.48418347600943</v>
      </c>
      <c r="F32" s="19">
        <f t="shared" si="2"/>
        <v>-725.5</v>
      </c>
      <c r="G32" s="19">
        <f t="shared" si="3"/>
        <v>3.8699155811627861E-2</v>
      </c>
      <c r="J32" s="92">
        <f t="shared" si="5"/>
        <v>3.8699155811627861E-2</v>
      </c>
      <c r="N32"/>
      <c r="O32" s="19">
        <f t="shared" ca="1" si="6"/>
        <v>2.3215573142727462E-2</v>
      </c>
      <c r="P32" s="15"/>
      <c r="Q32" s="22">
        <f t="shared" si="4"/>
        <v>32831.921000000002</v>
      </c>
      <c r="R32"/>
      <c r="Z32"/>
      <c r="AA32"/>
      <c r="AB32"/>
      <c r="AC32"/>
      <c r="AD32"/>
      <c r="AE32"/>
      <c r="AF32"/>
    </row>
    <row r="33" spans="1:32" s="19" customFormat="1" ht="12.75" customHeight="1">
      <c r="A33" t="s">
        <v>205</v>
      </c>
      <c r="B33" s="3" t="s">
        <v>89</v>
      </c>
      <c r="C33" s="83">
        <v>47850.421000000002</v>
      </c>
      <c r="D33" t="s">
        <v>203</v>
      </c>
      <c r="E33" s="92">
        <f t="shared" si="1"/>
        <v>-725.48418347600943</v>
      </c>
      <c r="F33" s="19">
        <f t="shared" si="2"/>
        <v>-725.5</v>
      </c>
      <c r="G33" s="19">
        <f t="shared" si="3"/>
        <v>3.8699155811627861E-2</v>
      </c>
      <c r="J33" s="92">
        <f t="shared" si="5"/>
        <v>3.8699155811627861E-2</v>
      </c>
      <c r="N33"/>
      <c r="O33" s="19">
        <f t="shared" ca="1" si="6"/>
        <v>2.3215573142727462E-2</v>
      </c>
      <c r="P33" s="15"/>
      <c r="Q33" s="22">
        <f t="shared" si="4"/>
        <v>32831.921000000002</v>
      </c>
      <c r="R33"/>
      <c r="Z33"/>
      <c r="AA33"/>
      <c r="AB33"/>
      <c r="AC33"/>
      <c r="AD33"/>
      <c r="AE33"/>
      <c r="AF33"/>
    </row>
    <row r="34" spans="1:32" s="19" customFormat="1" ht="12.75" customHeight="1">
      <c r="A34" t="s">
        <v>205</v>
      </c>
      <c r="B34" s="3" t="s">
        <v>89</v>
      </c>
      <c r="C34" s="83">
        <v>47943.4012</v>
      </c>
      <c r="D34" t="s">
        <v>203</v>
      </c>
      <c r="E34" s="92">
        <f t="shared" si="1"/>
        <v>-687.48274564013559</v>
      </c>
      <c r="F34" s="19">
        <f t="shared" si="2"/>
        <v>-687.5</v>
      </c>
      <c r="G34" s="19">
        <f t="shared" si="3"/>
        <v>4.2217187619826291E-2</v>
      </c>
      <c r="J34" s="92">
        <f t="shared" si="5"/>
        <v>4.2217187619826291E-2</v>
      </c>
      <c r="N34"/>
      <c r="O34" s="19">
        <f t="shared" ca="1" si="6"/>
        <v>2.3176710713683227E-2</v>
      </c>
      <c r="P34" s="15"/>
      <c r="Q34" s="22">
        <f t="shared" si="4"/>
        <v>32924.9012</v>
      </c>
      <c r="R34"/>
      <c r="Z34"/>
      <c r="AA34"/>
      <c r="AB34"/>
      <c r="AC34"/>
      <c r="AD34"/>
      <c r="AE34"/>
      <c r="AF34"/>
    </row>
    <row r="35" spans="1:32" s="19" customFormat="1" ht="12.75" customHeight="1">
      <c r="A35" t="s">
        <v>205</v>
      </c>
      <c r="B35" s="3" t="s">
        <v>89</v>
      </c>
      <c r="C35" s="83">
        <v>47943.4012</v>
      </c>
      <c r="D35" t="s">
        <v>203</v>
      </c>
      <c r="E35" s="92">
        <f t="shared" si="1"/>
        <v>-687.48274564013559</v>
      </c>
      <c r="F35" s="19">
        <f t="shared" si="2"/>
        <v>-687.5</v>
      </c>
      <c r="G35" s="19">
        <f t="shared" si="3"/>
        <v>4.2217187619826291E-2</v>
      </c>
      <c r="J35" s="92">
        <f t="shared" si="5"/>
        <v>4.2217187619826291E-2</v>
      </c>
      <c r="N35"/>
      <c r="O35" s="19">
        <f t="shared" ca="1" si="6"/>
        <v>2.3176710713683227E-2</v>
      </c>
      <c r="P35" s="15"/>
      <c r="Q35" s="22">
        <f t="shared" si="4"/>
        <v>32924.9012</v>
      </c>
      <c r="R35"/>
      <c r="Z35"/>
      <c r="AA35"/>
      <c r="AB35"/>
      <c r="AC35"/>
      <c r="AD35"/>
      <c r="AE35"/>
      <c r="AF35"/>
    </row>
    <row r="36" spans="1:32" s="19" customFormat="1" ht="12.75" customHeight="1">
      <c r="A36" t="s">
        <v>205</v>
      </c>
      <c r="B36" s="3" t="s">
        <v>89</v>
      </c>
      <c r="C36" s="83">
        <v>48222.326800000003</v>
      </c>
      <c r="D36" t="s">
        <v>203</v>
      </c>
      <c r="E36" s="92">
        <f t="shared" si="1"/>
        <v>-573.48456270189592</v>
      </c>
      <c r="F36" s="19">
        <f t="shared" si="2"/>
        <v>-573.5</v>
      </c>
      <c r="G36" s="19">
        <f t="shared" si="3"/>
        <v>3.7771283059555572E-2</v>
      </c>
      <c r="J36" s="92">
        <f t="shared" si="5"/>
        <v>3.7771283059555572E-2</v>
      </c>
      <c r="N36"/>
      <c r="O36" s="19">
        <f t="shared" ca="1" si="6"/>
        <v>2.3060123426550529E-2</v>
      </c>
      <c r="P36" s="15"/>
      <c r="Q36" s="22">
        <f t="shared" si="4"/>
        <v>33203.826800000003</v>
      </c>
      <c r="R36"/>
      <c r="Z36"/>
      <c r="AA36"/>
      <c r="AB36"/>
      <c r="AC36"/>
      <c r="AD36"/>
      <c r="AE36"/>
      <c r="AF36"/>
    </row>
    <row r="37" spans="1:32" s="19" customFormat="1" ht="12.75" customHeight="1">
      <c r="A37" t="s">
        <v>205</v>
      </c>
      <c r="B37" s="3" t="s">
        <v>89</v>
      </c>
      <c r="C37" s="83">
        <v>48222.326800000003</v>
      </c>
      <c r="D37" t="s">
        <v>203</v>
      </c>
      <c r="E37" s="92">
        <f t="shared" si="1"/>
        <v>-573.48456270189592</v>
      </c>
      <c r="F37" s="19">
        <f t="shared" si="2"/>
        <v>-573.5</v>
      </c>
      <c r="G37" s="19">
        <f t="shared" si="3"/>
        <v>3.7771283059555572E-2</v>
      </c>
      <c r="J37" s="92">
        <f t="shared" si="5"/>
        <v>3.7771283059555572E-2</v>
      </c>
      <c r="N37"/>
      <c r="O37" s="19">
        <f t="shared" ca="1" si="6"/>
        <v>2.3060123426550529E-2</v>
      </c>
      <c r="P37" s="15"/>
      <c r="Q37" s="22">
        <f t="shared" si="4"/>
        <v>33203.826800000003</v>
      </c>
      <c r="R37"/>
      <c r="Z37"/>
      <c r="AA37"/>
      <c r="AB37"/>
      <c r="AC37"/>
      <c r="AD37"/>
      <c r="AE37"/>
      <c r="AF37"/>
    </row>
    <row r="38" spans="1:32" s="19" customFormat="1" ht="12.75" customHeight="1">
      <c r="A38" t="s">
        <v>238</v>
      </c>
      <c r="B38" s="3" t="s">
        <v>89</v>
      </c>
      <c r="C38" s="83">
        <v>48222.327599999997</v>
      </c>
      <c r="D38" t="s">
        <v>203</v>
      </c>
      <c r="E38" s="92">
        <f t="shared" si="1"/>
        <v>-573.48423573819775</v>
      </c>
      <c r="F38" s="19">
        <f t="shared" si="2"/>
        <v>-573.5</v>
      </c>
      <c r="G38" s="19">
        <f t="shared" si="3"/>
        <v>3.8571283053897787E-2</v>
      </c>
      <c r="J38" s="92">
        <f t="shared" si="5"/>
        <v>3.8571283053897787E-2</v>
      </c>
      <c r="N38"/>
      <c r="O38" s="19">
        <f t="shared" ca="1" si="6"/>
        <v>2.3060123426550529E-2</v>
      </c>
      <c r="P38" s="15"/>
      <c r="Q38" s="22">
        <f t="shared" si="4"/>
        <v>33203.827599999997</v>
      </c>
      <c r="R38"/>
      <c r="Z38"/>
      <c r="AA38"/>
      <c r="AB38"/>
      <c r="AC38"/>
      <c r="AD38"/>
      <c r="AE38"/>
      <c r="AF38"/>
    </row>
    <row r="39" spans="1:32" s="19" customFormat="1" ht="12.75" customHeight="1">
      <c r="A39" t="s">
        <v>238</v>
      </c>
      <c r="B39" s="3" t="s">
        <v>89</v>
      </c>
      <c r="C39" s="83">
        <v>48222.327599999997</v>
      </c>
      <c r="D39" t="s">
        <v>203</v>
      </c>
      <c r="E39" s="92">
        <f t="shared" si="1"/>
        <v>-573.48423573819775</v>
      </c>
      <c r="F39" s="19">
        <f t="shared" si="2"/>
        <v>-573.5</v>
      </c>
      <c r="G39" s="19">
        <f t="shared" si="3"/>
        <v>3.8571283053897787E-2</v>
      </c>
      <c r="J39" s="92">
        <f t="shared" si="5"/>
        <v>3.8571283053897787E-2</v>
      </c>
      <c r="N39"/>
      <c r="O39" s="19">
        <f t="shared" ca="1" si="6"/>
        <v>2.3060123426550529E-2</v>
      </c>
      <c r="P39" s="15"/>
      <c r="Q39" s="22">
        <f t="shared" si="4"/>
        <v>33203.827599999997</v>
      </c>
      <c r="R39"/>
      <c r="Z39"/>
      <c r="AA39"/>
      <c r="AB39"/>
      <c r="AC39"/>
      <c r="AD39"/>
      <c r="AE39"/>
      <c r="AF39"/>
    </row>
    <row r="40" spans="1:32" s="19" customFormat="1" ht="12.75" customHeight="1">
      <c r="A40" t="s">
        <v>238</v>
      </c>
      <c r="B40" s="3" t="s">
        <v>92</v>
      </c>
      <c r="C40" s="83">
        <v>48299.400399999999</v>
      </c>
      <c r="D40" t="s">
        <v>203</v>
      </c>
      <c r="E40" s="92">
        <f t="shared" si="1"/>
        <v>-541.98422586473157</v>
      </c>
      <c r="F40" s="19">
        <f t="shared" si="2"/>
        <v>-542</v>
      </c>
      <c r="G40" s="19">
        <f t="shared" si="3"/>
        <v>3.8595441001234576E-2</v>
      </c>
      <c r="J40" s="92">
        <f t="shared" si="5"/>
        <v>3.8595441001234576E-2</v>
      </c>
      <c r="N40"/>
      <c r="O40" s="19">
        <f t="shared" ca="1" si="6"/>
        <v>2.3027908518263862E-2</v>
      </c>
      <c r="P40" s="15"/>
      <c r="Q40" s="22">
        <f t="shared" si="4"/>
        <v>33280.900399999999</v>
      </c>
      <c r="R40"/>
      <c r="Z40"/>
      <c r="AA40"/>
      <c r="AB40"/>
      <c r="AC40"/>
      <c r="AD40"/>
      <c r="AE40"/>
      <c r="AF40"/>
    </row>
    <row r="41" spans="1:32" s="19" customFormat="1" ht="12.75" customHeight="1">
      <c r="A41" t="s">
        <v>238</v>
      </c>
      <c r="B41" s="3" t="s">
        <v>92</v>
      </c>
      <c r="C41" s="83">
        <v>48299.400399999999</v>
      </c>
      <c r="D41" t="s">
        <v>203</v>
      </c>
      <c r="E41" s="92">
        <f t="shared" si="1"/>
        <v>-541.98422586473157</v>
      </c>
      <c r="F41" s="19">
        <f t="shared" si="2"/>
        <v>-542</v>
      </c>
      <c r="G41" s="19">
        <f t="shared" si="3"/>
        <v>3.8595441001234576E-2</v>
      </c>
      <c r="J41" s="92">
        <f t="shared" si="5"/>
        <v>3.8595441001234576E-2</v>
      </c>
      <c r="N41"/>
      <c r="O41" s="19">
        <f t="shared" ca="1" si="6"/>
        <v>2.3027908518263862E-2</v>
      </c>
      <c r="P41" s="15"/>
      <c r="Q41" s="22">
        <f t="shared" si="4"/>
        <v>33280.900399999999</v>
      </c>
      <c r="R41"/>
      <c r="Z41"/>
      <c r="AA41"/>
      <c r="AB41"/>
      <c r="AC41"/>
      <c r="AD41"/>
      <c r="AE41"/>
      <c r="AF41"/>
    </row>
    <row r="42" spans="1:32" s="19" customFormat="1" ht="12.75" customHeight="1">
      <c r="A42" t="s">
        <v>225</v>
      </c>
      <c r="B42" s="3" t="s">
        <v>89</v>
      </c>
      <c r="C42" s="83">
        <v>48606.466899999999</v>
      </c>
      <c r="D42" t="s">
        <v>203</v>
      </c>
      <c r="E42" s="92">
        <f t="shared" si="1"/>
        <v>-416.48472692592935</v>
      </c>
      <c r="F42" s="19">
        <f t="shared" si="2"/>
        <v>-416.5</v>
      </c>
      <c r="G42" s="19">
        <f t="shared" si="3"/>
        <v>3.7369467121607158E-2</v>
      </c>
      <c r="J42" s="92">
        <f t="shared" si="5"/>
        <v>3.7369467121607158E-2</v>
      </c>
      <c r="O42" s="19">
        <f t="shared" ca="1" si="6"/>
        <v>2.2899560232867777E-2</v>
      </c>
      <c r="P42" s="21">
        <f>D$11+D$12*F42+D$13*F42^2</f>
        <v>-8.7443783135258326E-3</v>
      </c>
      <c r="Q42" s="22">
        <f t="shared" si="4"/>
        <v>33587.966899999999</v>
      </c>
      <c r="R42" s="19">
        <f>+(P42-G42)^2</f>
        <v>2.1264867408153361E-3</v>
      </c>
      <c r="Z42"/>
      <c r="AA42"/>
      <c r="AB42"/>
      <c r="AC42"/>
      <c r="AD42"/>
      <c r="AE42"/>
      <c r="AF42"/>
    </row>
    <row r="43" spans="1:32" s="19" customFormat="1" ht="12.75" customHeight="1">
      <c r="A43" t="s">
        <v>225</v>
      </c>
      <c r="B43" s="3" t="s">
        <v>89</v>
      </c>
      <c r="C43" s="83">
        <v>48606.466899999999</v>
      </c>
      <c r="D43" t="s">
        <v>203</v>
      </c>
      <c r="E43" s="92">
        <f t="shared" si="1"/>
        <v>-416.48472692592935</v>
      </c>
      <c r="F43" s="19">
        <f t="shared" si="2"/>
        <v>-416.5</v>
      </c>
      <c r="G43" s="19">
        <f t="shared" si="3"/>
        <v>3.7369467121607158E-2</v>
      </c>
      <c r="J43" s="92">
        <f t="shared" si="5"/>
        <v>3.7369467121607158E-2</v>
      </c>
      <c r="N43"/>
      <c r="O43" s="19">
        <f t="shared" ca="1" si="6"/>
        <v>2.2899560232867777E-2</v>
      </c>
      <c r="P43" s="15"/>
      <c r="Q43" s="22">
        <f t="shared" si="4"/>
        <v>33587.966899999999</v>
      </c>
      <c r="R43"/>
      <c r="Z43"/>
      <c r="AA43"/>
      <c r="AB43"/>
      <c r="AC43"/>
      <c r="AD43"/>
      <c r="AE43"/>
      <c r="AF43"/>
    </row>
    <row r="44" spans="1:32" s="19" customFormat="1">
      <c r="A44" t="s">
        <v>225</v>
      </c>
      <c r="B44" s="3" t="s">
        <v>89</v>
      </c>
      <c r="C44" s="83">
        <v>48650.505799999999</v>
      </c>
      <c r="D44" t="s">
        <v>203</v>
      </c>
      <c r="E44" s="92">
        <f t="shared" si="1"/>
        <v>-398.48582478643857</v>
      </c>
      <c r="F44" s="19">
        <f t="shared" si="2"/>
        <v>-398.5</v>
      </c>
      <c r="G44" s="19">
        <f t="shared" si="3"/>
        <v>3.4683271660469472E-2</v>
      </c>
      <c r="J44" s="92">
        <f t="shared" si="5"/>
        <v>3.4683271660469472E-2</v>
      </c>
      <c r="N44"/>
      <c r="O44" s="19">
        <f t="shared" ca="1" si="6"/>
        <v>2.2881151713846824E-2</v>
      </c>
      <c r="P44" s="15"/>
      <c r="Q44" s="22">
        <f t="shared" si="4"/>
        <v>33632.005799999999</v>
      </c>
      <c r="R44"/>
      <c r="Z44"/>
      <c r="AA44"/>
      <c r="AB44"/>
      <c r="AC44"/>
      <c r="AD44"/>
      <c r="AE44"/>
      <c r="AF44"/>
    </row>
    <row r="45" spans="1:32" s="19" customFormat="1">
      <c r="A45" t="s">
        <v>225</v>
      </c>
      <c r="B45" s="3" t="s">
        <v>89</v>
      </c>
      <c r="C45" s="83">
        <v>48650.505799999999</v>
      </c>
      <c r="D45" t="s">
        <v>203</v>
      </c>
      <c r="E45" s="92">
        <f t="shared" si="1"/>
        <v>-398.48582478643857</v>
      </c>
      <c r="F45" s="19">
        <f t="shared" si="2"/>
        <v>-398.5</v>
      </c>
      <c r="G45" s="19">
        <f t="shared" si="3"/>
        <v>3.4683271660469472E-2</v>
      </c>
      <c r="J45" s="92">
        <f t="shared" si="5"/>
        <v>3.4683271660469472E-2</v>
      </c>
      <c r="N45"/>
      <c r="O45" s="19">
        <f t="shared" ca="1" si="6"/>
        <v>2.2881151713846824E-2</v>
      </c>
      <c r="P45" s="15"/>
      <c r="Q45" s="22">
        <f t="shared" si="4"/>
        <v>33632.005799999999</v>
      </c>
      <c r="R45"/>
      <c r="Z45"/>
      <c r="AA45"/>
      <c r="AB45"/>
      <c r="AC45"/>
      <c r="AD45"/>
      <c r="AE45"/>
      <c r="AF45"/>
    </row>
    <row r="46" spans="1:32" s="19" customFormat="1" ht="12.75" customHeight="1">
      <c r="A46" t="s">
        <v>226</v>
      </c>
      <c r="B46" s="3" t="s">
        <v>92</v>
      </c>
      <c r="C46" s="83">
        <v>49060.324699999997</v>
      </c>
      <c r="D46" t="s">
        <v>203</v>
      </c>
      <c r="E46" s="92">
        <f t="shared" si="1"/>
        <v>-230.99094466877435</v>
      </c>
      <c r="F46" s="19">
        <f t="shared" si="2"/>
        <v>-231</v>
      </c>
      <c r="G46" s="19">
        <f t="shared" si="3"/>
        <v>2.2156175036798231E-2</v>
      </c>
      <c r="J46" s="92">
        <f t="shared" si="5"/>
        <v>2.2156175036798231E-2</v>
      </c>
      <c r="N46"/>
      <c r="O46" s="19">
        <f t="shared" ca="1" si="6"/>
        <v>2.270985021740185E-2</v>
      </c>
      <c r="P46" s="15"/>
      <c r="Q46" s="22">
        <f t="shared" si="4"/>
        <v>34041.824699999997</v>
      </c>
      <c r="R46"/>
      <c r="Z46"/>
      <c r="AA46"/>
      <c r="AB46"/>
      <c r="AC46"/>
      <c r="AD46"/>
      <c r="AE46"/>
      <c r="AF46"/>
    </row>
    <row r="47" spans="1:32" s="19" customFormat="1">
      <c r="A47" t="s">
        <v>226</v>
      </c>
      <c r="B47" s="3" t="s">
        <v>92</v>
      </c>
      <c r="C47" s="83">
        <v>49060.324699999997</v>
      </c>
      <c r="D47" t="s">
        <v>203</v>
      </c>
      <c r="E47" s="92">
        <f t="shared" si="1"/>
        <v>-230.99094466877435</v>
      </c>
      <c r="F47" s="19">
        <f t="shared" si="2"/>
        <v>-231</v>
      </c>
      <c r="G47" s="19">
        <f t="shared" si="3"/>
        <v>2.2156175036798231E-2</v>
      </c>
      <c r="J47" s="92">
        <f t="shared" si="5"/>
        <v>2.2156175036798231E-2</v>
      </c>
      <c r="O47" s="19">
        <f t="shared" ca="1" si="6"/>
        <v>2.270985021740185E-2</v>
      </c>
      <c r="P47" s="21">
        <f>D$11+D$12*F47+D$13*F47^2</f>
        <v>-3.9189414929170193E-3</v>
      </c>
      <c r="Q47" s="22">
        <f t="shared" si="4"/>
        <v>34041.824699999997</v>
      </c>
      <c r="R47" s="19">
        <f>+(P47-G47)^2</f>
        <v>6.7991170203822947E-4</v>
      </c>
      <c r="Z47"/>
      <c r="AA47"/>
      <c r="AF47"/>
    </row>
    <row r="48" spans="1:32" s="19" customFormat="1">
      <c r="A48" t="s">
        <v>227</v>
      </c>
      <c r="B48" s="3" t="s">
        <v>89</v>
      </c>
      <c r="C48" s="83">
        <v>49372.265700000004</v>
      </c>
      <c r="D48" t="s">
        <v>203</v>
      </c>
      <c r="E48" s="92">
        <f t="shared" si="1"/>
        <v>-103.49921503213356</v>
      </c>
      <c r="F48" s="19">
        <f t="shared" si="2"/>
        <v>-103.5</v>
      </c>
      <c r="G48" s="19">
        <f t="shared" si="3"/>
        <v>1.9206238866900094E-3</v>
      </c>
      <c r="J48" s="92">
        <f t="shared" si="5"/>
        <v>1.9206238866900094E-3</v>
      </c>
      <c r="O48" s="19">
        <f t="shared" ca="1" si="6"/>
        <v>2.2579456541003438E-2</v>
      </c>
      <c r="P48" s="21">
        <f>D$11+D$12*F48+D$13*F48^2</f>
        <v>-1.4685565728704813E-3</v>
      </c>
      <c r="Q48" s="22">
        <f t="shared" si="4"/>
        <v>34353.765700000004</v>
      </c>
      <c r="R48" s="19">
        <f>+(P48-G48)^2</f>
        <v>1.148654418746666E-5</v>
      </c>
      <c r="Z48"/>
      <c r="AA48"/>
      <c r="AF48"/>
    </row>
    <row r="49" spans="1:32" s="19" customFormat="1" ht="12.75" customHeight="1">
      <c r="A49" t="s">
        <v>227</v>
      </c>
      <c r="B49" s="3" t="s">
        <v>89</v>
      </c>
      <c r="C49" s="83">
        <v>49372.265700000004</v>
      </c>
      <c r="D49" t="s">
        <v>203</v>
      </c>
      <c r="E49" s="92">
        <f t="shared" si="1"/>
        <v>-103.49921503213356</v>
      </c>
      <c r="F49" s="19">
        <f t="shared" si="2"/>
        <v>-103.5</v>
      </c>
      <c r="G49" s="19">
        <f t="shared" si="3"/>
        <v>1.9206238866900094E-3</v>
      </c>
      <c r="J49" s="92">
        <f t="shared" si="5"/>
        <v>1.9206238866900094E-3</v>
      </c>
      <c r="O49" s="19">
        <f t="shared" ca="1" si="6"/>
        <v>2.2579456541003438E-2</v>
      </c>
      <c r="P49" s="21">
        <f>D$11+D$12*F49+D$13*F49^2</f>
        <v>-1.4685565728704813E-3</v>
      </c>
      <c r="Q49" s="22">
        <f t="shared" si="4"/>
        <v>34353.765700000004</v>
      </c>
      <c r="R49" s="19">
        <f>+(P49-G49)^2</f>
        <v>1.148654418746666E-5</v>
      </c>
      <c r="Z49"/>
      <c r="AA49"/>
      <c r="AF49"/>
    </row>
    <row r="50" spans="1:32" s="19" customFormat="1" ht="12.75" customHeight="1">
      <c r="A50" s="27" t="s">
        <v>85</v>
      </c>
      <c r="B50" s="28"/>
      <c r="C50" s="30">
        <v>49625.502899999999</v>
      </c>
      <c r="D50" s="30">
        <v>2.5000000000000001E-3</v>
      </c>
      <c r="E50" s="19">
        <f t="shared" si="1"/>
        <v>0</v>
      </c>
      <c r="F50" s="19">
        <f t="shared" si="2"/>
        <v>0</v>
      </c>
      <c r="G50" s="19">
        <f t="shared" si="3"/>
        <v>0</v>
      </c>
      <c r="J50" s="92">
        <f t="shared" si="5"/>
        <v>0</v>
      </c>
      <c r="O50" s="19">
        <f t="shared" ca="1" si="6"/>
        <v>2.2473607556632962E-2</v>
      </c>
      <c r="P50" s="21"/>
      <c r="Q50" s="22">
        <f t="shared" si="4"/>
        <v>34607.002899999999</v>
      </c>
      <c r="Z50"/>
      <c r="AA50"/>
      <c r="AF50"/>
    </row>
    <row r="51" spans="1:32" s="19" customFormat="1" ht="12.75" customHeight="1">
      <c r="A51" t="s">
        <v>228</v>
      </c>
      <c r="B51" s="3" t="s">
        <v>92</v>
      </c>
      <c r="C51" s="83">
        <v>49625.503100000002</v>
      </c>
      <c r="D51" t="s">
        <v>203</v>
      </c>
      <c r="E51" s="92">
        <f t="shared" si="1"/>
        <v>8.174092604309686E-5</v>
      </c>
      <c r="F51" s="19">
        <f t="shared" si="2"/>
        <v>0</v>
      </c>
      <c r="G51" s="19">
        <f t="shared" si="3"/>
        <v>2.0000000222353265E-4</v>
      </c>
      <c r="J51" s="92">
        <f t="shared" si="5"/>
        <v>2.0000000222353265E-4</v>
      </c>
      <c r="O51" s="19">
        <f t="shared" ca="1" si="6"/>
        <v>2.2473607556632962E-2</v>
      </c>
      <c r="P51" s="21">
        <f>D$11+D$12*F51+D$13*F51^2</f>
        <v>1.5868990160939447E-6</v>
      </c>
      <c r="Q51" s="22">
        <f t="shared" si="4"/>
        <v>34607.003100000002</v>
      </c>
      <c r="R51" s="19">
        <f>+(P51-G51)^2</f>
        <v>3.9367759524405719E-8</v>
      </c>
      <c r="Z51"/>
      <c r="AA51"/>
      <c r="AF51"/>
    </row>
    <row r="52" spans="1:32" s="19" customFormat="1" ht="12.75" customHeight="1">
      <c r="A52" t="s">
        <v>228</v>
      </c>
      <c r="B52" s="3" t="s">
        <v>92</v>
      </c>
      <c r="C52" s="83">
        <v>49625.503100000002</v>
      </c>
      <c r="D52" t="s">
        <v>203</v>
      </c>
      <c r="E52" s="92">
        <f t="shared" si="1"/>
        <v>8.174092604309686E-5</v>
      </c>
      <c r="F52" s="19">
        <f t="shared" si="2"/>
        <v>0</v>
      </c>
      <c r="G52" s="19">
        <f t="shared" si="3"/>
        <v>2.0000000222353265E-4</v>
      </c>
      <c r="J52" s="92">
        <f t="shared" si="5"/>
        <v>2.0000000222353265E-4</v>
      </c>
      <c r="O52" s="19">
        <f t="shared" ca="1" si="6"/>
        <v>2.2473607556632962E-2</v>
      </c>
      <c r="P52" s="21">
        <f>D$11+D$12*F52+D$13*F52^2</f>
        <v>1.5868990160939447E-6</v>
      </c>
      <c r="Q52" s="22">
        <f t="shared" si="4"/>
        <v>34607.003100000002</v>
      </c>
      <c r="R52" s="19">
        <f>+(P52-G52)^2</f>
        <v>3.9367759524405719E-8</v>
      </c>
      <c r="Z52"/>
      <c r="AA52"/>
    </row>
    <row r="53" spans="1:32" s="19" customFormat="1" ht="12.75" customHeight="1">
      <c r="A53" s="27" t="s">
        <v>85</v>
      </c>
      <c r="B53" s="28"/>
      <c r="C53" s="30">
        <v>49625.503400000001</v>
      </c>
      <c r="D53" s="30">
        <v>2.5999999999999999E-3</v>
      </c>
      <c r="E53" s="19">
        <f t="shared" ref="E53:E84" si="7">+(C53-C$7)/C$8</f>
        <v>2.0435231362088337E-4</v>
      </c>
      <c r="F53" s="19">
        <f t="shared" ref="F53:F84" si="8">ROUND(2*E53,0)/2</f>
        <v>0</v>
      </c>
      <c r="G53" s="19">
        <f t="shared" ref="G53:G84" si="9">+C53-(C$7+F53*C$8)</f>
        <v>5.0000000192085281E-4</v>
      </c>
      <c r="J53" s="92">
        <f t="shared" si="5"/>
        <v>5.0000000192085281E-4</v>
      </c>
      <c r="O53" s="19">
        <f t="shared" ca="1" si="6"/>
        <v>2.2473607556632962E-2</v>
      </c>
      <c r="P53" s="21"/>
      <c r="Q53" s="22">
        <f t="shared" ref="Q53:Q84" si="10">+C53-15018.5</f>
        <v>34607.003400000001</v>
      </c>
      <c r="Z53"/>
      <c r="AA53"/>
    </row>
    <row r="54" spans="1:32" s="19" customFormat="1" ht="12.75" customHeight="1">
      <c r="A54" s="27" t="s">
        <v>86</v>
      </c>
      <c r="B54" s="31"/>
      <c r="C54" s="30">
        <v>49761.303699999997</v>
      </c>
      <c r="D54" s="30">
        <v>2.0999999999999999E-3</v>
      </c>
      <c r="E54" s="19">
        <f t="shared" si="7"/>
        <v>55.502415129908655</v>
      </c>
      <c r="F54" s="19">
        <f t="shared" si="8"/>
        <v>55.5</v>
      </c>
      <c r="G54" s="19">
        <f t="shared" si="9"/>
        <v>5.90923066920368E-3</v>
      </c>
      <c r="J54" s="92">
        <f t="shared" si="5"/>
        <v>5.90923066920368E-3</v>
      </c>
      <c r="O54" s="19">
        <f t="shared" ca="1" si="6"/>
        <v>2.2416847956318358E-2</v>
      </c>
      <c r="P54" s="21"/>
      <c r="Q54" s="22">
        <f t="shared" si="10"/>
        <v>34742.803699999997</v>
      </c>
      <c r="Z54"/>
      <c r="AA54"/>
    </row>
    <row r="55" spans="1:32" s="19" customFormat="1" ht="12.75" customHeight="1">
      <c r="A55" t="s">
        <v>229</v>
      </c>
      <c r="B55" s="3" t="s">
        <v>89</v>
      </c>
      <c r="C55" s="83">
        <v>49761.304600000003</v>
      </c>
      <c r="D55" t="s">
        <v>203</v>
      </c>
      <c r="E55" s="92">
        <f t="shared" si="7"/>
        <v>55.502782964074363</v>
      </c>
      <c r="F55" s="19">
        <f t="shared" si="8"/>
        <v>55.5</v>
      </c>
      <c r="G55" s="19">
        <f t="shared" si="9"/>
        <v>6.8092306755715981E-3</v>
      </c>
      <c r="J55" s="92">
        <f t="shared" si="5"/>
        <v>6.8092306755715981E-3</v>
      </c>
      <c r="O55" s="19">
        <f t="shared" ca="1" si="6"/>
        <v>2.2416847956318358E-2</v>
      </c>
      <c r="P55" s="21">
        <f>D$11+D$12*F55+D$13*F55^2</f>
        <v>5.9836732734228472E-4</v>
      </c>
      <c r="Q55" s="22">
        <f t="shared" si="10"/>
        <v>34742.804600000003</v>
      </c>
      <c r="R55" s="19">
        <f>+(P55-G55)^2</f>
        <v>3.8574823530378237E-5</v>
      </c>
      <c r="Z55"/>
      <c r="AA55"/>
    </row>
    <row r="56" spans="1:32" s="19" customFormat="1" ht="12.75" customHeight="1">
      <c r="A56" t="s">
        <v>229</v>
      </c>
      <c r="B56" s="3" t="s">
        <v>89</v>
      </c>
      <c r="C56" s="83">
        <v>49761.304600000003</v>
      </c>
      <c r="D56" t="s">
        <v>203</v>
      </c>
      <c r="E56" s="92">
        <f t="shared" si="7"/>
        <v>55.502782964074363</v>
      </c>
      <c r="F56" s="19">
        <f t="shared" si="8"/>
        <v>55.5</v>
      </c>
      <c r="G56" s="19">
        <f t="shared" si="9"/>
        <v>6.8092306755715981E-3</v>
      </c>
      <c r="J56" s="92">
        <f t="shared" si="5"/>
        <v>6.8092306755715981E-3</v>
      </c>
      <c r="O56" s="19">
        <f t="shared" ca="1" si="6"/>
        <v>2.2416847956318358E-2</v>
      </c>
      <c r="P56" s="21">
        <f>D$11+D$12*F56+D$13*F56^2</f>
        <v>5.9836732734228472E-4</v>
      </c>
      <c r="Q56" s="22">
        <f t="shared" si="10"/>
        <v>34742.804600000003</v>
      </c>
      <c r="R56" s="19">
        <f>+(P56-G56)^2</f>
        <v>3.8574823530378237E-5</v>
      </c>
      <c r="Z56"/>
      <c r="AA56"/>
    </row>
    <row r="57" spans="1:32" s="19" customFormat="1" ht="12.75" customHeight="1">
      <c r="A57" s="27" t="s">
        <v>86</v>
      </c>
      <c r="B57" s="31"/>
      <c r="C57" s="30">
        <v>49761.304799999998</v>
      </c>
      <c r="D57" s="30">
        <v>1.1000000000000001E-3</v>
      </c>
      <c r="E57" s="19">
        <f t="shared" si="7"/>
        <v>55.502864704997435</v>
      </c>
      <c r="F57" s="19">
        <f t="shared" si="8"/>
        <v>55.5</v>
      </c>
      <c r="G57" s="19">
        <f t="shared" si="9"/>
        <v>7.0092306705191731E-3</v>
      </c>
      <c r="J57" s="92">
        <f t="shared" si="5"/>
        <v>7.0092306705191731E-3</v>
      </c>
      <c r="O57" s="19">
        <f t="shared" ca="1" si="6"/>
        <v>2.2416847956318358E-2</v>
      </c>
      <c r="P57" s="21"/>
      <c r="Q57" s="22">
        <f t="shared" si="10"/>
        <v>34742.804799999998</v>
      </c>
      <c r="Z57"/>
      <c r="AA57"/>
    </row>
    <row r="58" spans="1:32" s="19" customFormat="1" ht="12.75" customHeight="1">
      <c r="A58" s="27" t="s">
        <v>86</v>
      </c>
      <c r="B58" s="31"/>
      <c r="C58" s="30">
        <v>50047.574500000002</v>
      </c>
      <c r="D58" s="30" t="s">
        <v>60</v>
      </c>
      <c r="E58" s="19">
        <f t="shared" si="7"/>
        <v>172.50261528463304</v>
      </c>
      <c r="F58" s="19">
        <f t="shared" si="8"/>
        <v>172.5</v>
      </c>
      <c r="G58" s="19">
        <f t="shared" si="9"/>
        <v>6.3989601985667832E-3</v>
      </c>
      <c r="J58" s="92">
        <f t="shared" si="5"/>
        <v>6.3989601985667832E-3</v>
      </c>
      <c r="O58" s="19">
        <f t="shared" ref="O58:O89" ca="1" si="11">+C$11+C$12*F58</f>
        <v>2.2297192582682167E-2</v>
      </c>
      <c r="P58" s="21"/>
      <c r="Q58" s="22">
        <f t="shared" si="10"/>
        <v>35029.074500000002</v>
      </c>
      <c r="Z58"/>
      <c r="AA58"/>
    </row>
    <row r="59" spans="1:32" s="19" customFormat="1" ht="12.75" customHeight="1">
      <c r="A59" s="80" t="s">
        <v>86</v>
      </c>
      <c r="B59" s="81"/>
      <c r="C59" s="34">
        <v>50079.387300000002</v>
      </c>
      <c r="D59" s="34" t="s">
        <v>60</v>
      </c>
      <c r="E59" s="19">
        <f t="shared" si="7"/>
        <v>185.50465380019978</v>
      </c>
      <c r="F59" s="19">
        <f t="shared" si="8"/>
        <v>185.5</v>
      </c>
      <c r="G59" s="19">
        <f t="shared" si="9"/>
        <v>1.1386707927158568E-2</v>
      </c>
      <c r="J59" s="92">
        <f t="shared" si="5"/>
        <v>1.1386707927158568E-2</v>
      </c>
      <c r="O59" s="19">
        <f t="shared" ca="1" si="11"/>
        <v>2.2283897541167035E-2</v>
      </c>
      <c r="P59" s="21"/>
      <c r="Q59" s="22">
        <f t="shared" si="10"/>
        <v>35060.887300000002</v>
      </c>
      <c r="Z59"/>
      <c r="AA59"/>
    </row>
    <row r="60" spans="1:32" s="19" customFormat="1" ht="12.75" customHeight="1">
      <c r="A60" s="80" t="s">
        <v>87</v>
      </c>
      <c r="B60" s="82"/>
      <c r="C60" s="37">
        <v>50106.298499999997</v>
      </c>
      <c r="D60" s="37" t="s">
        <v>60</v>
      </c>
      <c r="E60" s="19">
        <f t="shared" si="7"/>
        <v>196.50338572257249</v>
      </c>
      <c r="F60" s="19">
        <f t="shared" si="8"/>
        <v>196.5</v>
      </c>
      <c r="G60" s="19">
        <f t="shared" si="9"/>
        <v>8.2840329196187668E-3</v>
      </c>
      <c r="J60" s="92">
        <f t="shared" si="5"/>
        <v>8.2840329196187668E-3</v>
      </c>
      <c r="O60" s="19">
        <f t="shared" ca="1" si="11"/>
        <v>2.2272647890654231E-2</v>
      </c>
      <c r="P60" s="21"/>
      <c r="Q60" s="22">
        <f t="shared" si="10"/>
        <v>35087.798499999997</v>
      </c>
      <c r="Z60"/>
      <c r="AA60"/>
    </row>
    <row r="61" spans="1:32" s="19" customFormat="1" ht="12.75" customHeight="1">
      <c r="A61" s="80" t="s">
        <v>88</v>
      </c>
      <c r="B61" s="82" t="s">
        <v>89</v>
      </c>
      <c r="C61" s="34">
        <v>50380.338300000003</v>
      </c>
      <c r="D61" s="34">
        <v>6.9999999999999999E-4</v>
      </c>
      <c r="E61" s="19">
        <f t="shared" si="7"/>
        <v>308.50471960070706</v>
      </c>
      <c r="F61" s="19">
        <f t="shared" si="8"/>
        <v>308.5</v>
      </c>
      <c r="G61" s="19">
        <f t="shared" si="9"/>
        <v>1.1547705631528515E-2</v>
      </c>
      <c r="J61" s="92">
        <f t="shared" si="5"/>
        <v>1.1547705631528515E-2</v>
      </c>
      <c r="O61" s="19">
        <f t="shared" ca="1" si="11"/>
        <v>2.215810599452386E-2</v>
      </c>
      <c r="P61" s="21"/>
      <c r="Q61" s="22">
        <f t="shared" si="10"/>
        <v>35361.838300000003</v>
      </c>
      <c r="Z61"/>
      <c r="AA61"/>
    </row>
    <row r="62" spans="1:32" s="19" customFormat="1" ht="12.75" customHeight="1">
      <c r="A62" s="80" t="s">
        <v>90</v>
      </c>
      <c r="B62" s="82"/>
      <c r="C62" s="37">
        <v>51185.327700000002</v>
      </c>
      <c r="D62" s="37">
        <v>1.1000000000000001E-3</v>
      </c>
      <c r="E62" s="19">
        <f t="shared" si="7"/>
        <v>637.50761099734768</v>
      </c>
      <c r="F62" s="19">
        <f t="shared" si="8"/>
        <v>637.5</v>
      </c>
      <c r="G62" s="19">
        <f t="shared" si="9"/>
        <v>1.8622244206198957E-2</v>
      </c>
      <c r="J62" s="92">
        <f t="shared" si="5"/>
        <v>1.8622244206198957E-2</v>
      </c>
      <c r="O62" s="19">
        <f t="shared" ca="1" si="11"/>
        <v>2.1821639174640896E-2</v>
      </c>
      <c r="P62" s="21"/>
      <c r="Q62" s="22">
        <f t="shared" si="10"/>
        <v>36166.827700000002</v>
      </c>
      <c r="Z62"/>
      <c r="AA62"/>
    </row>
    <row r="63" spans="1:32" s="19" customFormat="1" ht="12.75" customHeight="1">
      <c r="A63" t="s">
        <v>207</v>
      </c>
      <c r="B63" s="3" t="s">
        <v>89</v>
      </c>
      <c r="C63" s="83">
        <v>51373.739000000001</v>
      </c>
      <c r="D63" t="s">
        <v>204</v>
      </c>
      <c r="E63" s="92">
        <f t="shared" si="7"/>
        <v>714.51218083615538</v>
      </c>
      <c r="F63" s="19">
        <f t="shared" si="8"/>
        <v>714.5</v>
      </c>
      <c r="G63" s="19">
        <f t="shared" si="9"/>
        <v>2.9803519195411354E-2</v>
      </c>
      <c r="J63" s="20"/>
      <c r="K63" s="19">
        <f t="shared" ref="K63:K71" si="12">G63</f>
        <v>2.9803519195411354E-2</v>
      </c>
      <c r="O63" s="19">
        <f t="shared" ca="1" si="11"/>
        <v>2.1742891621051266E-2</v>
      </c>
      <c r="P63" s="21">
        <f>D$11+D$12*F63+D$13*F63^2</f>
        <v>-2.5366084481244743E-3</v>
      </c>
      <c r="Q63" s="22">
        <f t="shared" si="10"/>
        <v>36355.239000000001</v>
      </c>
      <c r="R63" s="19">
        <f>+(P63-G63)^2</f>
        <v>1.0458838560001905E-3</v>
      </c>
      <c r="Z63"/>
      <c r="AA63"/>
    </row>
    <row r="64" spans="1:32" s="19" customFormat="1" ht="12.75" customHeight="1">
      <c r="A64" t="s">
        <v>207</v>
      </c>
      <c r="B64" s="3" t="s">
        <v>89</v>
      </c>
      <c r="C64" s="83">
        <v>51373.739000000001</v>
      </c>
      <c r="D64" t="s">
        <v>204</v>
      </c>
      <c r="E64" s="92">
        <f t="shared" si="7"/>
        <v>714.51218083615538</v>
      </c>
      <c r="F64" s="19">
        <f t="shared" si="8"/>
        <v>714.5</v>
      </c>
      <c r="G64" s="19">
        <f t="shared" si="9"/>
        <v>2.9803519195411354E-2</v>
      </c>
      <c r="J64" s="20"/>
      <c r="K64" s="19">
        <f t="shared" si="12"/>
        <v>2.9803519195411354E-2</v>
      </c>
      <c r="O64" s="19">
        <f t="shared" ca="1" si="11"/>
        <v>2.1742891621051266E-2</v>
      </c>
      <c r="P64" s="21">
        <f>D$11+D$12*F64+D$13*F64^2</f>
        <v>-2.5366084481244743E-3</v>
      </c>
      <c r="Q64" s="22">
        <f t="shared" si="10"/>
        <v>36355.239000000001</v>
      </c>
      <c r="R64" s="19">
        <f>+(P64-G64)^2</f>
        <v>1.0458838560001905E-3</v>
      </c>
      <c r="Z64"/>
      <c r="AA64"/>
    </row>
    <row r="65" spans="1:27" s="19" customFormat="1" ht="12.75" customHeight="1">
      <c r="A65" s="80" t="s">
        <v>91</v>
      </c>
      <c r="B65" s="85" t="s">
        <v>92</v>
      </c>
      <c r="C65" s="34">
        <v>52250.9</v>
      </c>
      <c r="D65" s="34">
        <v>4.0000000000000002E-4</v>
      </c>
      <c r="E65" s="19">
        <f t="shared" si="7"/>
        <v>1073.0119389949202</v>
      </c>
      <c r="F65" s="19">
        <f t="shared" si="8"/>
        <v>1073</v>
      </c>
      <c r="G65" s="19">
        <f t="shared" si="9"/>
        <v>2.9211792993010022E-2</v>
      </c>
      <c r="J65" s="20"/>
      <c r="K65" s="19">
        <f t="shared" si="12"/>
        <v>2.9211792993010022E-2</v>
      </c>
      <c r="O65" s="19">
        <f t="shared" ca="1" si="11"/>
        <v>2.1376255283883965E-2</v>
      </c>
      <c r="P65" s="21"/>
      <c r="Q65" s="22">
        <f t="shared" si="10"/>
        <v>37232.400000000001</v>
      </c>
      <c r="Z65"/>
      <c r="AA65"/>
    </row>
    <row r="66" spans="1:27" s="19" customFormat="1" ht="12.75" customHeight="1">
      <c r="A66" s="80" t="s">
        <v>91</v>
      </c>
      <c r="B66" s="86"/>
      <c r="C66" s="34">
        <v>52266.8056</v>
      </c>
      <c r="D66" s="34">
        <v>2.9999999999999997E-4</v>
      </c>
      <c r="E66" s="19">
        <f t="shared" si="7"/>
        <v>1079.5126312890025</v>
      </c>
      <c r="F66" s="19">
        <f t="shared" si="8"/>
        <v>1079.5</v>
      </c>
      <c r="G66" s="19">
        <f t="shared" si="9"/>
        <v>3.0905666855687741E-2</v>
      </c>
      <c r="J66" s="20"/>
      <c r="K66" s="19">
        <f t="shared" si="12"/>
        <v>3.0905666855687741E-2</v>
      </c>
      <c r="O66" s="19">
        <f t="shared" ca="1" si="11"/>
        <v>2.1369607763126398E-2</v>
      </c>
      <c r="P66" s="21"/>
      <c r="Q66" s="22">
        <f t="shared" si="10"/>
        <v>37248.3056</v>
      </c>
      <c r="Z66"/>
      <c r="AA66"/>
    </row>
    <row r="67" spans="1:27" s="19" customFormat="1" ht="12.75" customHeight="1">
      <c r="A67" s="80" t="s">
        <v>91</v>
      </c>
      <c r="B67" s="86"/>
      <c r="C67" s="34">
        <v>52276.595699999998</v>
      </c>
      <c r="D67" s="34">
        <v>2.9999999999999997E-4</v>
      </c>
      <c r="E67" s="19">
        <f t="shared" si="7"/>
        <v>1083.5138904447897</v>
      </c>
      <c r="F67" s="19">
        <f t="shared" si="8"/>
        <v>1083.5</v>
      </c>
      <c r="G67" s="19">
        <f t="shared" si="9"/>
        <v>3.3986512302362826E-2</v>
      </c>
      <c r="J67" s="20"/>
      <c r="K67" s="19">
        <f t="shared" si="12"/>
        <v>3.3986512302362826E-2</v>
      </c>
      <c r="O67" s="19">
        <f t="shared" ca="1" si="11"/>
        <v>2.1365516981121744E-2</v>
      </c>
      <c r="P67" s="21"/>
      <c r="Q67" s="22">
        <f t="shared" si="10"/>
        <v>37258.095699999998</v>
      </c>
      <c r="Z67"/>
      <c r="AA67"/>
    </row>
    <row r="68" spans="1:27" s="19" customFormat="1" ht="12.75" customHeight="1">
      <c r="A68" s="27" t="s">
        <v>91</v>
      </c>
      <c r="B68" s="33"/>
      <c r="C68" s="30">
        <v>52287.602700000003</v>
      </c>
      <c r="D68" s="30">
        <v>4.0000000000000002E-4</v>
      </c>
      <c r="E68" s="19">
        <f t="shared" si="7"/>
        <v>1088.0125022595596</v>
      </c>
      <c r="F68" s="19">
        <f t="shared" si="8"/>
        <v>1088</v>
      </c>
      <c r="G68" s="19">
        <f t="shared" si="9"/>
        <v>3.0589963447710034E-2</v>
      </c>
      <c r="J68" s="20"/>
      <c r="K68" s="19">
        <f t="shared" si="12"/>
        <v>3.0589963447710034E-2</v>
      </c>
      <c r="O68" s="19">
        <f t="shared" ca="1" si="11"/>
        <v>2.1360914851366503E-2</v>
      </c>
      <c r="P68" s="21"/>
      <c r="Q68" s="22">
        <f t="shared" si="10"/>
        <v>37269.102700000003</v>
      </c>
      <c r="Z68"/>
      <c r="AA68"/>
    </row>
    <row r="69" spans="1:27" s="19" customFormat="1" ht="12.75" customHeight="1">
      <c r="A69" s="27" t="s">
        <v>91</v>
      </c>
      <c r="B69" s="33"/>
      <c r="C69" s="30">
        <v>52288.825499999999</v>
      </c>
      <c r="D69" s="30">
        <v>5.9999999999999995E-4</v>
      </c>
      <c r="E69" s="19">
        <f t="shared" si="7"/>
        <v>1088.5122662758292</v>
      </c>
      <c r="F69" s="19">
        <f t="shared" si="8"/>
        <v>1088.5</v>
      </c>
      <c r="G69" s="19">
        <f t="shared" si="9"/>
        <v>3.00125691210269E-2</v>
      </c>
      <c r="J69" s="20"/>
      <c r="K69" s="19">
        <f t="shared" si="12"/>
        <v>3.00125691210269E-2</v>
      </c>
      <c r="O69" s="19">
        <f t="shared" ca="1" si="11"/>
        <v>2.1360403503615923E-2</v>
      </c>
      <c r="P69" s="21"/>
      <c r="Q69" s="22">
        <f t="shared" si="10"/>
        <v>37270.325499999999</v>
      </c>
      <c r="Z69"/>
      <c r="AA69"/>
    </row>
    <row r="70" spans="1:27" s="19" customFormat="1" ht="12.75" customHeight="1">
      <c r="A70" s="27" t="s">
        <v>91</v>
      </c>
      <c r="B70" s="33"/>
      <c r="C70" s="30">
        <v>52589.778100000003</v>
      </c>
      <c r="D70" s="30">
        <v>5.0000000000000001E-4</v>
      </c>
      <c r="E70" s="19">
        <f t="shared" si="7"/>
        <v>1211.5129860037389</v>
      </c>
      <c r="F70" s="19">
        <f t="shared" si="8"/>
        <v>1211.5</v>
      </c>
      <c r="G70" s="19">
        <f t="shared" si="9"/>
        <v>3.1773566835909151E-2</v>
      </c>
      <c r="J70" s="20"/>
      <c r="K70" s="19">
        <f t="shared" si="12"/>
        <v>3.1773566835909151E-2</v>
      </c>
      <c r="O70" s="19">
        <f t="shared" ca="1" si="11"/>
        <v>2.1234611956972748E-2</v>
      </c>
      <c r="P70" s="21"/>
      <c r="Q70" s="22">
        <f t="shared" si="10"/>
        <v>37571.278100000003</v>
      </c>
      <c r="Z70"/>
      <c r="AA70"/>
    </row>
    <row r="71" spans="1:27" s="19" customFormat="1" ht="12.75" customHeight="1">
      <c r="A71" s="27" t="s">
        <v>93</v>
      </c>
      <c r="B71" s="32" t="s">
        <v>92</v>
      </c>
      <c r="C71" s="30">
        <v>52644.830800000003</v>
      </c>
      <c r="D71" s="30">
        <v>1.1000000000000001E-3</v>
      </c>
      <c r="E71" s="19">
        <f t="shared" si="7"/>
        <v>1234.0132791494523</v>
      </c>
      <c r="F71" s="19">
        <f t="shared" si="8"/>
        <v>1234</v>
      </c>
      <c r="G71" s="19">
        <f t="shared" si="9"/>
        <v>3.2490822508407291E-2</v>
      </c>
      <c r="J71" s="20"/>
      <c r="K71" s="19">
        <f t="shared" si="12"/>
        <v>3.2490822508407291E-2</v>
      </c>
      <c r="O71" s="19">
        <f t="shared" ca="1" si="11"/>
        <v>2.1211601308196559E-2</v>
      </c>
      <c r="P71" s="21"/>
      <c r="Q71" s="22">
        <f t="shared" si="10"/>
        <v>37626.330800000003</v>
      </c>
      <c r="Z71"/>
      <c r="AA71"/>
    </row>
    <row r="72" spans="1:27" s="19" customFormat="1" ht="12.75" customHeight="1">
      <c r="A72" s="27" t="s">
        <v>94</v>
      </c>
      <c r="B72" s="28"/>
      <c r="C72" s="29">
        <v>52724.352700000003</v>
      </c>
      <c r="D72" s="29">
        <v>5.0000000000000001E-4</v>
      </c>
      <c r="E72" s="19">
        <f t="shared" si="7"/>
        <v>1266.5142475216501</v>
      </c>
      <c r="F72" s="19">
        <f t="shared" si="8"/>
        <v>1266.5</v>
      </c>
      <c r="G72" s="19">
        <f t="shared" si="9"/>
        <v>3.486019182309974E-2</v>
      </c>
      <c r="J72" s="92">
        <f>G72</f>
        <v>3.486019182309974E-2</v>
      </c>
      <c r="O72" s="19">
        <f t="shared" ca="1" si="11"/>
        <v>2.1178363704408724E-2</v>
      </c>
      <c r="P72" s="21"/>
      <c r="Q72" s="22">
        <f t="shared" si="10"/>
        <v>37705.852700000003</v>
      </c>
      <c r="Z72"/>
      <c r="AA72"/>
    </row>
    <row r="73" spans="1:27" s="19" customFormat="1" ht="12.75" customHeight="1">
      <c r="A73" s="27" t="s">
        <v>93</v>
      </c>
      <c r="B73" s="32" t="s">
        <v>89</v>
      </c>
      <c r="C73" s="30">
        <v>52907.858399999997</v>
      </c>
      <c r="D73" s="30">
        <v>4.0000000000000002E-4</v>
      </c>
      <c r="E73" s="19">
        <f t="shared" si="7"/>
        <v>1341.5138759487606</v>
      </c>
      <c r="F73" s="19">
        <f t="shared" si="8"/>
        <v>1341.5</v>
      </c>
      <c r="G73" s="19">
        <f t="shared" si="9"/>
        <v>3.3951044075365644E-2</v>
      </c>
      <c r="J73" s="20"/>
      <c r="K73" s="19">
        <f t="shared" ref="K73:K86" si="13">G73</f>
        <v>3.3951044075365644E-2</v>
      </c>
      <c r="O73" s="19">
        <f t="shared" ca="1" si="11"/>
        <v>2.1101661541821425E-2</v>
      </c>
      <c r="P73" s="21"/>
      <c r="Q73" s="22">
        <f t="shared" si="10"/>
        <v>37889.358399999997</v>
      </c>
      <c r="Z73"/>
      <c r="AA73"/>
    </row>
    <row r="74" spans="1:27" s="19" customFormat="1">
      <c r="A74" s="34" t="s">
        <v>95</v>
      </c>
      <c r="B74" s="35" t="s">
        <v>89</v>
      </c>
      <c r="C74" s="34">
        <v>52949.453800000003</v>
      </c>
      <c r="D74" s="34">
        <v>2.9999999999999997E-4</v>
      </c>
      <c r="E74" s="19">
        <f t="shared" si="7"/>
        <v>1358.5141083354254</v>
      </c>
      <c r="F74" s="19">
        <f t="shared" si="8"/>
        <v>1358.5</v>
      </c>
      <c r="G74" s="19">
        <f t="shared" si="9"/>
        <v>3.4519637258199509E-2</v>
      </c>
      <c r="J74" s="20"/>
      <c r="K74" s="19">
        <f t="shared" si="13"/>
        <v>3.4519637258199509E-2</v>
      </c>
      <c r="O74" s="19">
        <f t="shared" ca="1" si="11"/>
        <v>2.1084275718301636E-2</v>
      </c>
      <c r="P74" s="21"/>
      <c r="Q74" s="22">
        <f t="shared" si="10"/>
        <v>37930.953800000003</v>
      </c>
      <c r="Z74"/>
      <c r="AA74"/>
    </row>
    <row r="75" spans="1:27" s="19" customFormat="1">
      <c r="A75" s="34" t="s">
        <v>96</v>
      </c>
      <c r="B75" s="36" t="s">
        <v>89</v>
      </c>
      <c r="C75" s="30">
        <v>52949.4565</v>
      </c>
      <c r="D75" s="30">
        <v>5.3E-3</v>
      </c>
      <c r="E75" s="19">
        <f t="shared" si="7"/>
        <v>1358.5152118379135</v>
      </c>
      <c r="F75" s="19">
        <f t="shared" si="8"/>
        <v>1358.5</v>
      </c>
      <c r="G75" s="19">
        <f t="shared" si="9"/>
        <v>3.7219637255475391E-2</v>
      </c>
      <c r="J75" s="20"/>
      <c r="K75" s="19">
        <f t="shared" si="13"/>
        <v>3.7219637255475391E-2</v>
      </c>
      <c r="O75" s="19">
        <f t="shared" ca="1" si="11"/>
        <v>2.1084275718301636E-2</v>
      </c>
      <c r="P75" s="21"/>
      <c r="Q75" s="22">
        <f t="shared" si="10"/>
        <v>37930.9565</v>
      </c>
      <c r="Z75"/>
      <c r="AA75"/>
    </row>
    <row r="76" spans="1:27" s="19" customFormat="1">
      <c r="A76" s="34" t="s">
        <v>96</v>
      </c>
      <c r="B76" s="35" t="s">
        <v>89</v>
      </c>
      <c r="C76" s="34">
        <v>52949.4565</v>
      </c>
      <c r="D76" s="34">
        <v>5.3E-3</v>
      </c>
      <c r="E76" s="19">
        <f t="shared" si="7"/>
        <v>1358.5152118379135</v>
      </c>
      <c r="F76" s="19">
        <f t="shared" si="8"/>
        <v>1358.5</v>
      </c>
      <c r="G76" s="19">
        <f t="shared" si="9"/>
        <v>3.7219637255475391E-2</v>
      </c>
      <c r="J76" s="20"/>
      <c r="K76" s="19">
        <f t="shared" si="13"/>
        <v>3.7219637255475391E-2</v>
      </c>
      <c r="O76" s="19">
        <f t="shared" ca="1" si="11"/>
        <v>2.1084275718301636E-2</v>
      </c>
      <c r="P76" s="21"/>
      <c r="Q76" s="22">
        <f t="shared" si="10"/>
        <v>37930.9565</v>
      </c>
      <c r="Z76"/>
      <c r="AA76"/>
    </row>
    <row r="77" spans="1:27" s="19" customFormat="1">
      <c r="A77" s="37" t="s">
        <v>97</v>
      </c>
      <c r="B77" s="35" t="s">
        <v>89</v>
      </c>
      <c r="C77" s="34">
        <v>53032.643300000003</v>
      </c>
      <c r="D77" s="34">
        <v>2.9999999999999997E-4</v>
      </c>
      <c r="E77" s="19">
        <f t="shared" si="7"/>
        <v>1392.5140417927366</v>
      </c>
      <c r="F77" s="19">
        <f t="shared" si="8"/>
        <v>1392.5</v>
      </c>
      <c r="G77" s="19">
        <f t="shared" si="9"/>
        <v>3.4356823620328214E-2</v>
      </c>
      <c r="J77" s="20"/>
      <c r="K77" s="19">
        <f t="shared" si="13"/>
        <v>3.4356823620328214E-2</v>
      </c>
      <c r="O77" s="19">
        <f t="shared" ca="1" si="11"/>
        <v>2.1049504071262059E-2</v>
      </c>
      <c r="P77" s="21"/>
      <c r="Q77" s="22">
        <f t="shared" si="10"/>
        <v>38014.143300000003</v>
      </c>
      <c r="Z77"/>
      <c r="AA77"/>
    </row>
    <row r="78" spans="1:27" s="19" customFormat="1">
      <c r="A78" s="37" t="s">
        <v>193</v>
      </c>
      <c r="B78" s="87" t="s">
        <v>92</v>
      </c>
      <c r="C78" s="37">
        <v>53317.69</v>
      </c>
      <c r="D78" s="37">
        <v>2.9999999999999997E-4</v>
      </c>
      <c r="E78" s="19">
        <f t="shared" si="7"/>
        <v>1509.0139466151736</v>
      </c>
      <c r="F78" s="19">
        <f t="shared" si="8"/>
        <v>1509</v>
      </c>
      <c r="G78" s="19">
        <f t="shared" si="9"/>
        <v>3.412394745828351E-2</v>
      </c>
      <c r="J78" s="20"/>
      <c r="K78" s="19">
        <f t="shared" si="13"/>
        <v>3.412394745828351E-2</v>
      </c>
      <c r="O78" s="19">
        <f t="shared" ca="1" si="11"/>
        <v>2.0930360045376451E-2</v>
      </c>
      <c r="P78" s="21"/>
      <c r="Q78" s="22">
        <f t="shared" si="10"/>
        <v>38299.19</v>
      </c>
      <c r="Z78"/>
      <c r="AA78"/>
    </row>
    <row r="79" spans="1:27" s="19" customFormat="1">
      <c r="A79" s="37" t="s">
        <v>193</v>
      </c>
      <c r="B79" s="87" t="s">
        <v>89</v>
      </c>
      <c r="C79" s="37">
        <v>53318.916499999999</v>
      </c>
      <c r="D79" s="37">
        <v>2.9999999999999997E-4</v>
      </c>
      <c r="E79" s="19">
        <f t="shared" si="7"/>
        <v>1509.5152228385587</v>
      </c>
      <c r="F79" s="19">
        <f t="shared" si="8"/>
        <v>1509.5</v>
      </c>
      <c r="G79" s="19">
        <f t="shared" si="9"/>
        <v>3.7246553139993921E-2</v>
      </c>
      <c r="J79" s="20"/>
      <c r="K79" s="19">
        <f t="shared" si="13"/>
        <v>3.7246553139993921E-2</v>
      </c>
      <c r="O79" s="19">
        <f t="shared" ca="1" si="11"/>
        <v>2.0929848697625868E-2</v>
      </c>
      <c r="P79" s="21"/>
      <c r="Q79" s="22">
        <f t="shared" si="10"/>
        <v>38300.416499999999</v>
      </c>
      <c r="Z79"/>
      <c r="AA79"/>
    </row>
    <row r="80" spans="1:27" s="19" customFormat="1">
      <c r="A80" s="83" t="s">
        <v>103</v>
      </c>
      <c r="B80" s="84" t="s">
        <v>89</v>
      </c>
      <c r="C80" s="83">
        <v>53656.568500000001</v>
      </c>
      <c r="D80" s="83">
        <v>6.9999999999999999E-4</v>
      </c>
      <c r="E80" s="19">
        <f t="shared" si="7"/>
        <v>1647.5151571058414</v>
      </c>
      <c r="F80" s="19">
        <f t="shared" si="8"/>
        <v>1647.5</v>
      </c>
      <c r="G80" s="19">
        <f t="shared" si="9"/>
        <v>3.7085721298353747E-2</v>
      </c>
      <c r="J80" s="20"/>
      <c r="K80" s="19">
        <f t="shared" si="13"/>
        <v>3.7085721298353747E-2</v>
      </c>
      <c r="O80" s="19">
        <f t="shared" ca="1" si="11"/>
        <v>2.0788716718465234E-2</v>
      </c>
      <c r="P80" s="21">
        <f>D$11+D$12*F80+D$13*F80^2</f>
        <v>-3.921790319084692E-2</v>
      </c>
      <c r="Q80" s="22">
        <f t="shared" si="10"/>
        <v>38638.068500000001</v>
      </c>
      <c r="R80" s="19">
        <f>+(U61-G80)^2</f>
        <v>1.3753507242191688E-3</v>
      </c>
      <c r="Z80"/>
      <c r="AA80"/>
    </row>
    <row r="81" spans="1:27" s="19" customFormat="1">
      <c r="A81" s="37" t="s">
        <v>193</v>
      </c>
      <c r="B81" s="87" t="s">
        <v>89</v>
      </c>
      <c r="C81" s="37">
        <v>53668.801500000001</v>
      </c>
      <c r="D81" s="37">
        <v>2.9999999999999997E-4</v>
      </c>
      <c r="E81" s="19">
        <f t="shared" si="7"/>
        <v>1652.5148407916827</v>
      </c>
      <c r="F81" s="19">
        <f t="shared" si="8"/>
        <v>1652.5</v>
      </c>
      <c r="G81" s="19">
        <f t="shared" si="9"/>
        <v>3.6311778116214555E-2</v>
      </c>
      <c r="J81" s="20"/>
      <c r="K81" s="19">
        <f t="shared" si="13"/>
        <v>3.6311778116214555E-2</v>
      </c>
      <c r="O81" s="19">
        <f t="shared" ca="1" si="11"/>
        <v>2.0783603240959413E-2</v>
      </c>
      <c r="P81" s="21"/>
      <c r="Q81" s="22">
        <f t="shared" si="10"/>
        <v>38650.301500000001</v>
      </c>
      <c r="Z81"/>
      <c r="AA81"/>
    </row>
    <row r="82" spans="1:27" s="19" customFormat="1">
      <c r="A82" s="37" t="s">
        <v>193</v>
      </c>
      <c r="B82" s="87" t="s">
        <v>89</v>
      </c>
      <c r="C82" s="37">
        <v>53685.929300000003</v>
      </c>
      <c r="D82" s="37">
        <v>5.0000000000000001E-4</v>
      </c>
      <c r="E82" s="19">
        <f t="shared" si="7"/>
        <v>1659.5150518792623</v>
      </c>
      <c r="F82" s="19">
        <f t="shared" si="8"/>
        <v>1659.5</v>
      </c>
      <c r="G82" s="19">
        <f t="shared" si="9"/>
        <v>3.6828257660090458E-2</v>
      </c>
      <c r="J82" s="20"/>
      <c r="K82" s="19">
        <f t="shared" si="13"/>
        <v>3.6828257660090458E-2</v>
      </c>
      <c r="O82" s="19">
        <f t="shared" ca="1" si="11"/>
        <v>2.0776444372451266E-2</v>
      </c>
      <c r="P82" s="21"/>
      <c r="Q82" s="22">
        <f t="shared" si="10"/>
        <v>38667.429300000003</v>
      </c>
      <c r="Z82"/>
      <c r="AA82"/>
    </row>
    <row r="83" spans="1:27" s="19" customFormat="1">
      <c r="A83" s="37" t="s">
        <v>98</v>
      </c>
      <c r="B83" s="35">
        <v>1</v>
      </c>
      <c r="C83" s="34">
        <v>53739.756699999998</v>
      </c>
      <c r="D83" s="34">
        <v>2.9999999999999997E-4</v>
      </c>
      <c r="E83" s="19">
        <f t="shared" si="7"/>
        <v>1681.5145592471379</v>
      </c>
      <c r="F83" s="19">
        <f t="shared" si="8"/>
        <v>1681.5</v>
      </c>
      <c r="G83" s="19">
        <f t="shared" si="9"/>
        <v>3.5622907656943426E-2</v>
      </c>
      <c r="J83" s="20"/>
      <c r="K83" s="19">
        <f t="shared" si="13"/>
        <v>3.5622907656943426E-2</v>
      </c>
      <c r="O83" s="19">
        <f t="shared" ca="1" si="11"/>
        <v>2.0753945071425656E-2</v>
      </c>
      <c r="P83" s="21">
        <f>D$11+D$12*F83+D$13*F83^2</f>
        <v>-4.1268325235547715E-2</v>
      </c>
      <c r="Q83" s="22">
        <f t="shared" si="10"/>
        <v>38721.256699999998</v>
      </c>
      <c r="R83" s="19">
        <f>+(P83-G83)^2</f>
        <v>5.9122616957273111E-3</v>
      </c>
      <c r="Z83"/>
      <c r="AA83"/>
    </row>
    <row r="84" spans="1:27" s="19" customFormat="1">
      <c r="A84" s="37" t="s">
        <v>98</v>
      </c>
      <c r="B84" s="35">
        <v>1</v>
      </c>
      <c r="C84" s="34">
        <v>53744.650600000001</v>
      </c>
      <c r="D84" s="34">
        <v>2.9999999999999997E-4</v>
      </c>
      <c r="E84" s="19">
        <f t="shared" si="7"/>
        <v>1683.5147188147134</v>
      </c>
      <c r="F84" s="19">
        <f t="shared" si="8"/>
        <v>1683.5</v>
      </c>
      <c r="G84" s="19">
        <f t="shared" si="9"/>
        <v>3.601333038386656E-2</v>
      </c>
      <c r="J84" s="20"/>
      <c r="K84" s="19">
        <f t="shared" si="13"/>
        <v>3.601333038386656E-2</v>
      </c>
      <c r="O84" s="19">
        <f t="shared" ca="1" si="11"/>
        <v>2.075189968042333E-2</v>
      </c>
      <c r="P84" s="21">
        <f>D$11+D$12*F84+D$13*F84^2</f>
        <v>-4.1390501233261295E-2</v>
      </c>
      <c r="Q84" s="22">
        <f t="shared" si="10"/>
        <v>38726.150600000001</v>
      </c>
      <c r="R84" s="19">
        <f>+(P84-G84)^2</f>
        <v>5.991353149012682E-3</v>
      </c>
      <c r="Z84"/>
      <c r="AA84"/>
    </row>
    <row r="85" spans="1:27" s="19" customFormat="1">
      <c r="A85" s="37" t="s">
        <v>98</v>
      </c>
      <c r="B85" s="35">
        <v>1</v>
      </c>
      <c r="C85" s="34">
        <v>53766.671499999997</v>
      </c>
      <c r="D85" s="34">
        <v>2.0000000000000001E-4</v>
      </c>
      <c r="E85" s="19">
        <f t="shared" ref="E85:E116" si="14">+(C85-C$7)/C$8</f>
        <v>1692.5147625061645</v>
      </c>
      <c r="F85" s="19">
        <f t="shared" ref="F85:F116" si="15">ROUND(2*E85,0)/2</f>
        <v>1692.5</v>
      </c>
      <c r="G85" s="19">
        <f t="shared" ref="G85:G116" si="16">+C85-(C$7+F85*C$8)</f>
        <v>3.6120232653047424E-2</v>
      </c>
      <c r="J85" s="20"/>
      <c r="K85" s="19">
        <f t="shared" si="13"/>
        <v>3.6120232653047424E-2</v>
      </c>
      <c r="O85" s="19">
        <f t="shared" ca="1" si="11"/>
        <v>2.0742695420912852E-2</v>
      </c>
      <c r="P85" s="21"/>
      <c r="Q85" s="22">
        <f t="shared" ref="Q85:Q116" si="17">+C85-15018.5</f>
        <v>38748.171499999997</v>
      </c>
      <c r="Z85"/>
      <c r="AA85"/>
    </row>
    <row r="86" spans="1:27" s="19" customFormat="1">
      <c r="A86" s="37" t="s">
        <v>98</v>
      </c>
      <c r="B86" s="35">
        <v>1</v>
      </c>
      <c r="C86" s="34">
        <v>53793.585700000003</v>
      </c>
      <c r="D86" s="34">
        <v>2.9999999999999997E-4</v>
      </c>
      <c r="E86" s="19">
        <f t="shared" si="14"/>
        <v>1703.5147205424189</v>
      </c>
      <c r="F86" s="19">
        <f t="shared" si="15"/>
        <v>1703.5</v>
      </c>
      <c r="G86" s="19">
        <f t="shared" si="16"/>
        <v>3.6017557657032739E-2</v>
      </c>
      <c r="J86" s="20"/>
      <c r="K86" s="19">
        <f t="shared" si="13"/>
        <v>3.6017557657032739E-2</v>
      </c>
      <c r="O86" s="19">
        <f t="shared" ca="1" si="11"/>
        <v>2.0731445770400047E-2</v>
      </c>
      <c r="P86" s="21"/>
      <c r="Q86" s="22">
        <f t="shared" si="17"/>
        <v>38775.085700000003</v>
      </c>
      <c r="Z86"/>
      <c r="AA86"/>
    </row>
    <row r="87" spans="1:27" s="19" customFormat="1">
      <c r="A87" s="37" t="s">
        <v>99</v>
      </c>
      <c r="B87" s="35" t="s">
        <v>89</v>
      </c>
      <c r="C87" s="37">
        <v>54055.386500000001</v>
      </c>
      <c r="D87" s="37">
        <v>2.2000000000000001E-3</v>
      </c>
      <c r="E87" s="19">
        <f t="shared" si="14"/>
        <v>1810.5139185069547</v>
      </c>
      <c r="F87" s="19">
        <f t="shared" si="15"/>
        <v>1810.5</v>
      </c>
      <c r="G87" s="19">
        <f t="shared" si="16"/>
        <v>3.4055173542583361E-2</v>
      </c>
      <c r="J87" s="92">
        <f>G87</f>
        <v>3.4055173542583361E-2</v>
      </c>
      <c r="O87" s="19">
        <f t="shared" ca="1" si="11"/>
        <v>2.0622017351775497E-2</v>
      </c>
      <c r="P87" s="21">
        <f t="shared" ref="P87:P118" si="18">D$11+D$12*F87+D$13*F87^2</f>
        <v>-4.9504310209703126E-2</v>
      </c>
      <c r="Q87" s="22">
        <f t="shared" si="17"/>
        <v>39036.886500000001</v>
      </c>
      <c r="R87" s="19">
        <f t="shared" ref="R87:R118" si="19">+(P87-G87)^2</f>
        <v>6.9821873249486296E-3</v>
      </c>
      <c r="Z87"/>
      <c r="AA87"/>
    </row>
    <row r="88" spans="1:27" s="19" customFormat="1">
      <c r="A88" s="37" t="s">
        <v>98</v>
      </c>
      <c r="B88" s="35">
        <v>1</v>
      </c>
      <c r="C88" s="34">
        <v>54057.8341</v>
      </c>
      <c r="D88" s="34">
        <v>2.9999999999999997E-4</v>
      </c>
      <c r="E88" s="19">
        <f t="shared" si="14"/>
        <v>1811.5142639487485</v>
      </c>
      <c r="F88" s="19">
        <f t="shared" si="15"/>
        <v>1811.5</v>
      </c>
      <c r="G88" s="19">
        <f t="shared" si="16"/>
        <v>3.4900384904176462E-2</v>
      </c>
      <c r="J88" s="20"/>
      <c r="K88" s="19">
        <f>G88</f>
        <v>3.4900384904176462E-2</v>
      </c>
      <c r="O88" s="19">
        <f t="shared" ca="1" si="11"/>
        <v>2.0620994656274334E-2</v>
      </c>
      <c r="P88" s="21">
        <f t="shared" si="18"/>
        <v>-4.9570977022712306E-2</v>
      </c>
      <c r="Q88" s="22">
        <f t="shared" si="17"/>
        <v>39039.3341</v>
      </c>
      <c r="R88" s="19">
        <f t="shared" si="19"/>
        <v>7.1354109857834332E-3</v>
      </c>
      <c r="Z88"/>
      <c r="AA88"/>
    </row>
    <row r="89" spans="1:27" s="19" customFormat="1">
      <c r="A89" s="37" t="s">
        <v>98</v>
      </c>
      <c r="B89" s="35" t="s">
        <v>92</v>
      </c>
      <c r="C89" s="34">
        <v>54073.737999999998</v>
      </c>
      <c r="D89" s="34">
        <v>2.9999999999999997E-4</v>
      </c>
      <c r="E89" s="19">
        <f t="shared" si="14"/>
        <v>1818.0142614449667</v>
      </c>
      <c r="F89" s="19">
        <f t="shared" si="15"/>
        <v>1818</v>
      </c>
      <c r="G89" s="19">
        <f t="shared" si="16"/>
        <v>3.4894258766144048E-2</v>
      </c>
      <c r="J89" s="20"/>
      <c r="K89" s="19">
        <f>G89</f>
        <v>3.4894258766144048E-2</v>
      </c>
      <c r="O89" s="19">
        <f t="shared" ca="1" si="11"/>
        <v>2.0614347135516766E-2</v>
      </c>
      <c r="P89" s="21">
        <f t="shared" si="18"/>
        <v>-5.000536954536515E-2</v>
      </c>
      <c r="Q89" s="22">
        <f t="shared" si="17"/>
        <v>39055.237999999998</v>
      </c>
      <c r="R89" s="19">
        <f t="shared" si="19"/>
        <v>7.2079468874324138E-3</v>
      </c>
      <c r="Z89"/>
      <c r="AA89"/>
    </row>
    <row r="90" spans="1:27" s="19" customFormat="1">
      <c r="A90" t="s">
        <v>215</v>
      </c>
      <c r="B90" s="3" t="s">
        <v>92</v>
      </c>
      <c r="C90" s="18">
        <v>54193.631600000001</v>
      </c>
      <c r="D90" t="s">
        <v>204</v>
      </c>
      <c r="E90" s="92">
        <f t="shared" si="14"/>
        <v>1867.0153303533939</v>
      </c>
      <c r="F90" s="19">
        <f t="shared" si="15"/>
        <v>1867</v>
      </c>
      <c r="G90" s="19">
        <f t="shared" si="16"/>
        <v>3.7509615576709621E-2</v>
      </c>
      <c r="J90" s="20"/>
      <c r="K90" s="19">
        <f>G90</f>
        <v>3.7509615576709621E-2</v>
      </c>
      <c r="O90" s="19">
        <f t="shared" ref="O90:O121" ca="1" si="20">+C$11+C$12*F90</f>
        <v>2.056423505595973E-2</v>
      </c>
      <c r="P90" s="21">
        <f t="shared" si="18"/>
        <v>-5.3339054274988418E-2</v>
      </c>
      <c r="Q90" s="22">
        <f t="shared" si="17"/>
        <v>39175.131600000001</v>
      </c>
      <c r="R90" s="19">
        <f t="shared" si="19"/>
        <v>8.2534808138228274E-3</v>
      </c>
      <c r="Z90"/>
      <c r="AA90"/>
    </row>
    <row r="91" spans="1:27" s="19" customFormat="1">
      <c r="A91" t="s">
        <v>215</v>
      </c>
      <c r="B91" s="3" t="s">
        <v>92</v>
      </c>
      <c r="C91" s="18">
        <v>54193.631600000001</v>
      </c>
      <c r="D91" t="s">
        <v>204</v>
      </c>
      <c r="E91" s="92">
        <f t="shared" si="14"/>
        <v>1867.0153303533939</v>
      </c>
      <c r="F91" s="19">
        <f t="shared" si="15"/>
        <v>1867</v>
      </c>
      <c r="G91" s="19">
        <f t="shared" si="16"/>
        <v>3.7509615576709621E-2</v>
      </c>
      <c r="J91" s="20"/>
      <c r="K91" s="19">
        <f>G91</f>
        <v>3.7509615576709621E-2</v>
      </c>
      <c r="O91" s="19">
        <f t="shared" ca="1" si="20"/>
        <v>2.056423505595973E-2</v>
      </c>
      <c r="P91" s="21">
        <f t="shared" si="18"/>
        <v>-5.3339054274988418E-2</v>
      </c>
      <c r="Q91" s="22">
        <f t="shared" si="17"/>
        <v>39175.131600000001</v>
      </c>
      <c r="R91" s="19">
        <f t="shared" si="19"/>
        <v>8.2534808138228274E-3</v>
      </c>
      <c r="Z91"/>
      <c r="AA91"/>
    </row>
    <row r="92" spans="1:27" s="19" customFormat="1">
      <c r="A92" s="83" t="s">
        <v>101</v>
      </c>
      <c r="B92" s="84" t="s">
        <v>89</v>
      </c>
      <c r="C92" s="83">
        <v>54400.3747</v>
      </c>
      <c r="D92" s="83">
        <v>5.9999999999999995E-4</v>
      </c>
      <c r="E92" s="19">
        <f t="shared" si="14"/>
        <v>1951.5121916490889</v>
      </c>
      <c r="F92" s="19">
        <f t="shared" si="15"/>
        <v>1951.5</v>
      </c>
      <c r="G92" s="19">
        <f t="shared" si="16"/>
        <v>2.9829975792381447E-2</v>
      </c>
      <c r="J92" s="92">
        <f>G92</f>
        <v>2.9829975792381447E-2</v>
      </c>
      <c r="O92" s="19">
        <f t="shared" ca="1" si="20"/>
        <v>2.047781728611137E-2</v>
      </c>
      <c r="P92" s="21">
        <f t="shared" si="18"/>
        <v>-5.9332835868778425E-2</v>
      </c>
      <c r="Q92" s="22">
        <f t="shared" si="17"/>
        <v>39381.8747</v>
      </c>
      <c r="R92" s="19">
        <f t="shared" si="19"/>
        <v>7.9500069833234668E-3</v>
      </c>
      <c r="Z92"/>
      <c r="AA92"/>
    </row>
    <row r="93" spans="1:27" s="19" customFormat="1">
      <c r="A93" t="s">
        <v>215</v>
      </c>
      <c r="B93" s="3" t="s">
        <v>89</v>
      </c>
      <c r="C93" s="18">
        <v>54402.823700000001</v>
      </c>
      <c r="D93" t="s">
        <v>204</v>
      </c>
      <c r="E93" s="92">
        <f t="shared" si="14"/>
        <v>1952.513109277359</v>
      </c>
      <c r="F93" s="19">
        <f t="shared" si="15"/>
        <v>1952.5</v>
      </c>
      <c r="G93" s="19">
        <f t="shared" si="16"/>
        <v>3.2075187154987361E-2</v>
      </c>
      <c r="J93" s="20"/>
      <c r="K93" s="19">
        <f>G93</f>
        <v>3.2075187154987361E-2</v>
      </c>
      <c r="O93" s="19">
        <f t="shared" ca="1" si="20"/>
        <v>2.0476794590610206E-2</v>
      </c>
      <c r="P93" s="21">
        <f t="shared" si="18"/>
        <v>-5.9405624182141611E-2</v>
      </c>
      <c r="Q93" s="22">
        <f t="shared" si="17"/>
        <v>39384.323700000001</v>
      </c>
      <c r="R93" s="19">
        <f t="shared" si="19"/>
        <v>8.3687388428993845E-3</v>
      </c>
      <c r="Z93"/>
      <c r="AA93"/>
    </row>
    <row r="94" spans="1:27" s="19" customFormat="1">
      <c r="A94" t="s">
        <v>215</v>
      </c>
      <c r="B94" s="3" t="s">
        <v>89</v>
      </c>
      <c r="C94" s="18">
        <v>54402.823700000001</v>
      </c>
      <c r="D94" t="s">
        <v>204</v>
      </c>
      <c r="E94" s="92">
        <f t="shared" si="14"/>
        <v>1952.513109277359</v>
      </c>
      <c r="F94" s="19">
        <f t="shared" si="15"/>
        <v>1952.5</v>
      </c>
      <c r="G94" s="19">
        <f t="shared" si="16"/>
        <v>3.2075187154987361E-2</v>
      </c>
      <c r="J94" s="20"/>
      <c r="K94" s="19">
        <f>G94</f>
        <v>3.2075187154987361E-2</v>
      </c>
      <c r="O94" s="19">
        <f t="shared" ca="1" si="20"/>
        <v>2.0476794590610206E-2</v>
      </c>
      <c r="P94" s="21">
        <f t="shared" si="18"/>
        <v>-5.9405624182141611E-2</v>
      </c>
      <c r="Q94" s="22">
        <f t="shared" si="17"/>
        <v>39384.323700000001</v>
      </c>
      <c r="R94" s="19">
        <f t="shared" si="19"/>
        <v>8.3687388428993845E-3</v>
      </c>
      <c r="Z94"/>
      <c r="AA94"/>
    </row>
    <row r="95" spans="1:27" s="19" customFormat="1">
      <c r="A95" t="s">
        <v>215</v>
      </c>
      <c r="B95" s="3" t="s">
        <v>92</v>
      </c>
      <c r="C95" s="18">
        <v>54408.942300000002</v>
      </c>
      <c r="D95" t="s">
        <v>204</v>
      </c>
      <c r="E95" s="92">
        <f t="shared" si="14"/>
        <v>1955.0138093999942</v>
      </c>
      <c r="F95" s="19">
        <f t="shared" si="15"/>
        <v>1955</v>
      </c>
      <c r="G95" s="19">
        <f t="shared" si="16"/>
        <v>3.3788215565436985E-2</v>
      </c>
      <c r="J95" s="20"/>
      <c r="K95" s="19">
        <f>G95</f>
        <v>3.3788215565436985E-2</v>
      </c>
      <c r="O95" s="19">
        <f t="shared" ca="1" si="20"/>
        <v>2.0474237851857296E-2</v>
      </c>
      <c r="P95" s="21">
        <f t="shared" si="18"/>
        <v>-5.9587784905720129E-2</v>
      </c>
      <c r="Q95" s="22">
        <f t="shared" si="17"/>
        <v>39390.442300000002</v>
      </c>
      <c r="R95" s="19">
        <f t="shared" si="19"/>
        <v>8.719077463989533E-3</v>
      </c>
      <c r="Z95"/>
      <c r="AA95"/>
    </row>
    <row r="96" spans="1:27" s="19" customFormat="1">
      <c r="A96" t="s">
        <v>215</v>
      </c>
      <c r="B96" s="3" t="s">
        <v>92</v>
      </c>
      <c r="C96" s="18">
        <v>54408.942300000002</v>
      </c>
      <c r="D96" t="s">
        <v>204</v>
      </c>
      <c r="E96" s="92">
        <f t="shared" si="14"/>
        <v>1955.0138093999942</v>
      </c>
      <c r="F96" s="19">
        <f t="shared" si="15"/>
        <v>1955</v>
      </c>
      <c r="G96" s="19">
        <f t="shared" si="16"/>
        <v>3.3788215565436985E-2</v>
      </c>
      <c r="J96" s="20"/>
      <c r="K96" s="19">
        <f>G96</f>
        <v>3.3788215565436985E-2</v>
      </c>
      <c r="O96" s="19">
        <f t="shared" ca="1" si="20"/>
        <v>2.0474237851857296E-2</v>
      </c>
      <c r="P96" s="21">
        <f t="shared" si="18"/>
        <v>-5.9587784905720129E-2</v>
      </c>
      <c r="Q96" s="22">
        <f t="shared" si="17"/>
        <v>39390.442300000002</v>
      </c>
      <c r="R96" s="19">
        <f t="shared" si="19"/>
        <v>8.719077463989533E-3</v>
      </c>
      <c r="Z96"/>
      <c r="AA96"/>
    </row>
    <row r="97" spans="1:27" s="19" customFormat="1">
      <c r="A97" s="83" t="s">
        <v>101</v>
      </c>
      <c r="B97" s="84" t="s">
        <v>92</v>
      </c>
      <c r="C97" s="83">
        <v>54433.410100000001</v>
      </c>
      <c r="D97" s="83">
        <v>5.9999999999999995E-4</v>
      </c>
      <c r="E97" s="19">
        <f t="shared" si="14"/>
        <v>1965.0139124400023</v>
      </c>
      <c r="F97" s="19">
        <f t="shared" si="15"/>
        <v>1965</v>
      </c>
      <c r="G97" s="19">
        <f t="shared" si="16"/>
        <v>3.4040329199342523E-2</v>
      </c>
      <c r="J97" s="92">
        <f>G97</f>
        <v>3.4040329199342523E-2</v>
      </c>
      <c r="O97" s="19">
        <f t="shared" ca="1" si="20"/>
        <v>2.0464010896845658E-2</v>
      </c>
      <c r="P97" s="21">
        <f t="shared" si="18"/>
        <v>-6.0319141231042164E-2</v>
      </c>
      <c r="Q97" s="22">
        <f t="shared" si="17"/>
        <v>39414.910100000001</v>
      </c>
      <c r="R97" s="19">
        <f t="shared" si="19"/>
        <v>8.9037096599026422E-3</v>
      </c>
      <c r="S97"/>
      <c r="Z97"/>
      <c r="AA97"/>
    </row>
    <row r="98" spans="1:27" s="19" customFormat="1">
      <c r="A98" s="83" t="s">
        <v>100</v>
      </c>
      <c r="B98" s="84" t="s">
        <v>89</v>
      </c>
      <c r="C98" s="83">
        <v>54515.373599999999</v>
      </c>
      <c r="D98" s="83">
        <v>5.9999999999999995E-4</v>
      </c>
      <c r="E98" s="19">
        <f t="shared" si="14"/>
        <v>1998.5127740262392</v>
      </c>
      <c r="F98" s="19">
        <f t="shared" si="15"/>
        <v>1998.5</v>
      </c>
      <c r="G98" s="19">
        <f t="shared" si="16"/>
        <v>3.1254909867129754E-2</v>
      </c>
      <c r="J98" s="92">
        <f>G98</f>
        <v>3.1254909867129754E-2</v>
      </c>
      <c r="O98" s="19">
        <f t="shared" ca="1" si="20"/>
        <v>2.042975059755666E-2</v>
      </c>
      <c r="P98" s="21">
        <f t="shared" si="18"/>
        <v>-6.2800818099562006E-2</v>
      </c>
      <c r="Q98" s="22">
        <f t="shared" si="17"/>
        <v>39496.873599999999</v>
      </c>
      <c r="R98" s="19">
        <f t="shared" si="19"/>
        <v>8.8464799633443218E-3</v>
      </c>
      <c r="S98"/>
      <c r="Z98"/>
      <c r="AA98"/>
    </row>
    <row r="99" spans="1:27" s="19" customFormat="1">
      <c r="A99" t="s">
        <v>215</v>
      </c>
      <c r="B99" s="3" t="s">
        <v>89</v>
      </c>
      <c r="C99" s="18">
        <v>54764.939200000001</v>
      </c>
      <c r="D99" t="s">
        <v>204</v>
      </c>
      <c r="E99" s="92">
        <f t="shared" si="14"/>
        <v>2100.5113891547589</v>
      </c>
      <c r="F99" s="19">
        <f t="shared" si="15"/>
        <v>2100.5</v>
      </c>
      <c r="G99" s="19">
        <f t="shared" si="16"/>
        <v>2.7866468946740497E-2</v>
      </c>
      <c r="J99" s="20"/>
      <c r="K99" s="19">
        <f t="shared" ref="K99:K146" si="21">G99</f>
        <v>2.7866468946740497E-2</v>
      </c>
      <c r="O99" s="19">
        <f t="shared" ca="1" si="20"/>
        <v>2.0325435656437931E-2</v>
      </c>
      <c r="P99" s="21">
        <f t="shared" si="18"/>
        <v>-7.0656987204595859E-2</v>
      </c>
      <c r="Q99" s="22">
        <f t="shared" si="17"/>
        <v>39746.439200000001</v>
      </c>
      <c r="R99" s="19">
        <f t="shared" si="19"/>
        <v>9.7068714120042976E-3</v>
      </c>
      <c r="S99"/>
      <c r="Z99"/>
      <c r="AA99"/>
    </row>
    <row r="100" spans="1:27" s="19" customFormat="1">
      <c r="A100" t="s">
        <v>215</v>
      </c>
      <c r="B100" s="3" t="s">
        <v>89</v>
      </c>
      <c r="C100" s="18">
        <v>54764.939200000001</v>
      </c>
      <c r="D100" t="s">
        <v>204</v>
      </c>
      <c r="E100" s="92">
        <f t="shared" si="14"/>
        <v>2100.5113891547589</v>
      </c>
      <c r="F100" s="19">
        <f t="shared" si="15"/>
        <v>2100.5</v>
      </c>
      <c r="G100" s="19">
        <f t="shared" si="16"/>
        <v>2.7866468946740497E-2</v>
      </c>
      <c r="J100" s="20"/>
      <c r="K100" s="19">
        <f t="shared" si="21"/>
        <v>2.7866468946740497E-2</v>
      </c>
      <c r="O100" s="19">
        <f t="shared" ca="1" si="20"/>
        <v>2.0325435656437931E-2</v>
      </c>
      <c r="P100" s="21">
        <f t="shared" si="18"/>
        <v>-7.0656987204595859E-2</v>
      </c>
      <c r="Q100" s="22">
        <f t="shared" si="17"/>
        <v>39746.439200000001</v>
      </c>
      <c r="R100" s="19">
        <f t="shared" si="19"/>
        <v>9.7068714120042976E-3</v>
      </c>
      <c r="S100"/>
      <c r="Z100"/>
      <c r="AA100"/>
    </row>
    <row r="101" spans="1:27" s="19" customFormat="1">
      <c r="A101" t="s">
        <v>215</v>
      </c>
      <c r="B101" s="3" t="s">
        <v>89</v>
      </c>
      <c r="C101" s="18">
        <v>54764.939899999998</v>
      </c>
      <c r="D101" t="s">
        <v>204</v>
      </c>
      <c r="E101" s="92">
        <f t="shared" si="14"/>
        <v>2100.5116752479958</v>
      </c>
      <c r="F101" s="19">
        <f t="shared" si="15"/>
        <v>2100.5</v>
      </c>
      <c r="G101" s="19">
        <f t="shared" si="16"/>
        <v>2.8566468943608925E-2</v>
      </c>
      <c r="J101" s="20"/>
      <c r="K101" s="19">
        <f t="shared" si="21"/>
        <v>2.8566468943608925E-2</v>
      </c>
      <c r="O101" s="19">
        <f t="shared" ca="1" si="20"/>
        <v>2.0325435656437931E-2</v>
      </c>
      <c r="P101" s="21">
        <f t="shared" si="18"/>
        <v>-7.0656987204595859E-2</v>
      </c>
      <c r="Q101" s="22">
        <f t="shared" si="17"/>
        <v>39746.439899999998</v>
      </c>
      <c r="R101" s="19">
        <f t="shared" si="19"/>
        <v>9.8452942499947169E-3</v>
      </c>
      <c r="S101"/>
      <c r="Z101"/>
      <c r="AA101"/>
    </row>
    <row r="102" spans="1:27" s="19" customFormat="1">
      <c r="A102" t="s">
        <v>215</v>
      </c>
      <c r="B102" s="3" t="s">
        <v>89</v>
      </c>
      <c r="C102" s="18">
        <v>54764.939899999998</v>
      </c>
      <c r="D102" t="s">
        <v>204</v>
      </c>
      <c r="E102" s="92">
        <f t="shared" si="14"/>
        <v>2100.5116752479958</v>
      </c>
      <c r="F102" s="19">
        <f t="shared" si="15"/>
        <v>2100.5</v>
      </c>
      <c r="G102" s="19">
        <f t="shared" si="16"/>
        <v>2.8566468943608925E-2</v>
      </c>
      <c r="J102" s="20"/>
      <c r="K102" s="19">
        <f t="shared" si="21"/>
        <v>2.8566468943608925E-2</v>
      </c>
      <c r="O102" s="19">
        <f t="shared" ca="1" si="20"/>
        <v>2.0325435656437931E-2</v>
      </c>
      <c r="P102" s="21">
        <f t="shared" si="18"/>
        <v>-7.0656987204595859E-2</v>
      </c>
      <c r="Q102" s="22">
        <f t="shared" si="17"/>
        <v>39746.439899999998</v>
      </c>
      <c r="R102" s="19">
        <f t="shared" si="19"/>
        <v>9.8452942499947169E-3</v>
      </c>
      <c r="S102"/>
      <c r="Z102"/>
      <c r="AA102"/>
    </row>
    <row r="103" spans="1:27" s="19" customFormat="1">
      <c r="A103" t="s">
        <v>215</v>
      </c>
      <c r="B103" s="3" t="s">
        <v>89</v>
      </c>
      <c r="C103" s="18">
        <v>54774.726499999997</v>
      </c>
      <c r="D103" t="s">
        <v>204</v>
      </c>
      <c r="E103" s="92">
        <f t="shared" si="14"/>
        <v>2104.5115039375937</v>
      </c>
      <c r="F103" s="19">
        <f t="shared" si="15"/>
        <v>2104.5</v>
      </c>
      <c r="G103" s="19">
        <f t="shared" si="16"/>
        <v>2.8147314391389955E-2</v>
      </c>
      <c r="J103" s="20"/>
      <c r="K103" s="19">
        <f t="shared" si="21"/>
        <v>2.8147314391389955E-2</v>
      </c>
      <c r="O103" s="19">
        <f t="shared" ca="1" si="20"/>
        <v>2.0321344874433274E-2</v>
      </c>
      <c r="P103" s="21">
        <f t="shared" si="18"/>
        <v>-7.0974276225517427E-2</v>
      </c>
      <c r="Q103" s="22">
        <f t="shared" si="17"/>
        <v>39756.226499999997</v>
      </c>
      <c r="R103" s="19">
        <f t="shared" si="19"/>
        <v>9.825089726425781E-3</v>
      </c>
      <c r="S103"/>
      <c r="Z103"/>
      <c r="AA103"/>
    </row>
    <row r="104" spans="1:27" s="19" customFormat="1">
      <c r="A104" t="s">
        <v>215</v>
      </c>
      <c r="B104" s="3" t="s">
        <v>89</v>
      </c>
      <c r="C104" s="18">
        <v>54774.726499999997</v>
      </c>
      <c r="D104" t="s">
        <v>204</v>
      </c>
      <c r="E104" s="92">
        <f t="shared" si="14"/>
        <v>2104.5115039375937</v>
      </c>
      <c r="F104" s="19">
        <f t="shared" si="15"/>
        <v>2104.5</v>
      </c>
      <c r="G104" s="19">
        <f t="shared" si="16"/>
        <v>2.8147314391389955E-2</v>
      </c>
      <c r="J104" s="20"/>
      <c r="K104" s="19">
        <f t="shared" si="21"/>
        <v>2.8147314391389955E-2</v>
      </c>
      <c r="O104" s="19">
        <f t="shared" ca="1" si="20"/>
        <v>2.0321344874433274E-2</v>
      </c>
      <c r="P104" s="21">
        <f t="shared" si="18"/>
        <v>-7.0974276225517427E-2</v>
      </c>
      <c r="Q104" s="22">
        <f t="shared" si="17"/>
        <v>39756.226499999997</v>
      </c>
      <c r="R104" s="19">
        <f t="shared" si="19"/>
        <v>9.825089726425781E-3</v>
      </c>
      <c r="S104"/>
      <c r="Z104"/>
      <c r="AA104"/>
    </row>
    <row r="105" spans="1:27" s="19" customFormat="1">
      <c r="A105" t="s">
        <v>215</v>
      </c>
      <c r="B105" s="3" t="s">
        <v>89</v>
      </c>
      <c r="C105" s="18">
        <v>54786.962099999997</v>
      </c>
      <c r="D105" t="s">
        <v>204</v>
      </c>
      <c r="E105" s="92">
        <f t="shared" si="14"/>
        <v>2109.5122502554618</v>
      </c>
      <c r="F105" s="19">
        <f t="shared" si="15"/>
        <v>2109.5</v>
      </c>
      <c r="G105" s="19">
        <f t="shared" si="16"/>
        <v>2.9973371209052857E-2</v>
      </c>
      <c r="J105" s="20"/>
      <c r="K105" s="19">
        <f t="shared" si="21"/>
        <v>2.9973371209052857E-2</v>
      </c>
      <c r="O105" s="19">
        <f t="shared" ca="1" si="20"/>
        <v>2.0316231396927453E-2</v>
      </c>
      <c r="P105" s="21">
        <f t="shared" si="18"/>
        <v>-7.1371864336832236E-2</v>
      </c>
      <c r="Q105" s="22">
        <f t="shared" si="17"/>
        <v>39768.462099999997</v>
      </c>
      <c r="R105" s="19">
        <f t="shared" si="19"/>
        <v>1.027085676785093E-2</v>
      </c>
      <c r="S105"/>
      <c r="Z105"/>
      <c r="AA105"/>
    </row>
    <row r="106" spans="1:27" s="19" customFormat="1">
      <c r="A106" t="s">
        <v>215</v>
      </c>
      <c r="B106" s="3" t="s">
        <v>89</v>
      </c>
      <c r="C106" s="18">
        <v>54786.962099999997</v>
      </c>
      <c r="D106" t="s">
        <v>204</v>
      </c>
      <c r="E106" s="92">
        <f t="shared" si="14"/>
        <v>2109.5122502554618</v>
      </c>
      <c r="F106" s="19">
        <f t="shared" si="15"/>
        <v>2109.5</v>
      </c>
      <c r="G106" s="19">
        <f t="shared" si="16"/>
        <v>2.9973371209052857E-2</v>
      </c>
      <c r="J106" s="20"/>
      <c r="K106" s="19">
        <f t="shared" si="21"/>
        <v>2.9973371209052857E-2</v>
      </c>
      <c r="O106" s="19">
        <f t="shared" ca="1" si="20"/>
        <v>2.0316231396927453E-2</v>
      </c>
      <c r="P106" s="21">
        <f t="shared" si="18"/>
        <v>-7.1371864336832236E-2</v>
      </c>
      <c r="Q106" s="22">
        <f t="shared" si="17"/>
        <v>39768.462099999997</v>
      </c>
      <c r="R106" s="19">
        <f t="shared" si="19"/>
        <v>1.027085676785093E-2</v>
      </c>
      <c r="S106"/>
      <c r="Z106"/>
      <c r="AA106"/>
    </row>
    <row r="107" spans="1:27" s="19" customFormat="1">
      <c r="A107" t="s">
        <v>215</v>
      </c>
      <c r="B107" s="3" t="s">
        <v>89</v>
      </c>
      <c r="C107" s="18">
        <v>54801.6414</v>
      </c>
      <c r="D107" t="s">
        <v>204</v>
      </c>
      <c r="E107" s="92">
        <f t="shared" si="14"/>
        <v>2115.5117480670847</v>
      </c>
      <c r="F107" s="19">
        <f t="shared" si="15"/>
        <v>2115.5</v>
      </c>
      <c r="G107" s="19">
        <f t="shared" si="16"/>
        <v>2.8744639399519656E-2</v>
      </c>
      <c r="J107" s="20"/>
      <c r="K107" s="19">
        <f t="shared" si="21"/>
        <v>2.8744639399519656E-2</v>
      </c>
      <c r="O107" s="19">
        <f t="shared" ca="1" si="20"/>
        <v>2.0310095223920469E-2</v>
      </c>
      <c r="P107" s="21">
        <f t="shared" si="18"/>
        <v>-7.1850402761982235E-2</v>
      </c>
      <c r="Q107" s="22">
        <f t="shared" si="17"/>
        <v>39783.1414</v>
      </c>
      <c r="R107" s="19">
        <f t="shared" si="19"/>
        <v>1.0119362507474344E-2</v>
      </c>
      <c r="S107"/>
      <c r="Z107"/>
      <c r="AA107"/>
    </row>
    <row r="108" spans="1:27" s="19" customFormat="1">
      <c r="A108" t="s">
        <v>215</v>
      </c>
      <c r="B108" s="3" t="s">
        <v>89</v>
      </c>
      <c r="C108" s="18">
        <v>54801.6414</v>
      </c>
      <c r="D108" t="s">
        <v>204</v>
      </c>
      <c r="E108" s="92">
        <f t="shared" si="14"/>
        <v>2115.5117480670847</v>
      </c>
      <c r="F108" s="19">
        <f t="shared" si="15"/>
        <v>2115.5</v>
      </c>
      <c r="G108" s="19">
        <f t="shared" si="16"/>
        <v>2.8744639399519656E-2</v>
      </c>
      <c r="J108" s="20"/>
      <c r="K108" s="19">
        <f t="shared" si="21"/>
        <v>2.8744639399519656E-2</v>
      </c>
      <c r="O108" s="19">
        <f t="shared" ca="1" si="20"/>
        <v>2.0310095223920469E-2</v>
      </c>
      <c r="P108" s="21">
        <f t="shared" si="18"/>
        <v>-7.1850402761982235E-2</v>
      </c>
      <c r="Q108" s="22">
        <f t="shared" si="17"/>
        <v>39783.1414</v>
      </c>
      <c r="R108" s="19">
        <f t="shared" si="19"/>
        <v>1.0119362507474344E-2</v>
      </c>
      <c r="S108"/>
      <c r="Z108"/>
      <c r="AA108"/>
    </row>
    <row r="109" spans="1:27" s="19" customFormat="1">
      <c r="A109" t="s">
        <v>215</v>
      </c>
      <c r="B109" s="3" t="s">
        <v>92</v>
      </c>
      <c r="C109" s="18">
        <v>54812.652300000002</v>
      </c>
      <c r="D109" t="s">
        <v>204</v>
      </c>
      <c r="E109" s="92">
        <f t="shared" si="14"/>
        <v>2120.0119538298932</v>
      </c>
      <c r="F109" s="19">
        <f t="shared" si="15"/>
        <v>2120</v>
      </c>
      <c r="G109" s="19">
        <f t="shared" si="16"/>
        <v>2.9248090533656068E-2</v>
      </c>
      <c r="J109" s="20"/>
      <c r="K109" s="19">
        <f t="shared" si="21"/>
        <v>2.9248090533656068E-2</v>
      </c>
      <c r="O109" s="19">
        <f t="shared" ca="1" si="20"/>
        <v>2.0305493094165232E-2</v>
      </c>
      <c r="P109" s="21">
        <f t="shared" si="18"/>
        <v>-7.2210332257765741E-2</v>
      </c>
      <c r="Q109" s="22">
        <f t="shared" si="17"/>
        <v>39794.152300000002</v>
      </c>
      <c r="R109" s="19">
        <f t="shared" si="19"/>
        <v>1.02938115553229E-2</v>
      </c>
      <c r="S109"/>
      <c r="Z109"/>
      <c r="AA109"/>
    </row>
    <row r="110" spans="1:27" s="19" customFormat="1">
      <c r="A110" t="s">
        <v>215</v>
      </c>
      <c r="B110" s="3" t="s">
        <v>92</v>
      </c>
      <c r="C110" s="18">
        <v>54812.652300000002</v>
      </c>
      <c r="D110" t="s">
        <v>204</v>
      </c>
      <c r="E110" s="92">
        <f t="shared" si="14"/>
        <v>2120.0119538298932</v>
      </c>
      <c r="F110" s="19">
        <f t="shared" si="15"/>
        <v>2120</v>
      </c>
      <c r="G110" s="19">
        <f t="shared" si="16"/>
        <v>2.9248090533656068E-2</v>
      </c>
      <c r="J110" s="20"/>
      <c r="K110" s="19">
        <f t="shared" si="21"/>
        <v>2.9248090533656068E-2</v>
      </c>
      <c r="O110" s="19">
        <f t="shared" ca="1" si="20"/>
        <v>2.0305493094165232E-2</v>
      </c>
      <c r="P110" s="21">
        <f t="shared" si="18"/>
        <v>-7.2210332257765741E-2</v>
      </c>
      <c r="Q110" s="22">
        <f t="shared" si="17"/>
        <v>39794.152300000002</v>
      </c>
      <c r="R110" s="19">
        <f t="shared" si="19"/>
        <v>1.02938115553229E-2</v>
      </c>
      <c r="S110"/>
      <c r="Z110"/>
      <c r="AA110"/>
    </row>
    <row r="111" spans="1:27" s="19" customFormat="1">
      <c r="A111" t="s">
        <v>235</v>
      </c>
      <c r="B111" s="3" t="s">
        <v>89</v>
      </c>
      <c r="C111" s="18">
        <v>54816.322200000002</v>
      </c>
      <c r="D111" t="s">
        <v>204</v>
      </c>
      <c r="E111" s="92">
        <f t="shared" si="14"/>
        <v>2121.5118589356457</v>
      </c>
      <c r="F111" s="19">
        <f t="shared" si="15"/>
        <v>2121.5</v>
      </c>
      <c r="G111" s="19">
        <f t="shared" si="16"/>
        <v>2.9015907581197098E-2</v>
      </c>
      <c r="J111" s="20"/>
      <c r="K111" s="19">
        <f t="shared" si="21"/>
        <v>2.9015907581197098E-2</v>
      </c>
      <c r="O111" s="19">
        <f t="shared" ca="1" si="20"/>
        <v>2.0303959050913485E-2</v>
      </c>
      <c r="P111" s="21">
        <f t="shared" si="18"/>
        <v>-7.2330504123392828E-2</v>
      </c>
      <c r="Q111" s="22">
        <f t="shared" si="17"/>
        <v>39797.822200000002</v>
      </c>
      <c r="R111" s="19">
        <f t="shared" si="19"/>
        <v>1.0271095165396241E-2</v>
      </c>
      <c r="S111"/>
      <c r="Z111"/>
      <c r="AA111"/>
    </row>
    <row r="112" spans="1:27" s="19" customFormat="1">
      <c r="A112" t="s">
        <v>235</v>
      </c>
      <c r="B112" s="3" t="s">
        <v>89</v>
      </c>
      <c r="C112" s="18">
        <v>54816.322200000002</v>
      </c>
      <c r="D112" t="s">
        <v>204</v>
      </c>
      <c r="E112" s="92">
        <f t="shared" si="14"/>
        <v>2121.5118589356457</v>
      </c>
      <c r="F112" s="19">
        <f t="shared" si="15"/>
        <v>2121.5</v>
      </c>
      <c r="G112" s="19">
        <f t="shared" si="16"/>
        <v>2.9015907581197098E-2</v>
      </c>
      <c r="J112" s="20"/>
      <c r="K112" s="19">
        <f t="shared" si="21"/>
        <v>2.9015907581197098E-2</v>
      </c>
      <c r="O112" s="19">
        <f t="shared" ca="1" si="20"/>
        <v>2.0303959050913485E-2</v>
      </c>
      <c r="P112" s="21">
        <f t="shared" si="18"/>
        <v>-7.2330504123392828E-2</v>
      </c>
      <c r="Q112" s="22">
        <f t="shared" si="17"/>
        <v>39797.822200000002</v>
      </c>
      <c r="R112" s="19">
        <f t="shared" si="19"/>
        <v>1.0271095165396241E-2</v>
      </c>
      <c r="S112"/>
      <c r="Z112"/>
      <c r="AA112"/>
    </row>
    <row r="113" spans="1:27" s="19" customFormat="1">
      <c r="A113" t="s">
        <v>215</v>
      </c>
      <c r="B113" s="3" t="s">
        <v>89</v>
      </c>
      <c r="C113" s="18">
        <v>54840.787400000001</v>
      </c>
      <c r="D113" t="s">
        <v>204</v>
      </c>
      <c r="E113" s="92">
        <f t="shared" si="14"/>
        <v>2131.5108993436274</v>
      </c>
      <c r="F113" s="19">
        <f t="shared" si="15"/>
        <v>2131.5</v>
      </c>
      <c r="G113" s="19">
        <f t="shared" si="16"/>
        <v>2.6668021215300541E-2</v>
      </c>
      <c r="J113" s="20"/>
      <c r="K113" s="19">
        <f t="shared" si="21"/>
        <v>2.6668021215300541E-2</v>
      </c>
      <c r="O113" s="19">
        <f t="shared" ca="1" si="20"/>
        <v>2.0293732095901847E-2</v>
      </c>
      <c r="P113" s="21">
        <f t="shared" si="18"/>
        <v>-7.3134146250767362E-2</v>
      </c>
      <c r="Q113" s="22">
        <f t="shared" si="17"/>
        <v>39822.287400000001</v>
      </c>
      <c r="R113" s="19">
        <f t="shared" si="19"/>
        <v>9.9604726309250619E-3</v>
      </c>
      <c r="S113"/>
      <c r="Z113"/>
      <c r="AA113"/>
    </row>
    <row r="114" spans="1:27" s="19" customFormat="1">
      <c r="A114" t="s">
        <v>215</v>
      </c>
      <c r="B114" s="3" t="s">
        <v>89</v>
      </c>
      <c r="C114" s="18">
        <v>54840.787400000001</v>
      </c>
      <c r="D114" t="s">
        <v>204</v>
      </c>
      <c r="E114" s="92">
        <f t="shared" si="14"/>
        <v>2131.5108993436274</v>
      </c>
      <c r="F114" s="19">
        <f t="shared" si="15"/>
        <v>2131.5</v>
      </c>
      <c r="G114" s="19">
        <f t="shared" si="16"/>
        <v>2.6668021215300541E-2</v>
      </c>
      <c r="J114" s="20"/>
      <c r="K114" s="19">
        <f t="shared" si="21"/>
        <v>2.6668021215300541E-2</v>
      </c>
      <c r="O114" s="19">
        <f t="shared" ca="1" si="20"/>
        <v>2.0293732095901847E-2</v>
      </c>
      <c r="P114" s="21">
        <f t="shared" si="18"/>
        <v>-7.3134146250767362E-2</v>
      </c>
      <c r="Q114" s="22">
        <f t="shared" si="17"/>
        <v>39822.287400000001</v>
      </c>
      <c r="R114" s="19">
        <f t="shared" si="19"/>
        <v>9.9604726309250619E-3</v>
      </c>
      <c r="S114"/>
      <c r="Z114"/>
      <c r="AA114"/>
    </row>
    <row r="115" spans="1:27" s="19" customFormat="1">
      <c r="A115" t="s">
        <v>215</v>
      </c>
      <c r="B115" s="3" t="s">
        <v>89</v>
      </c>
      <c r="C115" s="18">
        <v>54840.788399999998</v>
      </c>
      <c r="D115" t="s">
        <v>204</v>
      </c>
      <c r="E115" s="92">
        <f t="shared" si="14"/>
        <v>2131.5113080482515</v>
      </c>
      <c r="F115" s="19">
        <f t="shared" si="15"/>
        <v>2131.5</v>
      </c>
      <c r="G115" s="19">
        <f t="shared" si="16"/>
        <v>2.7668021211866289E-2</v>
      </c>
      <c r="J115" s="20"/>
      <c r="K115" s="19">
        <f t="shared" si="21"/>
        <v>2.7668021211866289E-2</v>
      </c>
      <c r="O115" s="19">
        <f t="shared" ca="1" si="20"/>
        <v>2.0293732095901847E-2</v>
      </c>
      <c r="P115" s="21">
        <f t="shared" si="18"/>
        <v>-7.3134146250767362E-2</v>
      </c>
      <c r="Q115" s="22">
        <f t="shared" si="17"/>
        <v>39822.288399999998</v>
      </c>
      <c r="R115" s="19">
        <f t="shared" si="19"/>
        <v>1.0161076965164838E-2</v>
      </c>
      <c r="Z115"/>
      <c r="AA115"/>
    </row>
    <row r="116" spans="1:27" s="19" customFormat="1">
      <c r="A116" t="s">
        <v>215</v>
      </c>
      <c r="B116" s="3" t="s">
        <v>89</v>
      </c>
      <c r="C116" s="18">
        <v>54840.788399999998</v>
      </c>
      <c r="D116" t="s">
        <v>204</v>
      </c>
      <c r="E116" s="92">
        <f t="shared" si="14"/>
        <v>2131.5113080482515</v>
      </c>
      <c r="F116" s="19">
        <f t="shared" si="15"/>
        <v>2131.5</v>
      </c>
      <c r="G116" s="19">
        <f t="shared" si="16"/>
        <v>2.7668021211866289E-2</v>
      </c>
      <c r="J116" s="20"/>
      <c r="K116" s="19">
        <f t="shared" si="21"/>
        <v>2.7668021211866289E-2</v>
      </c>
      <c r="O116" s="19">
        <f t="shared" ca="1" si="20"/>
        <v>2.0293732095901847E-2</v>
      </c>
      <c r="P116" s="21">
        <f t="shared" si="18"/>
        <v>-7.3134146250767362E-2</v>
      </c>
      <c r="Q116" s="22">
        <f t="shared" si="17"/>
        <v>39822.288399999998</v>
      </c>
      <c r="R116" s="19">
        <f t="shared" si="19"/>
        <v>1.0161076965164838E-2</v>
      </c>
      <c r="S116"/>
      <c r="Z116"/>
      <c r="AA116"/>
    </row>
    <row r="117" spans="1:27" s="19" customFormat="1">
      <c r="A117" t="s">
        <v>215</v>
      </c>
      <c r="B117" s="3" t="s">
        <v>89</v>
      </c>
      <c r="C117" s="18">
        <v>54845.680200000003</v>
      </c>
      <c r="D117" t="s">
        <v>204</v>
      </c>
      <c r="E117" s="92">
        <f t="shared" ref="E117:E148" si="22">+(C117-C$7)/C$8</f>
        <v>2133.5106093361142</v>
      </c>
      <c r="F117" s="19">
        <f t="shared" ref="F117:F148" si="23">ROUND(2*E117,0)/2</f>
        <v>2133.5</v>
      </c>
      <c r="G117" s="19">
        <f t="shared" ref="G117:G148" si="24">+C117-(C$7+F117*C$8)</f>
        <v>2.5958443940908182E-2</v>
      </c>
      <c r="J117" s="20"/>
      <c r="K117" s="19">
        <f t="shared" si="21"/>
        <v>2.5958443940908182E-2</v>
      </c>
      <c r="O117" s="19">
        <f t="shared" ca="1" si="20"/>
        <v>2.0291686704899517E-2</v>
      </c>
      <c r="P117" s="21">
        <f t="shared" si="18"/>
        <v>-7.3295395654995793E-2</v>
      </c>
      <c r="Q117" s="22">
        <f t="shared" ref="Q117:Q148" si="25">+C117-15018.5</f>
        <v>39827.180200000003</v>
      </c>
      <c r="R117" s="19">
        <f t="shared" si="19"/>
        <v>9.8513246745294356E-3</v>
      </c>
      <c r="S117"/>
      <c r="Z117"/>
      <c r="AA117"/>
    </row>
    <row r="118" spans="1:27" s="19" customFormat="1">
      <c r="A118" t="s">
        <v>215</v>
      </c>
      <c r="B118" s="3" t="s">
        <v>89</v>
      </c>
      <c r="C118" s="18">
        <v>54845.680200000003</v>
      </c>
      <c r="D118" t="s">
        <v>204</v>
      </c>
      <c r="E118" s="92">
        <f t="shared" si="22"/>
        <v>2133.5106093361142</v>
      </c>
      <c r="F118" s="19">
        <f t="shared" si="23"/>
        <v>2133.5</v>
      </c>
      <c r="G118" s="19">
        <f t="shared" si="24"/>
        <v>2.5958443940908182E-2</v>
      </c>
      <c r="J118" s="20"/>
      <c r="K118" s="19">
        <f t="shared" si="21"/>
        <v>2.5958443940908182E-2</v>
      </c>
      <c r="O118" s="19">
        <f t="shared" ca="1" si="20"/>
        <v>2.0291686704899517E-2</v>
      </c>
      <c r="P118" s="21">
        <f t="shared" si="18"/>
        <v>-7.3295395654995793E-2</v>
      </c>
      <c r="Q118" s="22">
        <f t="shared" si="25"/>
        <v>39827.180200000003</v>
      </c>
      <c r="R118" s="19">
        <f t="shared" si="19"/>
        <v>9.8513246745294356E-3</v>
      </c>
      <c r="S118"/>
      <c r="Z118"/>
      <c r="AA118"/>
    </row>
    <row r="119" spans="1:27" s="19" customFormat="1">
      <c r="A119" s="83" t="s">
        <v>102</v>
      </c>
      <c r="B119" s="84" t="s">
        <v>89</v>
      </c>
      <c r="C119" s="83">
        <v>54845.6826</v>
      </c>
      <c r="D119" s="83">
        <v>2.9999999999999997E-4</v>
      </c>
      <c r="E119" s="19">
        <f t="shared" si="22"/>
        <v>2133.5115902272146</v>
      </c>
      <c r="F119" s="19">
        <f t="shared" si="23"/>
        <v>2133.5</v>
      </c>
      <c r="G119" s="19">
        <f t="shared" si="24"/>
        <v>2.8358443938486744E-2</v>
      </c>
      <c r="J119" s="20"/>
      <c r="K119" s="19">
        <f t="shared" si="21"/>
        <v>2.8358443938486744E-2</v>
      </c>
      <c r="O119" s="19">
        <f t="shared" ca="1" si="20"/>
        <v>2.0291686704899517E-2</v>
      </c>
      <c r="P119" s="21"/>
      <c r="Q119" s="22">
        <f t="shared" si="25"/>
        <v>39827.1826</v>
      </c>
      <c r="S119"/>
      <c r="Z119"/>
      <c r="AA119"/>
    </row>
    <row r="120" spans="1:27" s="19" customFormat="1">
      <c r="A120" t="s">
        <v>215</v>
      </c>
      <c r="B120" s="3" t="s">
        <v>89</v>
      </c>
      <c r="C120" s="18">
        <v>54867.701800000003</v>
      </c>
      <c r="D120" t="s">
        <v>204</v>
      </c>
      <c r="E120" s="92">
        <f t="shared" si="22"/>
        <v>2142.5109391208048</v>
      </c>
      <c r="F120" s="19">
        <f t="shared" si="23"/>
        <v>2142.5</v>
      </c>
      <c r="G120" s="19">
        <f t="shared" si="24"/>
        <v>2.6765346214233432E-2</v>
      </c>
      <c r="J120" s="20"/>
      <c r="K120" s="19">
        <f t="shared" si="21"/>
        <v>2.6765346214233432E-2</v>
      </c>
      <c r="O120" s="19">
        <f t="shared" ca="1" si="20"/>
        <v>2.0282482445389043E-2</v>
      </c>
      <c r="P120" s="21">
        <f>D$11+D$12*F120+D$13*F120^2</f>
        <v>-7.4023167011382077E-2</v>
      </c>
      <c r="Q120" s="22">
        <f t="shared" si="25"/>
        <v>39849.201800000003</v>
      </c>
      <c r="R120" s="19">
        <f>+(P120-G120)^2</f>
        <v>1.0158324398230072E-2</v>
      </c>
      <c r="Z120"/>
      <c r="AA120"/>
    </row>
    <row r="121" spans="1:27" s="19" customFormat="1">
      <c r="A121" t="s">
        <v>215</v>
      </c>
      <c r="B121" s="3" t="s">
        <v>89</v>
      </c>
      <c r="C121" s="18">
        <v>54867.701800000003</v>
      </c>
      <c r="D121" t="s">
        <v>204</v>
      </c>
      <c r="E121" s="92">
        <f t="shared" si="22"/>
        <v>2142.5109391208048</v>
      </c>
      <c r="F121" s="19">
        <f t="shared" si="23"/>
        <v>2142.5</v>
      </c>
      <c r="G121" s="19">
        <f t="shared" si="24"/>
        <v>2.6765346214233432E-2</v>
      </c>
      <c r="J121" s="20"/>
      <c r="K121" s="19">
        <f t="shared" si="21"/>
        <v>2.6765346214233432E-2</v>
      </c>
      <c r="O121" s="19">
        <f t="shared" ca="1" si="20"/>
        <v>2.0282482445389043E-2</v>
      </c>
      <c r="P121" s="21">
        <f>D$11+D$12*F121+D$13*F121^2</f>
        <v>-7.4023167011382077E-2</v>
      </c>
      <c r="Q121" s="22">
        <f t="shared" si="25"/>
        <v>39849.201800000003</v>
      </c>
      <c r="R121" s="19">
        <f>+(P121-G121)^2</f>
        <v>1.0158324398230072E-2</v>
      </c>
      <c r="Z121"/>
      <c r="AA121"/>
    </row>
    <row r="122" spans="1:27" s="19" customFormat="1">
      <c r="A122" t="s">
        <v>215</v>
      </c>
      <c r="B122" s="3" t="s">
        <v>89</v>
      </c>
      <c r="C122" s="18">
        <v>54867.702400000002</v>
      </c>
      <c r="D122" t="s">
        <v>204</v>
      </c>
      <c r="E122" s="92">
        <f t="shared" si="22"/>
        <v>2142.5111843435798</v>
      </c>
      <c r="F122" s="19">
        <f t="shared" si="23"/>
        <v>2142.5</v>
      </c>
      <c r="G122" s="19">
        <f t="shared" si="24"/>
        <v>2.7365346213628072E-2</v>
      </c>
      <c r="J122" s="20"/>
      <c r="K122" s="19">
        <f t="shared" si="21"/>
        <v>2.7365346213628072E-2</v>
      </c>
      <c r="O122" s="19">
        <f t="shared" ref="O122:O153" ca="1" si="26">+C$11+C$12*F122</f>
        <v>2.0282482445389043E-2</v>
      </c>
      <c r="P122" s="21">
        <f>D$11+D$12*F122+D$13*F122^2</f>
        <v>-7.4023167011382077E-2</v>
      </c>
      <c r="Q122" s="22">
        <f t="shared" si="25"/>
        <v>39849.202400000002</v>
      </c>
      <c r="R122" s="19">
        <f>+(P122-G122)^2</f>
        <v>1.0279630613978057E-2</v>
      </c>
      <c r="Z122"/>
      <c r="AA122"/>
    </row>
    <row r="123" spans="1:27" s="19" customFormat="1">
      <c r="A123" t="s">
        <v>215</v>
      </c>
      <c r="B123" s="3" t="s">
        <v>89</v>
      </c>
      <c r="C123" s="18">
        <v>54867.702400000002</v>
      </c>
      <c r="D123" t="s">
        <v>204</v>
      </c>
      <c r="E123" s="92">
        <f t="shared" si="22"/>
        <v>2142.5111843435798</v>
      </c>
      <c r="F123" s="19">
        <f t="shared" si="23"/>
        <v>2142.5</v>
      </c>
      <c r="G123" s="19">
        <f t="shared" si="24"/>
        <v>2.7365346213628072E-2</v>
      </c>
      <c r="J123" s="20"/>
      <c r="K123" s="19">
        <f t="shared" si="21"/>
        <v>2.7365346213628072E-2</v>
      </c>
      <c r="O123" s="19">
        <f t="shared" ca="1" si="26"/>
        <v>2.0282482445389043E-2</v>
      </c>
      <c r="P123" s="21">
        <f>D$11+D$12*F123+D$13*F123^2</f>
        <v>-7.4023167011382077E-2</v>
      </c>
      <c r="Q123" s="22">
        <f t="shared" si="25"/>
        <v>39849.202400000002</v>
      </c>
      <c r="R123" s="19">
        <f>+(P123-G123)^2</f>
        <v>1.0279630613978057E-2</v>
      </c>
      <c r="Z123"/>
      <c r="AA123"/>
    </row>
    <row r="124" spans="1:27" s="19" customFormat="1">
      <c r="A124" s="88" t="s">
        <v>191</v>
      </c>
      <c r="B124" s="89" t="s">
        <v>89</v>
      </c>
      <c r="C124" s="90">
        <v>55158.854299999999</v>
      </c>
      <c r="D124" s="90">
        <v>1.1000000000000001E-3</v>
      </c>
      <c r="E124" s="19">
        <f t="shared" si="22"/>
        <v>2261.5063126466666</v>
      </c>
      <c r="F124" s="19">
        <f t="shared" si="23"/>
        <v>2261.5</v>
      </c>
      <c r="G124" s="19">
        <f t="shared" si="24"/>
        <v>1.5445498458575457E-2</v>
      </c>
      <c r="J124" s="20"/>
      <c r="K124" s="19">
        <f t="shared" si="21"/>
        <v>1.5445498458575457E-2</v>
      </c>
      <c r="O124" s="19">
        <f t="shared" ca="1" si="26"/>
        <v>2.0160781680750525E-2</v>
      </c>
      <c r="P124" s="21"/>
      <c r="Q124" s="22">
        <f t="shared" si="25"/>
        <v>40140.354299999999</v>
      </c>
      <c r="Z124"/>
      <c r="AA124"/>
    </row>
    <row r="125" spans="1:27" s="19" customFormat="1">
      <c r="A125" s="88" t="s">
        <v>191</v>
      </c>
      <c r="B125" s="89" t="s">
        <v>92</v>
      </c>
      <c r="C125" s="90">
        <v>55169.863499999999</v>
      </c>
      <c r="D125" s="90">
        <v>5.9999999999999995E-4</v>
      </c>
      <c r="E125" s="19">
        <f t="shared" si="22"/>
        <v>2266.005823611611</v>
      </c>
      <c r="F125" s="19">
        <f t="shared" si="23"/>
        <v>2266</v>
      </c>
      <c r="G125" s="19">
        <f t="shared" si="24"/>
        <v>1.4248949599277694E-2</v>
      </c>
      <c r="J125" s="20"/>
      <c r="K125" s="19">
        <f t="shared" si="21"/>
        <v>1.4248949599277694E-2</v>
      </c>
      <c r="O125" s="19">
        <f t="shared" ca="1" si="26"/>
        <v>2.0156179550995284E-2</v>
      </c>
      <c r="P125" s="21">
        <f t="shared" ref="P125:P149" si="27">D$11+D$12*F125+D$13*F125^2</f>
        <v>-8.4365022543936852E-2</v>
      </c>
      <c r="Q125" s="22">
        <f t="shared" si="25"/>
        <v>40151.363499999999</v>
      </c>
      <c r="R125" s="19">
        <f t="shared" ref="R125:R149" si="28">+(P125-G125)^2</f>
        <v>9.7247155018626939E-3</v>
      </c>
      <c r="Z125"/>
      <c r="AA125"/>
    </row>
    <row r="126" spans="1:27" s="19" customFormat="1">
      <c r="A126" s="88" t="s">
        <v>191</v>
      </c>
      <c r="B126" s="89" t="s">
        <v>89</v>
      </c>
      <c r="C126" s="90">
        <v>55185.768199999999</v>
      </c>
      <c r="D126" s="90">
        <v>4.0000000000000002E-4</v>
      </c>
      <c r="E126" s="19">
        <f t="shared" si="22"/>
        <v>2272.5061480715303</v>
      </c>
      <c r="F126" s="19">
        <f t="shared" si="23"/>
        <v>2272.5</v>
      </c>
      <c r="G126" s="19">
        <f t="shared" si="24"/>
        <v>1.5042823455587495E-2</v>
      </c>
      <c r="J126" s="20"/>
      <c r="K126" s="19">
        <f t="shared" si="21"/>
        <v>1.5042823455587495E-2</v>
      </c>
      <c r="O126" s="19">
        <f t="shared" ca="1" si="26"/>
        <v>2.014953203023772E-2</v>
      </c>
      <c r="P126" s="21">
        <f t="shared" si="27"/>
        <v>-8.4927673523474689E-2</v>
      </c>
      <c r="Q126" s="22">
        <f t="shared" si="25"/>
        <v>40167.268199999999</v>
      </c>
      <c r="R126" s="19">
        <f t="shared" si="28"/>
        <v>9.9941002662406811E-3</v>
      </c>
      <c r="Z126"/>
      <c r="AA126"/>
    </row>
    <row r="127" spans="1:27" s="19" customFormat="1">
      <c r="A127" s="88" t="s">
        <v>191</v>
      </c>
      <c r="B127" s="89" t="s">
        <v>92</v>
      </c>
      <c r="C127" s="90">
        <v>55201.675499999998</v>
      </c>
      <c r="D127" s="90">
        <v>5.0000000000000001E-4</v>
      </c>
      <c r="E127" s="19">
        <f t="shared" si="22"/>
        <v>2279.0075351634764</v>
      </c>
      <c r="F127" s="19">
        <f t="shared" si="23"/>
        <v>2279</v>
      </c>
      <c r="G127" s="19">
        <f t="shared" si="24"/>
        <v>1.8436697318975348E-2</v>
      </c>
      <c r="J127" s="20"/>
      <c r="K127" s="19">
        <f t="shared" si="21"/>
        <v>1.8436697318975348E-2</v>
      </c>
      <c r="O127" s="19">
        <f t="shared" ca="1" si="26"/>
        <v>2.0142884509480152E-2</v>
      </c>
      <c r="P127" s="21">
        <f t="shared" si="27"/>
        <v>-8.5492158782373942E-2</v>
      </c>
      <c r="Q127" s="22">
        <f t="shared" si="25"/>
        <v>40183.175499999998</v>
      </c>
      <c r="R127" s="19">
        <f t="shared" si="28"/>
        <v>1.0801207130534968E-2</v>
      </c>
      <c r="Z127"/>
      <c r="AA127"/>
    </row>
    <row r="128" spans="1:27" s="19" customFormat="1">
      <c r="A128" s="88" t="s">
        <v>191</v>
      </c>
      <c r="B128" s="89" t="s">
        <v>92</v>
      </c>
      <c r="C128" s="90">
        <v>55245.709699999999</v>
      </c>
      <c r="D128" s="90">
        <v>4.0000000000000002E-4</v>
      </c>
      <c r="E128" s="19">
        <f t="shared" si="22"/>
        <v>2297.0045163912278</v>
      </c>
      <c r="F128" s="19">
        <f t="shared" si="23"/>
        <v>2297</v>
      </c>
      <c r="G128" s="19">
        <f t="shared" si="24"/>
        <v>1.1050501860154327E-2</v>
      </c>
      <c r="J128" s="20"/>
      <c r="K128" s="19">
        <f t="shared" si="21"/>
        <v>1.1050501860154327E-2</v>
      </c>
      <c r="O128" s="19">
        <f t="shared" ca="1" si="26"/>
        <v>2.01244759904592E-2</v>
      </c>
      <c r="P128" s="21">
        <f t="shared" si="27"/>
        <v>-8.706492171469106E-2</v>
      </c>
      <c r="Q128" s="22">
        <f t="shared" si="25"/>
        <v>40227.209699999999</v>
      </c>
      <c r="R128" s="19">
        <f t="shared" si="28"/>
        <v>9.6266363432713255E-3</v>
      </c>
      <c r="Z128"/>
      <c r="AA128"/>
    </row>
    <row r="129" spans="1:27" s="19" customFormat="1">
      <c r="A129" s="88" t="s">
        <v>191</v>
      </c>
      <c r="B129" s="89" t="s">
        <v>89</v>
      </c>
      <c r="C129" s="90">
        <v>55432.875099999997</v>
      </c>
      <c r="D129" s="90">
        <v>5.0000000000000001E-4</v>
      </c>
      <c r="E129" s="19">
        <f t="shared" si="22"/>
        <v>2373.4998811369105</v>
      </c>
      <c r="F129" s="19">
        <f t="shared" si="23"/>
        <v>2373.5</v>
      </c>
      <c r="G129" s="19">
        <f t="shared" si="24"/>
        <v>-2.9082883702358231E-4</v>
      </c>
      <c r="J129" s="20"/>
      <c r="K129" s="19">
        <f t="shared" si="21"/>
        <v>-2.9082883702358231E-4</v>
      </c>
      <c r="O129" s="19">
        <f t="shared" ca="1" si="26"/>
        <v>2.0046239784620154E-2</v>
      </c>
      <c r="P129" s="21">
        <f t="shared" si="27"/>
        <v>-9.3906092745954142E-2</v>
      </c>
      <c r="Q129" s="22">
        <f t="shared" si="25"/>
        <v>40414.375099999997</v>
      </c>
      <c r="R129" s="19">
        <f t="shared" si="28"/>
        <v>8.7638176367387174E-3</v>
      </c>
      <c r="Z129"/>
      <c r="AA129"/>
    </row>
    <row r="130" spans="1:27" s="19" customFormat="1">
      <c r="A130" s="88" t="s">
        <v>191</v>
      </c>
      <c r="B130" s="89" t="s">
        <v>92</v>
      </c>
      <c r="C130" s="90">
        <v>55443.885900000001</v>
      </c>
      <c r="D130" s="90">
        <v>4.0000000000000002E-4</v>
      </c>
      <c r="E130" s="19">
        <f t="shared" si="22"/>
        <v>2378.0000460292572</v>
      </c>
      <c r="F130" s="19">
        <f t="shared" si="23"/>
        <v>2378</v>
      </c>
      <c r="G130" s="19">
        <f t="shared" si="24"/>
        <v>1.1262230691500008E-4</v>
      </c>
      <c r="J130" s="20"/>
      <c r="K130" s="19">
        <f t="shared" si="21"/>
        <v>1.1262230691500008E-4</v>
      </c>
      <c r="O130" s="19">
        <f t="shared" ca="1" si="26"/>
        <v>2.0041637654864913E-2</v>
      </c>
      <c r="P130" s="21">
        <f t="shared" si="27"/>
        <v>-9.4316426936141812E-2</v>
      </c>
      <c r="Q130" s="22">
        <f t="shared" si="25"/>
        <v>40425.385900000001</v>
      </c>
      <c r="R130" s="19">
        <f t="shared" si="28"/>
        <v>8.9168453409476482E-3</v>
      </c>
      <c r="Z130"/>
      <c r="AA130"/>
    </row>
    <row r="131" spans="1:27" s="19" customFormat="1">
      <c r="A131" s="88" t="s">
        <v>191</v>
      </c>
      <c r="B131" s="89" t="s">
        <v>89</v>
      </c>
      <c r="C131" s="90">
        <v>55459.789299999997</v>
      </c>
      <c r="D131" s="90">
        <v>8.9999999999999998E-4</v>
      </c>
      <c r="E131" s="19">
        <f t="shared" si="22"/>
        <v>2384.4998391731619</v>
      </c>
      <c r="F131" s="19">
        <f t="shared" si="23"/>
        <v>2384.5</v>
      </c>
      <c r="G131" s="19">
        <f t="shared" si="24"/>
        <v>-3.9350383303826675E-4</v>
      </c>
      <c r="J131" s="20"/>
      <c r="K131" s="19">
        <f t="shared" si="21"/>
        <v>-3.9350383303826675E-4</v>
      </c>
      <c r="O131" s="19">
        <f t="shared" ca="1" si="26"/>
        <v>2.0034990134107349E-2</v>
      </c>
      <c r="P131" s="21">
        <f t="shared" si="27"/>
        <v>-9.4910683960060568E-2</v>
      </c>
      <c r="Q131" s="22">
        <f t="shared" si="25"/>
        <v>40441.289299999997</v>
      </c>
      <c r="R131" s="19">
        <f t="shared" si="28"/>
        <v>8.9334973391639802E-3</v>
      </c>
      <c r="Z131"/>
      <c r="AA131"/>
    </row>
    <row r="132" spans="1:27" s="19" customFormat="1">
      <c r="A132" s="88" t="s">
        <v>191</v>
      </c>
      <c r="B132" s="89" t="s">
        <v>92</v>
      </c>
      <c r="C132" s="90">
        <v>55465.905200000001</v>
      </c>
      <c r="D132" s="90">
        <v>5.0000000000000001E-4</v>
      </c>
      <c r="E132" s="19">
        <f t="shared" si="22"/>
        <v>2386.9994357933087</v>
      </c>
      <c r="F132" s="19">
        <f t="shared" si="23"/>
        <v>2387</v>
      </c>
      <c r="G132" s="19">
        <f t="shared" si="24"/>
        <v>-1.3804754198645242E-3</v>
      </c>
      <c r="J132" s="20"/>
      <c r="K132" s="19">
        <f t="shared" si="21"/>
        <v>-1.3804754198645242E-3</v>
      </c>
      <c r="O132" s="19">
        <f t="shared" ca="1" si="26"/>
        <v>2.0032433395354439E-2</v>
      </c>
      <c r="P132" s="21">
        <f t="shared" si="27"/>
        <v>-9.5139732771456903E-2</v>
      </c>
      <c r="Q132" s="22">
        <f t="shared" si="25"/>
        <v>40447.405200000001</v>
      </c>
      <c r="R132" s="19">
        <f t="shared" si="28"/>
        <v>8.7907983391221304E-3</v>
      </c>
      <c r="Z132"/>
      <c r="AA132"/>
    </row>
    <row r="133" spans="1:27" s="19" customFormat="1">
      <c r="A133" s="88" t="s">
        <v>191</v>
      </c>
      <c r="B133" s="89" t="s">
        <v>89</v>
      </c>
      <c r="C133" s="90">
        <v>55476.9162</v>
      </c>
      <c r="D133" s="90">
        <v>4.0000000000000002E-4</v>
      </c>
      <c r="E133" s="19">
        <f t="shared" si="22"/>
        <v>2391.4996824265786</v>
      </c>
      <c r="F133" s="19">
        <f t="shared" si="23"/>
        <v>2391.5</v>
      </c>
      <c r="G133" s="19">
        <f t="shared" si="24"/>
        <v>-7.7702428825432435E-4</v>
      </c>
      <c r="J133" s="20"/>
      <c r="K133" s="19">
        <f t="shared" si="21"/>
        <v>-7.7702428825432435E-4</v>
      </c>
      <c r="O133" s="19">
        <f t="shared" ca="1" si="26"/>
        <v>2.0027831265599202E-2</v>
      </c>
      <c r="P133" s="21">
        <f t="shared" si="27"/>
        <v>-9.5552704416584339E-2</v>
      </c>
      <c r="Q133" s="22">
        <f t="shared" si="25"/>
        <v>40458.4162</v>
      </c>
      <c r="R133" s="19">
        <f t="shared" si="28"/>
        <v>8.982429543787529E-3</v>
      </c>
      <c r="Z133"/>
      <c r="AA133"/>
    </row>
    <row r="134" spans="1:27" s="19" customFormat="1">
      <c r="A134" s="91" t="s">
        <v>192</v>
      </c>
      <c r="B134" s="84" t="s">
        <v>89</v>
      </c>
      <c r="C134" s="83">
        <v>55476.916799999999</v>
      </c>
      <c r="D134" s="83">
        <v>1.1999999999999999E-3</v>
      </c>
      <c r="E134" s="19">
        <f t="shared" si="22"/>
        <v>2391.499927649354</v>
      </c>
      <c r="F134" s="19">
        <f t="shared" si="23"/>
        <v>2391.5</v>
      </c>
      <c r="G134" s="19">
        <f t="shared" si="24"/>
        <v>-1.7702428885968402E-4</v>
      </c>
      <c r="J134" s="20"/>
      <c r="K134" s="19">
        <f t="shared" si="21"/>
        <v>-1.7702428885968402E-4</v>
      </c>
      <c r="O134" s="19">
        <f t="shared" ca="1" si="26"/>
        <v>2.0027831265599202E-2</v>
      </c>
      <c r="P134" s="21">
        <f t="shared" si="27"/>
        <v>-9.5552704416584339E-2</v>
      </c>
      <c r="Q134" s="22">
        <f t="shared" si="25"/>
        <v>40458.416799999999</v>
      </c>
      <c r="R134" s="19">
        <f t="shared" si="28"/>
        <v>9.0965203598260512E-3</v>
      </c>
      <c r="Z134"/>
      <c r="AA134"/>
    </row>
    <row r="135" spans="1:27" s="19" customFormat="1">
      <c r="A135" s="88" t="s">
        <v>191</v>
      </c>
      <c r="B135" s="89" t="s">
        <v>89</v>
      </c>
      <c r="C135" s="90">
        <v>55481.809300000001</v>
      </c>
      <c r="D135" s="90">
        <v>4.0000000000000002E-4</v>
      </c>
      <c r="E135" s="19">
        <f t="shared" si="22"/>
        <v>2393.499515030453</v>
      </c>
      <c r="F135" s="19">
        <f t="shared" si="23"/>
        <v>2393.5</v>
      </c>
      <c r="G135" s="19">
        <f t="shared" si="24"/>
        <v>-1.1866015629493631E-3</v>
      </c>
      <c r="J135" s="20"/>
      <c r="K135" s="19">
        <f t="shared" si="21"/>
        <v>-1.1866015629493631E-3</v>
      </c>
      <c r="O135" s="19">
        <f t="shared" ca="1" si="26"/>
        <v>2.0025785874596871E-2</v>
      </c>
      <c r="P135" s="21">
        <f t="shared" si="27"/>
        <v>-9.5736529566799122E-2</v>
      </c>
      <c r="Q135" s="22">
        <f t="shared" si="25"/>
        <v>40463.309300000001</v>
      </c>
      <c r="R135" s="19">
        <f t="shared" si="28"/>
        <v>8.9396888855331723E-3</v>
      </c>
      <c r="Z135"/>
      <c r="AA135"/>
    </row>
    <row r="136" spans="1:27" s="19" customFormat="1">
      <c r="A136" s="88" t="s">
        <v>191</v>
      </c>
      <c r="B136" s="89" t="s">
        <v>92</v>
      </c>
      <c r="C136" s="90">
        <v>55497.714599999999</v>
      </c>
      <c r="D136" s="90">
        <v>5.9999999999999995E-4</v>
      </c>
      <c r="E136" s="19">
        <f t="shared" si="22"/>
        <v>2400.0000847131478</v>
      </c>
      <c r="F136" s="19">
        <f t="shared" si="23"/>
        <v>2400</v>
      </c>
      <c r="G136" s="19">
        <f t="shared" si="24"/>
        <v>2.0727230003103614E-4</v>
      </c>
      <c r="J136" s="20"/>
      <c r="K136" s="19">
        <f t="shared" si="21"/>
        <v>2.0727230003103614E-4</v>
      </c>
      <c r="O136" s="19">
        <f t="shared" ca="1" si="26"/>
        <v>2.0019138353839307E-2</v>
      </c>
      <c r="P136" s="21">
        <f t="shared" si="27"/>
        <v>-9.6335160641502743E-2</v>
      </c>
      <c r="Q136" s="22">
        <f t="shared" si="25"/>
        <v>40479.214599999999</v>
      </c>
      <c r="R136" s="19">
        <f t="shared" si="28"/>
        <v>9.3204413582705474E-3</v>
      </c>
      <c r="Z136"/>
      <c r="AA136"/>
    </row>
    <row r="137" spans="1:27">
      <c r="A137" s="88" t="s">
        <v>191</v>
      </c>
      <c r="B137" s="89" t="s">
        <v>89</v>
      </c>
      <c r="C137" s="90">
        <v>55498.934600000001</v>
      </c>
      <c r="D137" s="90">
        <v>4.0000000000000002E-4</v>
      </c>
      <c r="E137" s="19">
        <f t="shared" si="22"/>
        <v>2400.4987043564674</v>
      </c>
      <c r="F137" s="19">
        <f t="shared" si="23"/>
        <v>2400.5</v>
      </c>
      <c r="G137" s="19">
        <f t="shared" si="24"/>
        <v>-3.1701220214017667E-3</v>
      </c>
      <c r="H137" s="19"/>
      <c r="I137" s="19"/>
      <c r="J137" s="20"/>
      <c r="K137" s="19">
        <f t="shared" si="21"/>
        <v>-3.1701220214017667E-3</v>
      </c>
      <c r="L137" s="19"/>
      <c r="M137" s="19"/>
      <c r="N137" s="19"/>
      <c r="O137" s="19">
        <f t="shared" ca="1" si="26"/>
        <v>2.0018627006088724E-2</v>
      </c>
      <c r="P137" s="21">
        <f t="shared" si="27"/>
        <v>-9.6381285161778948E-2</v>
      </c>
      <c r="Q137" s="22">
        <f t="shared" si="25"/>
        <v>40480.434600000001</v>
      </c>
      <c r="R137" s="19">
        <f t="shared" si="28"/>
        <v>8.6883209339820092E-3</v>
      </c>
      <c r="S137" s="19"/>
    </row>
    <row r="138" spans="1:27">
      <c r="A138" s="88" t="s">
        <v>191</v>
      </c>
      <c r="B138" s="89" t="s">
        <v>89</v>
      </c>
      <c r="C138" s="90">
        <v>55498.936399999999</v>
      </c>
      <c r="D138" s="90">
        <v>6.9999999999999999E-4</v>
      </c>
      <c r="E138" s="19">
        <f t="shared" si="22"/>
        <v>2400.4994400247929</v>
      </c>
      <c r="F138" s="19">
        <f t="shared" si="23"/>
        <v>2400.5</v>
      </c>
      <c r="G138" s="19">
        <f t="shared" si="24"/>
        <v>-1.3701220232178457E-3</v>
      </c>
      <c r="H138" s="19"/>
      <c r="I138" s="19"/>
      <c r="J138" s="20"/>
      <c r="K138" s="19">
        <f t="shared" si="21"/>
        <v>-1.3701220232178457E-3</v>
      </c>
      <c r="L138" s="19"/>
      <c r="M138" s="19"/>
      <c r="N138" s="19"/>
      <c r="O138" s="19">
        <f t="shared" ca="1" si="26"/>
        <v>2.0018627006088724E-2</v>
      </c>
      <c r="P138" s="21">
        <f t="shared" si="27"/>
        <v>-9.6381285161778948E-2</v>
      </c>
      <c r="Q138" s="22">
        <f t="shared" si="25"/>
        <v>40480.436399999999</v>
      </c>
      <c r="R138" s="19">
        <f t="shared" si="28"/>
        <v>9.0271211209422726E-3</v>
      </c>
      <c r="S138" s="19"/>
    </row>
    <row r="139" spans="1:27">
      <c r="A139" s="88" t="s">
        <v>191</v>
      </c>
      <c r="B139" s="89" t="s">
        <v>89</v>
      </c>
      <c r="C139" s="90">
        <v>55503.830800000003</v>
      </c>
      <c r="D139" s="90">
        <v>2.9999999999999997E-4</v>
      </c>
      <c r="E139" s="19">
        <f t="shared" si="22"/>
        <v>2402.4998039446823</v>
      </c>
      <c r="F139" s="19">
        <f t="shared" si="23"/>
        <v>2402.5</v>
      </c>
      <c r="G139" s="19">
        <f t="shared" si="24"/>
        <v>-4.7969928709790111E-4</v>
      </c>
      <c r="H139" s="19"/>
      <c r="I139" s="19"/>
      <c r="J139" s="20"/>
      <c r="K139" s="19">
        <f t="shared" si="21"/>
        <v>-4.7969928709790111E-4</v>
      </c>
      <c r="L139" s="19"/>
      <c r="M139" s="19"/>
      <c r="N139" s="19"/>
      <c r="O139" s="19">
        <f t="shared" ca="1" si="26"/>
        <v>2.0016581615086397E-2</v>
      </c>
      <c r="P139" s="21">
        <f t="shared" si="27"/>
        <v>-9.6565891780124022E-2</v>
      </c>
      <c r="Q139" s="22">
        <f t="shared" si="25"/>
        <v>40485.330800000003</v>
      </c>
      <c r="R139" s="19">
        <f t="shared" si="28"/>
        <v>9.2325563878068694E-3</v>
      </c>
      <c r="S139" s="19"/>
    </row>
    <row r="140" spans="1:27">
      <c r="A140" s="88" t="s">
        <v>191</v>
      </c>
      <c r="B140" s="89" t="s">
        <v>89</v>
      </c>
      <c r="C140" s="90">
        <v>55508.723599999998</v>
      </c>
      <c r="D140" s="90">
        <v>2.0000000000000001E-4</v>
      </c>
      <c r="E140" s="19">
        <f t="shared" si="22"/>
        <v>2404.4995139371658</v>
      </c>
      <c r="F140" s="19">
        <f t="shared" si="23"/>
        <v>2404.5</v>
      </c>
      <c r="G140" s="19">
        <f t="shared" si="24"/>
        <v>-1.1892765687662177E-3</v>
      </c>
      <c r="H140" s="19"/>
      <c r="I140" s="19"/>
      <c r="J140" s="20"/>
      <c r="K140" s="19">
        <f t="shared" si="21"/>
        <v>-1.1892765687662177E-3</v>
      </c>
      <c r="L140" s="19"/>
      <c r="M140" s="19"/>
      <c r="N140" s="19"/>
      <c r="O140" s="19">
        <f t="shared" ca="1" si="26"/>
        <v>2.0014536224084067E-2</v>
      </c>
      <c r="P140" s="21">
        <f t="shared" si="27"/>
        <v>-9.6750672058053641E-2</v>
      </c>
      <c r="Q140" s="22">
        <f t="shared" si="25"/>
        <v>40490.223599999998</v>
      </c>
      <c r="R140" s="19">
        <f t="shared" si="28"/>
        <v>9.1319803078600027E-3</v>
      </c>
      <c r="S140" s="19"/>
    </row>
    <row r="141" spans="1:27">
      <c r="A141" s="88" t="s">
        <v>191</v>
      </c>
      <c r="B141" s="89" t="s">
        <v>92</v>
      </c>
      <c r="C141" s="90">
        <v>55509.9476</v>
      </c>
      <c r="D141" s="90">
        <v>1E-3</v>
      </c>
      <c r="E141" s="19">
        <f t="shared" si="22"/>
        <v>2404.9997683989891</v>
      </c>
      <c r="F141" s="19">
        <f t="shared" si="23"/>
        <v>2405</v>
      </c>
      <c r="G141" s="19">
        <f t="shared" si="24"/>
        <v>-5.6667088210815564E-4</v>
      </c>
      <c r="H141" s="19"/>
      <c r="I141" s="19"/>
      <c r="J141" s="20"/>
      <c r="K141" s="19">
        <f t="shared" si="21"/>
        <v>-5.6667088210815564E-4</v>
      </c>
      <c r="L141" s="19"/>
      <c r="M141" s="19"/>
      <c r="N141" s="19"/>
      <c r="O141" s="19">
        <f t="shared" ca="1" si="26"/>
        <v>2.0014024876333487E-2</v>
      </c>
      <c r="P141" s="21">
        <f t="shared" si="27"/>
        <v>-9.6796894261846123E-2</v>
      </c>
      <c r="Q141" s="22">
        <f t="shared" si="25"/>
        <v>40491.4476</v>
      </c>
      <c r="R141" s="19">
        <f t="shared" si="28"/>
        <v>9.2602558917142669E-3</v>
      </c>
      <c r="S141" s="19"/>
    </row>
    <row r="142" spans="1:27">
      <c r="A142" s="88" t="s">
        <v>191</v>
      </c>
      <c r="B142" s="89" t="s">
        <v>92</v>
      </c>
      <c r="C142" s="90">
        <v>55514.842100000002</v>
      </c>
      <c r="D142" s="90">
        <v>2.9999999999999997E-4</v>
      </c>
      <c r="E142" s="19">
        <f t="shared" si="22"/>
        <v>2407.0001731893399</v>
      </c>
      <c r="F142" s="19">
        <f t="shared" si="23"/>
        <v>2407</v>
      </c>
      <c r="G142" s="19">
        <f t="shared" si="24"/>
        <v>4.2375184420961887E-4</v>
      </c>
      <c r="H142" s="19"/>
      <c r="I142" s="19"/>
      <c r="J142" s="20"/>
      <c r="K142" s="19">
        <f t="shared" si="21"/>
        <v>4.2375184420961887E-4</v>
      </c>
      <c r="L142" s="19"/>
      <c r="M142" s="19"/>
      <c r="N142" s="19"/>
      <c r="O142" s="19">
        <f t="shared" ca="1" si="26"/>
        <v>2.0011979485331156E-2</v>
      </c>
      <c r="P142" s="21">
        <f t="shared" si="27"/>
        <v>-9.6981891614256355E-2</v>
      </c>
      <c r="Q142" s="22">
        <f t="shared" si="25"/>
        <v>40496.342100000002</v>
      </c>
      <c r="R142" s="19">
        <f t="shared" si="28"/>
        <v>9.4878593775577953E-3</v>
      </c>
      <c r="S142" s="19"/>
    </row>
    <row r="143" spans="1:27">
      <c r="A143" s="88" t="s">
        <v>191</v>
      </c>
      <c r="B143" s="89" t="s">
        <v>92</v>
      </c>
      <c r="C143" s="90">
        <v>55519.735500000003</v>
      </c>
      <c r="D143" s="90">
        <v>5.0000000000000001E-4</v>
      </c>
      <c r="E143" s="19">
        <f t="shared" si="22"/>
        <v>2409.0001284046016</v>
      </c>
      <c r="F143" s="19">
        <f t="shared" si="23"/>
        <v>2409</v>
      </c>
      <c r="G143" s="19">
        <f t="shared" si="24"/>
        <v>3.1417457648785785E-4</v>
      </c>
      <c r="H143" s="19"/>
      <c r="I143" s="19"/>
      <c r="J143" s="20"/>
      <c r="K143" s="19">
        <f t="shared" si="21"/>
        <v>3.1417457648785785E-4</v>
      </c>
      <c r="L143" s="19"/>
      <c r="M143" s="19"/>
      <c r="N143" s="19"/>
      <c r="O143" s="19">
        <f t="shared" ca="1" si="26"/>
        <v>2.000993409432883E-2</v>
      </c>
      <c r="P143" s="21">
        <f t="shared" si="27"/>
        <v>-9.7167062626251105E-2</v>
      </c>
      <c r="Q143" s="22">
        <f t="shared" si="25"/>
        <v>40501.235500000003</v>
      </c>
      <c r="R143" s="19">
        <f t="shared" si="28"/>
        <v>9.5025916065766582E-3</v>
      </c>
      <c r="S143" s="19"/>
    </row>
    <row r="144" spans="1:27">
      <c r="A144" s="88" t="s">
        <v>191</v>
      </c>
      <c r="B144" s="89" t="s">
        <v>92</v>
      </c>
      <c r="C144" s="90">
        <v>55536.865299999998</v>
      </c>
      <c r="D144" s="90">
        <v>5.9999999999999995E-4</v>
      </c>
      <c r="E144" s="19">
        <f t="shared" si="22"/>
        <v>2416.00115690143</v>
      </c>
      <c r="F144" s="19">
        <f t="shared" si="23"/>
        <v>2416</v>
      </c>
      <c r="G144" s="19">
        <f t="shared" si="24"/>
        <v>2.8306541134952568E-3</v>
      </c>
      <c r="H144" s="19"/>
      <c r="I144" s="19"/>
      <c r="J144" s="20"/>
      <c r="K144" s="19">
        <f t="shared" si="21"/>
        <v>2.8306541134952568E-3</v>
      </c>
      <c r="L144" s="19"/>
      <c r="M144" s="19"/>
      <c r="N144" s="19"/>
      <c r="O144" s="19">
        <f t="shared" ca="1" si="26"/>
        <v>2.0002775225820682E-2</v>
      </c>
      <c r="P144" s="21">
        <f t="shared" si="27"/>
        <v>-9.7816528737460773E-2</v>
      </c>
      <c r="Q144" s="22">
        <f t="shared" si="25"/>
        <v>40518.365299999998</v>
      </c>
      <c r="R144" s="19">
        <f t="shared" si="28"/>
        <v>1.0129855415833777E-2</v>
      </c>
      <c r="S144" s="19"/>
    </row>
    <row r="145" spans="1:19">
      <c r="A145" s="88" t="s">
        <v>191</v>
      </c>
      <c r="B145" s="89" t="s">
        <v>89</v>
      </c>
      <c r="C145" s="90">
        <v>55557.660900000003</v>
      </c>
      <c r="D145" s="90">
        <v>5.0000000000000001E-4</v>
      </c>
      <c r="E145" s="19">
        <f t="shared" si="22"/>
        <v>2424.5004148150492</v>
      </c>
      <c r="F145" s="19">
        <f t="shared" si="23"/>
        <v>2424.5</v>
      </c>
      <c r="G145" s="19">
        <f t="shared" si="24"/>
        <v>1.0149507070309483E-3</v>
      </c>
      <c r="H145" s="19"/>
      <c r="I145" s="19"/>
      <c r="J145" s="20"/>
      <c r="K145" s="19">
        <f t="shared" si="21"/>
        <v>1.0149507070309483E-3</v>
      </c>
      <c r="L145" s="19"/>
      <c r="M145" s="19"/>
      <c r="N145" s="19"/>
      <c r="O145" s="19">
        <f t="shared" ca="1" si="26"/>
        <v>1.9994082314060788E-2</v>
      </c>
      <c r="P145" s="21">
        <f t="shared" si="27"/>
        <v>-9.860802611449776E-2</v>
      </c>
      <c r="Q145" s="22">
        <f t="shared" si="25"/>
        <v>40539.160900000003</v>
      </c>
      <c r="R145" s="19">
        <f t="shared" si="28"/>
        <v>9.924737510782846E-3</v>
      </c>
      <c r="S145" s="19"/>
    </row>
    <row r="146" spans="1:19">
      <c r="A146" s="37" t="s">
        <v>194</v>
      </c>
      <c r="B146" s="87" t="s">
        <v>89</v>
      </c>
      <c r="C146" s="37">
        <v>55579.680399999997</v>
      </c>
      <c r="D146" s="37">
        <v>4.0000000000000002E-4</v>
      </c>
      <c r="E146" s="19">
        <f t="shared" si="22"/>
        <v>2433.4998863200235</v>
      </c>
      <c r="F146" s="19">
        <f t="shared" si="23"/>
        <v>2433.5</v>
      </c>
      <c r="G146" s="19">
        <f t="shared" si="24"/>
        <v>-2.7814702480100095E-4</v>
      </c>
      <c r="H146" s="19"/>
      <c r="I146" s="19"/>
      <c r="J146" s="20"/>
      <c r="K146" s="19">
        <f t="shared" si="21"/>
        <v>-2.7814702480100095E-4</v>
      </c>
      <c r="L146" s="19"/>
      <c r="M146" s="19"/>
      <c r="N146" s="19"/>
      <c r="O146" s="19">
        <f t="shared" ca="1" si="26"/>
        <v>1.9984878054550313E-2</v>
      </c>
      <c r="P146" s="21">
        <f t="shared" si="27"/>
        <v>-9.9449501083842262E-2</v>
      </c>
      <c r="Q146" s="22">
        <f t="shared" si="25"/>
        <v>40561.180399999997</v>
      </c>
      <c r="R146" s="19">
        <f t="shared" si="28"/>
        <v>9.8349574659037202E-3</v>
      </c>
      <c r="S146" s="19"/>
    </row>
    <row r="147" spans="1:19">
      <c r="A147" s="37" t="s">
        <v>196</v>
      </c>
      <c r="B147" s="87" t="s">
        <v>89</v>
      </c>
      <c r="C147" s="37">
        <v>55599.252</v>
      </c>
      <c r="D147" s="37" t="s">
        <v>197</v>
      </c>
      <c r="E147" s="19">
        <f t="shared" si="22"/>
        <v>2441.4988897718199</v>
      </c>
      <c r="F147" s="19">
        <f t="shared" si="23"/>
        <v>2441.5</v>
      </c>
      <c r="G147" s="19">
        <f t="shared" si="24"/>
        <v>-2.7164561179233715E-3</v>
      </c>
      <c r="H147" s="19"/>
      <c r="I147" s="19"/>
      <c r="J147" s="92">
        <f>G147</f>
        <v>-2.7164561179233715E-3</v>
      </c>
      <c r="K147" s="19"/>
      <c r="L147" s="19"/>
      <c r="M147" s="19"/>
      <c r="N147" s="19"/>
      <c r="O147" s="19">
        <f t="shared" ca="1" si="26"/>
        <v>1.9976696490540999E-2</v>
      </c>
      <c r="P147" s="21">
        <f t="shared" si="27"/>
        <v>-0.10020043104730739</v>
      </c>
      <c r="Q147" s="22">
        <f t="shared" si="25"/>
        <v>40580.752</v>
      </c>
      <c r="R147" s="19">
        <f t="shared" si="28"/>
        <v>9.5031253680327721E-3</v>
      </c>
      <c r="S147" s="19"/>
    </row>
    <row r="148" spans="1:19">
      <c r="A148" s="37" t="s">
        <v>195</v>
      </c>
      <c r="B148" s="87" t="s">
        <v>92</v>
      </c>
      <c r="C148" s="37">
        <v>55847.606699999997</v>
      </c>
      <c r="D148" s="37">
        <v>2.9999999999999997E-4</v>
      </c>
      <c r="E148" s="19">
        <f t="shared" si="22"/>
        <v>2543.0026044691122</v>
      </c>
      <c r="F148" s="19">
        <f t="shared" si="23"/>
        <v>2543</v>
      </c>
      <c r="G148" s="19">
        <f t="shared" si="24"/>
        <v>6.3724972715135664E-3</v>
      </c>
      <c r="H148" s="19"/>
      <c r="I148" s="19"/>
      <c r="J148" s="20"/>
      <c r="K148" s="19">
        <f t="shared" ref="K148:K162" si="29">G148</f>
        <v>6.3724972715135664E-3</v>
      </c>
      <c r="L148" s="19"/>
      <c r="M148" s="19"/>
      <c r="N148" s="19"/>
      <c r="O148" s="19">
        <f t="shared" ca="1" si="26"/>
        <v>1.987289289717285E-2</v>
      </c>
      <c r="P148" s="21">
        <f t="shared" si="27"/>
        <v>-0.1099691169634144</v>
      </c>
      <c r="Q148" s="22">
        <f t="shared" si="25"/>
        <v>40829.106699999997</v>
      </c>
      <c r="R148" s="19">
        <f t="shared" si="28"/>
        <v>1.3535371202788792E-2</v>
      </c>
      <c r="S148" s="19"/>
    </row>
    <row r="149" spans="1:19">
      <c r="A149" s="37" t="s">
        <v>198</v>
      </c>
      <c r="B149" s="87" t="s">
        <v>89</v>
      </c>
      <c r="C149" s="37">
        <v>55848.825799999999</v>
      </c>
      <c r="D149" s="37">
        <v>4.0000000000000002E-4</v>
      </c>
      <c r="E149" s="19">
        <f t="shared" ref="E149:E162" si="30">+(C149-C$7)/C$8</f>
        <v>2543.5008562782691</v>
      </c>
      <c r="F149" s="19">
        <f t="shared" ref="F149:F162" si="31">ROUND(2*E149,0)/2</f>
        <v>2543.5</v>
      </c>
      <c r="G149" s="19">
        <f t="shared" ref="G149:G162" si="32">+C149-(C$7+F149*C$8)</f>
        <v>2.0951029582647607E-3</v>
      </c>
      <c r="H149" s="19"/>
      <c r="I149" s="19"/>
      <c r="J149" s="20"/>
      <c r="K149" s="19">
        <f t="shared" si="29"/>
        <v>2.0951029582647607E-3</v>
      </c>
      <c r="L149" s="19"/>
      <c r="M149" s="19"/>
      <c r="N149" s="19"/>
      <c r="O149" s="19">
        <f t="shared" ca="1" si="26"/>
        <v>1.987238154942227E-2</v>
      </c>
      <c r="P149" s="21">
        <f t="shared" si="27"/>
        <v>-0.1100183456487637</v>
      </c>
      <c r="Q149" s="22">
        <f t="shared" ref="Q149:Q162" si="33">+C149-15018.5</f>
        <v>40830.325799999999</v>
      </c>
      <c r="R149" s="19">
        <f t="shared" si="28"/>
        <v>1.2569425358560812E-2</v>
      </c>
      <c r="S149" s="19"/>
    </row>
    <row r="150" spans="1:19">
      <c r="A150" s="37" t="s">
        <v>198</v>
      </c>
      <c r="B150" s="87" t="s">
        <v>89</v>
      </c>
      <c r="C150" s="37">
        <v>55848.826500000003</v>
      </c>
      <c r="D150" s="37">
        <v>4.0000000000000002E-4</v>
      </c>
      <c r="E150" s="19">
        <f t="shared" si="30"/>
        <v>2543.5011423715086</v>
      </c>
      <c r="F150" s="19">
        <f t="shared" si="31"/>
        <v>2543.5</v>
      </c>
      <c r="G150" s="19">
        <f t="shared" si="32"/>
        <v>2.7951029624091461E-3</v>
      </c>
      <c r="H150" s="19"/>
      <c r="I150" s="19"/>
      <c r="J150" s="20"/>
      <c r="K150" s="19">
        <f t="shared" si="29"/>
        <v>2.7951029624091461E-3</v>
      </c>
      <c r="L150" s="19"/>
      <c r="M150" s="19"/>
      <c r="N150" s="19"/>
      <c r="O150" s="19">
        <f t="shared" ca="1" si="26"/>
        <v>1.987238154942227E-2</v>
      </c>
      <c r="P150" s="21"/>
      <c r="Q150" s="22">
        <f t="shared" si="33"/>
        <v>40830.326500000003</v>
      </c>
      <c r="R150" s="19"/>
      <c r="S150" s="19"/>
    </row>
    <row r="151" spans="1:19">
      <c r="A151" s="37" t="s">
        <v>195</v>
      </c>
      <c r="B151" s="87" t="s">
        <v>92</v>
      </c>
      <c r="C151" s="37">
        <v>55852.496899999998</v>
      </c>
      <c r="D151" s="37">
        <v>2.0000000000000001E-4</v>
      </c>
      <c r="E151" s="92">
        <f t="shared" si="30"/>
        <v>2545.0012518295721</v>
      </c>
      <c r="F151" s="19">
        <f t="shared" si="31"/>
        <v>2545</v>
      </c>
      <c r="G151" s="19">
        <f t="shared" si="32"/>
        <v>3.0629199973191135E-3</v>
      </c>
      <c r="H151" s="19"/>
      <c r="I151" s="19"/>
      <c r="J151" s="20"/>
      <c r="K151" s="19">
        <f t="shared" si="29"/>
        <v>3.0629199973191135E-3</v>
      </c>
      <c r="L151" s="19"/>
      <c r="M151" s="19"/>
      <c r="N151" s="19"/>
      <c r="O151" s="19">
        <f t="shared" ca="1" si="26"/>
        <v>1.9870847506170523E-2</v>
      </c>
      <c r="P151" s="21"/>
      <c r="Q151" s="22">
        <f t="shared" si="33"/>
        <v>40833.996899999998</v>
      </c>
      <c r="R151" s="19"/>
      <c r="S151" s="19"/>
    </row>
    <row r="152" spans="1:19">
      <c r="A152" s="37" t="s">
        <v>198</v>
      </c>
      <c r="B152" s="87" t="s">
        <v>89</v>
      </c>
      <c r="C152" s="37">
        <v>55865.9522</v>
      </c>
      <c r="D152" s="37">
        <v>4.0000000000000002E-4</v>
      </c>
      <c r="E152" s="92">
        <f t="shared" si="30"/>
        <v>2550.5004951793721</v>
      </c>
      <c r="F152" s="19">
        <f t="shared" si="31"/>
        <v>2550.5</v>
      </c>
      <c r="G152" s="19">
        <f t="shared" si="32"/>
        <v>1.2115825011278503E-3</v>
      </c>
      <c r="H152" s="19"/>
      <c r="I152" s="19"/>
      <c r="J152" s="20"/>
      <c r="K152" s="19">
        <f t="shared" si="29"/>
        <v>1.2115825011278503E-3</v>
      </c>
      <c r="L152" s="19"/>
      <c r="M152" s="19"/>
      <c r="N152" s="19"/>
      <c r="O152" s="19">
        <f t="shared" ca="1" si="26"/>
        <v>1.9865222680914122E-2</v>
      </c>
      <c r="P152" s="21">
        <f>D$11+D$12*F152+D$13*F152^2</f>
        <v>-0.11070868688467753</v>
      </c>
      <c r="Q152" s="22">
        <f t="shared" si="33"/>
        <v>40847.4522</v>
      </c>
      <c r="R152" s="19">
        <f>+(P152-G152)^2</f>
        <v>1.2526146699391245E-2</v>
      </c>
      <c r="S152" s="19"/>
    </row>
    <row r="153" spans="1:19">
      <c r="A153" s="37" t="s">
        <v>198</v>
      </c>
      <c r="B153" s="87" t="s">
        <v>89</v>
      </c>
      <c r="C153" s="37">
        <v>55865.952700000002</v>
      </c>
      <c r="D153" s="37">
        <v>4.0000000000000002E-4</v>
      </c>
      <c r="E153" s="92">
        <f t="shared" si="30"/>
        <v>2550.5006995316858</v>
      </c>
      <c r="F153" s="19">
        <f t="shared" si="31"/>
        <v>2550.5</v>
      </c>
      <c r="G153" s="19">
        <f t="shared" si="32"/>
        <v>1.7115825030487031E-3</v>
      </c>
      <c r="H153" s="19"/>
      <c r="I153" s="19"/>
      <c r="J153" s="20"/>
      <c r="K153" s="19">
        <f t="shared" si="29"/>
        <v>1.7115825030487031E-3</v>
      </c>
      <c r="L153" s="19"/>
      <c r="M153" s="19"/>
      <c r="N153" s="19"/>
      <c r="O153" s="19">
        <f t="shared" ca="1" si="26"/>
        <v>1.9865222680914122E-2</v>
      </c>
      <c r="P153" s="21"/>
      <c r="Q153" s="22">
        <f t="shared" si="33"/>
        <v>40847.452700000002</v>
      </c>
      <c r="R153" s="19"/>
      <c r="S153" s="19"/>
    </row>
    <row r="154" spans="1:19">
      <c r="A154" s="37" t="s">
        <v>195</v>
      </c>
      <c r="B154" s="87" t="s">
        <v>89</v>
      </c>
      <c r="C154" s="37">
        <v>55868.396999999997</v>
      </c>
      <c r="D154" s="37">
        <v>2.9999999999999997E-4</v>
      </c>
      <c r="E154" s="92">
        <f t="shared" si="30"/>
        <v>2551.4996962482132</v>
      </c>
      <c r="F154" s="19">
        <f t="shared" si="31"/>
        <v>2551.5</v>
      </c>
      <c r="G154" s="19">
        <f t="shared" si="32"/>
        <v>-7.4320613930467516E-4</v>
      </c>
      <c r="H154" s="19"/>
      <c r="I154" s="19"/>
      <c r="J154" s="20"/>
      <c r="K154" s="19">
        <f t="shared" si="29"/>
        <v>-7.4320613930467516E-4</v>
      </c>
      <c r="L154" s="19"/>
      <c r="M154" s="19"/>
      <c r="N154" s="19"/>
      <c r="O154" s="19">
        <f t="shared" ref="O154:O162" ca="1" si="34">+C$11+C$12*F154</f>
        <v>1.9864199985412955E-2</v>
      </c>
      <c r="P154" s="21"/>
      <c r="Q154" s="22">
        <f t="shared" si="33"/>
        <v>40849.896999999997</v>
      </c>
      <c r="R154" s="19"/>
      <c r="S154" s="19"/>
    </row>
    <row r="155" spans="1:19">
      <c r="A155" s="37" t="s">
        <v>198</v>
      </c>
      <c r="B155" s="87" t="s">
        <v>89</v>
      </c>
      <c r="C155" s="37">
        <v>55875.740400000002</v>
      </c>
      <c r="D155" s="37">
        <v>5.0000000000000001E-4</v>
      </c>
      <c r="E155" s="92">
        <f t="shared" si="30"/>
        <v>2554.5009777963728</v>
      </c>
      <c r="F155" s="19">
        <f t="shared" si="31"/>
        <v>2554.5</v>
      </c>
      <c r="G155" s="19">
        <f t="shared" si="32"/>
        <v>2.3924279594211839E-3</v>
      </c>
      <c r="H155" s="19"/>
      <c r="I155" s="19"/>
      <c r="J155" s="20"/>
      <c r="K155" s="19">
        <f t="shared" si="29"/>
        <v>2.3924279594211839E-3</v>
      </c>
      <c r="L155" s="19"/>
      <c r="M155" s="19"/>
      <c r="N155" s="19"/>
      <c r="O155" s="19">
        <f t="shared" ca="1" si="34"/>
        <v>1.9861131898909465E-2</v>
      </c>
      <c r="P155" s="21"/>
      <c r="Q155" s="22">
        <f t="shared" si="33"/>
        <v>40857.240400000002</v>
      </c>
      <c r="R155" s="19"/>
      <c r="S155" s="19"/>
    </row>
    <row r="156" spans="1:19">
      <c r="A156" s="37" t="s">
        <v>198</v>
      </c>
      <c r="B156" s="87" t="s">
        <v>89</v>
      </c>
      <c r="C156" s="37">
        <v>55940.579599999997</v>
      </c>
      <c r="D156" s="37">
        <v>8.9999999999999998E-4</v>
      </c>
      <c r="E156" s="92">
        <f t="shared" si="30"/>
        <v>2581.0010587612196</v>
      </c>
      <c r="F156" s="19">
        <f t="shared" si="31"/>
        <v>2581</v>
      </c>
      <c r="G156" s="19">
        <f t="shared" si="32"/>
        <v>2.590529082226567E-3</v>
      </c>
      <c r="H156" s="19"/>
      <c r="I156" s="19"/>
      <c r="J156" s="20"/>
      <c r="K156" s="19">
        <f t="shared" si="29"/>
        <v>2.590529082226567E-3</v>
      </c>
      <c r="L156" s="19"/>
      <c r="M156" s="19"/>
      <c r="N156" s="19"/>
      <c r="O156" s="19">
        <f t="shared" ca="1" si="34"/>
        <v>1.9834030468128618E-2</v>
      </c>
      <c r="P156" s="21"/>
      <c r="Q156" s="22">
        <f t="shared" si="33"/>
        <v>40922.079599999997</v>
      </c>
      <c r="R156" s="19"/>
      <c r="S156" s="19"/>
    </row>
    <row r="157" spans="1:19">
      <c r="A157" s="37" t="s">
        <v>198</v>
      </c>
      <c r="B157" s="87" t="s">
        <v>89</v>
      </c>
      <c r="C157" s="37">
        <v>55946.696000000004</v>
      </c>
      <c r="D157" s="37">
        <v>4.0000000000000002E-4</v>
      </c>
      <c r="E157" s="92">
        <f t="shared" si="30"/>
        <v>2583.50085973368</v>
      </c>
      <c r="F157" s="19">
        <f t="shared" si="31"/>
        <v>2583.5</v>
      </c>
      <c r="G157" s="19">
        <f t="shared" si="32"/>
        <v>2.1035574973211624E-3</v>
      </c>
      <c r="H157" s="19"/>
      <c r="I157" s="19"/>
      <c r="J157" s="20"/>
      <c r="K157" s="19">
        <f t="shared" si="29"/>
        <v>2.1035574973211624E-3</v>
      </c>
      <c r="L157" s="19"/>
      <c r="M157" s="19"/>
      <c r="N157" s="19"/>
      <c r="O157" s="19">
        <f t="shared" ca="1" si="34"/>
        <v>1.9831473729375708E-2</v>
      </c>
      <c r="P157" s="21">
        <f>D$11+D$12*F157+D$13*F157^2</f>
        <v>-0.11399180654257256</v>
      </c>
      <c r="Q157" s="22">
        <f t="shared" si="33"/>
        <v>40928.196000000004</v>
      </c>
      <c r="R157" s="19">
        <f>+(P157-G157)^2</f>
        <v>1.3478133551555449E-2</v>
      </c>
      <c r="S157" s="19"/>
    </row>
    <row r="158" spans="1:19">
      <c r="A158" s="88" t="s">
        <v>200</v>
      </c>
      <c r="B158" s="89" t="s">
        <v>92</v>
      </c>
      <c r="C158" s="90">
        <v>56221.960500000001</v>
      </c>
      <c r="D158" s="90">
        <v>5.9999999999999995E-4</v>
      </c>
      <c r="E158" s="92">
        <f t="shared" si="30"/>
        <v>2696.0027341668711</v>
      </c>
      <c r="F158" s="19">
        <f t="shared" si="31"/>
        <v>2696</v>
      </c>
      <c r="G158" s="19">
        <f t="shared" si="32"/>
        <v>6.6898358854814433E-3</v>
      </c>
      <c r="H158" s="19"/>
      <c r="I158" s="19"/>
      <c r="J158" s="20"/>
      <c r="K158" s="19">
        <f t="shared" si="29"/>
        <v>6.6898358854814433E-3</v>
      </c>
      <c r="L158" s="19"/>
      <c r="M158" s="19"/>
      <c r="N158" s="19"/>
      <c r="O158" s="19">
        <f t="shared" ca="1" si="34"/>
        <v>1.9716420485494754E-2</v>
      </c>
      <c r="P158" s="21">
        <f>D$11+D$12*F158+D$13*F158^2</f>
        <v>-0.12553958371225457</v>
      </c>
      <c r="Q158" s="22">
        <f t="shared" si="33"/>
        <v>41203.460500000001</v>
      </c>
      <c r="R158" s="19">
        <f>+(P158-G158)^2</f>
        <v>1.7484619407154133E-2</v>
      </c>
      <c r="S158" s="19"/>
    </row>
    <row r="159" spans="1:19">
      <c r="A159" s="91" t="s">
        <v>199</v>
      </c>
      <c r="B159" s="84" t="s">
        <v>89</v>
      </c>
      <c r="C159" s="83">
        <v>56232.967700000001</v>
      </c>
      <c r="D159" s="83">
        <v>6.0000000000000006E-4</v>
      </c>
      <c r="E159" s="92">
        <f t="shared" si="30"/>
        <v>2700.5014277225641</v>
      </c>
      <c r="F159" s="19">
        <f t="shared" si="31"/>
        <v>2700.5</v>
      </c>
      <c r="G159" s="19">
        <f t="shared" si="32"/>
        <v>3.4932870185002685E-3</v>
      </c>
      <c r="H159" s="19"/>
      <c r="I159" s="19"/>
      <c r="J159" s="20"/>
      <c r="K159" s="19">
        <f t="shared" si="29"/>
        <v>3.4932870185002685E-3</v>
      </c>
      <c r="L159" s="19"/>
      <c r="M159" s="19"/>
      <c r="N159" s="19"/>
      <c r="O159" s="19">
        <f t="shared" ca="1" si="34"/>
        <v>1.9711818355739517E-2</v>
      </c>
      <c r="P159" s="21"/>
      <c r="Q159" s="22">
        <f t="shared" si="33"/>
        <v>41214.467700000001</v>
      </c>
      <c r="R159" s="19"/>
    </row>
    <row r="160" spans="1:19">
      <c r="A160" s="88" t="s">
        <v>200</v>
      </c>
      <c r="B160" s="89" t="s">
        <v>92</v>
      </c>
      <c r="C160" s="90">
        <v>56324.723100000003</v>
      </c>
      <c r="D160" s="90">
        <v>5.9999999999999995E-4</v>
      </c>
      <c r="E160" s="92">
        <f t="shared" si="30"/>
        <v>2738.0022841329169</v>
      </c>
      <c r="F160" s="19">
        <f t="shared" si="31"/>
        <v>2738</v>
      </c>
      <c r="G160" s="19">
        <f t="shared" si="32"/>
        <v>5.5887131529743783E-3</v>
      </c>
      <c r="H160" s="19"/>
      <c r="I160" s="19"/>
      <c r="J160" s="20"/>
      <c r="K160" s="19">
        <f t="shared" si="29"/>
        <v>5.5887131529743783E-3</v>
      </c>
      <c r="L160" s="19"/>
      <c r="M160" s="19"/>
      <c r="N160" s="19"/>
      <c r="O160" s="19">
        <f t="shared" ca="1" si="34"/>
        <v>1.9673467274445865E-2</v>
      </c>
      <c r="P160" s="21"/>
      <c r="Q160" s="22">
        <f t="shared" si="33"/>
        <v>41306.223100000003</v>
      </c>
      <c r="R160" s="19"/>
    </row>
    <row r="161" spans="1:17">
      <c r="A161" s="93" t="s">
        <v>201</v>
      </c>
      <c r="B161" s="94" t="s">
        <v>92</v>
      </c>
      <c r="C161" s="95">
        <v>56588.9787</v>
      </c>
      <c r="D161" s="95">
        <v>5.0000000000000001E-4</v>
      </c>
      <c r="E161" s="92">
        <f t="shared" si="30"/>
        <v>2846.0047702125512</v>
      </c>
      <c r="F161" s="19">
        <f t="shared" si="31"/>
        <v>2846</v>
      </c>
      <c r="G161" s="19">
        <f t="shared" si="32"/>
        <v>1.1671540400129743E-2</v>
      </c>
      <c r="H161" s="19"/>
      <c r="I161" s="19"/>
      <c r="J161" s="20"/>
      <c r="K161" s="19">
        <f t="shared" si="29"/>
        <v>1.1671540400129743E-2</v>
      </c>
      <c r="L161" s="19"/>
      <c r="M161" s="19"/>
      <c r="O161" s="19">
        <f t="shared" ca="1" si="34"/>
        <v>1.9563016160320152E-2</v>
      </c>
      <c r="P161" s="15"/>
      <c r="Q161" s="22">
        <f t="shared" si="33"/>
        <v>41570.4787</v>
      </c>
    </row>
    <row r="162" spans="1:17">
      <c r="A162" s="93" t="s">
        <v>201</v>
      </c>
      <c r="B162" s="94" t="s">
        <v>92</v>
      </c>
      <c r="C162" s="95">
        <v>56610.996400000004</v>
      </c>
      <c r="D162" s="95">
        <v>8.0000000000000004E-4</v>
      </c>
      <c r="E162" s="92">
        <f t="shared" si="30"/>
        <v>2855.0035060492032</v>
      </c>
      <c r="F162" s="19">
        <f t="shared" si="31"/>
        <v>2855</v>
      </c>
      <c r="G162" s="19">
        <f t="shared" si="32"/>
        <v>8.5784426773898304E-3</v>
      </c>
      <c r="H162" s="19"/>
      <c r="I162" s="19"/>
      <c r="J162" s="20"/>
      <c r="K162" s="19">
        <f t="shared" si="29"/>
        <v>8.5784426773898304E-3</v>
      </c>
      <c r="L162" s="19"/>
      <c r="M162" s="19"/>
      <c r="O162" s="19">
        <f t="shared" ca="1" si="34"/>
        <v>1.9553811900809674E-2</v>
      </c>
      <c r="P162" s="15"/>
      <c r="Q162" s="22">
        <f t="shared" si="33"/>
        <v>41592.496400000004</v>
      </c>
    </row>
    <row r="163" spans="1:17">
      <c r="B163" s="87"/>
      <c r="C163" s="18"/>
      <c r="D163" s="18"/>
      <c r="P163" s="15"/>
    </row>
    <row r="164" spans="1:17">
      <c r="C164" s="18"/>
      <c r="D164" s="18"/>
      <c r="P164" s="15"/>
    </row>
    <row r="165" spans="1:17">
      <c r="C165" s="18"/>
      <c r="D165" s="18"/>
      <c r="P165" s="15"/>
    </row>
    <row r="166" spans="1:17">
      <c r="C166" s="18"/>
      <c r="D166" s="18"/>
      <c r="P166" s="15"/>
    </row>
    <row r="167" spans="1:17">
      <c r="C167" s="18"/>
      <c r="D167" s="18"/>
      <c r="P167" s="15"/>
    </row>
    <row r="168" spans="1:17">
      <c r="C168" s="18"/>
      <c r="D168" s="18"/>
      <c r="P168" s="15"/>
    </row>
    <row r="169" spans="1:17">
      <c r="C169" s="18"/>
      <c r="D169" s="18"/>
      <c r="P169" s="15"/>
    </row>
    <row r="170" spans="1:17">
      <c r="C170" s="18"/>
      <c r="D170" s="18"/>
      <c r="P170" s="15"/>
    </row>
    <row r="171" spans="1:17">
      <c r="C171" s="18"/>
      <c r="D171" s="18"/>
      <c r="P171" s="15"/>
    </row>
    <row r="172" spans="1:17">
      <c r="C172" s="18"/>
      <c r="D172" s="18"/>
      <c r="P172" s="15"/>
    </row>
    <row r="173" spans="1:17">
      <c r="C173" s="18"/>
      <c r="D173" s="18"/>
      <c r="P173" s="15"/>
    </row>
    <row r="174" spans="1:17">
      <c r="C174" s="18"/>
      <c r="D174" s="18"/>
      <c r="P174" s="15"/>
    </row>
    <row r="175" spans="1:17">
      <c r="C175" s="18"/>
      <c r="D175" s="18"/>
      <c r="P175" s="15"/>
    </row>
    <row r="176" spans="1:17">
      <c r="C176" s="18"/>
      <c r="D176" s="18"/>
      <c r="P176" s="15"/>
    </row>
    <row r="177" spans="3:16">
      <c r="C177" s="18"/>
      <c r="D177" s="18"/>
      <c r="P177" s="15"/>
    </row>
    <row r="178" spans="3:16">
      <c r="C178" s="18"/>
      <c r="D178" s="18"/>
      <c r="P178" s="15"/>
    </row>
    <row r="179" spans="3:16">
      <c r="C179" s="18"/>
      <c r="D179" s="18"/>
      <c r="P179" s="15"/>
    </row>
    <row r="180" spans="3:16">
      <c r="C180" s="18"/>
      <c r="D180" s="18"/>
      <c r="P180" s="15"/>
    </row>
    <row r="181" spans="3:16">
      <c r="C181" s="18"/>
      <c r="D181" s="18"/>
      <c r="P181" s="15"/>
    </row>
    <row r="182" spans="3:16">
      <c r="C182" s="18"/>
      <c r="D182" s="18"/>
      <c r="P182" s="15"/>
    </row>
    <row r="183" spans="3:16">
      <c r="C183" s="18"/>
      <c r="D183" s="18"/>
      <c r="P183" s="15"/>
    </row>
    <row r="184" spans="3:16">
      <c r="C184" s="18"/>
      <c r="D184" s="18"/>
      <c r="P184" s="15"/>
    </row>
    <row r="185" spans="3:16">
      <c r="C185" s="18"/>
      <c r="D185" s="18"/>
      <c r="P185" s="15"/>
    </row>
    <row r="186" spans="3:16">
      <c r="C186" s="18"/>
      <c r="D186" s="18"/>
      <c r="P186" s="15"/>
    </row>
    <row r="187" spans="3:16">
      <c r="C187" s="18"/>
      <c r="D187" s="18"/>
      <c r="P187" s="15"/>
    </row>
    <row r="188" spans="3:16">
      <c r="C188" s="18"/>
      <c r="D188" s="18"/>
      <c r="P188" s="15"/>
    </row>
    <row r="189" spans="3:16">
      <c r="C189" s="18"/>
      <c r="D189" s="18"/>
      <c r="P189" s="15"/>
    </row>
    <row r="190" spans="3:16">
      <c r="C190" s="18"/>
      <c r="D190" s="18"/>
      <c r="P190" s="15"/>
    </row>
    <row r="191" spans="3:16">
      <c r="C191" s="18"/>
      <c r="D191" s="18"/>
      <c r="P191" s="15"/>
    </row>
    <row r="192" spans="3:16">
      <c r="C192" s="18"/>
      <c r="D192" s="18"/>
      <c r="P192" s="15"/>
    </row>
    <row r="193" spans="3:16">
      <c r="C193" s="18"/>
      <c r="D193" s="18"/>
      <c r="P193" s="15"/>
    </row>
    <row r="194" spans="3:16">
      <c r="C194" s="18"/>
      <c r="D194" s="18"/>
      <c r="P194" s="15"/>
    </row>
    <row r="195" spans="3:16">
      <c r="C195" s="18"/>
      <c r="D195" s="18"/>
      <c r="P195" s="15"/>
    </row>
    <row r="196" spans="3:16">
      <c r="C196" s="18"/>
      <c r="D196" s="18"/>
      <c r="P196" s="15"/>
    </row>
    <row r="197" spans="3:16">
      <c r="C197" s="18"/>
      <c r="D197" s="18"/>
      <c r="P197" s="15"/>
    </row>
    <row r="198" spans="3:16">
      <c r="C198" s="18"/>
      <c r="D198" s="18"/>
      <c r="P198" s="15"/>
    </row>
    <row r="199" spans="3:16">
      <c r="C199" s="18"/>
      <c r="D199" s="18"/>
      <c r="P199" s="15"/>
    </row>
    <row r="200" spans="3:16">
      <c r="C200" s="18"/>
      <c r="D200" s="18"/>
      <c r="P200" s="15"/>
    </row>
    <row r="201" spans="3:16">
      <c r="C201" s="18"/>
      <c r="D201" s="18"/>
      <c r="P201" s="15"/>
    </row>
    <row r="202" spans="3:16">
      <c r="C202" s="18"/>
      <c r="D202" s="18"/>
      <c r="P202" s="15"/>
    </row>
    <row r="203" spans="3:16">
      <c r="C203" s="18"/>
      <c r="D203" s="18"/>
      <c r="P203" s="15"/>
    </row>
    <row r="204" spans="3:16">
      <c r="C204" s="18"/>
      <c r="D204" s="18"/>
      <c r="P204" s="15"/>
    </row>
    <row r="205" spans="3:16">
      <c r="C205" s="18"/>
      <c r="D205" s="18"/>
      <c r="P205" s="15"/>
    </row>
    <row r="206" spans="3:16">
      <c r="C206" s="18"/>
      <c r="D206" s="18"/>
      <c r="P206" s="15"/>
    </row>
    <row r="207" spans="3:16">
      <c r="C207" s="18"/>
      <c r="D207" s="18"/>
      <c r="P207" s="15"/>
    </row>
    <row r="208" spans="3:16">
      <c r="C208" s="18"/>
      <c r="D208" s="18"/>
      <c r="P208" s="15"/>
    </row>
    <row r="209" spans="3:16">
      <c r="C209" s="18"/>
      <c r="D209" s="18"/>
      <c r="P209" s="15"/>
    </row>
    <row r="210" spans="3:16">
      <c r="C210" s="18"/>
      <c r="D210" s="18"/>
      <c r="P210" s="15"/>
    </row>
    <row r="211" spans="3:16">
      <c r="C211" s="18"/>
      <c r="D211" s="18"/>
      <c r="P211" s="15"/>
    </row>
    <row r="212" spans="3:16">
      <c r="C212" s="18"/>
      <c r="D212" s="18"/>
      <c r="P212" s="15"/>
    </row>
    <row r="213" spans="3:16">
      <c r="C213" s="18"/>
      <c r="D213" s="18"/>
      <c r="P213" s="15"/>
    </row>
    <row r="214" spans="3:16">
      <c r="C214" s="18"/>
      <c r="D214" s="18"/>
      <c r="P214" s="15"/>
    </row>
    <row r="215" spans="3:16">
      <c r="C215" s="18"/>
      <c r="D215" s="18"/>
      <c r="P215" s="15"/>
    </row>
    <row r="216" spans="3:16">
      <c r="C216" s="18"/>
      <c r="D216" s="18"/>
      <c r="P216" s="15"/>
    </row>
    <row r="217" spans="3:16">
      <c r="C217" s="18"/>
      <c r="D217" s="18"/>
      <c r="P217" s="15"/>
    </row>
    <row r="218" spans="3:16">
      <c r="C218" s="18"/>
      <c r="D218" s="18"/>
      <c r="P218" s="15"/>
    </row>
    <row r="219" spans="3:16">
      <c r="C219" s="18"/>
      <c r="D219" s="18"/>
      <c r="P219" s="15"/>
    </row>
    <row r="220" spans="3:16">
      <c r="C220" s="18"/>
      <c r="D220" s="18"/>
      <c r="P220" s="15"/>
    </row>
    <row r="221" spans="3:16">
      <c r="C221" s="18"/>
      <c r="D221" s="18"/>
      <c r="P221" s="15"/>
    </row>
    <row r="222" spans="3:16">
      <c r="C222" s="18"/>
      <c r="D222" s="18"/>
      <c r="P222" s="15"/>
    </row>
    <row r="223" spans="3:16">
      <c r="C223" s="18"/>
      <c r="D223" s="18"/>
      <c r="P223" s="15"/>
    </row>
    <row r="224" spans="3:16">
      <c r="C224" s="18"/>
      <c r="D224" s="18"/>
      <c r="P224" s="15"/>
    </row>
    <row r="225" spans="3:16">
      <c r="C225" s="18"/>
      <c r="D225" s="18"/>
      <c r="P225" s="15"/>
    </row>
    <row r="226" spans="3:16">
      <c r="C226" s="18"/>
      <c r="D226" s="18"/>
      <c r="P226" s="15"/>
    </row>
    <row r="227" spans="3:16">
      <c r="C227" s="18"/>
      <c r="D227" s="18"/>
      <c r="P227" s="15"/>
    </row>
    <row r="228" spans="3:16">
      <c r="C228" s="18"/>
      <c r="D228" s="18"/>
      <c r="P228" s="15"/>
    </row>
    <row r="229" spans="3:16">
      <c r="C229" s="18"/>
      <c r="D229" s="18"/>
      <c r="P229" s="15"/>
    </row>
    <row r="230" spans="3:16">
      <c r="C230" s="18"/>
      <c r="D230" s="18"/>
      <c r="P230" s="15"/>
    </row>
    <row r="231" spans="3:16">
      <c r="C231" s="18"/>
      <c r="D231" s="18"/>
      <c r="P231" s="15"/>
    </row>
    <row r="232" spans="3:16">
      <c r="C232" s="18"/>
      <c r="D232" s="18"/>
      <c r="P232" s="15"/>
    </row>
    <row r="233" spans="3:16">
      <c r="C233" s="18"/>
      <c r="D233" s="18"/>
      <c r="P233" s="15"/>
    </row>
    <row r="234" spans="3:16">
      <c r="C234" s="18"/>
      <c r="D234" s="18"/>
      <c r="P234" s="15"/>
    </row>
    <row r="235" spans="3:16">
      <c r="C235" s="18"/>
      <c r="D235" s="18"/>
      <c r="P235" s="15"/>
    </row>
    <row r="236" spans="3:16">
      <c r="C236" s="18"/>
      <c r="D236" s="18"/>
      <c r="P236" s="15"/>
    </row>
    <row r="237" spans="3:16">
      <c r="C237" s="18"/>
      <c r="D237" s="18"/>
      <c r="P237" s="15"/>
    </row>
    <row r="238" spans="3:16">
      <c r="C238" s="18"/>
      <c r="D238" s="18"/>
      <c r="P238" s="15"/>
    </row>
    <row r="239" spans="3:16">
      <c r="C239" s="18"/>
      <c r="D239" s="18"/>
      <c r="P239" s="15"/>
    </row>
    <row r="240" spans="3:16">
      <c r="C240" s="18"/>
      <c r="D240" s="18"/>
      <c r="P240" s="15"/>
    </row>
    <row r="241" spans="3:16">
      <c r="C241" s="18"/>
      <c r="D241" s="18"/>
      <c r="P241" s="15"/>
    </row>
    <row r="242" spans="3:16">
      <c r="C242" s="18"/>
      <c r="D242" s="18"/>
      <c r="P242" s="15"/>
    </row>
    <row r="243" spans="3:16">
      <c r="C243" s="18"/>
      <c r="D243" s="18"/>
      <c r="P243" s="15"/>
    </row>
    <row r="244" spans="3:16">
      <c r="C244" s="18"/>
      <c r="D244" s="18"/>
      <c r="P244" s="15"/>
    </row>
    <row r="245" spans="3:16">
      <c r="C245" s="18"/>
      <c r="D245" s="18"/>
      <c r="P245" s="15"/>
    </row>
    <row r="246" spans="3:16">
      <c r="C246" s="18"/>
      <c r="D246" s="18"/>
      <c r="P246" s="15"/>
    </row>
    <row r="247" spans="3:16">
      <c r="C247" s="18"/>
      <c r="D247" s="18"/>
      <c r="P247" s="15"/>
    </row>
    <row r="248" spans="3:16">
      <c r="C248" s="18"/>
      <c r="D248" s="18"/>
      <c r="P248" s="15"/>
    </row>
    <row r="249" spans="3:16">
      <c r="C249" s="18"/>
      <c r="D249" s="18"/>
      <c r="P249" s="15"/>
    </row>
    <row r="250" spans="3:16">
      <c r="C250" s="18"/>
      <c r="D250" s="18"/>
      <c r="P250" s="15"/>
    </row>
    <row r="251" spans="3:16">
      <c r="C251" s="18"/>
      <c r="D251" s="18"/>
      <c r="P251" s="15"/>
    </row>
    <row r="252" spans="3:16">
      <c r="C252" s="18"/>
      <c r="D252" s="18"/>
      <c r="P252" s="15"/>
    </row>
    <row r="253" spans="3:16">
      <c r="C253" s="18"/>
      <c r="D253" s="18"/>
      <c r="P253" s="15"/>
    </row>
    <row r="254" spans="3:16">
      <c r="C254" s="18"/>
      <c r="D254" s="18"/>
      <c r="P254" s="15"/>
    </row>
    <row r="255" spans="3:16">
      <c r="C255" s="18"/>
      <c r="D255" s="18"/>
      <c r="P255" s="15"/>
    </row>
    <row r="256" spans="3:16">
      <c r="C256" s="18"/>
      <c r="D256" s="18"/>
      <c r="P256" s="15"/>
    </row>
    <row r="257" spans="3:16">
      <c r="C257" s="18"/>
      <c r="D257" s="18"/>
      <c r="P257" s="15"/>
    </row>
    <row r="258" spans="3:16">
      <c r="C258" s="18"/>
      <c r="D258" s="18"/>
      <c r="P258" s="15"/>
    </row>
    <row r="259" spans="3:16">
      <c r="C259" s="18"/>
      <c r="D259" s="18"/>
      <c r="P259" s="15"/>
    </row>
    <row r="260" spans="3:16">
      <c r="C260" s="18"/>
      <c r="D260" s="18"/>
      <c r="P260" s="15"/>
    </row>
    <row r="261" spans="3:16">
      <c r="C261" s="18"/>
      <c r="D261" s="18"/>
      <c r="P261" s="15"/>
    </row>
    <row r="262" spans="3:16">
      <c r="C262" s="18"/>
      <c r="D262" s="18"/>
      <c r="P262" s="15"/>
    </row>
    <row r="263" spans="3:16">
      <c r="C263" s="18"/>
      <c r="D263" s="18"/>
      <c r="P263" s="15"/>
    </row>
    <row r="264" spans="3:16">
      <c r="C264" s="18"/>
      <c r="D264" s="18"/>
      <c r="P264" s="15"/>
    </row>
    <row r="265" spans="3:16">
      <c r="C265" s="18"/>
      <c r="D265" s="18"/>
      <c r="P265" s="15"/>
    </row>
    <row r="266" spans="3:16">
      <c r="C266" s="18"/>
      <c r="D266" s="18"/>
      <c r="P266" s="15"/>
    </row>
    <row r="267" spans="3:16">
      <c r="C267" s="18"/>
      <c r="D267" s="18"/>
      <c r="P267" s="15"/>
    </row>
    <row r="268" spans="3:16">
      <c r="C268" s="18"/>
      <c r="D268" s="18"/>
      <c r="P268" s="15"/>
    </row>
    <row r="269" spans="3:16">
      <c r="C269" s="18"/>
      <c r="D269" s="18"/>
      <c r="P269" s="15"/>
    </row>
    <row r="270" spans="3:16">
      <c r="P270" s="15"/>
    </row>
    <row r="271" spans="3:16">
      <c r="P271" s="15"/>
    </row>
    <row r="272" spans="3:16">
      <c r="P272" s="15"/>
    </row>
    <row r="273" spans="16:16">
      <c r="P273" s="15"/>
    </row>
    <row r="274" spans="16:16">
      <c r="P274" s="15"/>
    </row>
    <row r="275" spans="16:16">
      <c r="P275" s="15"/>
    </row>
    <row r="276" spans="16:16">
      <c r="P276" s="15"/>
    </row>
    <row r="277" spans="16:16">
      <c r="P277" s="15"/>
    </row>
    <row r="278" spans="16:16">
      <c r="P278" s="15"/>
    </row>
    <row r="279" spans="16:16">
      <c r="P279" s="15"/>
    </row>
    <row r="280" spans="16:16">
      <c r="P280" s="15"/>
    </row>
    <row r="281" spans="16:16">
      <c r="P281" s="15"/>
    </row>
    <row r="282" spans="16:16">
      <c r="P282" s="15"/>
    </row>
    <row r="283" spans="16:16">
      <c r="P283" s="15"/>
    </row>
    <row r="284" spans="16:16">
      <c r="P284" s="15"/>
    </row>
    <row r="285" spans="16:16">
      <c r="P285" s="15"/>
    </row>
    <row r="286" spans="16:16">
      <c r="P286" s="15"/>
    </row>
    <row r="287" spans="16:16">
      <c r="P287" s="15"/>
    </row>
    <row r="288" spans="16:16">
      <c r="P288" s="15"/>
    </row>
    <row r="289" spans="16:16">
      <c r="P289" s="15"/>
    </row>
    <row r="290" spans="16:16">
      <c r="P290" s="15"/>
    </row>
    <row r="291" spans="16:16">
      <c r="P291" s="15"/>
    </row>
    <row r="292" spans="16:16">
      <c r="P292" s="15"/>
    </row>
    <row r="293" spans="16:16">
      <c r="P293" s="15"/>
    </row>
    <row r="294" spans="16:16">
      <c r="P294" s="15"/>
    </row>
    <row r="295" spans="16:16">
      <c r="P295" s="15"/>
    </row>
    <row r="296" spans="16:16">
      <c r="P296" s="15"/>
    </row>
    <row r="297" spans="16:16">
      <c r="P297" s="15"/>
    </row>
    <row r="298" spans="16:16">
      <c r="P298" s="15"/>
    </row>
    <row r="299" spans="16:16">
      <c r="P299" s="15"/>
    </row>
    <row r="300" spans="16:16">
      <c r="P300" s="15"/>
    </row>
    <row r="301" spans="16:16">
      <c r="P301" s="15"/>
    </row>
    <row r="302" spans="16:16">
      <c r="P302" s="15"/>
    </row>
    <row r="303" spans="16:16">
      <c r="P303" s="15"/>
    </row>
    <row r="304" spans="16:16">
      <c r="P304" s="15"/>
    </row>
    <row r="305" spans="16:16">
      <c r="P305" s="15"/>
    </row>
    <row r="306" spans="16:16">
      <c r="P306" s="15"/>
    </row>
    <row r="307" spans="16:16">
      <c r="P307" s="15"/>
    </row>
    <row r="308" spans="16:16">
      <c r="P308" s="15"/>
    </row>
    <row r="309" spans="16:16">
      <c r="P309" s="15"/>
    </row>
    <row r="310" spans="16:16">
      <c r="P310" s="15"/>
    </row>
    <row r="311" spans="16:16">
      <c r="P311" s="15"/>
    </row>
    <row r="312" spans="16:16">
      <c r="P312" s="15"/>
    </row>
  </sheetData>
  <phoneticPr fontId="7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20"/>
  </sheetPr>
  <dimension ref="A1:CA2542"/>
  <sheetViews>
    <sheetView workbookViewId="0">
      <pane xSplit="14" ySplit="19" topLeftCell="O143" activePane="bottomRight" state="frozen"/>
      <selection pane="topRight" activeCell="O1" sqref="O1"/>
      <selection pane="bottomLeft" activeCell="A20" sqref="A20"/>
      <selection pane="bottomRight" activeCell="Q162" sqref="Q162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5.5703125" customWidth="1"/>
    <col min="7" max="7" width="8.140625" customWidth="1"/>
    <col min="8" max="14" width="8.5703125" customWidth="1"/>
    <col min="15" max="15" width="8" customWidth="1"/>
    <col min="16" max="16" width="9.42578125" customWidth="1"/>
    <col min="17" max="17" width="9.85546875" customWidth="1"/>
    <col min="18" max="18" width="10.28515625" customWidth="1"/>
    <col min="19" max="19" width="10.28515625" style="3" customWidth="1"/>
    <col min="20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>
      <c r="A1" s="1" t="s">
        <v>202</v>
      </c>
      <c r="B1" s="3"/>
      <c r="T1" s="4" t="s">
        <v>57</v>
      </c>
      <c r="U1" s="6" t="s">
        <v>68</v>
      </c>
      <c r="X1" t="s">
        <v>249</v>
      </c>
      <c r="AA1" s="98" t="s">
        <v>15</v>
      </c>
      <c r="AB1" s="99"/>
      <c r="AC1" s="99" t="s">
        <v>16</v>
      </c>
      <c r="AD1" s="99" t="s">
        <v>17</v>
      </c>
      <c r="AE1" s="100"/>
      <c r="AG1" s="3" t="s">
        <v>253</v>
      </c>
      <c r="AH1" s="3" t="s">
        <v>253</v>
      </c>
      <c r="AI1" s="3" t="s">
        <v>253</v>
      </c>
      <c r="AJ1" s="3" t="s">
        <v>253</v>
      </c>
      <c r="AM1" s="101"/>
      <c r="AW1" s="102" t="s">
        <v>57</v>
      </c>
      <c r="AX1" s="103" t="s">
        <v>45</v>
      </c>
      <c r="AY1" s="6" t="s">
        <v>18</v>
      </c>
      <c r="AZ1" s="104" t="s">
        <v>19</v>
      </c>
      <c r="BA1" s="105" t="s">
        <v>20</v>
      </c>
      <c r="BB1" s="104" t="s">
        <v>21</v>
      </c>
      <c r="BC1" s="105" t="s">
        <v>22</v>
      </c>
      <c r="BD1" s="104" t="s">
        <v>23</v>
      </c>
      <c r="BE1" s="106" t="s">
        <v>24</v>
      </c>
      <c r="BF1" s="105" t="s">
        <v>25</v>
      </c>
      <c r="BG1" s="104" t="s">
        <v>26</v>
      </c>
      <c r="BH1" s="106" t="s">
        <v>27</v>
      </c>
      <c r="BI1" s="105" t="s">
        <v>28</v>
      </c>
      <c r="BJ1" s="104" t="s">
        <v>29</v>
      </c>
      <c r="BK1" s="106" t="s">
        <v>30</v>
      </c>
      <c r="BL1" s="105" t="s">
        <v>145</v>
      </c>
    </row>
    <row r="2" spans="1:64" ht="16.5" thickBot="1">
      <c r="A2" t="s">
        <v>71</v>
      </c>
      <c r="B2" s="12" t="s">
        <v>82</v>
      </c>
      <c r="C2" s="140" t="s">
        <v>259</v>
      </c>
      <c r="D2" s="140"/>
      <c r="E2" s="140"/>
      <c r="F2" s="140"/>
      <c r="G2" s="140"/>
      <c r="H2" s="141"/>
      <c r="T2" s="19">
        <v>0</v>
      </c>
      <c r="U2" s="19">
        <f t="shared" ref="U2:U17" si="0">+D$11+D$12*T2+D$13*T2^2</f>
        <v>1.4180928899979833E-2</v>
      </c>
      <c r="AA2" s="107" t="s">
        <v>0</v>
      </c>
      <c r="AB2" s="108">
        <f>C7</f>
        <v>55868.400509999999</v>
      </c>
      <c r="AC2" s="109" t="s">
        <v>1</v>
      </c>
      <c r="AD2" s="108">
        <f>C8</f>
        <v>2.4467699999999999</v>
      </c>
      <c r="AE2" s="110" t="s">
        <v>13</v>
      </c>
      <c r="AF2" s="3" t="s">
        <v>248</v>
      </c>
      <c r="AG2" s="3" t="s">
        <v>250</v>
      </c>
      <c r="AH2" s="3" t="s">
        <v>251</v>
      </c>
      <c r="AI2" s="3" t="s">
        <v>252</v>
      </c>
      <c r="AJ2" s="3" t="s">
        <v>254</v>
      </c>
      <c r="AL2" s="3"/>
      <c r="AW2">
        <v>-9000</v>
      </c>
      <c r="AX2">
        <f t="shared" ref="AX2:AX33" si="1">AB$3+AB$4*AW2+AB$5*AW2^2+AZ2</f>
        <v>2.0119842174328252E-2</v>
      </c>
      <c r="AY2">
        <f t="shared" ref="AY2:AY33" si="2">AB$3+AB$4*AW2+AB$5*AW2^2</f>
        <v>9.789507530591145E-3</v>
      </c>
      <c r="AZ2" s="19">
        <f t="shared" ref="AZ2:AZ33" si="3">$AB$6*($AB$11/BA2*BB2+$AB$12)</f>
        <v>1.0330334643737109E-2</v>
      </c>
      <c r="BA2">
        <f t="shared" ref="BA2:BA33" si="4">1+$AB$7*COS(BC2)</f>
        <v>0.15655529616342978</v>
      </c>
      <c r="BB2">
        <f t="shared" ref="BB2:BB33" si="5">SIN(BC2+RADIANS($AB$9))</f>
        <v>0.40255264484923264</v>
      </c>
      <c r="BC2">
        <f t="shared" ref="BC2:BC33" si="6">2*ATAN(BD2)</f>
        <v>3.1022594342685537</v>
      </c>
      <c r="BD2">
        <f t="shared" ref="BD2:BD33" si="7">SQRT((1+$AB$7)/(1-$AB$7))*TAN(BE2/2)</f>
        <v>50.841049309030389</v>
      </c>
      <c r="BE2">
        <f t="shared" ref="BE2:BK11" si="8">$BL2+$AB$7*SIN(BF2)</f>
        <v>-518.4978767969543</v>
      </c>
      <c r="BF2">
        <f t="shared" si="8"/>
        <v>-518.5848971815102</v>
      </c>
      <c r="BG2">
        <f t="shared" si="8"/>
        <v>-518.48025261733324</v>
      </c>
      <c r="BH2">
        <f t="shared" si="8"/>
        <v>-518.60635595618237</v>
      </c>
      <c r="BI2">
        <f t="shared" si="8"/>
        <v>-518.45468983722685</v>
      </c>
      <c r="BJ2">
        <f t="shared" si="8"/>
        <v>-518.63768826877003</v>
      </c>
      <c r="BK2">
        <f t="shared" si="8"/>
        <v>-518.41746846780359</v>
      </c>
      <c r="BL2">
        <f t="shared" ref="BL2:BL33" si="9">RADIANS($AB$9)+$AB$18*(AW2-AB$15)</f>
        <v>-518.68382105469038</v>
      </c>
    </row>
    <row r="3" spans="1:64" ht="13.5" thickBot="1">
      <c r="B3" s="3"/>
      <c r="C3" s="146"/>
      <c r="D3" s="146"/>
      <c r="E3" s="146"/>
      <c r="F3" s="146"/>
      <c r="T3" s="19">
        <v>200</v>
      </c>
      <c r="U3" s="19">
        <f t="shared" si="0"/>
        <v>1.4291496300954021E-2</v>
      </c>
      <c r="Z3">
        <v>0.03</v>
      </c>
      <c r="AA3" s="111" t="s">
        <v>31</v>
      </c>
      <c r="AB3" s="112">
        <f t="shared" ref="AB3:AB10" si="10">AC3*AD3</f>
        <v>1.4180928899979833E-2</v>
      </c>
      <c r="AC3" s="113">
        <v>1.4180928899979832</v>
      </c>
      <c r="AD3">
        <v>0.01</v>
      </c>
      <c r="AE3" s="114"/>
      <c r="AF3" s="113">
        <v>1.4194098598771487</v>
      </c>
      <c r="AG3" s="113">
        <v>1.347864327454521</v>
      </c>
      <c r="AH3" s="113">
        <v>1.4146439183348556</v>
      </c>
      <c r="AI3" s="113">
        <v>1.4161287922135053</v>
      </c>
      <c r="AJ3" s="113">
        <v>1.4180928899979832</v>
      </c>
      <c r="AW3">
        <v>-8900</v>
      </c>
      <c r="AX3">
        <f t="shared" si="1"/>
        <v>2.1721874674843999E-2</v>
      </c>
      <c r="AY3">
        <f t="shared" si="2"/>
        <v>9.832022606310678E-3</v>
      </c>
      <c r="AZ3" s="19">
        <f t="shared" si="3"/>
        <v>1.1889852068533321E-2</v>
      </c>
      <c r="BA3">
        <f t="shared" si="4"/>
        <v>0.15592834184648097</v>
      </c>
      <c r="BB3">
        <f t="shared" si="5"/>
        <v>0.43118077696358015</v>
      </c>
      <c r="BC3">
        <f t="shared" si="6"/>
        <v>3.1337567743362191</v>
      </c>
      <c r="BD3">
        <f t="shared" si="7"/>
        <v>255.2348883600653</v>
      </c>
      <c r="BE3">
        <f t="shared" si="8"/>
        <v>-518.38973600639497</v>
      </c>
      <c r="BF3">
        <f t="shared" si="8"/>
        <v>-518.41003000778665</v>
      </c>
      <c r="BG3">
        <f t="shared" si="8"/>
        <v>-518.38597226811669</v>
      </c>
      <c r="BH3">
        <f t="shared" si="8"/>
        <v>-518.41449436416599</v>
      </c>
      <c r="BI3">
        <f t="shared" si="8"/>
        <v>-518.38068223580115</v>
      </c>
      <c r="BJ3">
        <f t="shared" si="8"/>
        <v>-518.42077089812187</v>
      </c>
      <c r="BK3">
        <f t="shared" si="8"/>
        <v>-518.3732456794686</v>
      </c>
      <c r="BL3">
        <f t="shared" si="9"/>
        <v>-518.42959817217013</v>
      </c>
    </row>
    <row r="4" spans="1:64" ht="13.5" thickBot="1">
      <c r="A4" s="5" t="s">
        <v>83</v>
      </c>
      <c r="B4" s="3"/>
      <c r="C4" s="25">
        <v>28327.652999999998</v>
      </c>
      <c r="D4" s="26">
        <v>2.4467979999999998</v>
      </c>
      <c r="T4" s="19">
        <v>400</v>
      </c>
      <c r="U4" s="19">
        <f t="shared" si="0"/>
        <v>1.4402628061033955E-2</v>
      </c>
      <c r="Z4">
        <v>-2.5000000000000002E-6</v>
      </c>
      <c r="AA4" s="115" t="s">
        <v>32</v>
      </c>
      <c r="AB4" s="116">
        <f t="shared" si="10"/>
        <v>5.5142610710656391E-7</v>
      </c>
      <c r="AC4" s="117">
        <v>5.5142610710656399</v>
      </c>
      <c r="AD4" s="118">
        <v>9.9999999999999995E-8</v>
      </c>
      <c r="AE4" s="114"/>
      <c r="AF4" s="117">
        <v>5.5142886474337072</v>
      </c>
      <c r="AG4" s="117">
        <v>1.1950144338359028E-2</v>
      </c>
      <c r="AH4" s="117">
        <v>6.7983083010634768</v>
      </c>
      <c r="AI4" s="117">
        <v>6.7981833018131548</v>
      </c>
      <c r="AJ4" s="117">
        <v>5.5142610710656399</v>
      </c>
      <c r="AW4">
        <v>-8800</v>
      </c>
      <c r="AX4">
        <f t="shared" si="1"/>
        <v>2.3128449400459321E-2</v>
      </c>
      <c r="AY4">
        <f t="shared" si="2"/>
        <v>9.8746787718066494E-3</v>
      </c>
      <c r="AZ4" s="19">
        <f t="shared" si="3"/>
        <v>1.3253770628652673E-2</v>
      </c>
      <c r="BA4">
        <f t="shared" si="4"/>
        <v>0.15611222375376554</v>
      </c>
      <c r="BB4">
        <f t="shared" si="5"/>
        <v>0.45816786222176997</v>
      </c>
      <c r="BC4">
        <f t="shared" si="6"/>
        <v>-3.1192966891451892</v>
      </c>
      <c r="BD4">
        <f t="shared" si="7"/>
        <v>-89.698615756709657</v>
      </c>
      <c r="BE4">
        <f t="shared" si="8"/>
        <v>-518.28614050468536</v>
      </c>
      <c r="BF4">
        <f t="shared" si="8"/>
        <v>-518.23118505714763</v>
      </c>
      <c r="BG4">
        <f t="shared" si="8"/>
        <v>-518.29662190127374</v>
      </c>
      <c r="BH4">
        <f t="shared" si="8"/>
        <v>-518.21864873594654</v>
      </c>
      <c r="BI4">
        <f t="shared" si="8"/>
        <v>-518.31149943046285</v>
      </c>
      <c r="BJ4">
        <f t="shared" si="8"/>
        <v>-518.20081465092267</v>
      </c>
      <c r="BK4">
        <f t="shared" si="8"/>
        <v>-518.33264533893691</v>
      </c>
      <c r="BL4">
        <f t="shared" si="9"/>
        <v>-518.17537528964988</v>
      </c>
    </row>
    <row r="5" spans="1:64">
      <c r="A5" s="74" t="s">
        <v>181</v>
      </c>
      <c r="B5" s="39"/>
      <c r="C5" s="75">
        <v>8</v>
      </c>
      <c r="D5" s="39" t="s">
        <v>182</v>
      </c>
      <c r="T5" s="19">
        <v>600</v>
      </c>
      <c r="U5" s="19">
        <f t="shared" si="0"/>
        <v>1.451432418021964E-2</v>
      </c>
      <c r="Z5">
        <v>3E-11</v>
      </c>
      <c r="AA5" s="115" t="s">
        <v>80</v>
      </c>
      <c r="AB5" s="116">
        <f t="shared" si="10"/>
        <v>7.0544888218566376E-12</v>
      </c>
      <c r="AC5" s="117">
        <v>0.70544888218566382</v>
      </c>
      <c r="AD5">
        <v>9.9999999999999994E-12</v>
      </c>
      <c r="AE5" s="114"/>
      <c r="AF5" s="117">
        <v>0.70543475949907442</v>
      </c>
      <c r="AG5" s="117">
        <v>2.1433789038753961</v>
      </c>
      <c r="AH5" s="117">
        <v>0.19480259457405169</v>
      </c>
      <c r="AI5" s="117">
        <v>0.19484389124228527</v>
      </c>
      <c r="AJ5" s="117">
        <v>0.70544888218566382</v>
      </c>
      <c r="AW5">
        <v>-8700</v>
      </c>
      <c r="AX5">
        <f t="shared" si="1"/>
        <v>2.4525698844680238E-2</v>
      </c>
      <c r="AY5">
        <f t="shared" si="2"/>
        <v>9.9174760270790575E-3</v>
      </c>
      <c r="AZ5" s="19">
        <f t="shared" si="3"/>
        <v>1.460822281760118E-2</v>
      </c>
      <c r="BA5">
        <f t="shared" si="4"/>
        <v>0.15722937483254207</v>
      </c>
      <c r="BB5">
        <f t="shared" si="5"/>
        <v>0.48792954379928061</v>
      </c>
      <c r="BC5">
        <f t="shared" si="6"/>
        <v>-3.0855133795868239</v>
      </c>
      <c r="BD5">
        <f t="shared" si="7"/>
        <v>-35.654452747080214</v>
      </c>
      <c r="BE5">
        <f t="shared" si="8"/>
        <v>-518.17046089721646</v>
      </c>
      <c r="BF5">
        <f t="shared" si="8"/>
        <v>-518.06296070399708</v>
      </c>
      <c r="BG5">
        <f t="shared" si="8"/>
        <v>-518.19398747579055</v>
      </c>
      <c r="BH5">
        <f t="shared" si="8"/>
        <v>-518.0336503574847</v>
      </c>
      <c r="BI5">
        <f t="shared" si="8"/>
        <v>-518.22911409977121</v>
      </c>
      <c r="BJ5">
        <f t="shared" si="8"/>
        <v>-517.98932544688466</v>
      </c>
      <c r="BK5">
        <f t="shared" si="8"/>
        <v>-518.28193537383913</v>
      </c>
      <c r="BL5">
        <f t="shared" si="9"/>
        <v>-517.92115240712963</v>
      </c>
    </row>
    <row r="6" spans="1:64">
      <c r="A6" s="5" t="s">
        <v>49</v>
      </c>
      <c r="T6" s="19">
        <v>800</v>
      </c>
      <c r="U6" s="19">
        <f t="shared" si="0"/>
        <v>1.4626584658511072E-2</v>
      </c>
      <c r="X6">
        <v>1.7999999999999999E-2</v>
      </c>
      <c r="Y6" s="8">
        <f>X6/AD6</f>
        <v>1.7999999999999998</v>
      </c>
      <c r="AA6" s="115" t="s">
        <v>33</v>
      </c>
      <c r="AB6" s="116">
        <f t="shared" si="10"/>
        <v>2.7970063954303605E-2</v>
      </c>
      <c r="AC6" s="117">
        <v>2.7970063954303606</v>
      </c>
      <c r="AD6">
        <v>0.01</v>
      </c>
      <c r="AE6" s="114" t="s">
        <v>13</v>
      </c>
      <c r="AF6" s="117">
        <v>2.8</v>
      </c>
      <c r="AG6" s="117">
        <v>3.004433679039908</v>
      </c>
      <c r="AH6" s="117">
        <v>2.8869091497638788</v>
      </c>
      <c r="AI6" s="117">
        <v>2.8864920308024105</v>
      </c>
      <c r="AJ6" s="117">
        <v>2.7970063954303606</v>
      </c>
      <c r="AW6">
        <v>-8600</v>
      </c>
      <c r="AX6">
        <f t="shared" si="1"/>
        <v>2.5920067383616838E-2</v>
      </c>
      <c r="AY6">
        <f t="shared" si="2"/>
        <v>9.9604143721279004E-3</v>
      </c>
      <c r="AZ6">
        <f t="shared" si="3"/>
        <v>1.5959653011488936E-2</v>
      </c>
      <c r="BA6">
        <f t="shared" si="4"/>
        <v>0.15983734317630049</v>
      </c>
      <c r="BB6">
        <f t="shared" si="5"/>
        <v>0.52288504931863622</v>
      </c>
      <c r="BC6">
        <f t="shared" si="6"/>
        <v>-3.0449975240523961</v>
      </c>
      <c r="BD6">
        <f t="shared" si="7"/>
        <v>-20.688875976535719</v>
      </c>
      <c r="BE6">
        <f t="shared" si="8"/>
        <v>-518.03332596843268</v>
      </c>
      <c r="BF6">
        <f t="shared" si="8"/>
        <v>-517.91378344857844</v>
      </c>
      <c r="BG6">
        <f t="shared" si="8"/>
        <v>-518.06600298265425</v>
      </c>
      <c r="BH6">
        <f t="shared" si="8"/>
        <v>-517.87034351092916</v>
      </c>
      <c r="BI6">
        <f t="shared" si="8"/>
        <v>-518.11940826683633</v>
      </c>
      <c r="BJ6">
        <f t="shared" si="8"/>
        <v>-517.79703644939468</v>
      </c>
      <c r="BK6">
        <f t="shared" si="8"/>
        <v>-518.20803357813031</v>
      </c>
      <c r="BL6">
        <f t="shared" si="9"/>
        <v>-517.66692952460937</v>
      </c>
    </row>
    <row r="7" spans="1:64">
      <c r="A7" t="s">
        <v>50</v>
      </c>
      <c r="C7" s="37">
        <v>55868.400509999999</v>
      </c>
      <c r="D7" s="17" t="s">
        <v>257</v>
      </c>
      <c r="F7" s="140" t="s">
        <v>258</v>
      </c>
      <c r="T7" s="19">
        <v>1000</v>
      </c>
      <c r="U7" s="19">
        <f t="shared" si="0"/>
        <v>1.4739409495908254E-2</v>
      </c>
      <c r="X7">
        <v>0.83</v>
      </c>
      <c r="Y7" s="147">
        <f>X7/AD7</f>
        <v>0.83</v>
      </c>
      <c r="AA7" s="119" t="s">
        <v>39</v>
      </c>
      <c r="AB7" s="120">
        <f t="shared" si="10"/>
        <v>0.84409757223999093</v>
      </c>
      <c r="AC7" s="117">
        <v>0.84409757223999093</v>
      </c>
      <c r="AD7">
        <v>1</v>
      </c>
      <c r="AE7" s="114"/>
      <c r="AF7" s="117">
        <v>0.83</v>
      </c>
      <c r="AG7" s="117">
        <v>0.87360339133730869</v>
      </c>
      <c r="AH7" s="117">
        <v>0.85751556809842555</v>
      </c>
      <c r="AI7" s="117">
        <v>0.85447907220836916</v>
      </c>
      <c r="AJ7" s="117">
        <v>0.84409757223999093</v>
      </c>
      <c r="AW7">
        <v>-8500</v>
      </c>
      <c r="AX7">
        <f t="shared" si="1"/>
        <v>2.7140620918967767E-2</v>
      </c>
      <c r="AY7">
        <f t="shared" si="2"/>
        <v>1.0003493806953182E-2</v>
      </c>
      <c r="AZ7">
        <f t="shared" si="3"/>
        <v>1.7137127112014587E-2</v>
      </c>
      <c r="BA7">
        <f t="shared" si="4"/>
        <v>0.16464177545346392</v>
      </c>
      <c r="BB7">
        <f t="shared" si="5"/>
        <v>0.56271006292490011</v>
      </c>
      <c r="BC7">
        <f t="shared" si="6"/>
        <v>-2.9975690744211869</v>
      </c>
      <c r="BD7">
        <f t="shared" si="7"/>
        <v>-13.862602803414928</v>
      </c>
      <c r="BE7">
        <f t="shared" si="8"/>
        <v>-517.87641507801845</v>
      </c>
      <c r="BF7">
        <f t="shared" si="8"/>
        <v>-517.78119682522799</v>
      </c>
      <c r="BG7">
        <f t="shared" si="8"/>
        <v>-517.91102825532937</v>
      </c>
      <c r="BH7">
        <f t="shared" si="8"/>
        <v>-517.73128280476021</v>
      </c>
      <c r="BI7">
        <f t="shared" si="8"/>
        <v>-517.97578320410946</v>
      </c>
      <c r="BJ7">
        <f t="shared" si="8"/>
        <v>-517.63251193839415</v>
      </c>
      <c r="BK7">
        <f t="shared" si="8"/>
        <v>-518.0993485617314</v>
      </c>
      <c r="BL7">
        <f t="shared" si="9"/>
        <v>-517.41270664208912</v>
      </c>
    </row>
    <row r="8" spans="1:64" ht="15.75">
      <c r="A8" t="s">
        <v>51</v>
      </c>
      <c r="C8" s="18">
        <v>2.4467699999999999</v>
      </c>
      <c r="D8" s="17" t="s">
        <v>257</v>
      </c>
      <c r="F8" s="140" t="s">
        <v>258</v>
      </c>
      <c r="T8" s="19">
        <v>1200</v>
      </c>
      <c r="U8" s="19">
        <f t="shared" si="0"/>
        <v>1.4852798692411184E-2</v>
      </c>
      <c r="X8">
        <v>16.559999999999999</v>
      </c>
      <c r="Y8" s="147">
        <f>X8/AD8</f>
        <v>1.6559999999999999</v>
      </c>
      <c r="AA8" s="115" t="s">
        <v>2</v>
      </c>
      <c r="AB8" s="120">
        <f t="shared" si="10"/>
        <v>16.556839033630332</v>
      </c>
      <c r="AC8" s="117">
        <v>1.6556839033630331</v>
      </c>
      <c r="AD8">
        <v>10</v>
      </c>
      <c r="AE8" s="114" t="s">
        <v>14</v>
      </c>
      <c r="AF8" s="117">
        <v>1.6559999999999999</v>
      </c>
      <c r="AG8" s="117">
        <v>1.6577901638948784</v>
      </c>
      <c r="AH8" s="117">
        <v>1.6546849854407468</v>
      </c>
      <c r="AI8" s="117">
        <v>1.6544836850390801</v>
      </c>
      <c r="AJ8" s="117">
        <v>1.6556839033630331</v>
      </c>
      <c r="AW8">
        <v>-8400</v>
      </c>
      <c r="AX8">
        <f t="shared" si="1"/>
        <v>2.7977680235367078E-2</v>
      </c>
      <c r="AY8">
        <f t="shared" si="2"/>
        <v>1.0046714331554898E-2</v>
      </c>
      <c r="AZ8">
        <f t="shared" si="3"/>
        <v>1.7930965903812181E-2</v>
      </c>
      <c r="BA8">
        <f t="shared" si="4"/>
        <v>0.17219036855642311</v>
      </c>
      <c r="BB8">
        <f t="shared" si="5"/>
        <v>0.60550803864846092</v>
      </c>
      <c r="BC8">
        <f t="shared" si="6"/>
        <v>-2.9448255002743235</v>
      </c>
      <c r="BD8">
        <f t="shared" si="7"/>
        <v>-10.13148237984227</v>
      </c>
      <c r="BE8">
        <f t="shared" si="8"/>
        <v>-517.70827359808391</v>
      </c>
      <c r="BF8">
        <f t="shared" si="8"/>
        <v>-517.65344606020187</v>
      </c>
      <c r="BG8">
        <f t="shared" si="8"/>
        <v>-517.73620466956424</v>
      </c>
      <c r="BH8">
        <f t="shared" si="8"/>
        <v>-517.60897402497449</v>
      </c>
      <c r="BI8">
        <f t="shared" si="8"/>
        <v>-517.79982453434127</v>
      </c>
      <c r="BJ8">
        <f t="shared" si="8"/>
        <v>-517.49979071086693</v>
      </c>
      <c r="BK8">
        <f t="shared" si="8"/>
        <v>-517.94652486762243</v>
      </c>
      <c r="BL8">
        <f t="shared" si="9"/>
        <v>-517.15848375956887</v>
      </c>
    </row>
    <row r="9" spans="1:64" ht="15.75">
      <c r="A9" s="17" t="s">
        <v>183</v>
      </c>
      <c r="B9" s="76">
        <v>138</v>
      </c>
      <c r="C9" s="17" t="str">
        <f>"F"&amp;B9</f>
        <v>F138</v>
      </c>
      <c r="D9" s="17" t="str">
        <f>"G"&amp;B9</f>
        <v>G138</v>
      </c>
      <c r="E9" s="23"/>
      <c r="T9" s="19">
        <v>1400</v>
      </c>
      <c r="U9" s="19">
        <f t="shared" si="0"/>
        <v>1.4966752248019861E-2</v>
      </c>
      <c r="X9">
        <v>206</v>
      </c>
      <c r="Y9" s="147">
        <f>X9/AD9</f>
        <v>20.6</v>
      </c>
      <c r="AA9" s="121" t="s">
        <v>3</v>
      </c>
      <c r="AB9" s="120">
        <f t="shared" si="10"/>
        <v>205.99148138700244</v>
      </c>
      <c r="AC9" s="117">
        <v>20.599148138700244</v>
      </c>
      <c r="AD9">
        <v>10</v>
      </c>
      <c r="AE9" s="114" t="s">
        <v>44</v>
      </c>
      <c r="AF9" s="117">
        <v>20.6</v>
      </c>
      <c r="AG9" s="117">
        <v>20.253413300428257</v>
      </c>
      <c r="AH9" s="117">
        <v>20.593408146126741</v>
      </c>
      <c r="AI9" s="117">
        <v>20.592753201813832</v>
      </c>
      <c r="AJ9" s="117">
        <v>20.599148138700244</v>
      </c>
      <c r="AW9">
        <v>-8300</v>
      </c>
      <c r="AX9">
        <f t="shared" si="1"/>
        <v>2.8309676427811872E-2</v>
      </c>
      <c r="AY9">
        <f t="shared" si="2"/>
        <v>1.0090075945933055E-2</v>
      </c>
      <c r="AZ9">
        <f t="shared" si="3"/>
        <v>1.8219600481878817E-2</v>
      </c>
      <c r="BA9">
        <f t="shared" si="4"/>
        <v>0.18288090922688249</v>
      </c>
      <c r="BB9">
        <f t="shared" si="5"/>
        <v>0.64966563355210816</v>
      </c>
      <c r="BC9">
        <f t="shared" si="6"/>
        <v>-2.8880850557316768</v>
      </c>
      <c r="BD9">
        <f t="shared" si="7"/>
        <v>-7.8470133029826288</v>
      </c>
      <c r="BE9">
        <f t="shared" si="8"/>
        <v>-517.53664192810959</v>
      </c>
      <c r="BF9">
        <f t="shared" si="8"/>
        <v>-517.51596455995843</v>
      </c>
      <c r="BG9">
        <f t="shared" si="8"/>
        <v>-517.55221269406297</v>
      </c>
      <c r="BH9">
        <f t="shared" si="8"/>
        <v>-517.48765806902088</v>
      </c>
      <c r="BI9">
        <f t="shared" si="8"/>
        <v>-517.59971015301642</v>
      </c>
      <c r="BJ9">
        <f t="shared" si="8"/>
        <v>-517.39453500431773</v>
      </c>
      <c r="BK9">
        <f t="shared" si="8"/>
        <v>-517.74304435881061</v>
      </c>
      <c r="BL9">
        <f t="shared" si="9"/>
        <v>-516.90426087704861</v>
      </c>
    </row>
    <row r="10" spans="1:64" ht="13.5" thickBot="1">
      <c r="C10" s="4" t="s">
        <v>66</v>
      </c>
      <c r="D10" s="4" t="s">
        <v>67</v>
      </c>
      <c r="T10" s="19">
        <v>1600</v>
      </c>
      <c r="U10" s="19">
        <f t="shared" si="0"/>
        <v>1.5081270162734289E-2</v>
      </c>
      <c r="AA10" s="122" t="s">
        <v>41</v>
      </c>
      <c r="AB10" s="123">
        <f t="shared" si="10"/>
        <v>536515.32639144792</v>
      </c>
      <c r="AC10" s="124">
        <v>53.65153263914479</v>
      </c>
      <c r="AD10">
        <v>10000</v>
      </c>
      <c r="AE10" s="114" t="s">
        <v>40</v>
      </c>
      <c r="AF10" s="124">
        <v>53.660038799049957</v>
      </c>
      <c r="AG10" s="124">
        <v>53.705649477506753</v>
      </c>
      <c r="AH10" s="124">
        <v>53.019048474086532</v>
      </c>
      <c r="AI10" s="124">
        <v>53.012516640275244</v>
      </c>
      <c r="AJ10" s="124">
        <v>53.65153263914479</v>
      </c>
      <c r="AW10">
        <v>-8200</v>
      </c>
      <c r="AX10">
        <f t="shared" si="1"/>
        <v>2.8098124098729967E-2</v>
      </c>
      <c r="AY10">
        <f t="shared" si="2"/>
        <v>1.0133578650087648E-2</v>
      </c>
      <c r="AZ10">
        <f t="shared" si="3"/>
        <v>1.796454544864232E-2</v>
      </c>
      <c r="BA10">
        <f t="shared" si="4"/>
        <v>0.19750026097060525</v>
      </c>
      <c r="BB10">
        <f t="shared" si="5"/>
        <v>0.69533509549510353</v>
      </c>
      <c r="BC10">
        <f t="shared" si="6"/>
        <v>-2.8263435240221559</v>
      </c>
      <c r="BD10">
        <f t="shared" si="7"/>
        <v>-6.2915600534022307</v>
      </c>
      <c r="BE10">
        <f t="shared" si="8"/>
        <v>-517.36225689426158</v>
      </c>
      <c r="BF10">
        <f t="shared" si="8"/>
        <v>-517.35853030108751</v>
      </c>
      <c r="BG10">
        <f t="shared" si="8"/>
        <v>-517.36670363641156</v>
      </c>
      <c r="BH10">
        <f t="shared" si="8"/>
        <v>-517.34863786977314</v>
      </c>
      <c r="BI10">
        <f t="shared" si="8"/>
        <v>-517.38791719794415</v>
      </c>
      <c r="BJ10">
        <f t="shared" si="8"/>
        <v>-517.29907741057968</v>
      </c>
      <c r="BK10">
        <f t="shared" si="8"/>
        <v>-517.48564521684966</v>
      </c>
      <c r="BL10">
        <f t="shared" si="9"/>
        <v>-516.65003799452836</v>
      </c>
    </row>
    <row r="11" spans="1:64" ht="14.25">
      <c r="A11" t="s">
        <v>62</v>
      </c>
      <c r="C11" s="15">
        <f ca="1">INTERCEPT(INDIRECT(D9):G1005,INDIRECT(C9):$F1005)</f>
        <v>-2.4106404362671106E-4</v>
      </c>
      <c r="D11" s="138">
        <f>AB3</f>
        <v>1.4180928899979833E-2</v>
      </c>
      <c r="E11" s="9">
        <v>1.5868990160939447</v>
      </c>
      <c r="F11">
        <v>9.9999999999999995E-7</v>
      </c>
      <c r="T11" s="19">
        <v>1800</v>
      </c>
      <c r="U11" s="19">
        <f t="shared" si="0"/>
        <v>1.5196352436554462E-2</v>
      </c>
      <c r="AA11" s="125" t="s">
        <v>4</v>
      </c>
      <c r="AB11" s="8">
        <f>1-AB7^2</f>
        <v>0.28749928853855333</v>
      </c>
      <c r="AC11" s="8">
        <f>SUM(AE21:AE1950)</f>
        <v>0.1032510048998371</v>
      </c>
      <c r="AD11" s="125" t="s">
        <v>5</v>
      </c>
      <c r="AE11" s="114"/>
      <c r="AF11" s="8">
        <v>3.7861363384934983E-4</v>
      </c>
      <c r="AG11" s="8">
        <v>3.9762166574747063E-4</v>
      </c>
      <c r="AH11" s="8">
        <v>3.7293971981804857E-4</v>
      </c>
      <c r="AI11" s="8">
        <v>3.7123129220005199E-4</v>
      </c>
      <c r="AJ11" s="8">
        <v>3.5971149452609068E-4</v>
      </c>
      <c r="AL11" s="8"/>
      <c r="AM11" s="8"/>
      <c r="AW11">
        <v>-8100</v>
      </c>
      <c r="AX11">
        <f t="shared" si="1"/>
        <v>2.7279668587306332E-2</v>
      </c>
      <c r="AY11">
        <f t="shared" si="2"/>
        <v>1.0177222444018679E-2</v>
      </c>
      <c r="AZ11">
        <f t="shared" si="3"/>
        <v>1.7102446143287653E-2</v>
      </c>
      <c r="BA11">
        <f t="shared" si="4"/>
        <v>0.21818630709406528</v>
      </c>
      <c r="BB11">
        <f t="shared" si="5"/>
        <v>0.74477272098445957</v>
      </c>
      <c r="BC11">
        <f t="shared" si="6"/>
        <v>-2.7550353905918352</v>
      </c>
      <c r="BD11">
        <f t="shared" si="7"/>
        <v>-5.1092904595392197</v>
      </c>
      <c r="BE11">
        <f t="shared" si="8"/>
        <v>-517.17784734554812</v>
      </c>
      <c r="BF11">
        <f t="shared" si="8"/>
        <v>-517.17786145244713</v>
      </c>
      <c r="BG11">
        <f t="shared" si="8"/>
        <v>-517.17781704527431</v>
      </c>
      <c r="BH11">
        <f t="shared" si="8"/>
        <v>-517.17795681841278</v>
      </c>
      <c r="BI11">
        <f t="shared" si="8"/>
        <v>-517.17751671486201</v>
      </c>
      <c r="BJ11">
        <f t="shared" si="8"/>
        <v>-517.17890085988699</v>
      </c>
      <c r="BK11">
        <f t="shared" si="8"/>
        <v>-517.1745316178725</v>
      </c>
      <c r="BL11">
        <f t="shared" si="9"/>
        <v>-516.39581511200811</v>
      </c>
    </row>
    <row r="12" spans="1:64">
      <c r="A12" t="s">
        <v>63</v>
      </c>
      <c r="C12" s="15">
        <f ca="1">SLOPE(INDIRECT(D9):G1005,INDIRECT(C9):$F1005)</f>
        <v>5.9977013290490867E-6</v>
      </c>
      <c r="D12" s="139">
        <f>AB4</f>
        <v>5.5142610710656391E-7</v>
      </c>
      <c r="E12" s="10">
        <v>119.57563877923164</v>
      </c>
      <c r="F12">
        <v>9.9999999999999995E-8</v>
      </c>
      <c r="T12" s="19">
        <v>2000</v>
      </c>
      <c r="U12" s="19">
        <f t="shared" si="0"/>
        <v>1.5311999069480386E-2</v>
      </c>
      <c r="AA12" s="126" t="s">
        <v>35</v>
      </c>
      <c r="AB12" s="8">
        <f>AB7*SIN(RADIANS(AB9))</f>
        <v>-0.36991521925405585</v>
      </c>
      <c r="AE12" s="114"/>
      <c r="AW12">
        <v>-8000</v>
      </c>
      <c r="AX12">
        <f t="shared" si="1"/>
        <v>2.5678595847798861E-2</v>
      </c>
      <c r="AY12">
        <f t="shared" si="2"/>
        <v>1.0221007327726146E-2</v>
      </c>
      <c r="AZ12">
        <f t="shared" si="3"/>
        <v>1.5457588520072715E-2</v>
      </c>
      <c r="BA12">
        <f t="shared" si="4"/>
        <v>0.24974716466876734</v>
      </c>
      <c r="BB12">
        <f t="shared" si="5"/>
        <v>0.801419188748558</v>
      </c>
      <c r="BC12">
        <f t="shared" si="6"/>
        <v>-2.6655653048417851</v>
      </c>
      <c r="BD12">
        <f t="shared" si="7"/>
        <v>-4.1218001243408997</v>
      </c>
      <c r="BE12">
        <f t="shared" ref="BE12:BK21" si="11">$BL12+$AB$7*SIN(BF12)</f>
        <v>-516.97204322557445</v>
      </c>
      <c r="BF12">
        <f t="shared" si="11"/>
        <v>-516.97205156750954</v>
      </c>
      <c r="BG12">
        <f t="shared" si="11"/>
        <v>-516.97199637604376</v>
      </c>
      <c r="BH12">
        <f t="shared" si="11"/>
        <v>-516.97236122051129</v>
      </c>
      <c r="BI12">
        <f t="shared" si="11"/>
        <v>-516.96993568658706</v>
      </c>
      <c r="BJ12">
        <f t="shared" si="11"/>
        <v>-516.98549708550445</v>
      </c>
      <c r="BK12">
        <f t="shared" si="11"/>
        <v>-516.81336060775197</v>
      </c>
      <c r="BL12">
        <f t="shared" si="9"/>
        <v>-516.14159222948786</v>
      </c>
    </row>
    <row r="13" spans="1:64" ht="16.5" thickBot="1">
      <c r="A13" t="s">
        <v>65</v>
      </c>
      <c r="C13" s="3" t="s">
        <v>60</v>
      </c>
      <c r="D13" s="139">
        <f>AB5</f>
        <v>7.0544888218566376E-12</v>
      </c>
      <c r="E13" s="11">
        <v>-2.1707448063808061</v>
      </c>
      <c r="F13">
        <v>1E-8</v>
      </c>
      <c r="T13" s="19">
        <v>2200</v>
      </c>
      <c r="U13" s="19">
        <f t="shared" si="0"/>
        <v>1.5428210061512061E-2</v>
      </c>
      <c r="AA13" s="127" t="s">
        <v>6</v>
      </c>
      <c r="AB13" s="128">
        <f>AB6*86400*300000/149600000</f>
        <v>4.8461501182857578</v>
      </c>
      <c r="AC13" t="s">
        <v>12</v>
      </c>
      <c r="AE13" s="114"/>
      <c r="AW13">
        <v>-7900</v>
      </c>
      <c r="AX13">
        <f t="shared" si="1"/>
        <v>2.2957954960374012E-2</v>
      </c>
      <c r="AY13">
        <f t="shared" si="2"/>
        <v>1.026493330121005E-2</v>
      </c>
      <c r="AZ13">
        <f t="shared" si="3"/>
        <v>1.2693021659163962E-2</v>
      </c>
      <c r="BA13">
        <f t="shared" si="4"/>
        <v>0.30340714987057471</v>
      </c>
      <c r="BB13">
        <f t="shared" si="5"/>
        <v>0.86930068507242753</v>
      </c>
      <c r="BC13">
        <f t="shared" si="6"/>
        <v>-2.5414438306797886</v>
      </c>
      <c r="BD13">
        <f t="shared" si="7"/>
        <v>-3.2318762979864912</v>
      </c>
      <c r="BE13">
        <f t="shared" si="11"/>
        <v>-516.72983695534754</v>
      </c>
      <c r="BF13">
        <f t="shared" si="11"/>
        <v>-516.7298363009121</v>
      </c>
      <c r="BG13">
        <f t="shared" si="11"/>
        <v>-516.72982382039095</v>
      </c>
      <c r="BH13">
        <f t="shared" si="11"/>
        <v>-516.72958628558399</v>
      </c>
      <c r="BI13">
        <f t="shared" si="11"/>
        <v>-516.72522611835791</v>
      </c>
      <c r="BJ13">
        <f t="shared" si="11"/>
        <v>-516.67031499673089</v>
      </c>
      <c r="BK13">
        <f t="shared" si="11"/>
        <v>-516.4090070200815</v>
      </c>
      <c r="BL13">
        <f t="shared" si="9"/>
        <v>-515.8873693469676</v>
      </c>
    </row>
    <row r="14" spans="1:64">
      <c r="A14" t="s">
        <v>70</v>
      </c>
      <c r="E14">
        <f>SUM(R21:R150)</f>
        <v>0.27189505212237552</v>
      </c>
      <c r="T14" s="19">
        <v>2400</v>
      </c>
      <c r="U14" s="19">
        <f t="shared" si="0"/>
        <v>1.554498541264948E-2</v>
      </c>
      <c r="AA14" s="127" t="s">
        <v>36</v>
      </c>
      <c r="AB14" s="8">
        <f>2*AB5*365.24/C8</f>
        <v>2.1061084591481165E-9</v>
      </c>
      <c r="AC14" t="s">
        <v>243</v>
      </c>
      <c r="AE14" s="114"/>
      <c r="AW14">
        <v>-7800</v>
      </c>
      <c r="AX14">
        <f t="shared" si="1"/>
        <v>1.8386877524397001E-2</v>
      </c>
      <c r="AY14">
        <f t="shared" si="2"/>
        <v>1.0309000364470394E-2</v>
      </c>
      <c r="AZ14">
        <f t="shared" si="3"/>
        <v>8.0778771599266091E-3</v>
      </c>
      <c r="BA14">
        <f t="shared" si="4"/>
        <v>0.41547544472382136</v>
      </c>
      <c r="BB14">
        <f t="shared" si="5"/>
        <v>0.95193912488917387</v>
      </c>
      <c r="BC14">
        <f t="shared" si="6"/>
        <v>-2.3357236693595129</v>
      </c>
      <c r="BD14">
        <f t="shared" si="7"/>
        <v>-2.3460048943236087</v>
      </c>
      <c r="BE14">
        <f t="shared" si="11"/>
        <v>-516.41845061109677</v>
      </c>
      <c r="BF14">
        <f t="shared" si="11"/>
        <v>-516.41655485223475</v>
      </c>
      <c r="BG14">
        <f t="shared" si="11"/>
        <v>-516.41047670287833</v>
      </c>
      <c r="BH14">
        <f t="shared" si="11"/>
        <v>-516.39158067896778</v>
      </c>
      <c r="BI14">
        <f t="shared" si="11"/>
        <v>-516.33756946019173</v>
      </c>
      <c r="BJ14">
        <f t="shared" si="11"/>
        <v>-516.20847060392975</v>
      </c>
      <c r="BK14">
        <f t="shared" si="11"/>
        <v>-515.97112154850436</v>
      </c>
      <c r="BL14">
        <f t="shared" si="9"/>
        <v>-515.63314646444735</v>
      </c>
    </row>
    <row r="15" spans="1:64" ht="15.75">
      <c r="A15" s="2" t="s">
        <v>64</v>
      </c>
      <c r="C15" s="13">
        <f ca="1">(C7+C11)+(C8+C12)*INT(MAX(F21:F3533))</f>
        <v>56609.773396239456</v>
      </c>
      <c r="D15" s="8">
        <f>+C7+INT(MAX(F21:F1588))*C8+D11+D12*INT(MAX(F21:F4023))+D13*INT(MAX(F21:F4050)^2)</f>
        <v>56609.786168660808</v>
      </c>
      <c r="E15" s="77" t="s">
        <v>184</v>
      </c>
      <c r="F15" s="75">
        <v>1</v>
      </c>
      <c r="T15" s="19">
        <v>2600</v>
      </c>
      <c r="U15" s="19">
        <f t="shared" si="0"/>
        <v>1.5662325122892649E-2</v>
      </c>
      <c r="AA15" s="126" t="s">
        <v>7</v>
      </c>
      <c r="AB15" s="129">
        <f>(AB10-AB2)/AD2</f>
        <v>196441.40065533252</v>
      </c>
      <c r="AC15" t="s">
        <v>42</v>
      </c>
      <c r="AE15" s="114"/>
      <c r="AW15">
        <v>-7700</v>
      </c>
      <c r="AX15">
        <f t="shared" si="1"/>
        <v>8.9010931109057886E-3</v>
      </c>
      <c r="AY15">
        <f t="shared" si="2"/>
        <v>1.0353208517507172E-2</v>
      </c>
      <c r="AZ15">
        <f t="shared" si="3"/>
        <v>-1.4521154066013831E-3</v>
      </c>
      <c r="BA15">
        <f t="shared" si="4"/>
        <v>0.86542328149647751</v>
      </c>
      <c r="BB15">
        <f t="shared" si="5"/>
        <v>0.95723110117418186</v>
      </c>
      <c r="BC15">
        <f t="shared" si="6"/>
        <v>-1.7309122587738714</v>
      </c>
      <c r="BD15">
        <f t="shared" si="7"/>
        <v>-1.1744553420984609</v>
      </c>
      <c r="BE15">
        <f t="shared" si="11"/>
        <v>-515.87933234943671</v>
      </c>
      <c r="BF15">
        <f t="shared" si="11"/>
        <v>-515.85576713704017</v>
      </c>
      <c r="BG15">
        <f t="shared" si="11"/>
        <v>-515.82152567837295</v>
      </c>
      <c r="BH15">
        <f t="shared" si="11"/>
        <v>-515.77314611827978</v>
      </c>
      <c r="BI15">
        <f t="shared" si="11"/>
        <v>-515.70712905124503</v>
      </c>
      <c r="BJ15">
        <f t="shared" si="11"/>
        <v>-515.62055009290225</v>
      </c>
      <c r="BK15">
        <f t="shared" si="11"/>
        <v>-515.51151038136084</v>
      </c>
      <c r="BL15">
        <f t="shared" si="9"/>
        <v>-515.3789235819271</v>
      </c>
    </row>
    <row r="16" spans="1:64" ht="15.75">
      <c r="A16" s="5" t="s">
        <v>52</v>
      </c>
      <c r="C16" s="14">
        <f ca="1">+C8+C12</f>
        <v>2.4467759977013288</v>
      </c>
      <c r="D16" s="73">
        <f>+C8+D12+2*D13*MAX(F21:F120)</f>
        <v>2.4467705456555349</v>
      </c>
      <c r="E16" s="77" t="s">
        <v>185</v>
      </c>
      <c r="F16" s="78">
        <f ca="1">NOW()+15018.5+$C$5/24</f>
        <v>60373.530853009259</v>
      </c>
      <c r="T16" s="19">
        <v>2800</v>
      </c>
      <c r="U16" s="19">
        <f t="shared" si="0"/>
        <v>1.5780229192241566E-2</v>
      </c>
      <c r="AA16" s="125" t="s">
        <v>8</v>
      </c>
      <c r="AB16" s="129">
        <f>365.24*AB8</f>
        <v>6047.2198886431424</v>
      </c>
      <c r="AC16" t="s">
        <v>13</v>
      </c>
      <c r="AD16" s="8"/>
      <c r="AE16" s="114"/>
      <c r="AW16">
        <v>-7600</v>
      </c>
      <c r="AX16">
        <f t="shared" si="1"/>
        <v>-6.3993541055449941E-3</v>
      </c>
      <c r="AY16">
        <f t="shared" si="2"/>
        <v>1.0397557760320386E-2</v>
      </c>
      <c r="AZ16">
        <f t="shared" si="3"/>
        <v>-1.6796911865865381E-2</v>
      </c>
      <c r="BA16">
        <f t="shared" si="4"/>
        <v>1.2259055802066716</v>
      </c>
      <c r="BB16">
        <f t="shared" si="5"/>
        <v>-0.9833558594675863</v>
      </c>
      <c r="BC16">
        <f t="shared" si="6"/>
        <v>1.2998641762839782</v>
      </c>
      <c r="BD16">
        <f t="shared" si="7"/>
        <v>0.76009724581615923</v>
      </c>
      <c r="BE16">
        <f t="shared" si="11"/>
        <v>-514.78617627167057</v>
      </c>
      <c r="BF16">
        <f t="shared" si="11"/>
        <v>-514.80853358053105</v>
      </c>
      <c r="BG16">
        <f t="shared" si="11"/>
        <v>-514.83727053657788</v>
      </c>
      <c r="BH16">
        <f t="shared" si="11"/>
        <v>-514.87372774216499</v>
      </c>
      <c r="BI16">
        <f t="shared" si="11"/>
        <v>-514.91930342186515</v>
      </c>
      <c r="BJ16">
        <f t="shared" si="11"/>
        <v>-514.97539393581076</v>
      </c>
      <c r="BK16">
        <f t="shared" si="11"/>
        <v>-515.04337627694645</v>
      </c>
      <c r="BL16">
        <f t="shared" si="9"/>
        <v>-515.12470069940696</v>
      </c>
    </row>
    <row r="17" spans="1:79" ht="16.5" thickBot="1">
      <c r="A17" t="s">
        <v>79</v>
      </c>
      <c r="C17">
        <f>COUNT(C21:C4739)</f>
        <v>142</v>
      </c>
      <c r="E17" s="77" t="s">
        <v>186</v>
      </c>
      <c r="F17" s="78">
        <f ca="1">ROUND(2*(F16-$C$7)/$C$8,0)/2+F15</f>
        <v>1842.5</v>
      </c>
      <c r="T17" s="19">
        <v>3000</v>
      </c>
      <c r="U17" s="19">
        <f t="shared" si="0"/>
        <v>1.5898697620696234E-2</v>
      </c>
      <c r="AA17" s="125" t="s">
        <v>9</v>
      </c>
      <c r="AB17" s="130">
        <f>AB13^3/AB8^2</f>
        <v>0.41517934179804356</v>
      </c>
      <c r="AE17" s="114"/>
      <c r="AW17">
        <v>-7500</v>
      </c>
      <c r="AX17">
        <f t="shared" si="1"/>
        <v>-7.1225273121328092E-3</v>
      </c>
      <c r="AY17">
        <f t="shared" si="2"/>
        <v>1.044204809291004E-2</v>
      </c>
      <c r="AZ17">
        <f t="shared" si="3"/>
        <v>-1.7564575405042849E-2</v>
      </c>
      <c r="BA17">
        <f t="shared" si="4"/>
        <v>0.46478621745581761</v>
      </c>
      <c r="BB17">
        <f t="shared" si="5"/>
        <v>-0.41719709240438413</v>
      </c>
      <c r="BC17">
        <f t="shared" si="6"/>
        <v>2.2575967279608427</v>
      </c>
      <c r="BD17">
        <f t="shared" si="7"/>
        <v>2.1131659161325285</v>
      </c>
      <c r="BE17">
        <f t="shared" si="11"/>
        <v>-514.11927950252505</v>
      </c>
      <c r="BF17">
        <f t="shared" si="11"/>
        <v>-514.1239760833563</v>
      </c>
      <c r="BG17">
        <f t="shared" si="11"/>
        <v>-514.13603437995755</v>
      </c>
      <c r="BH17">
        <f t="shared" si="11"/>
        <v>-514.1658041002047</v>
      </c>
      <c r="BI17">
        <f t="shared" si="11"/>
        <v>-514.23338044811931</v>
      </c>
      <c r="BJ17">
        <f t="shared" si="11"/>
        <v>-514.36589564869655</v>
      </c>
      <c r="BK17">
        <f t="shared" si="11"/>
        <v>-514.58046986453587</v>
      </c>
      <c r="BL17">
        <f t="shared" si="9"/>
        <v>-514.87047781688671</v>
      </c>
    </row>
    <row r="18" spans="1:79" ht="17.25" thickTop="1" thickBot="1">
      <c r="A18" s="5" t="s">
        <v>189</v>
      </c>
      <c r="C18" s="96">
        <f ca="1">+C15</f>
        <v>56609.773396239456</v>
      </c>
      <c r="D18" s="97">
        <f ca="1">C16</f>
        <v>2.4467759977013288</v>
      </c>
      <c r="E18" s="77" t="s">
        <v>187</v>
      </c>
      <c r="F18" s="8">
        <f ca="1">ROUND(2*(F16-$C$15)/$C$16,0)/2+F15</f>
        <v>1539.5</v>
      </c>
      <c r="T18" s="19"/>
      <c r="U18" s="19"/>
      <c r="AA18" s="131" t="s">
        <v>10</v>
      </c>
      <c r="AB18" s="132">
        <f>2*PI()/(AB8*365.2422)*AD2</f>
        <v>2.5422288252024612E-3</v>
      </c>
      <c r="AC18" s="133" t="s">
        <v>34</v>
      </c>
      <c r="AD18" s="133"/>
      <c r="AE18" s="134"/>
      <c r="AW18">
        <v>-7400</v>
      </c>
      <c r="AX18">
        <f t="shared" si="1"/>
        <v>-4.4559301262573313E-3</v>
      </c>
      <c r="AY18">
        <f t="shared" si="2"/>
        <v>1.0486679515276128E-2</v>
      </c>
      <c r="AZ18">
        <f t="shared" si="3"/>
        <v>-1.4942609641533459E-2</v>
      </c>
      <c r="BA18">
        <f t="shared" si="4"/>
        <v>0.32244397639048328</v>
      </c>
      <c r="BB18">
        <f t="shared" si="5"/>
        <v>-0.18429326710294455</v>
      </c>
      <c r="BC18">
        <f t="shared" si="6"/>
        <v>2.5026029614030403</v>
      </c>
      <c r="BD18">
        <f t="shared" si="7"/>
        <v>3.0227108084293106</v>
      </c>
      <c r="BE18">
        <f t="shared" si="11"/>
        <v>-513.77914514268048</v>
      </c>
      <c r="BF18">
        <f t="shared" si="11"/>
        <v>-513.77916105422605</v>
      </c>
      <c r="BG18">
        <f t="shared" si="11"/>
        <v>-513.77930777314157</v>
      </c>
      <c r="BH18">
        <f t="shared" si="11"/>
        <v>-513.78065291050029</v>
      </c>
      <c r="BI18">
        <f t="shared" si="11"/>
        <v>-513.7923959069343</v>
      </c>
      <c r="BJ18">
        <f t="shared" si="11"/>
        <v>-513.86982072257933</v>
      </c>
      <c r="BK18">
        <f t="shared" si="11"/>
        <v>-514.13620572719765</v>
      </c>
      <c r="BL18">
        <f t="shared" si="9"/>
        <v>-514.61625493436645</v>
      </c>
    </row>
    <row r="19" spans="1:79" ht="13.5" thickBot="1">
      <c r="A19" s="5" t="s">
        <v>190</v>
      </c>
      <c r="C19" s="25">
        <f>+D15</f>
        <v>56609.786168660808</v>
      </c>
      <c r="D19" s="26">
        <f>+D16</f>
        <v>2.4467705456555349</v>
      </c>
      <c r="E19" s="77" t="s">
        <v>188</v>
      </c>
      <c r="F19" s="79">
        <f ca="1">+$C$15+$C$16*F18-15018.5-$C$5/24</f>
        <v>45357.751711367317</v>
      </c>
      <c r="G19" s="8"/>
      <c r="T19" s="19"/>
      <c r="U19" s="19"/>
      <c r="AA19" s="135"/>
      <c r="AC19" s="135"/>
      <c r="AW19">
        <v>-7300</v>
      </c>
      <c r="AX19">
        <f t="shared" si="1"/>
        <v>-1.3045860248635036E-3</v>
      </c>
      <c r="AY19">
        <f t="shared" si="2"/>
        <v>1.0531452027418656E-2</v>
      </c>
      <c r="AZ19">
        <f t="shared" si="3"/>
        <v>-1.183603805228216E-2</v>
      </c>
      <c r="BA19">
        <f t="shared" si="4"/>
        <v>0.25996790327792141</v>
      </c>
      <c r="BB19">
        <f t="shared" si="5"/>
        <v>-4.8153276072208775E-2</v>
      </c>
      <c r="BC19">
        <f t="shared" si="6"/>
        <v>2.6397838212608744</v>
      </c>
      <c r="BD19">
        <f t="shared" si="7"/>
        <v>3.9015935752082873</v>
      </c>
      <c r="BE19">
        <f t="shared" si="11"/>
        <v>-513.52460435304783</v>
      </c>
      <c r="BF19">
        <f t="shared" si="11"/>
        <v>-513.52460372300163</v>
      </c>
      <c r="BG19">
        <f t="shared" si="11"/>
        <v>-513.52460967238744</v>
      </c>
      <c r="BH19">
        <f t="shared" si="11"/>
        <v>-513.52455350481773</v>
      </c>
      <c r="BI19">
        <f t="shared" si="11"/>
        <v>-513.5250847751455</v>
      </c>
      <c r="BJ19">
        <f t="shared" si="11"/>
        <v>-513.52014586662779</v>
      </c>
      <c r="BK19">
        <f t="shared" si="11"/>
        <v>-513.72280008631003</v>
      </c>
      <c r="BL19">
        <f t="shared" si="9"/>
        <v>-514.3620320518462</v>
      </c>
    </row>
    <row r="20" spans="1:79" ht="15" thickBot="1">
      <c r="A20" s="4" t="s">
        <v>53</v>
      </c>
      <c r="B20" s="4" t="s">
        <v>54</v>
      </c>
      <c r="C20" s="4" t="s">
        <v>55</v>
      </c>
      <c r="D20" s="4" t="s">
        <v>59</v>
      </c>
      <c r="E20" s="4" t="s">
        <v>56</v>
      </c>
      <c r="F20" s="4" t="s">
        <v>57</v>
      </c>
      <c r="G20" s="4" t="s">
        <v>58</v>
      </c>
      <c r="H20" s="7" t="s">
        <v>239</v>
      </c>
      <c r="I20" s="7" t="s">
        <v>240</v>
      </c>
      <c r="J20" s="7" t="s">
        <v>241</v>
      </c>
      <c r="K20" s="7" t="s">
        <v>242</v>
      </c>
      <c r="L20" s="7" t="s">
        <v>72</v>
      </c>
      <c r="M20" s="7" t="s">
        <v>81</v>
      </c>
      <c r="N20" s="7" t="s">
        <v>73</v>
      </c>
      <c r="O20" s="7" t="s">
        <v>69</v>
      </c>
      <c r="P20" s="16" t="s">
        <v>68</v>
      </c>
      <c r="Q20" s="4" t="s">
        <v>61</v>
      </c>
      <c r="T20" s="19"/>
      <c r="U20" s="19"/>
      <c r="Z20" s="4" t="s">
        <v>57</v>
      </c>
      <c r="AA20" s="6" t="s">
        <v>43</v>
      </c>
      <c r="AB20" s="6" t="s">
        <v>48</v>
      </c>
      <c r="AC20" s="6" t="s">
        <v>46</v>
      </c>
      <c r="AD20" s="6" t="s">
        <v>37</v>
      </c>
      <c r="AE20" s="6" t="s">
        <v>11</v>
      </c>
      <c r="AF20" s="6" t="s">
        <v>47</v>
      </c>
      <c r="AG20" s="105"/>
      <c r="AH20" s="6" t="s">
        <v>19</v>
      </c>
      <c r="AI20" s="6" t="s">
        <v>20</v>
      </c>
      <c r="AJ20" s="6" t="s">
        <v>21</v>
      </c>
      <c r="AK20" s="6" t="s">
        <v>38</v>
      </c>
      <c r="AL20" s="6" t="s">
        <v>22</v>
      </c>
      <c r="AM20" s="6" t="s">
        <v>23</v>
      </c>
      <c r="AN20" s="4" t="s">
        <v>24</v>
      </c>
      <c r="AO20" s="4" t="s">
        <v>25</v>
      </c>
      <c r="AP20" s="4" t="s">
        <v>26</v>
      </c>
      <c r="AQ20" s="4" t="s">
        <v>27</v>
      </c>
      <c r="AR20" s="4" t="s">
        <v>28</v>
      </c>
      <c r="AS20" s="4" t="s">
        <v>29</v>
      </c>
      <c r="AT20" s="4" t="s">
        <v>30</v>
      </c>
      <c r="AU20" s="4" t="s">
        <v>145</v>
      </c>
      <c r="AV20" s="136"/>
      <c r="AW20">
        <v>-7200</v>
      </c>
      <c r="AX20">
        <f t="shared" si="1"/>
        <v>1.9346127626782179E-3</v>
      </c>
      <c r="AY20">
        <f t="shared" si="2"/>
        <v>1.0576365629337619E-2</v>
      </c>
      <c r="AZ20">
        <f t="shared" si="3"/>
        <v>-8.6417528666594013E-3</v>
      </c>
      <c r="BA20">
        <f t="shared" si="4"/>
        <v>0.22452701556964638</v>
      </c>
      <c r="BB20">
        <f t="shared" si="5"/>
        <v>4.760051731803526E-2</v>
      </c>
      <c r="BC20">
        <f t="shared" si="6"/>
        <v>2.7355742372021612</v>
      </c>
      <c r="BD20">
        <f t="shared" si="7"/>
        <v>4.8580285409662176</v>
      </c>
      <c r="BE20">
        <f t="shared" si="11"/>
        <v>-513.31169201055241</v>
      </c>
      <c r="BF20">
        <f t="shared" si="11"/>
        <v>-513.31160960082798</v>
      </c>
      <c r="BG20">
        <f t="shared" si="11"/>
        <v>-513.31190348572102</v>
      </c>
      <c r="BH20">
        <f t="shared" si="11"/>
        <v>-513.31085656910125</v>
      </c>
      <c r="BI20">
        <f t="shared" si="11"/>
        <v>-513.31460035876194</v>
      </c>
      <c r="BJ20">
        <f t="shared" si="11"/>
        <v>-513.30139034476326</v>
      </c>
      <c r="BK20">
        <f t="shared" si="11"/>
        <v>-513.35048551909802</v>
      </c>
      <c r="BL20">
        <f t="shared" si="9"/>
        <v>-514.10780916932595</v>
      </c>
    </row>
    <row r="21" spans="1:79" s="19" customFormat="1" ht="12.75" customHeight="1">
      <c r="A21" s="142" t="s">
        <v>84</v>
      </c>
      <c r="B21" s="143"/>
      <c r="C21" s="144">
        <v>28327.652999999998</v>
      </c>
      <c r="D21" s="144" t="s">
        <v>60</v>
      </c>
      <c r="E21" s="8">
        <f t="shared" ref="E21:E52" si="12">+(C21-C$7)/C$8</f>
        <v>-11255.960923993674</v>
      </c>
      <c r="F21" s="8">
        <f t="shared" ref="F21:F52" si="13">ROUND(2*E21,0)/2</f>
        <v>-11256</v>
      </c>
      <c r="G21" s="8">
        <f t="shared" ref="G21:G52" si="14">+C21-(C$7+F21*C$8)</f>
        <v>9.5609999996668193E-2</v>
      </c>
      <c r="H21" s="8"/>
      <c r="I21" s="8">
        <f>G21</f>
        <v>9.5609999996668193E-2</v>
      </c>
      <c r="J21" s="8"/>
      <c r="K21" s="8"/>
      <c r="L21" s="8"/>
      <c r="M21" s="8"/>
      <c r="N21" s="8"/>
      <c r="O21" s="8"/>
      <c r="P21" s="8"/>
      <c r="Q21" s="145">
        <f t="shared" ref="Q21:Q52" si="15">+C21-15018.5</f>
        <v>13309.152999999998</v>
      </c>
      <c r="S21" s="137"/>
      <c r="Y21"/>
      <c r="Z21">
        <f t="shared" ref="Z21:Z52" si="16">F21</f>
        <v>-11256</v>
      </c>
      <c r="AA21" s="19">
        <f t="shared" ref="AA21:AA52" si="17">AB$3+AB$4*Z21+AB$5*Z21^2+AH21</f>
        <v>2.2329867782610327E-2</v>
      </c>
      <c r="AB21" s="19">
        <f t="shared" ref="AB21:AB52" si="18">IF(S21&lt;&gt;0,G21-AH21, -9999)</f>
        <v>-9999</v>
      </c>
      <c r="AC21" s="19">
        <f t="shared" ref="AC21:AC52" si="19">+G21-P21</f>
        <v>9.5609999996668193E-2</v>
      </c>
      <c r="AD21" s="19">
        <f t="shared" ref="AD21:AD52" si="20">IF(S21&lt;&gt;0,G21-AA21, -9999)</f>
        <v>-9999</v>
      </c>
      <c r="AE21" s="19">
        <f t="shared" ref="AE21:AE52" si="21">+(G21-AA21)^2*S21</f>
        <v>0</v>
      </c>
      <c r="AF21">
        <f t="shared" ref="AF21:AF52" si="22">IF(S21&lt;&gt;0,G21-P21, -9999)</f>
        <v>-9999</v>
      </c>
      <c r="AG21" s="137"/>
      <c r="AH21">
        <f t="shared" ref="AH21:AH52" si="23">$AB$6*($AB$11/AI21*AJ21+$AB$12)</f>
        <v>1.34620047927532E-2</v>
      </c>
      <c r="AI21">
        <f t="shared" ref="AI21:AI52" si="24">1+$AB$7*COS(AL21)</f>
        <v>0.15621444283729402</v>
      </c>
      <c r="AJ21">
        <f t="shared" ref="AJ21:AJ52" si="25">SIN(AL21+RADIANS($AB$9))</f>
        <v>0.46251308849001266</v>
      </c>
      <c r="AK21">
        <f t="shared" ref="AK21:AK52" si="26">$AB$7*SIN(AL21)</f>
        <v>-2.2948746917173298E-2</v>
      </c>
      <c r="AL21">
        <f t="shared" ref="AL21:AL52" si="27">2*ATAN(AM21)</f>
        <v>-3.1144019878331624</v>
      </c>
      <c r="AM21">
        <f t="shared" ref="AM21:AM52" si="28">SQRT((1+$AB$7)/(1-$AB$7))*TAN(AN21/2)</f>
        <v>-73.550121734080037</v>
      </c>
      <c r="AN21" s="19">
        <f t="shared" ref="AN21:AT30" si="29">$AU21+$AB$7*SIN(AO21)</f>
        <v>-524.55251958534996</v>
      </c>
      <c r="AO21" s="19">
        <f t="shared" si="29"/>
        <v>-524.48723282026151</v>
      </c>
      <c r="AP21" s="19">
        <f t="shared" si="29"/>
        <v>-524.56515574864375</v>
      </c>
      <c r="AQ21" s="19">
        <f t="shared" si="29"/>
        <v>-524.47205315516692</v>
      </c>
      <c r="AR21" s="19">
        <f t="shared" si="29"/>
        <v>-524.58318575606552</v>
      </c>
      <c r="AS21" s="19">
        <f t="shared" si="29"/>
        <v>-524.45032269104593</v>
      </c>
      <c r="AT21" s="19">
        <f t="shared" si="29"/>
        <v>-524.60896257232616</v>
      </c>
      <c r="AU21" s="19">
        <f t="shared" ref="AU21:AU52" si="30">RADIANS($AB$9)+$AB$18*(F21-AB$15)</f>
        <v>-524.41908928434714</v>
      </c>
      <c r="AV21"/>
      <c r="AW21">
        <v>-7100</v>
      </c>
      <c r="AX21">
        <f t="shared" si="1"/>
        <v>5.1376495836775067E-3</v>
      </c>
      <c r="AY21">
        <f t="shared" si="2"/>
        <v>1.0621420321033023E-2</v>
      </c>
      <c r="AZ21">
        <f t="shared" si="3"/>
        <v>-5.4837707373555158E-3</v>
      </c>
      <c r="BA21">
        <f t="shared" si="4"/>
        <v>0.20180347626381101</v>
      </c>
      <c r="BB21">
        <f t="shared" si="5"/>
        <v>0.12203465407049163</v>
      </c>
      <c r="BC21">
        <f t="shared" si="6"/>
        <v>2.8102953273787707</v>
      </c>
      <c r="BD21">
        <f t="shared" si="7"/>
        <v>5.9815558587406112</v>
      </c>
      <c r="BE21">
        <f t="shared" si="11"/>
        <v>-513.12323826271211</v>
      </c>
      <c r="BF21">
        <f t="shared" si="11"/>
        <v>-513.12523386831913</v>
      </c>
      <c r="BG21">
        <f t="shared" si="11"/>
        <v>-513.12053729464128</v>
      </c>
      <c r="BH21">
        <f t="shared" si="11"/>
        <v>-513.13165180753128</v>
      </c>
      <c r="BI21">
        <f t="shared" si="11"/>
        <v>-513.10568140139117</v>
      </c>
      <c r="BJ21">
        <f t="shared" si="11"/>
        <v>-513.16833674891404</v>
      </c>
      <c r="BK21">
        <f t="shared" si="11"/>
        <v>-513.02685318867248</v>
      </c>
      <c r="BL21">
        <f t="shared" si="9"/>
        <v>-513.85358628680569</v>
      </c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</row>
    <row r="22" spans="1:79" s="19" customFormat="1" ht="12.75" customHeight="1">
      <c r="A22" t="s">
        <v>247</v>
      </c>
      <c r="B22" s="89" t="s">
        <v>89</v>
      </c>
      <c r="C22" s="18">
        <v>34070.290999999997</v>
      </c>
      <c r="D22" s="18"/>
      <c r="E22" s="92">
        <f t="shared" si="12"/>
        <v>-8908.9328012032202</v>
      </c>
      <c r="F22" s="19">
        <f t="shared" si="13"/>
        <v>-8909</v>
      </c>
      <c r="G22" s="19">
        <f t="shared" si="14"/>
        <v>0.16442000000097323</v>
      </c>
      <c r="H22">
        <f>G22</f>
        <v>0.16442000000097323</v>
      </c>
      <c r="I22"/>
      <c r="J22"/>
      <c r="K22"/>
      <c r="L22"/>
      <c r="M22"/>
      <c r="N22"/>
      <c r="O22"/>
      <c r="P22" s="21">
        <f t="shared" ref="P22:P53" si="31">D$11+D$12*F22+D$13*F22^2</f>
        <v>9.8281904718695752E-3</v>
      </c>
      <c r="Q22" s="22">
        <f t="shared" si="15"/>
        <v>19051.790999999997</v>
      </c>
      <c r="R22" s="19">
        <f t="shared" ref="R22:R49" si="32">+(P22-G22)^2</f>
        <v>2.3898627573482659E-2</v>
      </c>
      <c r="S22" s="3"/>
      <c r="Y22"/>
      <c r="Z22">
        <f t="shared" si="16"/>
        <v>-8909</v>
      </c>
      <c r="AA22" s="19">
        <f t="shared" si="17"/>
        <v>2.1589296000681546E-2</v>
      </c>
      <c r="AB22" s="19">
        <f t="shared" si="18"/>
        <v>-9999</v>
      </c>
      <c r="AC22" s="19">
        <f t="shared" si="19"/>
        <v>0.15459180952910365</v>
      </c>
      <c r="AD22" s="19">
        <f t="shared" si="20"/>
        <v>-9999</v>
      </c>
      <c r="AE22" s="19">
        <f t="shared" si="21"/>
        <v>0</v>
      </c>
      <c r="AF22">
        <f t="shared" si="22"/>
        <v>-9999</v>
      </c>
      <c r="AG22" s="137"/>
      <c r="AH22">
        <f t="shared" si="23"/>
        <v>1.1761105528811971E-2</v>
      </c>
      <c r="AI22">
        <f t="shared" si="24"/>
        <v>0.15594928875236547</v>
      </c>
      <c r="AJ22">
        <f t="shared" si="25"/>
        <v>0.42874187178654372</v>
      </c>
      <c r="AK22">
        <f t="shared" si="26"/>
        <v>8.8942848958756537E-3</v>
      </c>
      <c r="AL22">
        <f t="shared" si="27"/>
        <v>3.1310554245015902</v>
      </c>
      <c r="AM22">
        <f t="shared" si="28"/>
        <v>189.80146276520094</v>
      </c>
      <c r="AN22" s="19">
        <f t="shared" si="29"/>
        <v>-518.39902452418835</v>
      </c>
      <c r="AO22" s="19">
        <f t="shared" si="29"/>
        <v>-518.42615670016801</v>
      </c>
      <c r="AP22" s="19">
        <f t="shared" si="29"/>
        <v>-518.39397594180491</v>
      </c>
      <c r="AQ22" s="19">
        <f t="shared" si="29"/>
        <v>-518.43215094616869</v>
      </c>
      <c r="AR22" s="19">
        <f t="shared" si="29"/>
        <v>-518.38687184792616</v>
      </c>
      <c r="AS22" s="19">
        <f t="shared" si="29"/>
        <v>-518.44059000695029</v>
      </c>
      <c r="AT22" s="19">
        <f t="shared" si="29"/>
        <v>-518.37687225399122</v>
      </c>
      <c r="AU22" s="19">
        <f t="shared" si="30"/>
        <v>-518.45247823159696</v>
      </c>
      <c r="AV22"/>
      <c r="AW22">
        <v>-7000</v>
      </c>
      <c r="AX22">
        <f t="shared" si="1"/>
        <v>8.307999274236557E-3</v>
      </c>
      <c r="AY22">
        <f t="shared" si="2"/>
        <v>1.0666616102504861E-2</v>
      </c>
      <c r="AZ22">
        <f t="shared" si="3"/>
        <v>-2.3586168282683029E-3</v>
      </c>
      <c r="BA22">
        <f t="shared" si="4"/>
        <v>0.18599277426666894</v>
      </c>
      <c r="BB22">
        <f t="shared" si="5"/>
        <v>0.18475678177192548</v>
      </c>
      <c r="BC22">
        <f t="shared" si="6"/>
        <v>2.8737801037328166</v>
      </c>
      <c r="BD22">
        <f t="shared" si="7"/>
        <v>7.4232210551804156</v>
      </c>
      <c r="BE22">
        <f t="shared" ref="BE22:BK31" si="33">$BL22+$AB$7*SIN(BF22)</f>
        <v>-512.94733952660329</v>
      </c>
      <c r="BF22">
        <f t="shared" si="33"/>
        <v>-512.96229381676778</v>
      </c>
      <c r="BG22">
        <f t="shared" si="33"/>
        <v>-512.93485190474439</v>
      </c>
      <c r="BH22">
        <f t="shared" si="33"/>
        <v>-512.98593076424106</v>
      </c>
      <c r="BI22">
        <f t="shared" si="33"/>
        <v>-512.89315484140934</v>
      </c>
      <c r="BJ22">
        <f t="shared" si="33"/>
        <v>-513.0707285504551</v>
      </c>
      <c r="BK22">
        <f t="shared" si="33"/>
        <v>-512.75636486930534</v>
      </c>
      <c r="BL22">
        <f t="shared" si="9"/>
        <v>-513.59936340428544</v>
      </c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</row>
    <row r="23" spans="1:79" s="19" customFormat="1" ht="12.75" customHeight="1">
      <c r="A23" t="s">
        <v>247</v>
      </c>
      <c r="B23" s="89" t="s">
        <v>92</v>
      </c>
      <c r="C23" s="18">
        <v>34149.807999999997</v>
      </c>
      <c r="D23" s="18"/>
      <c r="E23" s="92">
        <f t="shared" si="12"/>
        <v>-8876.4340375270276</v>
      </c>
      <c r="F23" s="19">
        <f t="shared" si="13"/>
        <v>-8876.5</v>
      </c>
      <c r="G23" s="19">
        <f t="shared" si="14"/>
        <v>0.16139499999553664</v>
      </c>
      <c r="H23">
        <f>G23</f>
        <v>0.16139499999553664</v>
      </c>
      <c r="I23"/>
      <c r="J23"/>
      <c r="K23"/>
      <c r="L23"/>
      <c r="M23"/>
      <c r="N23"/>
      <c r="O23"/>
      <c r="P23" s="21">
        <f t="shared" si="31"/>
        <v>9.8420341229949505E-3</v>
      </c>
      <c r="Q23" s="22">
        <f t="shared" si="15"/>
        <v>19131.307999999997</v>
      </c>
      <c r="R23" s="19">
        <f t="shared" si="32"/>
        <v>2.2968301464763786E-2</v>
      </c>
      <c r="S23" s="3"/>
      <c r="Y23"/>
      <c r="Z23">
        <f t="shared" si="16"/>
        <v>-8876.5</v>
      </c>
      <c r="AA23" s="19">
        <f t="shared" si="17"/>
        <v>2.2061163297108291E-2</v>
      </c>
      <c r="AB23" s="19">
        <f t="shared" si="18"/>
        <v>-9999</v>
      </c>
      <c r="AC23" s="19">
        <f t="shared" si="19"/>
        <v>0.15155296587254169</v>
      </c>
      <c r="AD23" s="19">
        <f t="shared" si="20"/>
        <v>-9999</v>
      </c>
      <c r="AE23" s="19">
        <f t="shared" si="21"/>
        <v>0</v>
      </c>
      <c r="AF23">
        <f t="shared" si="22"/>
        <v>-9999</v>
      </c>
      <c r="AG23" s="137"/>
      <c r="AH23">
        <f t="shared" si="23"/>
        <v>1.2219129174113341E-2</v>
      </c>
      <c r="AI23">
        <f t="shared" si="24"/>
        <v>0.15590271656993426</v>
      </c>
      <c r="AJ23">
        <f t="shared" si="25"/>
        <v>0.43749380064447063</v>
      </c>
      <c r="AK23">
        <f t="shared" si="26"/>
        <v>6.9826028813033581E-4</v>
      </c>
      <c r="AL23">
        <f t="shared" si="27"/>
        <v>3.1407654265123424</v>
      </c>
      <c r="AM23">
        <f t="shared" si="28"/>
        <v>2417.7156919384511</v>
      </c>
      <c r="AN23" s="19">
        <f t="shared" si="29"/>
        <v>-518.36563289283447</v>
      </c>
      <c r="AO23" s="19">
        <f t="shared" si="29"/>
        <v>-518.36779072314152</v>
      </c>
      <c r="AP23" s="19">
        <f t="shared" si="29"/>
        <v>-518.36523432926754</v>
      </c>
      <c r="AQ23" s="19">
        <f t="shared" si="29"/>
        <v>-518.36826290675333</v>
      </c>
      <c r="AR23" s="19">
        <f t="shared" si="29"/>
        <v>-518.36467493336124</v>
      </c>
      <c r="AS23" s="19">
        <f t="shared" si="29"/>
        <v>-518.368925632681</v>
      </c>
      <c r="AT23" s="19">
        <f t="shared" si="29"/>
        <v>-518.36388980293714</v>
      </c>
      <c r="AU23" s="19">
        <f t="shared" si="30"/>
        <v>-518.36985579477789</v>
      </c>
      <c r="AV23"/>
      <c r="AW23">
        <v>-6900</v>
      </c>
      <c r="AX23">
        <f t="shared" si="1"/>
        <v>1.1480810427554743E-2</v>
      </c>
      <c r="AY23">
        <f t="shared" si="2"/>
        <v>1.0711952973753137E-2</v>
      </c>
      <c r="AZ23">
        <f t="shared" si="3"/>
        <v>7.6885745380160433E-4</v>
      </c>
      <c r="BA23">
        <f t="shared" si="4"/>
        <v>0.17446102082664283</v>
      </c>
      <c r="BB23">
        <f t="shared" si="5"/>
        <v>0.24115354704593087</v>
      </c>
      <c r="BC23">
        <f t="shared" si="6"/>
        <v>2.9315100287769282</v>
      </c>
      <c r="BD23">
        <f t="shared" si="7"/>
        <v>9.4850242872351291</v>
      </c>
      <c r="BE23">
        <f t="shared" si="33"/>
        <v>-512.77531218707497</v>
      </c>
      <c r="BF23">
        <f t="shared" si="33"/>
        <v>-512.82066755410722</v>
      </c>
      <c r="BG23">
        <f t="shared" si="33"/>
        <v>-512.75005635560922</v>
      </c>
      <c r="BH23">
        <f t="shared" si="33"/>
        <v>-512.86201795972113</v>
      </c>
      <c r="BI23">
        <f t="shared" si="33"/>
        <v>-512.68897614600007</v>
      </c>
      <c r="BJ23">
        <f t="shared" si="33"/>
        <v>-512.97005439641327</v>
      </c>
      <c r="BK23">
        <f t="shared" si="33"/>
        <v>-512.54006613490401</v>
      </c>
      <c r="BL23">
        <f t="shared" si="9"/>
        <v>-513.34514052176519</v>
      </c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</row>
    <row r="24" spans="1:79" s="19" customFormat="1" ht="12.75" customHeight="1">
      <c r="A24" t="s">
        <v>247</v>
      </c>
      <c r="B24" s="89" t="s">
        <v>89</v>
      </c>
      <c r="C24" s="18">
        <v>35239.85</v>
      </c>
      <c r="D24" s="18"/>
      <c r="E24" s="92">
        <f t="shared" si="12"/>
        <v>-8430.9315996190908</v>
      </c>
      <c r="F24" s="19">
        <f t="shared" si="13"/>
        <v>-8431</v>
      </c>
      <c r="G24" s="19">
        <f t="shared" si="14"/>
        <v>0.16735999999946216</v>
      </c>
      <c r="H24">
        <f>G24</f>
        <v>0.16735999999946216</v>
      </c>
      <c r="I24"/>
      <c r="J24"/>
      <c r="K24"/>
      <c r="L24"/>
      <c r="M24"/>
      <c r="N24"/>
      <c r="O24"/>
      <c r="P24" s="21">
        <f t="shared" si="31"/>
        <v>1.0033300879376776E-2</v>
      </c>
      <c r="Q24" s="22">
        <f t="shared" si="15"/>
        <v>20221.349999999999</v>
      </c>
      <c r="R24" s="19">
        <f t="shared" si="32"/>
        <v>2.475169025602187E-2</v>
      </c>
      <c r="S24" s="3"/>
      <c r="Y24"/>
      <c r="Z24">
        <f t="shared" si="16"/>
        <v>-8431</v>
      </c>
      <c r="AA24" s="19">
        <f t="shared" si="17"/>
        <v>2.776883979070835E-2</v>
      </c>
      <c r="AB24" s="19">
        <f t="shared" si="18"/>
        <v>-9999</v>
      </c>
      <c r="AC24" s="19">
        <f t="shared" si="19"/>
        <v>0.15732669912008537</v>
      </c>
      <c r="AD24" s="19">
        <f t="shared" si="20"/>
        <v>-9999</v>
      </c>
      <c r="AE24" s="19">
        <f t="shared" si="21"/>
        <v>0</v>
      </c>
      <c r="AF24">
        <f t="shared" si="22"/>
        <v>-9999</v>
      </c>
      <c r="AG24" s="137"/>
      <c r="AH24">
        <f t="shared" si="23"/>
        <v>1.7735538911331575E-2</v>
      </c>
      <c r="AI24">
        <f t="shared" si="24"/>
        <v>0.16953334754263005</v>
      </c>
      <c r="AJ24">
        <f t="shared" si="25"/>
        <v>0.59204449879429388</v>
      </c>
      <c r="AK24">
        <f t="shared" si="26"/>
        <v>-0.15108226440484876</v>
      </c>
      <c r="AL24">
        <f t="shared" si="27"/>
        <v>-2.961636200222526</v>
      </c>
      <c r="AM24">
        <f t="shared" si="28"/>
        <v>-11.083790882363935</v>
      </c>
      <c r="AN24" s="19">
        <f t="shared" si="29"/>
        <v>-517.76103513631767</v>
      </c>
      <c r="AO24" s="19">
        <f t="shared" si="29"/>
        <v>-517.69343831954291</v>
      </c>
      <c r="AP24" s="19">
        <f t="shared" si="29"/>
        <v>-517.79188225711437</v>
      </c>
      <c r="AQ24" s="19">
        <f t="shared" si="29"/>
        <v>-517.64592818872734</v>
      </c>
      <c r="AR24" s="19">
        <f t="shared" si="29"/>
        <v>-517.85744309778454</v>
      </c>
      <c r="AS24" s="19">
        <f t="shared" si="29"/>
        <v>-517.53757788199539</v>
      </c>
      <c r="AT24" s="19">
        <f t="shared" si="29"/>
        <v>-517.99907479933813</v>
      </c>
      <c r="AU24" s="19">
        <f t="shared" si="30"/>
        <v>-517.23729285315017</v>
      </c>
      <c r="AV24"/>
      <c r="AW24">
        <v>-6800</v>
      </c>
      <c r="AX24">
        <f t="shared" si="1"/>
        <v>1.4586050754858516E-2</v>
      </c>
      <c r="AY24">
        <f t="shared" si="2"/>
        <v>1.0757430934777849E-2</v>
      </c>
      <c r="AZ24">
        <f t="shared" si="3"/>
        <v>3.8286198200806676E-3</v>
      </c>
      <c r="BA24">
        <f t="shared" si="4"/>
        <v>0.16619365109545814</v>
      </c>
      <c r="BB24">
        <f t="shared" si="5"/>
        <v>0.29296284023655089</v>
      </c>
      <c r="BC24">
        <f t="shared" si="6"/>
        <v>2.985279902749443</v>
      </c>
      <c r="BD24">
        <f t="shared" si="7"/>
        <v>12.768798774332932</v>
      </c>
      <c r="BE24">
        <f t="shared" si="33"/>
        <v>-512.60581258591731</v>
      </c>
      <c r="BF24">
        <f t="shared" si="33"/>
        <v>-512.69184320479008</v>
      </c>
      <c r="BG24">
        <f t="shared" si="33"/>
        <v>-512.57204817925219</v>
      </c>
      <c r="BH24">
        <f t="shared" si="33"/>
        <v>-512.74161213069499</v>
      </c>
      <c r="BI24">
        <f t="shared" si="33"/>
        <v>-512.5062501313131</v>
      </c>
      <c r="BJ24">
        <f t="shared" si="33"/>
        <v>-512.84476465316675</v>
      </c>
      <c r="BK24">
        <f t="shared" si="33"/>
        <v>-512.37551914748713</v>
      </c>
      <c r="BL24">
        <f t="shared" si="9"/>
        <v>-513.09091763924494</v>
      </c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</row>
    <row r="25" spans="1:79" s="19" customFormat="1" ht="12.75" customHeight="1">
      <c r="A25" t="s">
        <v>247</v>
      </c>
      <c r="B25" s="89" t="s">
        <v>92</v>
      </c>
      <c r="C25" s="18">
        <v>35321.826000000001</v>
      </c>
      <c r="D25" s="18"/>
      <c r="E25" s="92">
        <f t="shared" si="12"/>
        <v>-8397.4278375163994</v>
      </c>
      <c r="F25" s="19">
        <f t="shared" si="13"/>
        <v>-8397.5</v>
      </c>
      <c r="G25" s="19">
        <f t="shared" si="14"/>
        <v>0.17656500000157394</v>
      </c>
      <c r="H25">
        <f>G25</f>
        <v>0.17656500000157394</v>
      </c>
      <c r="I25"/>
      <c r="J25"/>
      <c r="K25"/>
      <c r="L25"/>
      <c r="M25"/>
      <c r="N25"/>
      <c r="O25"/>
      <c r="P25" s="21">
        <f t="shared" si="31"/>
        <v>1.0047796652382703E-2</v>
      </c>
      <c r="Q25" s="22">
        <f t="shared" si="15"/>
        <v>20303.326000000001</v>
      </c>
      <c r="R25" s="19">
        <f t="shared" si="32"/>
        <v>2.7727979011235904E-2</v>
      </c>
      <c r="S25" s="3"/>
      <c r="Y25"/>
      <c r="Z25">
        <f t="shared" si="16"/>
        <v>-8397.5</v>
      </c>
      <c r="AA25" s="19">
        <f t="shared" si="17"/>
        <v>2.7992399549905837E-2</v>
      </c>
      <c r="AB25" s="19">
        <f t="shared" si="18"/>
        <v>-9999</v>
      </c>
      <c r="AC25" s="19">
        <f t="shared" si="19"/>
        <v>0.16651720334919123</v>
      </c>
      <c r="AD25" s="19">
        <f t="shared" si="20"/>
        <v>-9999</v>
      </c>
      <c r="AE25" s="19">
        <f t="shared" si="21"/>
        <v>0</v>
      </c>
      <c r="AF25">
        <f t="shared" si="22"/>
        <v>-9999</v>
      </c>
      <c r="AG25" s="137"/>
      <c r="AH25">
        <f t="shared" si="23"/>
        <v>1.7944602897523136E-2</v>
      </c>
      <c r="AI25">
        <f t="shared" si="24"/>
        <v>0.17241754117454089</v>
      </c>
      <c r="AJ25">
        <f t="shared" si="25"/>
        <v>0.60659928690249942</v>
      </c>
      <c r="AK25">
        <f t="shared" si="26"/>
        <v>-0.16615650846672864</v>
      </c>
      <c r="AL25">
        <f t="shared" si="27"/>
        <v>-2.9434535919360862</v>
      </c>
      <c r="AM25">
        <f t="shared" si="28"/>
        <v>-10.060876016783842</v>
      </c>
      <c r="AN25" s="19">
        <f t="shared" si="29"/>
        <v>-517.70400437718149</v>
      </c>
      <c r="AO25" s="19">
        <f t="shared" si="29"/>
        <v>-517.65018407534944</v>
      </c>
      <c r="AP25" s="19">
        <f t="shared" si="29"/>
        <v>-517.73167277338757</v>
      </c>
      <c r="AQ25" s="19">
        <f t="shared" si="29"/>
        <v>-517.60600657467432</v>
      </c>
      <c r="AR25" s="19">
        <f t="shared" si="29"/>
        <v>-517.79507101557306</v>
      </c>
      <c r="AS25" s="19">
        <f t="shared" si="29"/>
        <v>-517.49686652322828</v>
      </c>
      <c r="AT25" s="19">
        <f t="shared" si="29"/>
        <v>-517.94207577692407</v>
      </c>
      <c r="AU25" s="19">
        <f t="shared" si="30"/>
        <v>-517.15212818750592</v>
      </c>
      <c r="AV25"/>
      <c r="AW25">
        <v>-6700</v>
      </c>
      <c r="AX25">
        <f t="shared" si="1"/>
        <v>1.7429200945230743E-2</v>
      </c>
      <c r="AY25">
        <f t="shared" si="2"/>
        <v>1.0803049985578999E-2</v>
      </c>
      <c r="AZ25">
        <f t="shared" si="3"/>
        <v>6.6261509596517451E-3</v>
      </c>
      <c r="BA25">
        <f t="shared" si="4"/>
        <v>0.16076887438511245</v>
      </c>
      <c r="BB25">
        <f t="shared" si="5"/>
        <v>0.33933039040164681</v>
      </c>
      <c r="BC25">
        <f t="shared" si="6"/>
        <v>3.0341606866275828</v>
      </c>
      <c r="BD25">
        <f t="shared" si="7"/>
        <v>18.59852408723086</v>
      </c>
      <c r="BE25">
        <f t="shared" si="33"/>
        <v>-512.44531394794683</v>
      </c>
      <c r="BF25">
        <f t="shared" si="33"/>
        <v>-512.56173288325942</v>
      </c>
      <c r="BG25">
        <f t="shared" si="33"/>
        <v>-512.4114037757713</v>
      </c>
      <c r="BH25">
        <f t="shared" si="33"/>
        <v>-512.60764224527986</v>
      </c>
      <c r="BI25">
        <f t="shared" si="33"/>
        <v>-512.35440608247222</v>
      </c>
      <c r="BJ25">
        <f t="shared" si="33"/>
        <v>-512.68777190007086</v>
      </c>
      <c r="BK25">
        <f t="shared" si="33"/>
        <v>-512.25695936615045</v>
      </c>
      <c r="BL25">
        <f t="shared" si="9"/>
        <v>-512.83669475672468</v>
      </c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</row>
    <row r="26" spans="1:79" s="19" customFormat="1" ht="12.75" customHeight="1">
      <c r="A26" t="s">
        <v>205</v>
      </c>
      <c r="B26" s="3" t="s">
        <v>92</v>
      </c>
      <c r="C26" s="83">
        <v>47565.373699999996</v>
      </c>
      <c r="D26" t="s">
        <v>203</v>
      </c>
      <c r="E26" s="92">
        <f t="shared" si="12"/>
        <v>-3393.4643673087389</v>
      </c>
      <c r="F26" s="19">
        <f t="shared" si="13"/>
        <v>-3393.5</v>
      </c>
      <c r="G26" s="19">
        <f t="shared" si="14"/>
        <v>8.7184999996679835E-2</v>
      </c>
      <c r="J26" s="92">
        <f t="shared" ref="J26:J62" si="34">G26</f>
        <v>8.7184999996679835E-2</v>
      </c>
      <c r="P26" s="21">
        <f t="shared" si="31"/>
        <v>1.2390902785940596E-2</v>
      </c>
      <c r="Q26" s="22">
        <f t="shared" si="15"/>
        <v>32546.873699999996</v>
      </c>
      <c r="R26" s="19">
        <f t="shared" si="32"/>
        <v>5.5941569775695109E-3</v>
      </c>
      <c r="S26" s="137">
        <v>1</v>
      </c>
      <c r="Y26"/>
      <c r="Z26">
        <f t="shared" si="16"/>
        <v>-3393.5</v>
      </c>
      <c r="AA26" s="19">
        <f t="shared" si="17"/>
        <v>3.0566763123556873E-2</v>
      </c>
      <c r="AB26" s="19">
        <f t="shared" si="18"/>
        <v>6.9009139659063551E-2</v>
      </c>
      <c r="AC26" s="19">
        <f t="shared" si="19"/>
        <v>7.4794097210739235E-2</v>
      </c>
      <c r="AD26" s="19">
        <f t="shared" si="20"/>
        <v>5.6618236873122965E-2</v>
      </c>
      <c r="AE26" s="19">
        <f t="shared" si="21"/>
        <v>3.2056247466210608E-3</v>
      </c>
      <c r="AF26">
        <f t="shared" si="22"/>
        <v>7.4794097210739235E-2</v>
      </c>
      <c r="AG26" s="137"/>
      <c r="AH26">
        <f t="shared" si="23"/>
        <v>1.8175860337616277E-2</v>
      </c>
      <c r="AI26">
        <f t="shared" si="24"/>
        <v>0.17857734035479966</v>
      </c>
      <c r="AJ26">
        <f t="shared" si="25"/>
        <v>0.63340629614950006</v>
      </c>
      <c r="AK26">
        <f t="shared" si="26"/>
        <v>-0.19433354235142233</v>
      </c>
      <c r="AL26">
        <f t="shared" si="27"/>
        <v>-2.9092823310781473</v>
      </c>
      <c r="AM26">
        <f t="shared" si="28"/>
        <v>-8.5704207916580515</v>
      </c>
      <c r="AN26" s="19">
        <f t="shared" si="29"/>
        <v>-505.0331733256935</v>
      </c>
      <c r="AO26" s="19">
        <f t="shared" si="29"/>
        <v>-505.00177641312916</v>
      </c>
      <c r="AP26" s="19">
        <f t="shared" si="29"/>
        <v>-505.05353140059162</v>
      </c>
      <c r="AQ26" s="19">
        <f t="shared" si="29"/>
        <v>-504.96671529429847</v>
      </c>
      <c r="AR26" s="19">
        <f t="shared" si="29"/>
        <v>-505.10856483051197</v>
      </c>
      <c r="AS26" s="19">
        <f t="shared" si="29"/>
        <v>-504.86422579357196</v>
      </c>
      <c r="AT26" s="19">
        <f t="shared" si="29"/>
        <v>-505.25720475348015</v>
      </c>
      <c r="AU26" s="19">
        <f t="shared" si="30"/>
        <v>-504.43081514619269</v>
      </c>
      <c r="AV26"/>
      <c r="AW26">
        <v>-6600</v>
      </c>
      <c r="AX26">
        <f t="shared" si="1"/>
        <v>1.9817018982805912E-2</v>
      </c>
      <c r="AY26">
        <f t="shared" si="2"/>
        <v>1.0848810126156586E-2</v>
      </c>
      <c r="AZ26">
        <f t="shared" si="3"/>
        <v>8.9682088566493262E-3</v>
      </c>
      <c r="BA26">
        <f t="shared" si="4"/>
        <v>0.15769431251737354</v>
      </c>
      <c r="BB26">
        <f t="shared" si="5"/>
        <v>0.37876962103655881</v>
      </c>
      <c r="BC26">
        <f t="shared" si="6"/>
        <v>3.0764222263808998</v>
      </c>
      <c r="BD26">
        <f t="shared" si="7"/>
        <v>30.677903635375419</v>
      </c>
      <c r="BE26">
        <f t="shared" si="33"/>
        <v>-512.30288786921722</v>
      </c>
      <c r="BF26">
        <f t="shared" si="33"/>
        <v>-512.41720132179012</v>
      </c>
      <c r="BG26">
        <f t="shared" si="33"/>
        <v>-512.27667117653027</v>
      </c>
      <c r="BH26">
        <f t="shared" si="33"/>
        <v>-512.45031674739084</v>
      </c>
      <c r="BI26">
        <f t="shared" si="33"/>
        <v>-512.23681312030828</v>
      </c>
      <c r="BJ26">
        <f t="shared" si="33"/>
        <v>-512.50150950695649</v>
      </c>
      <c r="BK26">
        <f t="shared" si="33"/>
        <v>-512.1756661029649</v>
      </c>
      <c r="BL26">
        <f t="shared" si="9"/>
        <v>-512.58247187420443</v>
      </c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</row>
    <row r="27" spans="1:79" s="19" customFormat="1" ht="12.75" customHeight="1">
      <c r="A27" t="s">
        <v>205</v>
      </c>
      <c r="B27" s="3" t="s">
        <v>92</v>
      </c>
      <c r="C27" s="83">
        <v>47565.373699999996</v>
      </c>
      <c r="D27" t="s">
        <v>203</v>
      </c>
      <c r="E27" s="92">
        <f t="shared" si="12"/>
        <v>-3393.4643673087389</v>
      </c>
      <c r="F27" s="19">
        <f t="shared" si="13"/>
        <v>-3393.5</v>
      </c>
      <c r="G27" s="19">
        <f t="shared" si="14"/>
        <v>8.7184999996679835E-2</v>
      </c>
      <c r="J27" s="92">
        <f t="shared" si="34"/>
        <v>8.7184999996679835E-2</v>
      </c>
      <c r="P27" s="21">
        <f t="shared" si="31"/>
        <v>1.2390902785940596E-2</v>
      </c>
      <c r="Q27" s="22">
        <f t="shared" si="15"/>
        <v>32546.873699999996</v>
      </c>
      <c r="R27" s="19">
        <f t="shared" si="32"/>
        <v>5.5941569775695109E-3</v>
      </c>
      <c r="S27" s="137">
        <v>1</v>
      </c>
      <c r="Y27"/>
      <c r="Z27">
        <f t="shared" si="16"/>
        <v>-3393.5</v>
      </c>
      <c r="AA27" s="19">
        <f t="shared" si="17"/>
        <v>3.0566763123556873E-2</v>
      </c>
      <c r="AB27" s="19">
        <f t="shared" si="18"/>
        <v>6.9009139659063551E-2</v>
      </c>
      <c r="AC27" s="19">
        <f t="shared" si="19"/>
        <v>7.4794097210739235E-2</v>
      </c>
      <c r="AD27" s="19">
        <f t="shared" si="20"/>
        <v>5.6618236873122965E-2</v>
      </c>
      <c r="AE27" s="19">
        <f t="shared" si="21"/>
        <v>3.2056247466210608E-3</v>
      </c>
      <c r="AF27">
        <f t="shared" si="22"/>
        <v>7.4794097210739235E-2</v>
      </c>
      <c r="AG27" s="137"/>
      <c r="AH27">
        <f t="shared" si="23"/>
        <v>1.8175860337616277E-2</v>
      </c>
      <c r="AI27">
        <f t="shared" si="24"/>
        <v>0.17857734035479966</v>
      </c>
      <c r="AJ27">
        <f t="shared" si="25"/>
        <v>0.63340629614950006</v>
      </c>
      <c r="AK27">
        <f t="shared" si="26"/>
        <v>-0.19433354235142233</v>
      </c>
      <c r="AL27">
        <f t="shared" si="27"/>
        <v>-2.9092823310781473</v>
      </c>
      <c r="AM27">
        <f t="shared" si="28"/>
        <v>-8.5704207916580515</v>
      </c>
      <c r="AN27" s="19">
        <f t="shared" si="29"/>
        <v>-505.0331733256935</v>
      </c>
      <c r="AO27" s="19">
        <f t="shared" si="29"/>
        <v>-505.00177641312916</v>
      </c>
      <c r="AP27" s="19">
        <f t="shared" si="29"/>
        <v>-505.05353140059162</v>
      </c>
      <c r="AQ27" s="19">
        <f t="shared" si="29"/>
        <v>-504.96671529429847</v>
      </c>
      <c r="AR27" s="19">
        <f t="shared" si="29"/>
        <v>-505.10856483051197</v>
      </c>
      <c r="AS27" s="19">
        <f t="shared" si="29"/>
        <v>-504.86422579357196</v>
      </c>
      <c r="AT27" s="19">
        <f t="shared" si="29"/>
        <v>-505.25720475348015</v>
      </c>
      <c r="AU27" s="19">
        <f t="shared" si="30"/>
        <v>-504.43081514619269</v>
      </c>
      <c r="AV27"/>
      <c r="AW27">
        <v>-6500</v>
      </c>
      <c r="AX27">
        <f t="shared" si="1"/>
        <v>2.1703140963058656E-2</v>
      </c>
      <c r="AY27">
        <f t="shared" si="2"/>
        <v>1.0894711356510611E-2</v>
      </c>
      <c r="AZ27">
        <f t="shared" si="3"/>
        <v>1.0808429606548044E-2</v>
      </c>
      <c r="BA27">
        <f t="shared" si="4"/>
        <v>0.1562805981761094</v>
      </c>
      <c r="BB27">
        <f t="shared" si="5"/>
        <v>0.41113787816094038</v>
      </c>
      <c r="BC27">
        <f t="shared" si="6"/>
        <v>3.111657694871246</v>
      </c>
      <c r="BD27">
        <f t="shared" si="7"/>
        <v>66.806527654841204</v>
      </c>
      <c r="BE27">
        <f t="shared" si="33"/>
        <v>-512.18247363341754</v>
      </c>
      <c r="BF27">
        <f t="shared" si="33"/>
        <v>-512.25317238530329</v>
      </c>
      <c r="BG27">
        <f t="shared" si="33"/>
        <v>-512.1686632666416</v>
      </c>
      <c r="BH27">
        <f t="shared" si="33"/>
        <v>-512.26980809931422</v>
      </c>
      <c r="BI27">
        <f t="shared" si="33"/>
        <v>-512.14889272649202</v>
      </c>
      <c r="BJ27">
        <f t="shared" si="33"/>
        <v>-512.29371767632995</v>
      </c>
      <c r="BK27">
        <f t="shared" si="33"/>
        <v>-512.12052310575291</v>
      </c>
      <c r="BL27">
        <f t="shared" si="9"/>
        <v>-512.32824899168418</v>
      </c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</row>
    <row r="28" spans="1:79" s="19" customFormat="1" ht="12.75" customHeight="1">
      <c r="A28" t="s">
        <v>205</v>
      </c>
      <c r="B28" s="3" t="s">
        <v>89</v>
      </c>
      <c r="C28" s="83">
        <v>47823.504800000002</v>
      </c>
      <c r="D28" t="s">
        <v>203</v>
      </c>
      <c r="E28" s="92">
        <f t="shared" si="12"/>
        <v>-3287.9656485897726</v>
      </c>
      <c r="F28" s="19">
        <f t="shared" si="13"/>
        <v>-3288</v>
      </c>
      <c r="G28" s="19">
        <f t="shared" si="14"/>
        <v>8.405000000493601E-2</v>
      </c>
      <c r="J28" s="92">
        <f t="shared" si="34"/>
        <v>8.405000000493601E-2</v>
      </c>
      <c r="P28" s="21">
        <f t="shared" si="31"/>
        <v>1.2444105543415167E-2</v>
      </c>
      <c r="Q28" s="22">
        <f t="shared" si="15"/>
        <v>32805.004800000002</v>
      </c>
      <c r="R28" s="19">
        <f t="shared" si="32"/>
        <v>5.1274041216344607E-3</v>
      </c>
      <c r="S28" s="137">
        <v>1</v>
      </c>
      <c r="Y28"/>
      <c r="Z28">
        <f t="shared" si="16"/>
        <v>-3288</v>
      </c>
      <c r="AA28" s="19">
        <f t="shared" si="17"/>
        <v>3.054812711465173E-2</v>
      </c>
      <c r="AB28" s="19">
        <f t="shared" si="18"/>
        <v>6.5945978433699454E-2</v>
      </c>
      <c r="AC28" s="19">
        <f t="shared" si="19"/>
        <v>7.1605894461520839E-2</v>
      </c>
      <c r="AD28" s="19">
        <f t="shared" si="20"/>
        <v>5.3501872890284283E-2</v>
      </c>
      <c r="AE28" s="19">
        <f t="shared" si="21"/>
        <v>2.8624504027681364E-3</v>
      </c>
      <c r="AF28">
        <f t="shared" si="22"/>
        <v>7.1605894461520839E-2</v>
      </c>
      <c r="AG28" s="137"/>
      <c r="AH28">
        <f t="shared" si="23"/>
        <v>1.8104021571236563E-2</v>
      </c>
      <c r="AI28">
        <f t="shared" si="24"/>
        <v>0.1924494544975186</v>
      </c>
      <c r="AJ28">
        <f t="shared" si="25"/>
        <v>0.68089082519131505</v>
      </c>
      <c r="AK28">
        <f t="shared" si="26"/>
        <v>-0.24568847738567529</v>
      </c>
      <c r="AL28">
        <f t="shared" si="27"/>
        <v>-2.8462512985680322</v>
      </c>
      <c r="AM28">
        <f t="shared" si="28"/>
        <v>-6.7225298284939869</v>
      </c>
      <c r="AN28" s="19">
        <f t="shared" si="29"/>
        <v>-504.85064408222667</v>
      </c>
      <c r="AO28" s="19">
        <f t="shared" si="29"/>
        <v>-504.84349468931964</v>
      </c>
      <c r="AP28" s="19">
        <f t="shared" si="29"/>
        <v>-504.85796858973492</v>
      </c>
      <c r="AQ28" s="19">
        <f t="shared" si="29"/>
        <v>-504.82835394253578</v>
      </c>
      <c r="AR28" s="19">
        <f t="shared" si="29"/>
        <v>-504.88771763249292</v>
      </c>
      <c r="AS28" s="19">
        <f t="shared" si="29"/>
        <v>-504.76303962435338</v>
      </c>
      <c r="AT28" s="19">
        <f t="shared" si="29"/>
        <v>-505.00503244061423</v>
      </c>
      <c r="AU28" s="19">
        <f t="shared" si="30"/>
        <v>-504.16261000513384</v>
      </c>
      <c r="AV28"/>
      <c r="AW28">
        <v>-6400</v>
      </c>
      <c r="AX28">
        <f t="shared" si="1"/>
        <v>2.3228512808384401E-2</v>
      </c>
      <c r="AY28">
        <f t="shared" si="2"/>
        <v>1.0940753676641072E-2</v>
      </c>
      <c r="AZ28">
        <f t="shared" si="3"/>
        <v>1.2287759131743329E-2</v>
      </c>
      <c r="BA28">
        <f t="shared" si="4"/>
        <v>0.15590260753486052</v>
      </c>
      <c r="BB28">
        <f t="shared" si="5"/>
        <v>0.43882406206259134</v>
      </c>
      <c r="BC28">
        <f t="shared" si="6"/>
        <v>-3.1409399993716343</v>
      </c>
      <c r="BD28">
        <f t="shared" si="7"/>
        <v>-3064.4097185937258</v>
      </c>
      <c r="BE28">
        <f t="shared" si="33"/>
        <v>-512.07735788586729</v>
      </c>
      <c r="BF28">
        <f t="shared" si="33"/>
        <v>-512.07565537847518</v>
      </c>
      <c r="BG28">
        <f t="shared" si="33"/>
        <v>-512.07767234320522</v>
      </c>
      <c r="BH28">
        <f t="shared" si="33"/>
        <v>-512.07528283857403</v>
      </c>
      <c r="BI28">
        <f t="shared" si="33"/>
        <v>-512.07811369081821</v>
      </c>
      <c r="BJ28">
        <f t="shared" si="33"/>
        <v>-512.074759969816</v>
      </c>
      <c r="BK28">
        <f t="shared" si="33"/>
        <v>-512.07873313239349</v>
      </c>
      <c r="BL28">
        <f t="shared" si="9"/>
        <v>-512.07402610916392</v>
      </c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</row>
    <row r="29" spans="1:79" s="19" customFormat="1" ht="12.75" customHeight="1">
      <c r="A29" t="s">
        <v>205</v>
      </c>
      <c r="B29" s="3" t="s">
        <v>89</v>
      </c>
      <c r="C29" s="83">
        <v>47823.504800000002</v>
      </c>
      <c r="D29" t="s">
        <v>203</v>
      </c>
      <c r="E29" s="92">
        <f t="shared" si="12"/>
        <v>-3287.9656485897726</v>
      </c>
      <c r="F29" s="19">
        <f t="shared" si="13"/>
        <v>-3288</v>
      </c>
      <c r="G29" s="19">
        <f t="shared" si="14"/>
        <v>8.405000000493601E-2</v>
      </c>
      <c r="J29" s="92">
        <f t="shared" si="34"/>
        <v>8.405000000493601E-2</v>
      </c>
      <c r="P29" s="21">
        <f t="shared" si="31"/>
        <v>1.2444105543415167E-2</v>
      </c>
      <c r="Q29" s="22">
        <f t="shared" si="15"/>
        <v>32805.004800000002</v>
      </c>
      <c r="R29" s="19">
        <f t="shared" si="32"/>
        <v>5.1274041216344607E-3</v>
      </c>
      <c r="S29" s="137">
        <v>1</v>
      </c>
      <c r="Y29"/>
      <c r="Z29">
        <f t="shared" si="16"/>
        <v>-3288</v>
      </c>
      <c r="AA29" s="19">
        <f t="shared" si="17"/>
        <v>3.054812711465173E-2</v>
      </c>
      <c r="AB29" s="19">
        <f t="shared" si="18"/>
        <v>6.5945978433699454E-2</v>
      </c>
      <c r="AC29" s="19">
        <f t="shared" si="19"/>
        <v>7.1605894461520839E-2</v>
      </c>
      <c r="AD29" s="19">
        <f t="shared" si="20"/>
        <v>5.3501872890284283E-2</v>
      </c>
      <c r="AE29" s="19">
        <f t="shared" si="21"/>
        <v>2.8624504027681364E-3</v>
      </c>
      <c r="AF29">
        <f t="shared" si="22"/>
        <v>7.1605894461520839E-2</v>
      </c>
      <c r="AG29" s="137"/>
      <c r="AH29">
        <f t="shared" si="23"/>
        <v>1.8104021571236563E-2</v>
      </c>
      <c r="AI29">
        <f t="shared" si="24"/>
        <v>0.1924494544975186</v>
      </c>
      <c r="AJ29">
        <f t="shared" si="25"/>
        <v>0.68089082519131505</v>
      </c>
      <c r="AK29">
        <f t="shared" si="26"/>
        <v>-0.24568847738567529</v>
      </c>
      <c r="AL29">
        <f t="shared" si="27"/>
        <v>-2.8462512985680322</v>
      </c>
      <c r="AM29">
        <f t="shared" si="28"/>
        <v>-6.7225298284939869</v>
      </c>
      <c r="AN29" s="19">
        <f t="shared" si="29"/>
        <v>-504.85064408222667</v>
      </c>
      <c r="AO29" s="19">
        <f t="shared" si="29"/>
        <v>-504.84349468931964</v>
      </c>
      <c r="AP29" s="19">
        <f t="shared" si="29"/>
        <v>-504.85796858973492</v>
      </c>
      <c r="AQ29" s="19">
        <f t="shared" si="29"/>
        <v>-504.82835394253578</v>
      </c>
      <c r="AR29" s="19">
        <f t="shared" si="29"/>
        <v>-504.88771763249292</v>
      </c>
      <c r="AS29" s="19">
        <f t="shared" si="29"/>
        <v>-504.76303962435338</v>
      </c>
      <c r="AT29" s="19">
        <f t="shared" si="29"/>
        <v>-505.00503244061423</v>
      </c>
      <c r="AU29" s="19">
        <f t="shared" si="30"/>
        <v>-504.16261000513384</v>
      </c>
      <c r="AV29"/>
      <c r="AW29">
        <v>-6300</v>
      </c>
      <c r="AX29">
        <f t="shared" si="1"/>
        <v>2.4623000446222246E-2</v>
      </c>
      <c r="AY29">
        <f t="shared" si="2"/>
        <v>1.0986937086547969E-2</v>
      </c>
      <c r="AZ29">
        <f t="shared" si="3"/>
        <v>1.3636063359674279E-2</v>
      </c>
      <c r="BA29">
        <f t="shared" si="4"/>
        <v>0.15631732603657855</v>
      </c>
      <c r="BB29">
        <f t="shared" si="5"/>
        <v>0.46620124827143677</v>
      </c>
      <c r="BC29">
        <f t="shared" si="6"/>
        <v>-3.1102376194276355</v>
      </c>
      <c r="BD29">
        <f t="shared" si="7"/>
        <v>-63.780384693932902</v>
      </c>
      <c r="BE29">
        <f t="shared" si="33"/>
        <v>-511.97185980898314</v>
      </c>
      <c r="BF29">
        <f t="shared" si="33"/>
        <v>-511.89847273885948</v>
      </c>
      <c r="BG29">
        <f t="shared" si="33"/>
        <v>-511.98626753268888</v>
      </c>
      <c r="BH29">
        <f t="shared" si="33"/>
        <v>-511.88109153582826</v>
      </c>
      <c r="BI29">
        <f t="shared" si="33"/>
        <v>-512.00693049972062</v>
      </c>
      <c r="BJ29">
        <f t="shared" si="33"/>
        <v>-511.85605615203946</v>
      </c>
      <c r="BK29">
        <f t="shared" si="33"/>
        <v>-512.0366405824285</v>
      </c>
      <c r="BL29">
        <f t="shared" si="9"/>
        <v>-511.81980322664361</v>
      </c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</row>
    <row r="30" spans="1:79" s="19" customFormat="1" ht="12.75" customHeight="1">
      <c r="A30" t="s">
        <v>205</v>
      </c>
      <c r="B30" s="3" t="s">
        <v>89</v>
      </c>
      <c r="C30" s="83">
        <v>47840.635999999999</v>
      </c>
      <c r="D30" t="s">
        <v>203</v>
      </c>
      <c r="E30" s="92">
        <f t="shared" si="12"/>
        <v>-3280.9640914348311</v>
      </c>
      <c r="F30" s="19">
        <f t="shared" si="13"/>
        <v>-3281</v>
      </c>
      <c r="G30" s="19">
        <f t="shared" si="14"/>
        <v>8.7859999999636784E-2</v>
      </c>
      <c r="J30" s="92">
        <f t="shared" si="34"/>
        <v>8.7859999999636784E-2</v>
      </c>
      <c r="P30" s="21">
        <f t="shared" si="31"/>
        <v>1.2447641139605418E-2</v>
      </c>
      <c r="Q30" s="22">
        <f t="shared" si="15"/>
        <v>32822.135999999999</v>
      </c>
      <c r="R30" s="19">
        <f t="shared" si="32"/>
        <v>5.6870238688341507E-3</v>
      </c>
      <c r="S30" s="137">
        <v>1</v>
      </c>
      <c r="Y30"/>
      <c r="Z30">
        <f t="shared" si="16"/>
        <v>-3281</v>
      </c>
      <c r="AA30" s="19">
        <f t="shared" si="17"/>
        <v>3.0525097298088194E-2</v>
      </c>
      <c r="AB30" s="19">
        <f t="shared" si="18"/>
        <v>6.978254384115401E-2</v>
      </c>
      <c r="AC30" s="19">
        <f t="shared" si="19"/>
        <v>7.5412358860031364E-2</v>
      </c>
      <c r="AD30" s="19">
        <f t="shared" si="20"/>
        <v>5.733490270154859E-2</v>
      </c>
      <c r="AE30" s="19">
        <f t="shared" si="21"/>
        <v>3.2872910677960439E-3</v>
      </c>
      <c r="AF30">
        <f t="shared" si="22"/>
        <v>7.5412358860031364E-2</v>
      </c>
      <c r="AG30" s="137"/>
      <c r="AH30">
        <f t="shared" si="23"/>
        <v>1.8077456158482778E-2</v>
      </c>
      <c r="AI30">
        <f t="shared" si="24"/>
        <v>0.19354308245560037</v>
      </c>
      <c r="AJ30">
        <f t="shared" si="25"/>
        <v>0.68412072008715175</v>
      </c>
      <c r="AK30">
        <f t="shared" si="26"/>
        <v>-0.24925479254415978</v>
      </c>
      <c r="AL30">
        <f t="shared" si="27"/>
        <v>-2.8418321004711697</v>
      </c>
      <c r="AM30">
        <f t="shared" si="28"/>
        <v>-6.6219568857115032</v>
      </c>
      <c r="AN30" s="19">
        <f t="shared" si="29"/>
        <v>-504.83836638095369</v>
      </c>
      <c r="AO30" s="19">
        <f t="shared" si="29"/>
        <v>-504.83211909159218</v>
      </c>
      <c r="AP30" s="19">
        <f t="shared" si="29"/>
        <v>-504.8449847554574</v>
      </c>
      <c r="AQ30" s="19">
        <f t="shared" si="29"/>
        <v>-504.81822359223395</v>
      </c>
      <c r="AR30" s="19">
        <f t="shared" si="29"/>
        <v>-504.8728030577102</v>
      </c>
      <c r="AS30" s="19">
        <f t="shared" si="29"/>
        <v>-504.75633451699036</v>
      </c>
      <c r="AT30" s="19">
        <f t="shared" si="29"/>
        <v>-504.98615762706527</v>
      </c>
      <c r="AU30" s="19">
        <f t="shared" si="30"/>
        <v>-504.14481440335743</v>
      </c>
      <c r="AV30"/>
      <c r="AW30">
        <v>-6200</v>
      </c>
      <c r="AX30">
        <f t="shared" si="1"/>
        <v>2.6031595354189051E-2</v>
      </c>
      <c r="AY30">
        <f t="shared" si="2"/>
        <v>1.1033261586231306E-2</v>
      </c>
      <c r="AZ30">
        <f t="shared" si="3"/>
        <v>1.4998333767957747E-2</v>
      </c>
      <c r="BA30">
        <f t="shared" si="4"/>
        <v>0.15778903098408159</v>
      </c>
      <c r="BB30">
        <f t="shared" si="5"/>
        <v>0.4973211387028415</v>
      </c>
      <c r="BC30">
        <f t="shared" si="6"/>
        <v>-3.0747213359244552</v>
      </c>
      <c r="BD30">
        <f t="shared" si="7"/>
        <v>-29.897042838783239</v>
      </c>
      <c r="BE30">
        <f t="shared" si="33"/>
        <v>-511.85053559010271</v>
      </c>
      <c r="BF30">
        <f t="shared" si="33"/>
        <v>-511.73525172244149</v>
      </c>
      <c r="BG30">
        <f t="shared" si="33"/>
        <v>-511.87721449469842</v>
      </c>
      <c r="BH30">
        <f t="shared" si="33"/>
        <v>-511.70146298509081</v>
      </c>
      <c r="BI30">
        <f t="shared" si="33"/>
        <v>-511.9179192355478</v>
      </c>
      <c r="BJ30">
        <f t="shared" si="33"/>
        <v>-511.64900387918743</v>
      </c>
      <c r="BK30">
        <f t="shared" si="33"/>
        <v>-511.98060930561235</v>
      </c>
      <c r="BL30">
        <f t="shared" si="9"/>
        <v>-511.56558034412336</v>
      </c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</row>
    <row r="31" spans="1:79" s="19" customFormat="1" ht="12.75" customHeight="1">
      <c r="A31" t="s">
        <v>205</v>
      </c>
      <c r="B31" s="3" t="s">
        <v>89</v>
      </c>
      <c r="C31" s="83">
        <v>47840.635999999999</v>
      </c>
      <c r="D31" t="s">
        <v>203</v>
      </c>
      <c r="E31" s="92">
        <f t="shared" si="12"/>
        <v>-3280.9640914348311</v>
      </c>
      <c r="F31" s="19">
        <f t="shared" si="13"/>
        <v>-3281</v>
      </c>
      <c r="G31" s="19">
        <f t="shared" si="14"/>
        <v>8.7859999999636784E-2</v>
      </c>
      <c r="J31" s="92">
        <f t="shared" si="34"/>
        <v>8.7859999999636784E-2</v>
      </c>
      <c r="P31" s="21">
        <f t="shared" si="31"/>
        <v>1.2447641139605418E-2</v>
      </c>
      <c r="Q31" s="22">
        <f t="shared" si="15"/>
        <v>32822.135999999999</v>
      </c>
      <c r="R31" s="19">
        <f t="shared" si="32"/>
        <v>5.6870238688341507E-3</v>
      </c>
      <c r="S31" s="137">
        <v>1</v>
      </c>
      <c r="Y31"/>
      <c r="Z31">
        <f t="shared" si="16"/>
        <v>-3281</v>
      </c>
      <c r="AA31" s="19">
        <f t="shared" si="17"/>
        <v>3.0525097298088194E-2</v>
      </c>
      <c r="AB31" s="19">
        <f t="shared" si="18"/>
        <v>6.978254384115401E-2</v>
      </c>
      <c r="AC31" s="19">
        <f t="shared" si="19"/>
        <v>7.5412358860031364E-2</v>
      </c>
      <c r="AD31" s="19">
        <f t="shared" si="20"/>
        <v>5.733490270154859E-2</v>
      </c>
      <c r="AE31" s="19">
        <f t="shared" si="21"/>
        <v>3.2872910677960439E-3</v>
      </c>
      <c r="AF31">
        <f t="shared" si="22"/>
        <v>7.5412358860031364E-2</v>
      </c>
      <c r="AG31" s="137"/>
      <c r="AH31">
        <f t="shared" si="23"/>
        <v>1.8077456158482778E-2</v>
      </c>
      <c r="AI31">
        <f t="shared" si="24"/>
        <v>0.19354308245560037</v>
      </c>
      <c r="AJ31">
        <f t="shared" si="25"/>
        <v>0.68412072008715175</v>
      </c>
      <c r="AK31">
        <f t="shared" si="26"/>
        <v>-0.24925479254415978</v>
      </c>
      <c r="AL31">
        <f t="shared" si="27"/>
        <v>-2.8418321004711697</v>
      </c>
      <c r="AM31">
        <f t="shared" si="28"/>
        <v>-6.6219568857115032</v>
      </c>
      <c r="AN31" s="19">
        <f t="shared" ref="AN31:AT40" si="35">$AU31+$AB$7*SIN(AO31)</f>
        <v>-504.83836638095369</v>
      </c>
      <c r="AO31" s="19">
        <f t="shared" si="35"/>
        <v>-504.83211909159218</v>
      </c>
      <c r="AP31" s="19">
        <f t="shared" si="35"/>
        <v>-504.8449847554574</v>
      </c>
      <c r="AQ31" s="19">
        <f t="shared" si="35"/>
        <v>-504.81822359223395</v>
      </c>
      <c r="AR31" s="19">
        <f t="shared" si="35"/>
        <v>-504.8728030577102</v>
      </c>
      <c r="AS31" s="19">
        <f t="shared" si="35"/>
        <v>-504.75633451699036</v>
      </c>
      <c r="AT31" s="19">
        <f t="shared" si="35"/>
        <v>-504.98615762706527</v>
      </c>
      <c r="AU31" s="19">
        <f t="shared" si="30"/>
        <v>-504.14481440335743</v>
      </c>
      <c r="AV31"/>
      <c r="AW31">
        <v>-6100</v>
      </c>
      <c r="AX31">
        <f t="shared" si="1"/>
        <v>2.7402231377086864E-2</v>
      </c>
      <c r="AY31">
        <f t="shared" si="2"/>
        <v>1.1079727175691077E-2</v>
      </c>
      <c r="AZ31">
        <f t="shared" si="3"/>
        <v>1.6322504201395787E-2</v>
      </c>
      <c r="BA31">
        <f t="shared" si="4"/>
        <v>0.16095308637076589</v>
      </c>
      <c r="BB31">
        <f t="shared" si="5"/>
        <v>0.53379773589406021</v>
      </c>
      <c r="BC31">
        <f t="shared" si="6"/>
        <v>-3.0321442409081003</v>
      </c>
      <c r="BD31">
        <f t="shared" si="7"/>
        <v>-18.255204071276829</v>
      </c>
      <c r="BE31">
        <f t="shared" si="33"/>
        <v>-511.70716979529499</v>
      </c>
      <c r="BF31">
        <f t="shared" si="33"/>
        <v>-511.59153747272609</v>
      </c>
      <c r="BG31">
        <f t="shared" si="33"/>
        <v>-511.74125532224718</v>
      </c>
      <c r="BH31">
        <f t="shared" si="33"/>
        <v>-511.54523275907718</v>
      </c>
      <c r="BI31">
        <f t="shared" si="33"/>
        <v>-511.7988576979634</v>
      </c>
      <c r="BJ31">
        <f t="shared" si="33"/>
        <v>-511.46389025487605</v>
      </c>
      <c r="BK31">
        <f t="shared" si="33"/>
        <v>-511.897899160164</v>
      </c>
      <c r="BL31">
        <f t="shared" si="9"/>
        <v>-511.31135746160311</v>
      </c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</row>
    <row r="32" spans="1:79" s="19" customFormat="1" ht="12.75" customHeight="1">
      <c r="A32" t="s">
        <v>205</v>
      </c>
      <c r="B32" s="3" t="s">
        <v>89</v>
      </c>
      <c r="C32" s="83">
        <v>47850.421000000002</v>
      </c>
      <c r="D32" t="s">
        <v>203</v>
      </c>
      <c r="E32" s="92">
        <f t="shared" si="12"/>
        <v>-3276.964941535166</v>
      </c>
      <c r="F32" s="19">
        <f t="shared" si="13"/>
        <v>-3277</v>
      </c>
      <c r="G32" s="19">
        <f t="shared" si="14"/>
        <v>8.5780000001250301E-2</v>
      </c>
      <c r="J32" s="92">
        <f t="shared" si="34"/>
        <v>8.5780000001250301E-2</v>
      </c>
      <c r="P32" s="21">
        <f t="shared" si="31"/>
        <v>1.244966179068307E-2</v>
      </c>
      <c r="Q32" s="22">
        <f t="shared" si="15"/>
        <v>32831.921000000002</v>
      </c>
      <c r="R32" s="19">
        <f t="shared" si="32"/>
        <v>5.3773385020761755E-3</v>
      </c>
      <c r="S32" s="137">
        <v>1</v>
      </c>
      <c r="Y32"/>
      <c r="Z32">
        <f t="shared" si="16"/>
        <v>-3277</v>
      </c>
      <c r="AA32" s="19">
        <f t="shared" si="17"/>
        <v>3.0510675975940982E-2</v>
      </c>
      <c r="AB32" s="19">
        <f t="shared" si="18"/>
        <v>6.7718985815992394E-2</v>
      </c>
      <c r="AC32" s="19">
        <f t="shared" si="19"/>
        <v>7.3330338210567225E-2</v>
      </c>
      <c r="AD32" s="19">
        <f t="shared" si="20"/>
        <v>5.5269324025309319E-2</v>
      </c>
      <c r="AE32" s="19">
        <f t="shared" si="21"/>
        <v>3.0546981782146338E-3</v>
      </c>
      <c r="AF32">
        <f t="shared" si="22"/>
        <v>7.3330338210567225E-2</v>
      </c>
      <c r="AG32" s="137"/>
      <c r="AH32">
        <f t="shared" si="23"/>
        <v>1.806101418525791E-2</v>
      </c>
      <c r="AI32">
        <f t="shared" si="24"/>
        <v>0.19417937083797643</v>
      </c>
      <c r="AJ32">
        <f t="shared" si="25"/>
        <v>0.685972788567215</v>
      </c>
      <c r="AK32">
        <f t="shared" si="26"/>
        <v>-0.25130424803088236</v>
      </c>
      <c r="AL32">
        <f t="shared" si="27"/>
        <v>-2.8392897908210122</v>
      </c>
      <c r="AM32">
        <f t="shared" si="28"/>
        <v>-6.5654210556729549</v>
      </c>
      <c r="AN32" s="19">
        <f t="shared" si="35"/>
        <v>-504.83133473105579</v>
      </c>
      <c r="AO32" s="19">
        <f t="shared" si="35"/>
        <v>-504.8255674927442</v>
      </c>
      <c r="AP32" s="19">
        <f t="shared" si="35"/>
        <v>-504.83756398883065</v>
      </c>
      <c r="AQ32" s="19">
        <f t="shared" si="35"/>
        <v>-504.81236892597832</v>
      </c>
      <c r="AR32" s="19">
        <f t="shared" si="35"/>
        <v>-504.86427795629652</v>
      </c>
      <c r="AS32" s="19">
        <f t="shared" si="35"/>
        <v>-504.75247428491036</v>
      </c>
      <c r="AT32" s="19">
        <f t="shared" si="35"/>
        <v>-504.97525237119527</v>
      </c>
      <c r="AU32" s="19">
        <f t="shared" si="30"/>
        <v>-504.13464548805661</v>
      </c>
      <c r="AV32"/>
      <c r="AW32">
        <v>-6000</v>
      </c>
      <c r="AX32">
        <f t="shared" si="1"/>
        <v>2.8536067433276704E-2</v>
      </c>
      <c r="AY32">
        <f t="shared" si="2"/>
        <v>1.1126333854927287E-2</v>
      </c>
      <c r="AZ32">
        <f t="shared" si="3"/>
        <v>1.7409733578349417E-2</v>
      </c>
      <c r="BA32">
        <f t="shared" si="4"/>
        <v>0.16649398382550873</v>
      </c>
      <c r="BB32">
        <f t="shared" si="5"/>
        <v>0.57468473838618472</v>
      </c>
      <c r="BC32">
        <f t="shared" si="6"/>
        <v>-2.9830107141923112</v>
      </c>
      <c r="BD32">
        <f t="shared" si="7"/>
        <v>-12.58533523964523</v>
      </c>
      <c r="BE32">
        <f t="shared" ref="BE32:BK41" si="36">$BL32+$AB$7*SIN(BF32)</f>
        <v>-511.54607800598529</v>
      </c>
      <c r="BF32">
        <f t="shared" si="36"/>
        <v>-511.46179435513028</v>
      </c>
      <c r="BG32">
        <f t="shared" si="36"/>
        <v>-511.57963244606344</v>
      </c>
      <c r="BH32">
        <f t="shared" si="36"/>
        <v>-511.41213150593882</v>
      </c>
      <c r="BI32">
        <f t="shared" si="36"/>
        <v>-511.64553581712363</v>
      </c>
      <c r="BJ32">
        <f t="shared" si="36"/>
        <v>-511.30828950304061</v>
      </c>
      <c r="BK32">
        <f t="shared" si="36"/>
        <v>-511.77748497385289</v>
      </c>
      <c r="BL32">
        <f t="shared" si="9"/>
        <v>-511.05713457908286</v>
      </c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</row>
    <row r="33" spans="1:79" s="19" customFormat="1" ht="12.75" customHeight="1">
      <c r="A33" t="s">
        <v>205</v>
      </c>
      <c r="B33" s="3" t="s">
        <v>89</v>
      </c>
      <c r="C33" s="83">
        <v>47850.421000000002</v>
      </c>
      <c r="D33" t="s">
        <v>203</v>
      </c>
      <c r="E33" s="92">
        <f t="shared" si="12"/>
        <v>-3276.964941535166</v>
      </c>
      <c r="F33" s="19">
        <f t="shared" si="13"/>
        <v>-3277</v>
      </c>
      <c r="G33" s="19">
        <f t="shared" si="14"/>
        <v>8.5780000001250301E-2</v>
      </c>
      <c r="J33" s="92">
        <f t="shared" si="34"/>
        <v>8.5780000001250301E-2</v>
      </c>
      <c r="P33" s="21">
        <f t="shared" si="31"/>
        <v>1.244966179068307E-2</v>
      </c>
      <c r="Q33" s="22">
        <f t="shared" si="15"/>
        <v>32831.921000000002</v>
      </c>
      <c r="R33" s="19">
        <f t="shared" si="32"/>
        <v>5.3773385020761755E-3</v>
      </c>
      <c r="S33" s="137">
        <v>1</v>
      </c>
      <c r="Y33"/>
      <c r="Z33">
        <f t="shared" si="16"/>
        <v>-3277</v>
      </c>
      <c r="AA33" s="19">
        <f t="shared" si="17"/>
        <v>3.0510675975940982E-2</v>
      </c>
      <c r="AB33" s="19">
        <f t="shared" si="18"/>
        <v>6.7718985815992394E-2</v>
      </c>
      <c r="AC33" s="19">
        <f t="shared" si="19"/>
        <v>7.3330338210567225E-2</v>
      </c>
      <c r="AD33" s="19">
        <f t="shared" si="20"/>
        <v>5.5269324025309319E-2</v>
      </c>
      <c r="AE33" s="19">
        <f t="shared" si="21"/>
        <v>3.0546981782146338E-3</v>
      </c>
      <c r="AF33">
        <f t="shared" si="22"/>
        <v>7.3330338210567225E-2</v>
      </c>
      <c r="AG33" s="137"/>
      <c r="AH33">
        <f t="shared" si="23"/>
        <v>1.806101418525791E-2</v>
      </c>
      <c r="AI33">
        <f t="shared" si="24"/>
        <v>0.19417937083797643</v>
      </c>
      <c r="AJ33">
        <f t="shared" si="25"/>
        <v>0.685972788567215</v>
      </c>
      <c r="AK33">
        <f t="shared" si="26"/>
        <v>-0.25130424803088236</v>
      </c>
      <c r="AL33">
        <f t="shared" si="27"/>
        <v>-2.8392897908210122</v>
      </c>
      <c r="AM33">
        <f t="shared" si="28"/>
        <v>-6.5654210556729549</v>
      </c>
      <c r="AN33" s="19">
        <f t="shared" si="35"/>
        <v>-504.83133473105579</v>
      </c>
      <c r="AO33" s="19">
        <f t="shared" si="35"/>
        <v>-504.8255674927442</v>
      </c>
      <c r="AP33" s="19">
        <f t="shared" si="35"/>
        <v>-504.83756398883065</v>
      </c>
      <c r="AQ33" s="19">
        <f t="shared" si="35"/>
        <v>-504.81236892597832</v>
      </c>
      <c r="AR33" s="19">
        <f t="shared" si="35"/>
        <v>-504.86427795629652</v>
      </c>
      <c r="AS33" s="19">
        <f t="shared" si="35"/>
        <v>-504.75247428491036</v>
      </c>
      <c r="AT33" s="19">
        <f t="shared" si="35"/>
        <v>-504.97525237119527</v>
      </c>
      <c r="AU33" s="19">
        <f t="shared" si="30"/>
        <v>-504.13464548805661</v>
      </c>
      <c r="AV33"/>
      <c r="AW33">
        <v>-5900</v>
      </c>
      <c r="AX33">
        <f t="shared" si="1"/>
        <v>2.9240177849666645E-2</v>
      </c>
      <c r="AY33">
        <f t="shared" si="2"/>
        <v>1.1173081623939936E-2</v>
      </c>
      <c r="AZ33">
        <f t="shared" si="3"/>
        <v>1.8067096225726709E-2</v>
      </c>
      <c r="BA33">
        <f t="shared" si="4"/>
        <v>0.17489450452541533</v>
      </c>
      <c r="BB33">
        <f t="shared" si="5"/>
        <v>0.61797788593993708</v>
      </c>
      <c r="BC33">
        <f t="shared" si="6"/>
        <v>-2.9290615106462683</v>
      </c>
      <c r="BD33">
        <f t="shared" si="7"/>
        <v>-9.374937014238574</v>
      </c>
      <c r="BE33">
        <f t="shared" si="36"/>
        <v>-511.37637690799278</v>
      </c>
      <c r="BF33">
        <f t="shared" si="36"/>
        <v>-511.33268160716767</v>
      </c>
      <c r="BG33">
        <f t="shared" si="36"/>
        <v>-511.40111415631145</v>
      </c>
      <c r="BH33">
        <f t="shared" si="36"/>
        <v>-511.29196460912516</v>
      </c>
      <c r="BI33">
        <f t="shared" si="36"/>
        <v>-511.46163522529963</v>
      </c>
      <c r="BJ33">
        <f t="shared" si="36"/>
        <v>-511.18431661711975</v>
      </c>
      <c r="BK33">
        <f t="shared" si="36"/>
        <v>-511.61076526350752</v>
      </c>
      <c r="BL33">
        <f t="shared" si="9"/>
        <v>-510.80291169656272</v>
      </c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</row>
    <row r="34" spans="1:79" s="19" customFormat="1" ht="12.75" customHeight="1">
      <c r="A34" t="s">
        <v>205</v>
      </c>
      <c r="B34" s="3" t="s">
        <v>89</v>
      </c>
      <c r="C34" s="83">
        <v>47943.4012</v>
      </c>
      <c r="D34" t="s">
        <v>203</v>
      </c>
      <c r="E34" s="92">
        <f t="shared" si="12"/>
        <v>-3238.9637399510375</v>
      </c>
      <c r="F34" s="19">
        <f t="shared" si="13"/>
        <v>-3239</v>
      </c>
      <c r="G34" s="19">
        <f t="shared" si="14"/>
        <v>8.871999999973923E-2</v>
      </c>
      <c r="J34" s="92">
        <f t="shared" si="34"/>
        <v>8.871999999973923E-2</v>
      </c>
      <c r="P34" s="21">
        <f t="shared" si="31"/>
        <v>1.2468869234884918E-2</v>
      </c>
      <c r="Q34" s="22">
        <f t="shared" si="15"/>
        <v>32924.9012</v>
      </c>
      <c r="R34" s="19">
        <f t="shared" si="32"/>
        <v>5.8142349429189128E-3</v>
      </c>
      <c r="S34" s="137">
        <v>1</v>
      </c>
      <c r="Y34"/>
      <c r="Z34">
        <f t="shared" si="16"/>
        <v>-3239</v>
      </c>
      <c r="AA34" s="19">
        <f t="shared" si="17"/>
        <v>3.0326738168184399E-2</v>
      </c>
      <c r="AB34" s="19">
        <f t="shared" si="18"/>
        <v>7.0862131066439751E-2</v>
      </c>
      <c r="AC34" s="19">
        <f t="shared" si="19"/>
        <v>7.6251130764854319E-2</v>
      </c>
      <c r="AD34" s="19">
        <f t="shared" si="20"/>
        <v>5.8393261831554827E-2</v>
      </c>
      <c r="AE34" s="19">
        <f t="shared" si="21"/>
        <v>3.409773027328518E-3</v>
      </c>
      <c r="AF34">
        <f t="shared" si="22"/>
        <v>7.6251130764854319E-2</v>
      </c>
      <c r="AG34" s="137"/>
      <c r="AH34">
        <f t="shared" si="23"/>
        <v>1.7857868933299482E-2</v>
      </c>
      <c r="AI34">
        <f t="shared" si="24"/>
        <v>0.20067185981280367</v>
      </c>
      <c r="AJ34">
        <f t="shared" si="25"/>
        <v>0.70383917385246275</v>
      </c>
      <c r="AK34">
        <f t="shared" si="26"/>
        <v>-0.27124755439694664</v>
      </c>
      <c r="AL34">
        <f t="shared" si="27"/>
        <v>-2.8144419005520707</v>
      </c>
      <c r="AM34">
        <f t="shared" si="28"/>
        <v>-6.0587669300132392</v>
      </c>
      <c r="AN34" s="19">
        <f t="shared" si="35"/>
        <v>-504.76382996830455</v>
      </c>
      <c r="AO34" s="19">
        <f t="shared" si="35"/>
        <v>-504.76146027699474</v>
      </c>
      <c r="AP34" s="19">
        <f t="shared" si="35"/>
        <v>-504.76693364928514</v>
      </c>
      <c r="AQ34" s="19">
        <f t="shared" si="35"/>
        <v>-504.75421430087295</v>
      </c>
      <c r="AR34" s="19">
        <f t="shared" si="35"/>
        <v>-504.78336978690299</v>
      </c>
      <c r="AS34" s="19">
        <f t="shared" si="35"/>
        <v>-504.71422457452604</v>
      </c>
      <c r="AT34" s="19">
        <f t="shared" si="35"/>
        <v>-504.86733152394584</v>
      </c>
      <c r="AU34" s="19">
        <f t="shared" si="30"/>
        <v>-504.03804079269889</v>
      </c>
      <c r="AV34"/>
      <c r="AW34">
        <v>-5800</v>
      </c>
      <c r="AX34">
        <f t="shared" ref="AX34:AX65" si="37">AB$3+AB$4*AW34+AB$5*AW34^2+AZ34</f>
        <v>2.9423566420468016E-2</v>
      </c>
      <c r="AY34">
        <f t="shared" ref="AY34:AY65" si="38">AB$3+AB$4*AW34+AB$5*AW34^2</f>
        <v>1.1219970482729019E-2</v>
      </c>
      <c r="AZ34">
        <f t="shared" ref="AZ34:AZ65" si="39">$AB$6*($AB$11/BA34*BB34+$AB$12)</f>
        <v>1.8203595937738997E-2</v>
      </c>
      <c r="BA34">
        <f t="shared" ref="BA34:BA65" si="40">1+$AB$7*COS(BC34)</f>
        <v>0.18658485265427283</v>
      </c>
      <c r="BB34">
        <f t="shared" ref="BB34:BB65" si="41">SIN(BC34+RADIANS($AB$9))</f>
        <v>0.66245215673054492</v>
      </c>
      <c r="BC34">
        <f t="shared" ref="BC34:BC65" si="42">2*ATAN(BD34)</f>
        <v>-2.8711420869013806</v>
      </c>
      <c r="BD34">
        <f t="shared" ref="BD34:BD65" si="43">SQRT((1+$AB$7)/(1-$AB$7))*TAN(BE34/2)</f>
        <v>-7.34993663551528</v>
      </c>
      <c r="BE34">
        <f t="shared" si="36"/>
        <v>-511.20427259194798</v>
      </c>
      <c r="BF34">
        <f t="shared" si="36"/>
        <v>-511.19024336421126</v>
      </c>
      <c r="BG34">
        <f t="shared" si="36"/>
        <v>-511.216215783378</v>
      </c>
      <c r="BH34">
        <f t="shared" si="36"/>
        <v>-511.16745933165663</v>
      </c>
      <c r="BI34">
        <f t="shared" si="36"/>
        <v>-511.25679886416668</v>
      </c>
      <c r="BJ34">
        <f t="shared" si="36"/>
        <v>-511.08435087697205</v>
      </c>
      <c r="BK34">
        <f t="shared" si="36"/>
        <v>-511.39211515507793</v>
      </c>
      <c r="BL34">
        <f t="shared" ref="BL34:BL65" si="44">RADIANS($AB$9)+$AB$18*(AW34-AB$15)</f>
        <v>-510.54868881404246</v>
      </c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</row>
    <row r="35" spans="1:79" s="19" customFormat="1" ht="12.75" customHeight="1">
      <c r="A35" t="s">
        <v>205</v>
      </c>
      <c r="B35" s="3" t="s">
        <v>89</v>
      </c>
      <c r="C35" s="83">
        <v>47943.4012</v>
      </c>
      <c r="D35" t="s">
        <v>203</v>
      </c>
      <c r="E35" s="92">
        <f t="shared" si="12"/>
        <v>-3238.9637399510375</v>
      </c>
      <c r="F35" s="19">
        <f t="shared" si="13"/>
        <v>-3239</v>
      </c>
      <c r="G35" s="19">
        <f t="shared" si="14"/>
        <v>8.871999999973923E-2</v>
      </c>
      <c r="J35" s="92">
        <f t="shared" si="34"/>
        <v>8.871999999973923E-2</v>
      </c>
      <c r="P35" s="21">
        <f t="shared" si="31"/>
        <v>1.2468869234884918E-2</v>
      </c>
      <c r="Q35" s="22">
        <f t="shared" si="15"/>
        <v>32924.9012</v>
      </c>
      <c r="R35" s="19">
        <f t="shared" si="32"/>
        <v>5.8142349429189128E-3</v>
      </c>
      <c r="S35" s="137">
        <v>1</v>
      </c>
      <c r="Y35"/>
      <c r="Z35">
        <f t="shared" si="16"/>
        <v>-3239</v>
      </c>
      <c r="AA35" s="19">
        <f t="shared" si="17"/>
        <v>3.0326738168184399E-2</v>
      </c>
      <c r="AB35" s="19">
        <f t="shared" si="18"/>
        <v>7.0862131066439751E-2</v>
      </c>
      <c r="AC35" s="19">
        <f t="shared" si="19"/>
        <v>7.6251130764854319E-2</v>
      </c>
      <c r="AD35" s="19">
        <f t="shared" si="20"/>
        <v>5.8393261831554827E-2</v>
      </c>
      <c r="AE35" s="19">
        <f t="shared" si="21"/>
        <v>3.409773027328518E-3</v>
      </c>
      <c r="AF35">
        <f t="shared" si="22"/>
        <v>7.6251130764854319E-2</v>
      </c>
      <c r="AG35" s="137"/>
      <c r="AH35">
        <f t="shared" si="23"/>
        <v>1.7857868933299482E-2</v>
      </c>
      <c r="AI35">
        <f t="shared" si="24"/>
        <v>0.20067185981280367</v>
      </c>
      <c r="AJ35">
        <f t="shared" si="25"/>
        <v>0.70383917385246275</v>
      </c>
      <c r="AK35">
        <f t="shared" si="26"/>
        <v>-0.27124755439694664</v>
      </c>
      <c r="AL35">
        <f t="shared" si="27"/>
        <v>-2.8144419005520707</v>
      </c>
      <c r="AM35">
        <f t="shared" si="28"/>
        <v>-6.0587669300132392</v>
      </c>
      <c r="AN35" s="19">
        <f t="shared" si="35"/>
        <v>-504.76382996830455</v>
      </c>
      <c r="AO35" s="19">
        <f t="shared" si="35"/>
        <v>-504.76146027699474</v>
      </c>
      <c r="AP35" s="19">
        <f t="shared" si="35"/>
        <v>-504.76693364928514</v>
      </c>
      <c r="AQ35" s="19">
        <f t="shared" si="35"/>
        <v>-504.75421430087295</v>
      </c>
      <c r="AR35" s="19">
        <f t="shared" si="35"/>
        <v>-504.78336978690299</v>
      </c>
      <c r="AS35" s="19">
        <f t="shared" si="35"/>
        <v>-504.71422457452604</v>
      </c>
      <c r="AT35" s="19">
        <f t="shared" si="35"/>
        <v>-504.86733152394584</v>
      </c>
      <c r="AU35" s="19">
        <f t="shared" si="30"/>
        <v>-504.03804079269889</v>
      </c>
      <c r="AV35"/>
      <c r="AW35">
        <v>-5700</v>
      </c>
      <c r="AX35">
        <f t="shared" si="37"/>
        <v>2.9053083397922758E-2</v>
      </c>
      <c r="AY35">
        <f t="shared" si="38"/>
        <v>1.1267000431294539E-2</v>
      </c>
      <c r="AZ35">
        <f t="shared" si="39"/>
        <v>1.778608296662822E-2</v>
      </c>
      <c r="BA35">
        <f t="shared" si="40"/>
        <v>0.20262748362282312</v>
      </c>
      <c r="BB35">
        <f t="shared" si="41"/>
        <v>0.70888948373655147</v>
      </c>
      <c r="BC35">
        <f t="shared" si="42"/>
        <v>-2.8073071069905819</v>
      </c>
      <c r="BD35">
        <f t="shared" si="43"/>
        <v>-5.9270906846112013</v>
      </c>
      <c r="BE35">
        <f t="shared" si="36"/>
        <v>-511.02804328152837</v>
      </c>
      <c r="BF35">
        <f t="shared" si="36"/>
        <v>-511.02628935099835</v>
      </c>
      <c r="BG35">
        <f t="shared" si="36"/>
        <v>-511.0304743029223</v>
      </c>
      <c r="BH35">
        <f t="shared" si="36"/>
        <v>-511.02043741215368</v>
      </c>
      <c r="BI35">
        <f t="shared" si="36"/>
        <v>-511.04422241747176</v>
      </c>
      <c r="BJ35">
        <f t="shared" si="36"/>
        <v>-510.986115153583</v>
      </c>
      <c r="BK35">
        <f t="shared" si="36"/>
        <v>-511.11924796147758</v>
      </c>
      <c r="BL35">
        <f t="shared" si="44"/>
        <v>-510.29446593152221</v>
      </c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</row>
    <row r="36" spans="1:79" s="19" customFormat="1" ht="12.75" customHeight="1">
      <c r="A36" t="s">
        <v>205</v>
      </c>
      <c r="B36" s="3" t="s">
        <v>89</v>
      </c>
      <c r="C36" s="83">
        <v>48222.326800000003</v>
      </c>
      <c r="D36" t="s">
        <v>203</v>
      </c>
      <c r="E36" s="92">
        <f t="shared" si="12"/>
        <v>-3124.9662657299205</v>
      </c>
      <c r="F36" s="19">
        <f t="shared" si="13"/>
        <v>-3125</v>
      </c>
      <c r="G36" s="19">
        <f t="shared" si="14"/>
        <v>8.2540000003064051E-2</v>
      </c>
      <c r="J36" s="92">
        <f t="shared" si="34"/>
        <v>8.2540000003064051E-2</v>
      </c>
      <c r="P36" s="21">
        <f t="shared" si="31"/>
        <v>1.2526613807672764E-2</v>
      </c>
      <c r="Q36" s="22">
        <f t="shared" si="15"/>
        <v>33203.826800000003</v>
      </c>
      <c r="R36" s="19">
        <f t="shared" si="32"/>
        <v>4.9018742465450071E-3</v>
      </c>
      <c r="S36" s="137">
        <v>1</v>
      </c>
      <c r="Y36"/>
      <c r="Z36">
        <f t="shared" si="16"/>
        <v>-3125</v>
      </c>
      <c r="AA36" s="19">
        <f t="shared" si="17"/>
        <v>2.920080502910638E-2</v>
      </c>
      <c r="AB36" s="19">
        <f t="shared" si="18"/>
        <v>6.5865808781630439E-2</v>
      </c>
      <c r="AC36" s="19">
        <f t="shared" si="19"/>
        <v>7.0013386195391283E-2</v>
      </c>
      <c r="AD36" s="19">
        <f t="shared" si="20"/>
        <v>5.3339194973957671E-2</v>
      </c>
      <c r="AE36" s="19">
        <f t="shared" si="21"/>
        <v>2.8450697204698712E-3</v>
      </c>
      <c r="AF36">
        <f t="shared" si="22"/>
        <v>7.0013386195391283E-2</v>
      </c>
      <c r="AG36" s="137"/>
      <c r="AH36">
        <f t="shared" si="23"/>
        <v>1.6674191221433616E-2</v>
      </c>
      <c r="AI36">
        <f t="shared" si="24"/>
        <v>0.22674397729432338</v>
      </c>
      <c r="AJ36">
        <f t="shared" si="25"/>
        <v>0.76190850659256759</v>
      </c>
      <c r="AK36">
        <f t="shared" si="26"/>
        <v>-0.33849052396019141</v>
      </c>
      <c r="AL36">
        <f t="shared" si="27"/>
        <v>-2.7289748912887131</v>
      </c>
      <c r="AM36">
        <f t="shared" si="28"/>
        <v>-4.7781355177194831</v>
      </c>
      <c r="AN36" s="19">
        <f t="shared" si="35"/>
        <v>-504.54864505521488</v>
      </c>
      <c r="AO36" s="19">
        <f t="shared" si="35"/>
        <v>-504.54872831702744</v>
      </c>
      <c r="AP36" s="19">
        <f t="shared" si="35"/>
        <v>-504.54841750989306</v>
      </c>
      <c r="AQ36" s="19">
        <f t="shared" si="35"/>
        <v>-504.54957625078049</v>
      </c>
      <c r="AR36" s="19">
        <f t="shared" si="35"/>
        <v>-504.54523565767363</v>
      </c>
      <c r="AS36" s="19">
        <f t="shared" si="35"/>
        <v>-504.56121675379916</v>
      </c>
      <c r="AT36" s="19">
        <f t="shared" si="35"/>
        <v>-504.49795013269357</v>
      </c>
      <c r="AU36" s="19">
        <f t="shared" si="30"/>
        <v>-503.74822670662581</v>
      </c>
      <c r="AV36"/>
      <c r="AW36">
        <v>-5600</v>
      </c>
      <c r="AX36">
        <f t="shared" si="37"/>
        <v>2.803899687337133E-2</v>
      </c>
      <c r="AY36">
        <f t="shared" si="38"/>
        <v>1.1314171469636499E-2</v>
      </c>
      <c r="AZ36">
        <f t="shared" si="39"/>
        <v>1.6724825403734832E-2</v>
      </c>
      <c r="BA36">
        <f t="shared" si="40"/>
        <v>0.22575477171647385</v>
      </c>
      <c r="BB36">
        <f t="shared" si="41"/>
        <v>0.76000607512279084</v>
      </c>
      <c r="BC36">
        <f t="shared" si="42"/>
        <v>-2.7319071187481399</v>
      </c>
      <c r="BD36">
        <f t="shared" si="43"/>
        <v>-4.8133203620671399</v>
      </c>
      <c r="BE36">
        <f t="shared" si="36"/>
        <v>-510.83877949201275</v>
      </c>
      <c r="BF36">
        <f t="shared" si="36"/>
        <v>-510.838863245759</v>
      </c>
      <c r="BG36">
        <f t="shared" si="36"/>
        <v>-510.83855695719251</v>
      </c>
      <c r="BH36">
        <f t="shared" si="36"/>
        <v>-510.83967573139955</v>
      </c>
      <c r="BI36">
        <f t="shared" si="36"/>
        <v>-510.83557132970776</v>
      </c>
      <c r="BJ36">
        <f t="shared" si="36"/>
        <v>-510.85039642016818</v>
      </c>
      <c r="BK36">
        <f t="shared" si="36"/>
        <v>-510.79336217527492</v>
      </c>
      <c r="BL36">
        <f t="shared" si="44"/>
        <v>-510.04024304900196</v>
      </c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</row>
    <row r="37" spans="1:79" s="19" customFormat="1" ht="12.75" customHeight="1">
      <c r="A37" t="s">
        <v>205</v>
      </c>
      <c r="B37" s="3" t="s">
        <v>89</v>
      </c>
      <c r="C37" s="83">
        <v>48222.326800000003</v>
      </c>
      <c r="D37" t="s">
        <v>203</v>
      </c>
      <c r="E37" s="92">
        <f t="shared" si="12"/>
        <v>-3124.9662657299205</v>
      </c>
      <c r="F37" s="19">
        <f t="shared" si="13"/>
        <v>-3125</v>
      </c>
      <c r="G37" s="19">
        <f t="shared" si="14"/>
        <v>8.2540000003064051E-2</v>
      </c>
      <c r="J37" s="92">
        <f t="shared" si="34"/>
        <v>8.2540000003064051E-2</v>
      </c>
      <c r="P37" s="21">
        <f t="shared" si="31"/>
        <v>1.2526613807672764E-2</v>
      </c>
      <c r="Q37" s="22">
        <f t="shared" si="15"/>
        <v>33203.826800000003</v>
      </c>
      <c r="R37" s="19">
        <f t="shared" si="32"/>
        <v>4.9018742465450071E-3</v>
      </c>
      <c r="S37" s="137">
        <v>1</v>
      </c>
      <c r="Y37"/>
      <c r="Z37">
        <f t="shared" si="16"/>
        <v>-3125</v>
      </c>
      <c r="AA37" s="19">
        <f t="shared" si="17"/>
        <v>2.920080502910638E-2</v>
      </c>
      <c r="AB37" s="19">
        <f t="shared" si="18"/>
        <v>6.5865808781630439E-2</v>
      </c>
      <c r="AC37" s="19">
        <f t="shared" si="19"/>
        <v>7.0013386195391283E-2</v>
      </c>
      <c r="AD37" s="19">
        <f t="shared" si="20"/>
        <v>5.3339194973957671E-2</v>
      </c>
      <c r="AE37" s="19">
        <f t="shared" si="21"/>
        <v>2.8450697204698712E-3</v>
      </c>
      <c r="AF37">
        <f t="shared" si="22"/>
        <v>7.0013386195391283E-2</v>
      </c>
      <c r="AG37" s="137"/>
      <c r="AH37">
        <f t="shared" si="23"/>
        <v>1.6674191221433616E-2</v>
      </c>
      <c r="AI37">
        <f t="shared" si="24"/>
        <v>0.22674397729432338</v>
      </c>
      <c r="AJ37">
        <f t="shared" si="25"/>
        <v>0.76190850659256759</v>
      </c>
      <c r="AK37">
        <f t="shared" si="26"/>
        <v>-0.33849052396019141</v>
      </c>
      <c r="AL37">
        <f t="shared" si="27"/>
        <v>-2.7289748912887131</v>
      </c>
      <c r="AM37">
        <f t="shared" si="28"/>
        <v>-4.7781355177194831</v>
      </c>
      <c r="AN37" s="19">
        <f t="shared" si="35"/>
        <v>-504.54864505521488</v>
      </c>
      <c r="AO37" s="19">
        <f t="shared" si="35"/>
        <v>-504.54872831702744</v>
      </c>
      <c r="AP37" s="19">
        <f t="shared" si="35"/>
        <v>-504.54841750989306</v>
      </c>
      <c r="AQ37" s="19">
        <f t="shared" si="35"/>
        <v>-504.54957625078049</v>
      </c>
      <c r="AR37" s="19">
        <f t="shared" si="35"/>
        <v>-504.54523565767363</v>
      </c>
      <c r="AS37" s="19">
        <f t="shared" si="35"/>
        <v>-504.56121675379916</v>
      </c>
      <c r="AT37" s="19">
        <f t="shared" si="35"/>
        <v>-504.49795013269357</v>
      </c>
      <c r="AU37" s="19">
        <f t="shared" si="30"/>
        <v>-503.74822670662581</v>
      </c>
      <c r="AV37"/>
      <c r="AW37">
        <v>-5500</v>
      </c>
      <c r="AX37">
        <f t="shared" si="37"/>
        <v>2.6166504699598123E-2</v>
      </c>
      <c r="AY37">
        <f t="shared" si="38"/>
        <v>1.1361483597754895E-2</v>
      </c>
      <c r="AZ37">
        <f t="shared" si="39"/>
        <v>1.4805021101843228E-2</v>
      </c>
      <c r="BA37">
        <f t="shared" si="40"/>
        <v>0.26197746070980688</v>
      </c>
      <c r="BB37">
        <f t="shared" si="41"/>
        <v>0.81940546023136918</v>
      </c>
      <c r="BC37">
        <f t="shared" si="42"/>
        <v>-2.63485653596282</v>
      </c>
      <c r="BD37">
        <f t="shared" si="43"/>
        <v>-3.8620077231713141</v>
      </c>
      <c r="BE37">
        <f t="shared" si="36"/>
        <v>-510.6244771007967</v>
      </c>
      <c r="BF37">
        <f t="shared" si="36"/>
        <v>-510.62447732454677</v>
      </c>
      <c r="BG37">
        <f t="shared" si="36"/>
        <v>-510.62447502776996</v>
      </c>
      <c r="BH37">
        <f t="shared" si="36"/>
        <v>-510.62449860184392</v>
      </c>
      <c r="BI37">
        <f t="shared" si="36"/>
        <v>-510.62425641016108</v>
      </c>
      <c r="BJ37">
        <f t="shared" si="36"/>
        <v>-510.62672101256067</v>
      </c>
      <c r="BK37">
        <f t="shared" si="36"/>
        <v>-510.41906442726088</v>
      </c>
      <c r="BL37">
        <f t="shared" si="44"/>
        <v>-509.78602016648171</v>
      </c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</row>
    <row r="38" spans="1:79" s="19" customFormat="1" ht="12.75" customHeight="1">
      <c r="A38" t="s">
        <v>238</v>
      </c>
      <c r="B38" s="3" t="s">
        <v>89</v>
      </c>
      <c r="C38" s="83">
        <v>48222.327599999997</v>
      </c>
      <c r="D38" t="s">
        <v>203</v>
      </c>
      <c r="E38" s="92">
        <f t="shared" si="12"/>
        <v>-3124.965938768255</v>
      </c>
      <c r="F38" s="19">
        <f t="shared" si="13"/>
        <v>-3125</v>
      </c>
      <c r="G38" s="19">
        <f t="shared" si="14"/>
        <v>8.3339999997406267E-2</v>
      </c>
      <c r="J38" s="92">
        <f t="shared" si="34"/>
        <v>8.3339999997406267E-2</v>
      </c>
      <c r="P38" s="21">
        <f t="shared" si="31"/>
        <v>1.2526613807672764E-2</v>
      </c>
      <c r="Q38" s="22">
        <f t="shared" si="15"/>
        <v>33203.827599999997</v>
      </c>
      <c r="R38" s="19">
        <f t="shared" si="32"/>
        <v>5.0145356636563387E-3</v>
      </c>
      <c r="S38" s="137">
        <v>1</v>
      </c>
      <c r="Y38"/>
      <c r="Z38">
        <f t="shared" si="16"/>
        <v>-3125</v>
      </c>
      <c r="AA38" s="19">
        <f t="shared" si="17"/>
        <v>2.920080502910638E-2</v>
      </c>
      <c r="AB38" s="19">
        <f t="shared" si="18"/>
        <v>6.6665808775972654E-2</v>
      </c>
      <c r="AC38" s="19">
        <f t="shared" si="19"/>
        <v>7.0813386189733499E-2</v>
      </c>
      <c r="AD38" s="19">
        <f t="shared" si="20"/>
        <v>5.4139194968299886E-2</v>
      </c>
      <c r="AE38" s="19">
        <f t="shared" si="21"/>
        <v>2.9310524318155876E-3</v>
      </c>
      <c r="AF38">
        <f t="shared" si="22"/>
        <v>7.0813386189733499E-2</v>
      </c>
      <c r="AG38" s="137"/>
      <c r="AH38">
        <f t="shared" si="23"/>
        <v>1.6674191221433616E-2</v>
      </c>
      <c r="AI38">
        <f t="shared" si="24"/>
        <v>0.22674397729432338</v>
      </c>
      <c r="AJ38">
        <f t="shared" si="25"/>
        <v>0.76190850659256759</v>
      </c>
      <c r="AK38">
        <f t="shared" si="26"/>
        <v>-0.33849052396019141</v>
      </c>
      <c r="AL38">
        <f t="shared" si="27"/>
        <v>-2.7289748912887131</v>
      </c>
      <c r="AM38">
        <f t="shared" si="28"/>
        <v>-4.7781355177194831</v>
      </c>
      <c r="AN38" s="19">
        <f t="shared" si="35"/>
        <v>-504.54864505521488</v>
      </c>
      <c r="AO38" s="19">
        <f t="shared" si="35"/>
        <v>-504.54872831702744</v>
      </c>
      <c r="AP38" s="19">
        <f t="shared" si="35"/>
        <v>-504.54841750989306</v>
      </c>
      <c r="AQ38" s="19">
        <f t="shared" si="35"/>
        <v>-504.54957625078049</v>
      </c>
      <c r="AR38" s="19">
        <f t="shared" si="35"/>
        <v>-504.54523565767363</v>
      </c>
      <c r="AS38" s="19">
        <f t="shared" si="35"/>
        <v>-504.56121675379916</v>
      </c>
      <c r="AT38" s="19">
        <f t="shared" si="35"/>
        <v>-504.49795013269357</v>
      </c>
      <c r="AU38" s="19">
        <f t="shared" si="30"/>
        <v>-503.74822670662581</v>
      </c>
      <c r="AV38"/>
      <c r="AW38">
        <v>-5400</v>
      </c>
      <c r="AX38">
        <f t="shared" si="37"/>
        <v>2.3028353517568698E-2</v>
      </c>
      <c r="AY38">
        <f t="shared" si="38"/>
        <v>1.1408936815649728E-2</v>
      </c>
      <c r="AZ38">
        <f t="shared" si="39"/>
        <v>1.161941670191897E-2</v>
      </c>
      <c r="BA38">
        <f t="shared" si="40"/>
        <v>0.32629580663623814</v>
      </c>
      <c r="BB38">
        <f t="shared" si="41"/>
        <v>0.89131584281216913</v>
      </c>
      <c r="BC38">
        <f t="shared" si="42"/>
        <v>-2.4949903634963357</v>
      </c>
      <c r="BD38">
        <f t="shared" si="43"/>
        <v>-2.9845658771493047</v>
      </c>
      <c r="BE38">
        <f t="shared" si="36"/>
        <v>-510.36747588397583</v>
      </c>
      <c r="BF38">
        <f t="shared" si="36"/>
        <v>-510.3674516424602</v>
      </c>
      <c r="BG38">
        <f t="shared" si="36"/>
        <v>-510.36724794116049</v>
      </c>
      <c r="BH38">
        <f t="shared" si="36"/>
        <v>-510.36554760649307</v>
      </c>
      <c r="BI38">
        <f t="shared" si="36"/>
        <v>-510.35206767363218</v>
      </c>
      <c r="BJ38">
        <f t="shared" si="36"/>
        <v>-510.27063900765813</v>
      </c>
      <c r="BK38">
        <f t="shared" si="36"/>
        <v>-510.00407336326458</v>
      </c>
      <c r="BL38">
        <f t="shared" si="44"/>
        <v>-509.53179728396145</v>
      </c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</row>
    <row r="39" spans="1:79" s="19" customFormat="1" ht="12.75" customHeight="1">
      <c r="A39" t="s">
        <v>238</v>
      </c>
      <c r="B39" s="3" t="s">
        <v>89</v>
      </c>
      <c r="C39" s="83">
        <v>48222.327599999997</v>
      </c>
      <c r="D39" t="s">
        <v>203</v>
      </c>
      <c r="E39" s="92">
        <f t="shared" si="12"/>
        <v>-3124.965938768255</v>
      </c>
      <c r="F39" s="19">
        <f t="shared" si="13"/>
        <v>-3125</v>
      </c>
      <c r="G39" s="19">
        <f t="shared" si="14"/>
        <v>8.3339999997406267E-2</v>
      </c>
      <c r="J39" s="92">
        <f t="shared" si="34"/>
        <v>8.3339999997406267E-2</v>
      </c>
      <c r="P39" s="21">
        <f t="shared" si="31"/>
        <v>1.2526613807672764E-2</v>
      </c>
      <c r="Q39" s="22">
        <f t="shared" si="15"/>
        <v>33203.827599999997</v>
      </c>
      <c r="R39" s="19">
        <f t="shared" si="32"/>
        <v>5.0145356636563387E-3</v>
      </c>
      <c r="S39" s="137">
        <v>1</v>
      </c>
      <c r="Y39"/>
      <c r="Z39">
        <f t="shared" si="16"/>
        <v>-3125</v>
      </c>
      <c r="AA39" s="19">
        <f t="shared" si="17"/>
        <v>2.920080502910638E-2</v>
      </c>
      <c r="AB39" s="19">
        <f t="shared" si="18"/>
        <v>6.6665808775972654E-2</v>
      </c>
      <c r="AC39" s="19">
        <f t="shared" si="19"/>
        <v>7.0813386189733499E-2</v>
      </c>
      <c r="AD39" s="19">
        <f t="shared" si="20"/>
        <v>5.4139194968299886E-2</v>
      </c>
      <c r="AE39" s="19">
        <f t="shared" si="21"/>
        <v>2.9310524318155876E-3</v>
      </c>
      <c r="AF39">
        <f t="shared" si="22"/>
        <v>7.0813386189733499E-2</v>
      </c>
      <c r="AG39" s="137"/>
      <c r="AH39">
        <f t="shared" si="23"/>
        <v>1.6674191221433616E-2</v>
      </c>
      <c r="AI39">
        <f t="shared" si="24"/>
        <v>0.22674397729432338</v>
      </c>
      <c r="AJ39">
        <f t="shared" si="25"/>
        <v>0.76190850659256759</v>
      </c>
      <c r="AK39">
        <f t="shared" si="26"/>
        <v>-0.33849052396019141</v>
      </c>
      <c r="AL39">
        <f t="shared" si="27"/>
        <v>-2.7289748912887131</v>
      </c>
      <c r="AM39">
        <f t="shared" si="28"/>
        <v>-4.7781355177194831</v>
      </c>
      <c r="AN39" s="19">
        <f t="shared" si="35"/>
        <v>-504.54864505521488</v>
      </c>
      <c r="AO39" s="19">
        <f t="shared" si="35"/>
        <v>-504.54872831702744</v>
      </c>
      <c r="AP39" s="19">
        <f t="shared" si="35"/>
        <v>-504.54841750989306</v>
      </c>
      <c r="AQ39" s="19">
        <f t="shared" si="35"/>
        <v>-504.54957625078049</v>
      </c>
      <c r="AR39" s="19">
        <f t="shared" si="35"/>
        <v>-504.54523565767363</v>
      </c>
      <c r="AS39" s="19">
        <f t="shared" si="35"/>
        <v>-504.56121675379916</v>
      </c>
      <c r="AT39" s="19">
        <f t="shared" si="35"/>
        <v>-504.49795013269357</v>
      </c>
      <c r="AU39" s="19">
        <f t="shared" si="30"/>
        <v>-503.74822670662581</v>
      </c>
      <c r="AV39"/>
      <c r="AW39">
        <v>-5300</v>
      </c>
      <c r="AX39">
        <f t="shared" si="37"/>
        <v>1.7621369929092759E-2</v>
      </c>
      <c r="AY39">
        <f t="shared" si="38"/>
        <v>1.1456531123320996E-2</v>
      </c>
      <c r="AZ39">
        <f t="shared" si="39"/>
        <v>6.1648388057717607E-3</v>
      </c>
      <c r="BA39">
        <f t="shared" si="40"/>
        <v>0.47563419263243367</v>
      </c>
      <c r="BB39">
        <f t="shared" si="41"/>
        <v>0.97662199242668057</v>
      </c>
      <c r="BC39">
        <f t="shared" si="42"/>
        <v>-2.24108813336235</v>
      </c>
      <c r="BD39">
        <f t="shared" si="43"/>
        <v>-2.0688247233780213</v>
      </c>
      <c r="BE39">
        <f t="shared" si="36"/>
        <v>-510.02109918788221</v>
      </c>
      <c r="BF39">
        <f t="shared" si="36"/>
        <v>-510.0156682359505</v>
      </c>
      <c r="BG39">
        <f t="shared" si="36"/>
        <v>-510.00224415200319</v>
      </c>
      <c r="BH39">
        <f t="shared" si="36"/>
        <v>-509.97037500101339</v>
      </c>
      <c r="BI39">
        <f t="shared" si="36"/>
        <v>-509.90074807774744</v>
      </c>
      <c r="BJ39">
        <f t="shared" si="36"/>
        <v>-509.76851487822745</v>
      </c>
      <c r="BK39">
        <f t="shared" si="36"/>
        <v>-509.55872347459092</v>
      </c>
      <c r="BL39">
        <f t="shared" si="44"/>
        <v>-509.2775744014412</v>
      </c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</row>
    <row r="40" spans="1:79" s="19" customFormat="1" ht="12.75" customHeight="1">
      <c r="A40" t="s">
        <v>238</v>
      </c>
      <c r="B40" s="3" t="s">
        <v>92</v>
      </c>
      <c r="C40" s="83">
        <v>48299.400399999999</v>
      </c>
      <c r="D40" t="s">
        <v>203</v>
      </c>
      <c r="E40" s="92">
        <f t="shared" si="12"/>
        <v>-3093.4661247277027</v>
      </c>
      <c r="F40" s="19">
        <f t="shared" si="13"/>
        <v>-3093.5</v>
      </c>
      <c r="G40" s="19">
        <f t="shared" si="14"/>
        <v>8.2884999996167608E-2</v>
      </c>
      <c r="J40" s="92">
        <f t="shared" si="34"/>
        <v>8.2884999996167608E-2</v>
      </c>
      <c r="P40" s="21">
        <f t="shared" si="31"/>
        <v>1.2542601877376353E-2</v>
      </c>
      <c r="Q40" s="22">
        <f t="shared" si="15"/>
        <v>33280.900399999999</v>
      </c>
      <c r="R40" s="19">
        <f t="shared" si="32"/>
        <v>4.9480529731025279E-3</v>
      </c>
      <c r="S40" s="137">
        <v>1</v>
      </c>
      <c r="Y40"/>
      <c r="Z40">
        <f t="shared" si="16"/>
        <v>-3093.5</v>
      </c>
      <c r="AA40" s="19">
        <f t="shared" si="17"/>
        <v>2.8708998307082439E-2</v>
      </c>
      <c r="AB40" s="19">
        <f t="shared" si="18"/>
        <v>6.6718603566461518E-2</v>
      </c>
      <c r="AC40" s="19">
        <f t="shared" si="19"/>
        <v>7.0342398118791255E-2</v>
      </c>
      <c r="AD40" s="19">
        <f t="shared" si="20"/>
        <v>5.4176001689085165E-2</v>
      </c>
      <c r="AE40" s="19">
        <f t="shared" si="21"/>
        <v>2.9350391590157589E-3</v>
      </c>
      <c r="AF40">
        <f t="shared" si="22"/>
        <v>7.0342398118791255E-2</v>
      </c>
      <c r="AG40" s="137"/>
      <c r="AH40">
        <f t="shared" si="23"/>
        <v>1.6166396429706086E-2</v>
      </c>
      <c r="AI40">
        <f t="shared" si="24"/>
        <v>0.23646485493406932</v>
      </c>
      <c r="AJ40">
        <f t="shared" si="25"/>
        <v>0.77964051722007854</v>
      </c>
      <c r="AK40">
        <f t="shared" si="26"/>
        <v>-0.35988163847381116</v>
      </c>
      <c r="AL40">
        <f t="shared" si="27"/>
        <v>-2.7011380145185835</v>
      </c>
      <c r="AM40">
        <f t="shared" si="28"/>
        <v>-4.4671151440889947</v>
      </c>
      <c r="AN40" s="19">
        <f t="shared" si="35"/>
        <v>-504.48417635675236</v>
      </c>
      <c r="AO40" s="19">
        <f t="shared" si="35"/>
        <v>-504.48422357996213</v>
      </c>
      <c r="AP40" s="19">
        <f t="shared" si="35"/>
        <v>-504.48400472269742</v>
      </c>
      <c r="AQ40" s="19">
        <f t="shared" si="35"/>
        <v>-504.48501750232924</v>
      </c>
      <c r="AR40" s="19">
        <f t="shared" si="35"/>
        <v>-504.48029773848117</v>
      </c>
      <c r="AS40" s="19">
        <f t="shared" si="35"/>
        <v>-504.5016205301967</v>
      </c>
      <c r="AT40" s="19">
        <f t="shared" si="35"/>
        <v>-504.38444260847376</v>
      </c>
      <c r="AU40" s="19">
        <f t="shared" si="30"/>
        <v>-503.66814649863198</v>
      </c>
      <c r="AV40"/>
      <c r="AW40">
        <v>-5200</v>
      </c>
      <c r="AX40">
        <f t="shared" si="37"/>
        <v>5.2769957525489568E-3</v>
      </c>
      <c r="AY40">
        <f t="shared" si="38"/>
        <v>1.1504266520768703E-2</v>
      </c>
      <c r="AZ40">
        <f t="shared" si="39"/>
        <v>-6.2272707682197465E-3</v>
      </c>
      <c r="BA40">
        <f t="shared" si="40"/>
        <v>1.312778073336003</v>
      </c>
      <c r="BB40">
        <f t="shared" si="41"/>
        <v>0.67248493484125338</v>
      </c>
      <c r="BC40">
        <f t="shared" si="42"/>
        <v>-1.1911981328006507</v>
      </c>
      <c r="BD40">
        <f t="shared" si="43"/>
        <v>-0.67769540028501918</v>
      </c>
      <c r="BE40">
        <f t="shared" si="36"/>
        <v>-509.32711824639193</v>
      </c>
      <c r="BF40">
        <f t="shared" si="36"/>
        <v>-509.30614013018914</v>
      </c>
      <c r="BG40">
        <f t="shared" si="36"/>
        <v>-509.27963513446139</v>
      </c>
      <c r="BH40">
        <f t="shared" si="36"/>
        <v>-509.24649799971314</v>
      </c>
      <c r="BI40">
        <f t="shared" si="36"/>
        <v>-509.20555117491858</v>
      </c>
      <c r="BJ40">
        <f t="shared" si="36"/>
        <v>-509.15557359888322</v>
      </c>
      <c r="BK40">
        <f t="shared" si="36"/>
        <v>-509.09530077682535</v>
      </c>
      <c r="BL40">
        <f t="shared" si="44"/>
        <v>-509.02335151892095</v>
      </c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</row>
    <row r="41" spans="1:79" s="19" customFormat="1" ht="12.75" customHeight="1">
      <c r="A41" t="s">
        <v>238</v>
      </c>
      <c r="B41" s="3" t="s">
        <v>92</v>
      </c>
      <c r="C41" s="83">
        <v>48299.400399999999</v>
      </c>
      <c r="D41" t="s">
        <v>203</v>
      </c>
      <c r="E41" s="92">
        <f t="shared" si="12"/>
        <v>-3093.4661247277027</v>
      </c>
      <c r="F41" s="19">
        <f t="shared" si="13"/>
        <v>-3093.5</v>
      </c>
      <c r="G41" s="19">
        <f t="shared" si="14"/>
        <v>8.2884999996167608E-2</v>
      </c>
      <c r="J41" s="92">
        <f t="shared" si="34"/>
        <v>8.2884999996167608E-2</v>
      </c>
      <c r="P41" s="21">
        <f t="shared" si="31"/>
        <v>1.2542601877376353E-2</v>
      </c>
      <c r="Q41" s="22">
        <f t="shared" si="15"/>
        <v>33280.900399999999</v>
      </c>
      <c r="R41" s="19">
        <f t="shared" si="32"/>
        <v>4.9480529731025279E-3</v>
      </c>
      <c r="S41" s="137">
        <v>1</v>
      </c>
      <c r="Y41"/>
      <c r="Z41">
        <f t="shared" si="16"/>
        <v>-3093.5</v>
      </c>
      <c r="AA41" s="19">
        <f t="shared" si="17"/>
        <v>2.8708998307082439E-2</v>
      </c>
      <c r="AB41" s="19">
        <f t="shared" si="18"/>
        <v>6.6718603566461518E-2</v>
      </c>
      <c r="AC41" s="19">
        <f t="shared" si="19"/>
        <v>7.0342398118791255E-2</v>
      </c>
      <c r="AD41" s="19">
        <f t="shared" si="20"/>
        <v>5.4176001689085165E-2</v>
      </c>
      <c r="AE41" s="19">
        <f t="shared" si="21"/>
        <v>2.9350391590157589E-3</v>
      </c>
      <c r="AF41">
        <f t="shared" si="22"/>
        <v>7.0342398118791255E-2</v>
      </c>
      <c r="AG41" s="137"/>
      <c r="AH41">
        <f t="shared" si="23"/>
        <v>1.6166396429706086E-2</v>
      </c>
      <c r="AI41">
        <f t="shared" si="24"/>
        <v>0.23646485493406932</v>
      </c>
      <c r="AJ41">
        <f t="shared" si="25"/>
        <v>0.77964051722007854</v>
      </c>
      <c r="AK41">
        <f t="shared" si="26"/>
        <v>-0.35988163847381116</v>
      </c>
      <c r="AL41">
        <f t="shared" si="27"/>
        <v>-2.7011380145185835</v>
      </c>
      <c r="AM41">
        <f t="shared" si="28"/>
        <v>-4.4671151440889947</v>
      </c>
      <c r="AN41" s="19">
        <f t="shared" ref="AN41:AT50" si="45">$AU41+$AB$7*SIN(AO41)</f>
        <v>-504.48417635675236</v>
      </c>
      <c r="AO41" s="19">
        <f t="shared" si="45"/>
        <v>-504.48422357996213</v>
      </c>
      <c r="AP41" s="19">
        <f t="shared" si="45"/>
        <v>-504.48400472269742</v>
      </c>
      <c r="AQ41" s="19">
        <f t="shared" si="45"/>
        <v>-504.48501750232924</v>
      </c>
      <c r="AR41" s="19">
        <f t="shared" si="45"/>
        <v>-504.48029773848117</v>
      </c>
      <c r="AS41" s="19">
        <f t="shared" si="45"/>
        <v>-504.5016205301967</v>
      </c>
      <c r="AT41" s="19">
        <f t="shared" si="45"/>
        <v>-504.38444260847376</v>
      </c>
      <c r="AU41" s="19">
        <f t="shared" si="30"/>
        <v>-503.66814649863198</v>
      </c>
      <c r="AV41"/>
      <c r="AW41">
        <v>-5100</v>
      </c>
      <c r="AX41">
        <f t="shared" si="37"/>
        <v>-6.4910762064162852E-3</v>
      </c>
      <c r="AY41">
        <f t="shared" si="38"/>
        <v>1.1552143007992847E-2</v>
      </c>
      <c r="AZ41">
        <f t="shared" si="39"/>
        <v>-1.8043219214409132E-2</v>
      </c>
      <c r="BA41">
        <f t="shared" si="40"/>
        <v>0.81942821891602091</v>
      </c>
      <c r="BB41">
        <f t="shared" si="41"/>
        <v>-0.78430208947832869</v>
      </c>
      <c r="BC41">
        <f t="shared" si="42"/>
        <v>1.7863853744974445</v>
      </c>
      <c r="BD41">
        <f t="shared" si="43"/>
        <v>1.2426904743429059</v>
      </c>
      <c r="BE41">
        <f t="shared" si="36"/>
        <v>-508.24455455941626</v>
      </c>
      <c r="BF41">
        <f t="shared" si="36"/>
        <v>-508.2674031764351</v>
      </c>
      <c r="BG41">
        <f t="shared" si="36"/>
        <v>-508.30149959101169</v>
      </c>
      <c r="BH41">
        <f t="shared" si="36"/>
        <v>-508.35085001004029</v>
      </c>
      <c r="BI41">
        <f t="shared" si="36"/>
        <v>-508.41956093998994</v>
      </c>
      <c r="BJ41">
        <f t="shared" si="36"/>
        <v>-508.51102105998518</v>
      </c>
      <c r="BK41">
        <f t="shared" si="36"/>
        <v>-508.62725304086263</v>
      </c>
      <c r="BL41">
        <f t="shared" si="44"/>
        <v>-508.76912863640069</v>
      </c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</row>
    <row r="42" spans="1:79" s="19" customFormat="1" ht="12.75" customHeight="1">
      <c r="A42" t="s">
        <v>225</v>
      </c>
      <c r="B42" s="3" t="s">
        <v>89</v>
      </c>
      <c r="C42" s="83">
        <v>48606.466899999999</v>
      </c>
      <c r="D42" t="s">
        <v>203</v>
      </c>
      <c r="E42" s="92">
        <f t="shared" si="12"/>
        <v>-2967.9674060087382</v>
      </c>
      <c r="F42" s="19">
        <f t="shared" si="13"/>
        <v>-2968</v>
      </c>
      <c r="G42" s="19">
        <f t="shared" si="14"/>
        <v>7.9749999997147825E-2</v>
      </c>
      <c r="J42" s="92">
        <f t="shared" si="34"/>
        <v>7.9749999997147825E-2</v>
      </c>
      <c r="P42" s="21">
        <f t="shared" si="31"/>
        <v>1.2606439375427018E-2</v>
      </c>
      <c r="Q42" s="22">
        <f t="shared" si="15"/>
        <v>33587.966899999999</v>
      </c>
      <c r="R42" s="19">
        <f t="shared" si="32"/>
        <v>4.5082577329626965E-3</v>
      </c>
      <c r="S42" s="137">
        <v>1</v>
      </c>
      <c r="Y42"/>
      <c r="Z42">
        <f t="shared" si="16"/>
        <v>-2968</v>
      </c>
      <c r="AA42" s="19">
        <f t="shared" si="17"/>
        <v>2.5676584894932981E-2</v>
      </c>
      <c r="AB42" s="19">
        <f t="shared" si="18"/>
        <v>6.6679854477641867E-2</v>
      </c>
      <c r="AC42" s="19">
        <f t="shared" si="19"/>
        <v>6.7143560621720805E-2</v>
      </c>
      <c r="AD42" s="19">
        <f t="shared" si="20"/>
        <v>5.4073415102214847E-2</v>
      </c>
      <c r="AE42" s="19">
        <f t="shared" si="21"/>
        <v>2.9239342208164367E-3</v>
      </c>
      <c r="AF42">
        <f t="shared" si="22"/>
        <v>6.7143560621720805E-2</v>
      </c>
      <c r="AG42" s="137"/>
      <c r="AH42">
        <f t="shared" si="23"/>
        <v>1.3070145519505963E-2</v>
      </c>
      <c r="AI42">
        <f t="shared" si="24"/>
        <v>0.29570551344569795</v>
      </c>
      <c r="AJ42">
        <f t="shared" si="25"/>
        <v>0.8611024814102366</v>
      </c>
      <c r="AK42">
        <f t="shared" si="26"/>
        <v>-0.46526335302778654</v>
      </c>
      <c r="AL42">
        <f t="shared" si="27"/>
        <v>-2.5577954768089182</v>
      </c>
      <c r="AM42">
        <f t="shared" si="28"/>
        <v>-3.3279905858001659</v>
      </c>
      <c r="AN42" s="19">
        <f t="shared" si="45"/>
        <v>-504.19273803908277</v>
      </c>
      <c r="AO42" s="19">
        <f t="shared" si="45"/>
        <v>-504.19273799120032</v>
      </c>
      <c r="AP42" s="19">
        <f t="shared" si="45"/>
        <v>-504.19273626583686</v>
      </c>
      <c r="AQ42" s="19">
        <f t="shared" si="45"/>
        <v>-504.19267415557039</v>
      </c>
      <c r="AR42" s="19">
        <f t="shared" si="45"/>
        <v>-504.19051135557675</v>
      </c>
      <c r="AS42" s="19">
        <f t="shared" si="45"/>
        <v>-504.14586847065584</v>
      </c>
      <c r="AT42" s="19">
        <f t="shared" si="45"/>
        <v>-503.88917259543581</v>
      </c>
      <c r="AU42" s="19">
        <f t="shared" si="30"/>
        <v>-503.34909678106902</v>
      </c>
      <c r="AV42"/>
      <c r="AW42">
        <v>-5000</v>
      </c>
      <c r="AX42">
        <f t="shared" si="37"/>
        <v>-5.3165901430695505E-3</v>
      </c>
      <c r="AY42">
        <f t="shared" si="38"/>
        <v>1.1600160584993429E-2</v>
      </c>
      <c r="AZ42">
        <f t="shared" si="39"/>
        <v>-1.6916750728062979E-2</v>
      </c>
      <c r="BA42">
        <f t="shared" si="40"/>
        <v>0.40797268835235068</v>
      </c>
      <c r="BB42">
        <f t="shared" si="41"/>
        <v>-0.33333378975065847</v>
      </c>
      <c r="BC42">
        <f t="shared" si="42"/>
        <v>2.3481183323579367</v>
      </c>
      <c r="BD42">
        <f t="shared" si="43"/>
        <v>2.3869059028344917</v>
      </c>
      <c r="BE42">
        <f t="shared" ref="BE42:BK51" si="46">$BL42+$AB$7*SIN(BF42)</f>
        <v>-507.72461210693683</v>
      </c>
      <c r="BF42">
        <f t="shared" si="46"/>
        <v>-507.72618505581596</v>
      </c>
      <c r="BG42">
        <f t="shared" si="46"/>
        <v>-507.73145242802451</v>
      </c>
      <c r="BH42">
        <f t="shared" si="46"/>
        <v>-507.7485853546051</v>
      </c>
      <c r="BI42">
        <f t="shared" si="46"/>
        <v>-507.79986414618458</v>
      </c>
      <c r="BJ42">
        <f t="shared" si="46"/>
        <v>-507.92749088430372</v>
      </c>
      <c r="BK42">
        <f t="shared" si="46"/>
        <v>-508.16832534404585</v>
      </c>
      <c r="BL42">
        <f t="shared" si="44"/>
        <v>-508.51490575388044</v>
      </c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</row>
    <row r="43" spans="1:79" s="19" customFormat="1" ht="12.75" customHeight="1">
      <c r="A43" t="s">
        <v>225</v>
      </c>
      <c r="B43" s="3" t="s">
        <v>89</v>
      </c>
      <c r="C43" s="83">
        <v>48606.466899999999</v>
      </c>
      <c r="D43" t="s">
        <v>203</v>
      </c>
      <c r="E43" s="92">
        <f t="shared" si="12"/>
        <v>-2967.9674060087382</v>
      </c>
      <c r="F43" s="19">
        <f t="shared" si="13"/>
        <v>-2968</v>
      </c>
      <c r="G43" s="19">
        <f t="shared" si="14"/>
        <v>7.9749999997147825E-2</v>
      </c>
      <c r="J43" s="92">
        <f t="shared" si="34"/>
        <v>7.9749999997147825E-2</v>
      </c>
      <c r="P43" s="21">
        <f t="shared" si="31"/>
        <v>1.2606439375427018E-2</v>
      </c>
      <c r="Q43" s="22">
        <f t="shared" si="15"/>
        <v>33587.966899999999</v>
      </c>
      <c r="R43" s="19">
        <f t="shared" si="32"/>
        <v>4.5082577329626965E-3</v>
      </c>
      <c r="S43" s="137">
        <v>1</v>
      </c>
      <c r="Y43"/>
      <c r="Z43">
        <f t="shared" si="16"/>
        <v>-2968</v>
      </c>
      <c r="AA43" s="19">
        <f t="shared" si="17"/>
        <v>2.5676584894932981E-2</v>
      </c>
      <c r="AB43" s="19">
        <f t="shared" si="18"/>
        <v>6.6679854477641867E-2</v>
      </c>
      <c r="AC43" s="19">
        <f t="shared" si="19"/>
        <v>6.7143560621720805E-2</v>
      </c>
      <c r="AD43" s="19">
        <f t="shared" si="20"/>
        <v>5.4073415102214847E-2</v>
      </c>
      <c r="AE43" s="19">
        <f t="shared" si="21"/>
        <v>2.9239342208164367E-3</v>
      </c>
      <c r="AF43">
        <f t="shared" si="22"/>
        <v>6.7143560621720805E-2</v>
      </c>
      <c r="AG43" s="137"/>
      <c r="AH43">
        <f t="shared" si="23"/>
        <v>1.3070145519505963E-2</v>
      </c>
      <c r="AI43">
        <f t="shared" si="24"/>
        <v>0.29570551344569795</v>
      </c>
      <c r="AJ43">
        <f t="shared" si="25"/>
        <v>0.8611024814102366</v>
      </c>
      <c r="AK43">
        <f t="shared" si="26"/>
        <v>-0.46526335302778654</v>
      </c>
      <c r="AL43">
        <f t="shared" si="27"/>
        <v>-2.5577954768089182</v>
      </c>
      <c r="AM43">
        <f t="shared" si="28"/>
        <v>-3.3279905858001659</v>
      </c>
      <c r="AN43" s="19">
        <f t="shared" si="45"/>
        <v>-504.19273803908277</v>
      </c>
      <c r="AO43" s="19">
        <f t="shared" si="45"/>
        <v>-504.19273799120032</v>
      </c>
      <c r="AP43" s="19">
        <f t="shared" si="45"/>
        <v>-504.19273626583686</v>
      </c>
      <c r="AQ43" s="19">
        <f t="shared" si="45"/>
        <v>-504.19267415557039</v>
      </c>
      <c r="AR43" s="19">
        <f t="shared" si="45"/>
        <v>-504.19051135557675</v>
      </c>
      <c r="AS43" s="19">
        <f t="shared" si="45"/>
        <v>-504.14586847065584</v>
      </c>
      <c r="AT43" s="19">
        <f t="shared" si="45"/>
        <v>-503.88917259543581</v>
      </c>
      <c r="AU43" s="19">
        <f t="shared" si="30"/>
        <v>-503.34909678106902</v>
      </c>
      <c r="AV43"/>
      <c r="AW43">
        <v>-4900</v>
      </c>
      <c r="AX43">
        <f t="shared" si="37"/>
        <v>-2.4330307631827454E-3</v>
      </c>
      <c r="AY43">
        <f t="shared" si="38"/>
        <v>1.1648319251770447E-2</v>
      </c>
      <c r="AZ43">
        <f t="shared" si="39"/>
        <v>-1.4081350014953193E-2</v>
      </c>
      <c r="BA43">
        <f t="shared" si="40"/>
        <v>0.30028007911385057</v>
      </c>
      <c r="BB43">
        <f t="shared" si="41"/>
        <v>-0.13946440157602505</v>
      </c>
      <c r="BC43">
        <f t="shared" si="42"/>
        <v>2.5480352162772029</v>
      </c>
      <c r="BD43">
        <f t="shared" si="43"/>
        <v>3.2700018056664875</v>
      </c>
      <c r="BE43">
        <f t="shared" si="46"/>
        <v>-507.41765909259152</v>
      </c>
      <c r="BF43">
        <f t="shared" si="46"/>
        <v>-507.41765936501702</v>
      </c>
      <c r="BG43">
        <f t="shared" si="46"/>
        <v>-507.41766576511634</v>
      </c>
      <c r="BH43">
        <f t="shared" si="46"/>
        <v>-507.41781589011333</v>
      </c>
      <c r="BI43">
        <f t="shared" si="46"/>
        <v>-507.42121785146884</v>
      </c>
      <c r="BJ43">
        <f t="shared" si="46"/>
        <v>-507.47202957446353</v>
      </c>
      <c r="BK43">
        <f t="shared" si="46"/>
        <v>-507.73167650986858</v>
      </c>
      <c r="BL43">
        <f t="shared" si="44"/>
        <v>-508.26068287136019</v>
      </c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</row>
    <row r="44" spans="1:79" s="19" customFormat="1">
      <c r="A44" t="s">
        <v>225</v>
      </c>
      <c r="B44" s="3" t="s">
        <v>89</v>
      </c>
      <c r="C44" s="83">
        <v>48650.505799999999</v>
      </c>
      <c r="D44" t="s">
        <v>203</v>
      </c>
      <c r="E44" s="92">
        <f t="shared" si="12"/>
        <v>-2949.9686157669094</v>
      </c>
      <c r="F44" s="19">
        <f t="shared" si="13"/>
        <v>-2950</v>
      </c>
      <c r="G44" s="19">
        <f t="shared" si="14"/>
        <v>7.6789999999164138E-2</v>
      </c>
      <c r="J44" s="92">
        <f t="shared" si="34"/>
        <v>7.6789999999164138E-2</v>
      </c>
      <c r="P44" s="21">
        <f t="shared" si="31"/>
        <v>1.2615613572987676E-2</v>
      </c>
      <c r="Q44" s="22">
        <f t="shared" si="15"/>
        <v>33632.005799999999</v>
      </c>
      <c r="R44" s="19">
        <f t="shared" si="32"/>
        <v>4.1183518731762207E-3</v>
      </c>
      <c r="S44" s="137">
        <v>1</v>
      </c>
      <c r="Y44"/>
      <c r="Z44">
        <f t="shared" si="16"/>
        <v>-2950</v>
      </c>
      <c r="AA44" s="19">
        <f t="shared" si="17"/>
        <v>2.5060715495346296E-2</v>
      </c>
      <c r="AB44" s="19">
        <f t="shared" si="18"/>
        <v>6.4344898076805518E-2</v>
      </c>
      <c r="AC44" s="19">
        <f t="shared" si="19"/>
        <v>6.4174386426176455E-2</v>
      </c>
      <c r="AD44" s="19">
        <f t="shared" si="20"/>
        <v>5.1729284503817842E-2</v>
      </c>
      <c r="AE44" s="19">
        <f t="shared" si="21"/>
        <v>2.6759188752769288E-3</v>
      </c>
      <c r="AF44">
        <f t="shared" si="22"/>
        <v>6.4174386426176455E-2</v>
      </c>
      <c r="AG44" s="137"/>
      <c r="AH44">
        <f t="shared" si="23"/>
        <v>1.2445101922358622E-2</v>
      </c>
      <c r="AI44">
        <f t="shared" si="24"/>
        <v>0.30856036828019606</v>
      </c>
      <c r="AJ44">
        <f t="shared" si="25"/>
        <v>0.87455224460486458</v>
      </c>
      <c r="AK44">
        <f t="shared" si="26"/>
        <v>-0.48416107562321509</v>
      </c>
      <c r="AL44">
        <f t="shared" si="27"/>
        <v>-2.5307178727175019</v>
      </c>
      <c r="AM44">
        <f t="shared" si="28"/>
        <v>-3.1715420368794458</v>
      </c>
      <c r="AN44" s="19">
        <f t="shared" si="45"/>
        <v>-504.14466989194727</v>
      </c>
      <c r="AO44" s="19">
        <f t="shared" si="45"/>
        <v>-504.14466785554845</v>
      </c>
      <c r="AP44" s="19">
        <f t="shared" si="45"/>
        <v>-504.14463802703455</v>
      </c>
      <c r="AQ44" s="19">
        <f t="shared" si="45"/>
        <v>-504.14420235818136</v>
      </c>
      <c r="AR44" s="19">
        <f t="shared" si="45"/>
        <v>-504.13808530346432</v>
      </c>
      <c r="AS44" s="19">
        <f t="shared" si="45"/>
        <v>-504.0766500473444</v>
      </c>
      <c r="AT44" s="19">
        <f t="shared" si="45"/>
        <v>-503.81317263705114</v>
      </c>
      <c r="AU44" s="19">
        <f t="shared" si="30"/>
        <v>-503.30333666221543</v>
      </c>
      <c r="AV44"/>
      <c r="AW44">
        <v>-4800</v>
      </c>
      <c r="AX44">
        <f t="shared" si="37"/>
        <v>7.6944359794085294E-4</v>
      </c>
      <c r="AY44">
        <f t="shared" si="38"/>
        <v>1.1696619008323904E-2</v>
      </c>
      <c r="AZ44">
        <f t="shared" si="39"/>
        <v>-1.0927175410383051E-2</v>
      </c>
      <c r="BA44">
        <f t="shared" si="40"/>
        <v>0.24802132750885897</v>
      </c>
      <c r="BB44">
        <f t="shared" si="41"/>
        <v>-1.7908247251050259E-2</v>
      </c>
      <c r="BC44">
        <f t="shared" si="42"/>
        <v>2.6700465213148665</v>
      </c>
      <c r="BD44">
        <f t="shared" si="43"/>
        <v>4.1624827411354222</v>
      </c>
      <c r="BE44">
        <f t="shared" si="46"/>
        <v>-507.17750754365284</v>
      </c>
      <c r="BF44">
        <f t="shared" si="46"/>
        <v>-507.17749638544268</v>
      </c>
      <c r="BG44">
        <f t="shared" si="46"/>
        <v>-507.17756649591689</v>
      </c>
      <c r="BH44">
        <f t="shared" si="46"/>
        <v>-507.17712639425184</v>
      </c>
      <c r="BI44">
        <f t="shared" si="46"/>
        <v>-507.17990594742184</v>
      </c>
      <c r="BJ44">
        <f t="shared" si="46"/>
        <v>-507.16297757797724</v>
      </c>
      <c r="BK44">
        <f t="shared" si="46"/>
        <v>-507.32903323321483</v>
      </c>
      <c r="BL44">
        <f t="shared" si="44"/>
        <v>-508.00645998883994</v>
      </c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</row>
    <row r="45" spans="1:79" s="19" customFormat="1">
      <c r="A45" t="s">
        <v>225</v>
      </c>
      <c r="B45" s="3" t="s">
        <v>89</v>
      </c>
      <c r="C45" s="83">
        <v>48650.505799999999</v>
      </c>
      <c r="D45" t="s">
        <v>203</v>
      </c>
      <c r="E45" s="92">
        <f t="shared" si="12"/>
        <v>-2949.9686157669094</v>
      </c>
      <c r="F45" s="19">
        <f t="shared" si="13"/>
        <v>-2950</v>
      </c>
      <c r="G45" s="19">
        <f t="shared" si="14"/>
        <v>7.6789999999164138E-2</v>
      </c>
      <c r="J45" s="92">
        <f t="shared" si="34"/>
        <v>7.6789999999164138E-2</v>
      </c>
      <c r="P45" s="21">
        <f t="shared" si="31"/>
        <v>1.2615613572987676E-2</v>
      </c>
      <c r="Q45" s="22">
        <f t="shared" si="15"/>
        <v>33632.005799999999</v>
      </c>
      <c r="R45" s="19">
        <f t="shared" si="32"/>
        <v>4.1183518731762207E-3</v>
      </c>
      <c r="S45" s="137">
        <v>1</v>
      </c>
      <c r="Y45"/>
      <c r="Z45">
        <f t="shared" si="16"/>
        <v>-2950</v>
      </c>
      <c r="AA45" s="19">
        <f t="shared" si="17"/>
        <v>2.5060715495346296E-2</v>
      </c>
      <c r="AB45" s="19">
        <f t="shared" si="18"/>
        <v>6.4344898076805518E-2</v>
      </c>
      <c r="AC45" s="19">
        <f t="shared" si="19"/>
        <v>6.4174386426176455E-2</v>
      </c>
      <c r="AD45" s="19">
        <f t="shared" si="20"/>
        <v>5.1729284503817842E-2</v>
      </c>
      <c r="AE45" s="19">
        <f t="shared" si="21"/>
        <v>2.6759188752769288E-3</v>
      </c>
      <c r="AF45">
        <f t="shared" si="22"/>
        <v>6.4174386426176455E-2</v>
      </c>
      <c r="AG45" s="137"/>
      <c r="AH45">
        <f t="shared" si="23"/>
        <v>1.2445101922358622E-2</v>
      </c>
      <c r="AI45">
        <f t="shared" si="24"/>
        <v>0.30856036828019606</v>
      </c>
      <c r="AJ45">
        <f t="shared" si="25"/>
        <v>0.87455224460486458</v>
      </c>
      <c r="AK45">
        <f t="shared" si="26"/>
        <v>-0.48416107562321509</v>
      </c>
      <c r="AL45">
        <f t="shared" si="27"/>
        <v>-2.5307178727175019</v>
      </c>
      <c r="AM45">
        <f t="shared" si="28"/>
        <v>-3.1715420368794458</v>
      </c>
      <c r="AN45" s="19">
        <f t="shared" si="45"/>
        <v>-504.14466989194727</v>
      </c>
      <c r="AO45" s="19">
        <f t="shared" si="45"/>
        <v>-504.14466785554845</v>
      </c>
      <c r="AP45" s="19">
        <f t="shared" si="45"/>
        <v>-504.14463802703455</v>
      </c>
      <c r="AQ45" s="19">
        <f t="shared" si="45"/>
        <v>-504.14420235818136</v>
      </c>
      <c r="AR45" s="19">
        <f t="shared" si="45"/>
        <v>-504.13808530346432</v>
      </c>
      <c r="AS45" s="19">
        <f t="shared" si="45"/>
        <v>-504.0766500473444</v>
      </c>
      <c r="AT45" s="19">
        <f t="shared" si="45"/>
        <v>-503.81317263705114</v>
      </c>
      <c r="AU45" s="19">
        <f t="shared" si="30"/>
        <v>-503.30333666221543</v>
      </c>
      <c r="AV45"/>
      <c r="AW45">
        <v>-4700</v>
      </c>
      <c r="AX45">
        <f t="shared" si="37"/>
        <v>4.0080172219585097E-3</v>
      </c>
      <c r="AY45">
        <f t="shared" si="38"/>
        <v>1.1745059854653794E-2</v>
      </c>
      <c r="AZ45">
        <f t="shared" si="39"/>
        <v>-7.7370426326952846E-3</v>
      </c>
      <c r="BA45">
        <f t="shared" si="40"/>
        <v>0.21709945870340497</v>
      </c>
      <c r="BB45">
        <f t="shared" si="41"/>
        <v>7.0451042459455854E-2</v>
      </c>
      <c r="BC45">
        <f t="shared" si="42"/>
        <v>2.7584651777837048</v>
      </c>
      <c r="BD45">
        <f t="shared" si="43"/>
        <v>5.1561833074274466</v>
      </c>
      <c r="BE45">
        <f t="shared" si="46"/>
        <v>-506.97290798125226</v>
      </c>
      <c r="BF45">
        <f t="shared" si="46"/>
        <v>-506.97292214594694</v>
      </c>
      <c r="BG45">
        <f t="shared" si="46"/>
        <v>-506.97287846557407</v>
      </c>
      <c r="BH45">
        <f t="shared" si="46"/>
        <v>-506.97301317964695</v>
      </c>
      <c r="BI45">
        <f t="shared" si="46"/>
        <v>-506.97259784977467</v>
      </c>
      <c r="BJ45">
        <f t="shared" si="46"/>
        <v>-506.97387966590759</v>
      </c>
      <c r="BK45">
        <f t="shared" si="46"/>
        <v>-506.96993626560993</v>
      </c>
      <c r="BL45">
        <f t="shared" si="44"/>
        <v>-507.75223710631968</v>
      </c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</row>
    <row r="46" spans="1:79" s="19" customFormat="1" ht="12.75" customHeight="1">
      <c r="A46" t="s">
        <v>226</v>
      </c>
      <c r="B46" s="3" t="s">
        <v>92</v>
      </c>
      <c r="C46" s="83">
        <v>49060.324699999997</v>
      </c>
      <c r="D46" t="s">
        <v>203</v>
      </c>
      <c r="E46" s="92">
        <f t="shared" si="12"/>
        <v>-2782.4747769508381</v>
      </c>
      <c r="F46" s="19">
        <f t="shared" si="13"/>
        <v>-2782.5</v>
      </c>
      <c r="G46" s="19">
        <f t="shared" si="14"/>
        <v>6.1714999996183906E-2</v>
      </c>
      <c r="J46" s="92">
        <f t="shared" si="34"/>
        <v>6.1714999996183906E-2</v>
      </c>
      <c r="P46" s="21">
        <f t="shared" si="31"/>
        <v>1.2701203769851835E-2</v>
      </c>
      <c r="Q46" s="22">
        <f t="shared" si="15"/>
        <v>34041.824699999997</v>
      </c>
      <c r="R46" s="19">
        <f t="shared" si="32"/>
        <v>2.4023522205164037E-3</v>
      </c>
      <c r="S46" s="137">
        <v>1</v>
      </c>
      <c r="Y46"/>
      <c r="Z46">
        <f t="shared" si="16"/>
        <v>-2782.5</v>
      </c>
      <c r="AA46" s="19">
        <f t="shared" si="17"/>
        <v>1.4616576578480943E-2</v>
      </c>
      <c r="AB46" s="19">
        <f t="shared" si="18"/>
        <v>5.9799627187554799E-2</v>
      </c>
      <c r="AC46" s="19">
        <f t="shared" si="19"/>
        <v>4.901379622633207E-2</v>
      </c>
      <c r="AD46" s="19">
        <f t="shared" si="20"/>
        <v>4.7098423417702963E-2</v>
      </c>
      <c r="AE46" s="19">
        <f t="shared" si="21"/>
        <v>2.2182614884332309E-3</v>
      </c>
      <c r="AF46">
        <f t="shared" si="22"/>
        <v>4.901379622633207E-2</v>
      </c>
      <c r="AG46" s="137"/>
      <c r="AH46">
        <f t="shared" si="23"/>
        <v>1.9153728086291077E-3</v>
      </c>
      <c r="AI46">
        <f t="shared" si="24"/>
        <v>0.65543980709637317</v>
      </c>
      <c r="AJ46">
        <f t="shared" si="25"/>
        <v>0.99945038828698041</v>
      </c>
      <c r="AK46">
        <f t="shared" si="26"/>
        <v>-0.77057055804621954</v>
      </c>
      <c r="AL46">
        <f t="shared" si="27"/>
        <v>-1.9912771972272696</v>
      </c>
      <c r="AM46">
        <f t="shared" si="28"/>
        <v>-1.5425683640930399</v>
      </c>
      <c r="AN46" s="19">
        <f t="shared" si="45"/>
        <v>-503.49806453500463</v>
      </c>
      <c r="AO46" s="19">
        <f t="shared" si="45"/>
        <v>-503.48073499200825</v>
      </c>
      <c r="AP46" s="19">
        <f t="shared" si="45"/>
        <v>-503.45092672075941</v>
      </c>
      <c r="AQ46" s="19">
        <f t="shared" si="45"/>
        <v>-503.40166183447462</v>
      </c>
      <c r="AR46" s="19">
        <f t="shared" si="45"/>
        <v>-503.32478790203623</v>
      </c>
      <c r="AS46" s="19">
        <f t="shared" si="45"/>
        <v>-503.21328942846446</v>
      </c>
      <c r="AT46" s="19">
        <f t="shared" si="45"/>
        <v>-503.0639346334188</v>
      </c>
      <c r="AU46" s="19">
        <f t="shared" si="30"/>
        <v>-502.87751333399399</v>
      </c>
      <c r="AV46"/>
      <c r="AW46">
        <v>-4600</v>
      </c>
      <c r="AX46">
        <f t="shared" si="37"/>
        <v>7.2008220937324367E-3</v>
      </c>
      <c r="AY46">
        <f t="shared" si="38"/>
        <v>1.1793641790760125E-2</v>
      </c>
      <c r="AZ46">
        <f t="shared" si="39"/>
        <v>-4.5928196970276879E-3</v>
      </c>
      <c r="BA46">
        <f t="shared" si="40"/>
        <v>0.1967544176100593</v>
      </c>
      <c r="BB46">
        <f t="shared" si="41"/>
        <v>0.14078096448186617</v>
      </c>
      <c r="BC46">
        <f t="shared" si="42"/>
        <v>2.829205917001588</v>
      </c>
      <c r="BD46">
        <f t="shared" si="43"/>
        <v>6.35017114347621</v>
      </c>
      <c r="BE46">
        <f t="shared" si="46"/>
        <v>-506.78916238914417</v>
      </c>
      <c r="BF46">
        <f t="shared" si="46"/>
        <v>-506.79328545754731</v>
      </c>
      <c r="BG46">
        <f t="shared" si="46"/>
        <v>-506.78435044466625</v>
      </c>
      <c r="BH46">
        <f t="shared" si="46"/>
        <v>-506.80387211025027</v>
      </c>
      <c r="BI46">
        <f t="shared" si="46"/>
        <v>-506.76194301249467</v>
      </c>
      <c r="BJ46">
        <f t="shared" si="46"/>
        <v>-506.85573442672842</v>
      </c>
      <c r="BK46">
        <f t="shared" si="46"/>
        <v>-506.66112711716181</v>
      </c>
      <c r="BL46">
        <f t="shared" si="44"/>
        <v>-507.49801422379949</v>
      </c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</row>
    <row r="47" spans="1:79" s="19" customFormat="1">
      <c r="A47" t="s">
        <v>226</v>
      </c>
      <c r="B47" s="3" t="s">
        <v>92</v>
      </c>
      <c r="C47" s="83">
        <v>49060.324699999997</v>
      </c>
      <c r="D47" t="s">
        <v>203</v>
      </c>
      <c r="E47" s="92">
        <f t="shared" si="12"/>
        <v>-2782.4747769508381</v>
      </c>
      <c r="F47" s="19">
        <f t="shared" si="13"/>
        <v>-2782.5</v>
      </c>
      <c r="G47" s="19">
        <f t="shared" si="14"/>
        <v>6.1714999996183906E-2</v>
      </c>
      <c r="J47" s="92">
        <f t="shared" si="34"/>
        <v>6.1714999996183906E-2</v>
      </c>
      <c r="P47" s="21">
        <f t="shared" si="31"/>
        <v>1.2701203769851835E-2</v>
      </c>
      <c r="Q47" s="22">
        <f t="shared" si="15"/>
        <v>34041.824699999997</v>
      </c>
      <c r="R47" s="19">
        <f t="shared" si="32"/>
        <v>2.4023522205164037E-3</v>
      </c>
      <c r="S47" s="137">
        <v>1</v>
      </c>
      <c r="Y47"/>
      <c r="Z47">
        <f t="shared" si="16"/>
        <v>-2782.5</v>
      </c>
      <c r="AA47" s="19">
        <f t="shared" si="17"/>
        <v>1.4616576578480943E-2</v>
      </c>
      <c r="AB47" s="19">
        <f t="shared" si="18"/>
        <v>5.9799627187554799E-2</v>
      </c>
      <c r="AC47" s="19">
        <f t="shared" si="19"/>
        <v>4.901379622633207E-2</v>
      </c>
      <c r="AD47" s="19">
        <f t="shared" si="20"/>
        <v>4.7098423417702963E-2</v>
      </c>
      <c r="AE47" s="19">
        <f t="shared" si="21"/>
        <v>2.2182614884332309E-3</v>
      </c>
      <c r="AF47">
        <f t="shared" si="22"/>
        <v>4.901379622633207E-2</v>
      </c>
      <c r="AG47" s="137"/>
      <c r="AH47">
        <f t="shared" si="23"/>
        <v>1.9153728086291077E-3</v>
      </c>
      <c r="AI47">
        <f t="shared" si="24"/>
        <v>0.65543980709637317</v>
      </c>
      <c r="AJ47">
        <f t="shared" si="25"/>
        <v>0.99945038828698041</v>
      </c>
      <c r="AK47">
        <f t="shared" si="26"/>
        <v>-0.77057055804621954</v>
      </c>
      <c r="AL47">
        <f t="shared" si="27"/>
        <v>-1.9912771972272696</v>
      </c>
      <c r="AM47">
        <f t="shared" si="28"/>
        <v>-1.5425683640930399</v>
      </c>
      <c r="AN47" s="19">
        <f t="shared" si="45"/>
        <v>-503.49806453500463</v>
      </c>
      <c r="AO47" s="19">
        <f t="shared" si="45"/>
        <v>-503.48073499200825</v>
      </c>
      <c r="AP47" s="19">
        <f t="shared" si="45"/>
        <v>-503.45092672075941</v>
      </c>
      <c r="AQ47" s="19">
        <f t="shared" si="45"/>
        <v>-503.40166183447462</v>
      </c>
      <c r="AR47" s="19">
        <f t="shared" si="45"/>
        <v>-503.32478790203623</v>
      </c>
      <c r="AS47" s="19">
        <f t="shared" si="45"/>
        <v>-503.21328942846446</v>
      </c>
      <c r="AT47" s="19">
        <f t="shared" si="45"/>
        <v>-503.0639346334188</v>
      </c>
      <c r="AU47" s="19">
        <f t="shared" si="30"/>
        <v>-502.87751333399399</v>
      </c>
      <c r="AV47"/>
      <c r="AW47">
        <v>-4500</v>
      </c>
      <c r="AX47">
        <f t="shared" si="37"/>
        <v>1.0374251800768921E-2</v>
      </c>
      <c r="AY47">
        <f t="shared" si="38"/>
        <v>1.1842364816642892E-2</v>
      </c>
      <c r="AZ47">
        <f t="shared" si="39"/>
        <v>-1.4681130158739697E-3</v>
      </c>
      <c r="BA47">
        <f t="shared" si="40"/>
        <v>0.18233849530406143</v>
      </c>
      <c r="BB47">
        <f t="shared" si="41"/>
        <v>0.2013189997474871</v>
      </c>
      <c r="BC47">
        <f t="shared" si="42"/>
        <v>2.8906600306059236</v>
      </c>
      <c r="BD47">
        <f t="shared" si="43"/>
        <v>7.9284009232263841</v>
      </c>
      <c r="BE47">
        <f t="shared" si="46"/>
        <v>-506.61500232165912</v>
      </c>
      <c r="BF47">
        <f t="shared" si="46"/>
        <v>-506.63683899614728</v>
      </c>
      <c r="BG47">
        <f t="shared" si="46"/>
        <v>-506.59885838461207</v>
      </c>
      <c r="BH47">
        <f t="shared" si="46"/>
        <v>-506.66598514132721</v>
      </c>
      <c r="BI47">
        <f t="shared" si="46"/>
        <v>-506.55036964298574</v>
      </c>
      <c r="BJ47">
        <f t="shared" si="46"/>
        <v>-506.76044463955412</v>
      </c>
      <c r="BK47">
        <f t="shared" si="46"/>
        <v>-506.4061146991823</v>
      </c>
      <c r="BL47">
        <f t="shared" si="44"/>
        <v>-507.24379134127923</v>
      </c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</row>
    <row r="48" spans="1:79" s="19" customFormat="1">
      <c r="A48" t="s">
        <v>227</v>
      </c>
      <c r="B48" s="3" t="s">
        <v>89</v>
      </c>
      <c r="C48" s="83">
        <v>49372.265700000004</v>
      </c>
      <c r="D48" t="s">
        <v>203</v>
      </c>
      <c r="E48" s="92">
        <f t="shared" si="12"/>
        <v>-2654.983839919566</v>
      </c>
      <c r="F48" s="19">
        <f t="shared" si="13"/>
        <v>-2655</v>
      </c>
      <c r="G48" s="19">
        <f t="shared" si="14"/>
        <v>3.9540000005217735E-2</v>
      </c>
      <c r="J48" s="92">
        <f t="shared" si="34"/>
        <v>3.9540000005217735E-2</v>
      </c>
      <c r="P48" s="21">
        <f t="shared" si="31"/>
        <v>1.2766619853679393E-2</v>
      </c>
      <c r="Q48" s="22">
        <f t="shared" si="15"/>
        <v>34353.765700000004</v>
      </c>
      <c r="R48" s="19">
        <f t="shared" si="32"/>
        <v>7.168138847387874E-4</v>
      </c>
      <c r="S48" s="137">
        <v>1</v>
      </c>
      <c r="Y48"/>
      <c r="Z48">
        <f t="shared" si="16"/>
        <v>-2655</v>
      </c>
      <c r="AA48" s="19">
        <f t="shared" si="17"/>
        <v>-4.1673118372766872E-3</v>
      </c>
      <c r="AB48" s="19">
        <f t="shared" si="18"/>
        <v>5.6473931696173818E-2</v>
      </c>
      <c r="AC48" s="19">
        <f t="shared" si="19"/>
        <v>2.6773380151538344E-2</v>
      </c>
      <c r="AD48" s="19">
        <f t="shared" si="20"/>
        <v>4.370731184249442E-2</v>
      </c>
      <c r="AE48" s="19">
        <f t="shared" si="21"/>
        <v>1.910329108497053E-3</v>
      </c>
      <c r="AF48">
        <f t="shared" si="22"/>
        <v>2.6773380151538344E-2</v>
      </c>
      <c r="AG48" s="137"/>
      <c r="AH48">
        <f t="shared" si="23"/>
        <v>-1.693393169095608E-2</v>
      </c>
      <c r="AI48">
        <f t="shared" si="24"/>
        <v>1.189275844229428</v>
      </c>
      <c r="AJ48">
        <f t="shared" si="25"/>
        <v>-0.97423793970691031</v>
      </c>
      <c r="AK48">
        <f t="shared" si="26"/>
        <v>0.82260279980843976</v>
      </c>
      <c r="AL48">
        <f t="shared" si="27"/>
        <v>1.3446388070116218</v>
      </c>
      <c r="AM48">
        <f t="shared" si="28"/>
        <v>0.79603634726632566</v>
      </c>
      <c r="AN48" s="19">
        <f t="shared" si="45"/>
        <v>-502.19992405123139</v>
      </c>
      <c r="AO48" s="19">
        <f t="shared" si="45"/>
        <v>-502.22277021523371</v>
      </c>
      <c r="AP48" s="19">
        <f t="shared" si="45"/>
        <v>-502.25237706638904</v>
      </c>
      <c r="AQ48" s="19">
        <f t="shared" si="45"/>
        <v>-502.29020240843641</v>
      </c>
      <c r="AR48" s="19">
        <f t="shared" si="45"/>
        <v>-502.3377537374364</v>
      </c>
      <c r="AS48" s="19">
        <f t="shared" si="45"/>
        <v>-502.39651060396176</v>
      </c>
      <c r="AT48" s="19">
        <f t="shared" si="45"/>
        <v>-502.46789612610178</v>
      </c>
      <c r="AU48" s="19">
        <f t="shared" si="30"/>
        <v>-502.55337915878067</v>
      </c>
      <c r="AV48"/>
      <c r="AW48">
        <v>-4400</v>
      </c>
      <c r="AX48">
        <f t="shared" si="37"/>
        <v>1.3545035733191072E-2</v>
      </c>
      <c r="AY48">
        <f t="shared" si="38"/>
        <v>1.1891228932302097E-2</v>
      </c>
      <c r="AZ48">
        <f t="shared" si="39"/>
        <v>1.6538068008889757E-3</v>
      </c>
      <c r="BA48">
        <f t="shared" si="40"/>
        <v>0.17179642438580467</v>
      </c>
      <c r="BB48">
        <f t="shared" si="41"/>
        <v>0.25637645049778951</v>
      </c>
      <c r="BC48">
        <f t="shared" si="42"/>
        <v>2.947227207148861</v>
      </c>
      <c r="BD48">
        <f t="shared" si="43"/>
        <v>10.257480161435645</v>
      </c>
      <c r="BE48">
        <f t="shared" si="46"/>
        <v>-506.44344412778514</v>
      </c>
      <c r="BF48">
        <f t="shared" si="46"/>
        <v>-506.50005002432619</v>
      </c>
      <c r="BG48">
        <f t="shared" si="46"/>
        <v>-506.41506134274152</v>
      </c>
      <c r="BH48">
        <f t="shared" si="46"/>
        <v>-506.54502162728369</v>
      </c>
      <c r="BI48">
        <f t="shared" si="46"/>
        <v>-506.3510761303267</v>
      </c>
      <c r="BJ48">
        <f t="shared" si="46"/>
        <v>-506.65423967593989</v>
      </c>
      <c r="BK48">
        <f t="shared" si="46"/>
        <v>-506.20494976454603</v>
      </c>
      <c r="BL48">
        <f t="shared" si="44"/>
        <v>-506.98956845875898</v>
      </c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</row>
    <row r="49" spans="1:79" s="19" customFormat="1" ht="12.75" customHeight="1">
      <c r="A49" t="s">
        <v>227</v>
      </c>
      <c r="B49" s="3" t="s">
        <v>89</v>
      </c>
      <c r="C49" s="83">
        <v>49372.265700000004</v>
      </c>
      <c r="D49" t="s">
        <v>203</v>
      </c>
      <c r="E49" s="92">
        <f t="shared" si="12"/>
        <v>-2654.983839919566</v>
      </c>
      <c r="F49" s="19">
        <f t="shared" si="13"/>
        <v>-2655</v>
      </c>
      <c r="G49" s="19">
        <f t="shared" si="14"/>
        <v>3.9540000005217735E-2</v>
      </c>
      <c r="J49" s="92">
        <f t="shared" si="34"/>
        <v>3.9540000005217735E-2</v>
      </c>
      <c r="P49" s="21">
        <f t="shared" si="31"/>
        <v>1.2766619853679393E-2</v>
      </c>
      <c r="Q49" s="22">
        <f t="shared" si="15"/>
        <v>34353.765700000004</v>
      </c>
      <c r="R49" s="19">
        <f t="shared" si="32"/>
        <v>7.168138847387874E-4</v>
      </c>
      <c r="S49" s="137">
        <v>1</v>
      </c>
      <c r="Y49"/>
      <c r="Z49">
        <f t="shared" si="16"/>
        <v>-2655</v>
      </c>
      <c r="AA49" s="19">
        <f t="shared" si="17"/>
        <v>-4.1673118372766872E-3</v>
      </c>
      <c r="AB49" s="19">
        <f t="shared" si="18"/>
        <v>5.6473931696173818E-2</v>
      </c>
      <c r="AC49" s="19">
        <f t="shared" si="19"/>
        <v>2.6773380151538344E-2</v>
      </c>
      <c r="AD49" s="19">
        <f t="shared" si="20"/>
        <v>4.370731184249442E-2</v>
      </c>
      <c r="AE49" s="19">
        <f t="shared" si="21"/>
        <v>1.910329108497053E-3</v>
      </c>
      <c r="AF49">
        <f t="shared" si="22"/>
        <v>2.6773380151538344E-2</v>
      </c>
      <c r="AG49" s="137"/>
      <c r="AH49">
        <f t="shared" si="23"/>
        <v>-1.693393169095608E-2</v>
      </c>
      <c r="AI49">
        <f t="shared" si="24"/>
        <v>1.189275844229428</v>
      </c>
      <c r="AJ49">
        <f t="shared" si="25"/>
        <v>-0.97423793970691031</v>
      </c>
      <c r="AK49">
        <f t="shared" si="26"/>
        <v>0.82260279980843976</v>
      </c>
      <c r="AL49">
        <f t="shared" si="27"/>
        <v>1.3446388070116218</v>
      </c>
      <c r="AM49">
        <f t="shared" si="28"/>
        <v>0.79603634726632566</v>
      </c>
      <c r="AN49" s="19">
        <f t="shared" si="45"/>
        <v>-502.19992405123139</v>
      </c>
      <c r="AO49" s="19">
        <f t="shared" si="45"/>
        <v>-502.22277021523371</v>
      </c>
      <c r="AP49" s="19">
        <f t="shared" si="45"/>
        <v>-502.25237706638904</v>
      </c>
      <c r="AQ49" s="19">
        <f t="shared" si="45"/>
        <v>-502.29020240843641</v>
      </c>
      <c r="AR49" s="19">
        <f t="shared" si="45"/>
        <v>-502.3377537374364</v>
      </c>
      <c r="AS49" s="19">
        <f t="shared" si="45"/>
        <v>-502.39651060396176</v>
      </c>
      <c r="AT49" s="19">
        <f t="shared" si="45"/>
        <v>-502.46789612610178</v>
      </c>
      <c r="AU49" s="19">
        <f t="shared" si="30"/>
        <v>-502.55337915878067</v>
      </c>
      <c r="AV49"/>
      <c r="AW49">
        <v>-4300</v>
      </c>
      <c r="AX49">
        <f t="shared" si="37"/>
        <v>1.660202432856513E-2</v>
      </c>
      <c r="AY49">
        <f t="shared" si="38"/>
        <v>1.1940234137737735E-2</v>
      </c>
      <c r="AZ49">
        <f t="shared" si="39"/>
        <v>4.6617901908273954E-3</v>
      </c>
      <c r="BA49">
        <f t="shared" si="40"/>
        <v>0.16437654454999928</v>
      </c>
      <c r="BB49">
        <f t="shared" si="41"/>
        <v>0.30679080987703194</v>
      </c>
      <c r="BC49">
        <f t="shared" si="42"/>
        <v>2.9997751296954087</v>
      </c>
      <c r="BD49">
        <f t="shared" si="43"/>
        <v>14.078985346837914</v>
      </c>
      <c r="BE49">
        <f t="shared" si="46"/>
        <v>-506.27559971427519</v>
      </c>
      <c r="BF49">
        <f t="shared" si="46"/>
        <v>-506.37240042471279</v>
      </c>
      <c r="BG49">
        <f t="shared" si="46"/>
        <v>-506.24088795399967</v>
      </c>
      <c r="BH49">
        <f t="shared" si="46"/>
        <v>-506.42226249322721</v>
      </c>
      <c r="BI49">
        <f t="shared" si="46"/>
        <v>-506.1764044904927</v>
      </c>
      <c r="BJ49">
        <f t="shared" si="46"/>
        <v>-506.5201360252052</v>
      </c>
      <c r="BK49">
        <f t="shared" si="46"/>
        <v>-506.05422164519644</v>
      </c>
      <c r="BL49">
        <f t="shared" si="44"/>
        <v>-506.73534557623873</v>
      </c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</row>
    <row r="50" spans="1:79" s="19" customFormat="1" ht="12.75" customHeight="1">
      <c r="A50" s="27" t="s">
        <v>85</v>
      </c>
      <c r="B50" s="28"/>
      <c r="C50" s="30">
        <v>49625.502899999999</v>
      </c>
      <c r="D50" s="30">
        <v>2.5000000000000001E-3</v>
      </c>
      <c r="E50" s="19">
        <f t="shared" si="12"/>
        <v>-2551.4852683333538</v>
      </c>
      <c r="F50" s="19">
        <f t="shared" si="13"/>
        <v>-2551.5</v>
      </c>
      <c r="G50" s="19">
        <f t="shared" si="14"/>
        <v>3.6045000000740401E-2</v>
      </c>
      <c r="J50" s="92">
        <f t="shared" si="34"/>
        <v>3.6045000000740401E-2</v>
      </c>
      <c r="P50" s="21">
        <f t="shared" si="31"/>
        <v>1.2819890983973646E-2</v>
      </c>
      <c r="Q50" s="22">
        <f t="shared" si="15"/>
        <v>34607.002899999999</v>
      </c>
      <c r="R50" s="19">
        <f>+(U31-G50)^2</f>
        <v>1.2992420250533755E-3</v>
      </c>
      <c r="S50" s="137">
        <v>1</v>
      </c>
      <c r="Y50"/>
      <c r="Z50">
        <f t="shared" si="16"/>
        <v>-2551.5</v>
      </c>
      <c r="AA50" s="19">
        <f t="shared" si="17"/>
        <v>-4.6303149256748041E-3</v>
      </c>
      <c r="AB50" s="19">
        <f t="shared" si="18"/>
        <v>5.3495205910388852E-2</v>
      </c>
      <c r="AC50" s="19">
        <f t="shared" si="19"/>
        <v>2.3225109016766755E-2</v>
      </c>
      <c r="AD50" s="19">
        <f t="shared" si="20"/>
        <v>4.0675314926415206E-2</v>
      </c>
      <c r="AE50" s="19">
        <f t="shared" si="21"/>
        <v>1.6544812443630556E-3</v>
      </c>
      <c r="AF50">
        <f t="shared" si="22"/>
        <v>2.3225109016766755E-2</v>
      </c>
      <c r="AG50" s="137"/>
      <c r="AH50">
        <f t="shared" si="23"/>
        <v>-1.745020590964845E-2</v>
      </c>
      <c r="AI50">
        <f t="shared" si="24"/>
        <v>0.45222753968659413</v>
      </c>
      <c r="AJ50">
        <f t="shared" si="25"/>
        <v>-0.39949242273005275</v>
      </c>
      <c r="AK50">
        <f t="shared" si="26"/>
        <v>0.64221962223498352</v>
      </c>
      <c r="AL50">
        <f t="shared" si="27"/>
        <v>2.2769926251684907</v>
      </c>
      <c r="AM50">
        <f t="shared" si="28"/>
        <v>2.1672804510543622</v>
      </c>
      <c r="AN50" s="19">
        <f t="shared" si="45"/>
        <v>-501.530224574638</v>
      </c>
      <c r="AO50" s="19">
        <f t="shared" si="45"/>
        <v>-501.53411352400627</v>
      </c>
      <c r="AP50" s="19">
        <f t="shared" si="45"/>
        <v>-501.54459042242769</v>
      </c>
      <c r="AQ50" s="19">
        <f t="shared" si="45"/>
        <v>-501.57177548409152</v>
      </c>
      <c r="AR50" s="19">
        <f t="shared" si="45"/>
        <v>-501.63658612986973</v>
      </c>
      <c r="AS50" s="19">
        <f t="shared" si="45"/>
        <v>-501.76905238791352</v>
      </c>
      <c r="AT50" s="19">
        <f t="shared" si="45"/>
        <v>-501.98930059814114</v>
      </c>
      <c r="AU50" s="19">
        <f t="shared" si="30"/>
        <v>-502.29025847537224</v>
      </c>
      <c r="AV50"/>
      <c r="AW50">
        <v>-4200</v>
      </c>
      <c r="AX50">
        <f t="shared" si="37"/>
        <v>1.9334453155821558E-2</v>
      </c>
      <c r="AY50">
        <f t="shared" si="38"/>
        <v>1.1989380432949814E-2</v>
      </c>
      <c r="AZ50">
        <f t="shared" si="39"/>
        <v>7.3450727228717445E-3</v>
      </c>
      <c r="BA50">
        <f t="shared" si="40"/>
        <v>0.15968177718040932</v>
      </c>
      <c r="BB50">
        <f t="shared" si="41"/>
        <v>0.35131189165189891</v>
      </c>
      <c r="BC50">
        <f t="shared" si="42"/>
        <v>3.0469276685394902</v>
      </c>
      <c r="BD50">
        <f t="shared" si="43"/>
        <v>21.111356001879312</v>
      </c>
      <c r="BE50">
        <f t="shared" si="46"/>
        <v>-506.11940108466564</v>
      </c>
      <c r="BF50">
        <f t="shared" si="46"/>
        <v>-506.23928304418172</v>
      </c>
      <c r="BG50">
        <f t="shared" si="46"/>
        <v>-506.08699596348004</v>
      </c>
      <c r="BH50">
        <f t="shared" si="46"/>
        <v>-506.2822227344987</v>
      </c>
      <c r="BI50">
        <f t="shared" si="46"/>
        <v>-506.03429039588536</v>
      </c>
      <c r="BJ50">
        <f t="shared" si="46"/>
        <v>-506.35426437894426</v>
      </c>
      <c r="BK50">
        <f t="shared" si="46"/>
        <v>-505.94727749652043</v>
      </c>
      <c r="BL50">
        <f t="shared" si="44"/>
        <v>-506.48112269371848</v>
      </c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</row>
    <row r="51" spans="1:79" s="19" customFormat="1" ht="12.75" customHeight="1">
      <c r="A51" t="s">
        <v>228</v>
      </c>
      <c r="B51" s="3" t="s">
        <v>92</v>
      </c>
      <c r="C51" s="83">
        <v>49625.503100000002</v>
      </c>
      <c r="D51" t="s">
        <v>203</v>
      </c>
      <c r="E51" s="92">
        <f t="shared" si="12"/>
        <v>-2551.4851865929359</v>
      </c>
      <c r="F51" s="19">
        <f t="shared" si="13"/>
        <v>-2551.5</v>
      </c>
      <c r="G51" s="19">
        <f t="shared" si="14"/>
        <v>3.6245000002963934E-2</v>
      </c>
      <c r="J51" s="92">
        <f t="shared" si="34"/>
        <v>3.6245000002963934E-2</v>
      </c>
      <c r="P51" s="21">
        <f t="shared" si="31"/>
        <v>1.2819890983973646E-2</v>
      </c>
      <c r="Q51" s="22">
        <f t="shared" si="15"/>
        <v>34607.003100000002</v>
      </c>
      <c r="R51" s="19">
        <f t="shared" ref="R51:R82" si="47">+(P51-G51)^2</f>
        <v>5.4873573255158012E-4</v>
      </c>
      <c r="S51" s="137">
        <v>1</v>
      </c>
      <c r="Z51">
        <f t="shared" si="16"/>
        <v>-2551.5</v>
      </c>
      <c r="AA51" s="19">
        <f t="shared" si="17"/>
        <v>-4.6303149256748041E-3</v>
      </c>
      <c r="AB51" s="19">
        <f t="shared" si="18"/>
        <v>5.3695205912612384E-2</v>
      </c>
      <c r="AC51" s="19">
        <f t="shared" si="19"/>
        <v>2.3425109018990288E-2</v>
      </c>
      <c r="AD51" s="19">
        <f t="shared" si="20"/>
        <v>4.0875314928638738E-2</v>
      </c>
      <c r="AE51" s="19">
        <f t="shared" si="21"/>
        <v>1.6707913705153968E-3</v>
      </c>
      <c r="AF51">
        <f t="shared" si="22"/>
        <v>2.3425109018990288E-2</v>
      </c>
      <c r="AG51" s="137"/>
      <c r="AH51">
        <f t="shared" si="23"/>
        <v>-1.745020590964845E-2</v>
      </c>
      <c r="AI51">
        <f t="shared" si="24"/>
        <v>0.45222753968659413</v>
      </c>
      <c r="AJ51">
        <f t="shared" si="25"/>
        <v>-0.39949242273005275</v>
      </c>
      <c r="AK51">
        <f t="shared" si="26"/>
        <v>0.64221962223498352</v>
      </c>
      <c r="AL51">
        <f t="shared" si="27"/>
        <v>2.2769926251684907</v>
      </c>
      <c r="AM51">
        <f t="shared" si="28"/>
        <v>2.1672804510543622</v>
      </c>
      <c r="AN51" s="19">
        <f t="shared" ref="AN51:AT60" si="48">$AU51+$AB$7*SIN(AO51)</f>
        <v>-501.530224574638</v>
      </c>
      <c r="AO51" s="19">
        <f t="shared" si="48"/>
        <v>-501.53411352400627</v>
      </c>
      <c r="AP51" s="19">
        <f t="shared" si="48"/>
        <v>-501.54459042242769</v>
      </c>
      <c r="AQ51" s="19">
        <f t="shared" si="48"/>
        <v>-501.57177548409152</v>
      </c>
      <c r="AR51" s="19">
        <f t="shared" si="48"/>
        <v>-501.63658612986973</v>
      </c>
      <c r="AS51" s="19">
        <f t="shared" si="48"/>
        <v>-501.76905238791352</v>
      </c>
      <c r="AT51" s="19">
        <f t="shared" si="48"/>
        <v>-501.98930059814114</v>
      </c>
      <c r="AU51" s="19">
        <f t="shared" si="30"/>
        <v>-502.29025847537224</v>
      </c>
      <c r="AV51"/>
      <c r="AW51">
        <v>-4100</v>
      </c>
      <c r="AX51">
        <f t="shared" si="37"/>
        <v>2.1578973981285256E-2</v>
      </c>
      <c r="AY51">
        <f t="shared" si="38"/>
        <v>1.2038667817938331E-2</v>
      </c>
      <c r="AZ51">
        <f t="shared" si="39"/>
        <v>9.5403061633469247E-3</v>
      </c>
      <c r="BA51">
        <f t="shared" si="40"/>
        <v>0.15715422460749595</v>
      </c>
      <c r="BB51">
        <f t="shared" si="41"/>
        <v>0.38865298732412329</v>
      </c>
      <c r="BC51">
        <f t="shared" si="42"/>
        <v>3.0871249224374244</v>
      </c>
      <c r="BD51">
        <f t="shared" si="43"/>
        <v>36.70991020965014</v>
      </c>
      <c r="BE51">
        <f t="shared" si="46"/>
        <v>-505.98324710807429</v>
      </c>
      <c r="BF51">
        <f t="shared" si="46"/>
        <v>-506.08923862142188</v>
      </c>
      <c r="BG51">
        <f t="shared" si="46"/>
        <v>-505.96023578653501</v>
      </c>
      <c r="BH51">
        <f t="shared" si="46"/>
        <v>-506.11783929001746</v>
      </c>
      <c r="BI51">
        <f t="shared" si="46"/>
        <v>-505.92598312467925</v>
      </c>
      <c r="BJ51">
        <f t="shared" si="46"/>
        <v>-506.16093109624001</v>
      </c>
      <c r="BK51">
        <f t="shared" si="46"/>
        <v>-505.87464995513579</v>
      </c>
      <c r="BL51">
        <f t="shared" si="44"/>
        <v>-506.22689981119822</v>
      </c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</row>
    <row r="52" spans="1:79" s="19" customFormat="1" ht="12.75" customHeight="1">
      <c r="A52" t="s">
        <v>228</v>
      </c>
      <c r="B52" s="3" t="s">
        <v>92</v>
      </c>
      <c r="C52" s="83">
        <v>49625.503100000002</v>
      </c>
      <c r="D52" t="s">
        <v>203</v>
      </c>
      <c r="E52" s="92">
        <f t="shared" si="12"/>
        <v>-2551.4851865929359</v>
      </c>
      <c r="F52" s="19">
        <f t="shared" si="13"/>
        <v>-2551.5</v>
      </c>
      <c r="G52" s="19">
        <f t="shared" si="14"/>
        <v>3.6245000002963934E-2</v>
      </c>
      <c r="J52" s="92">
        <f t="shared" si="34"/>
        <v>3.6245000002963934E-2</v>
      </c>
      <c r="P52" s="21">
        <f t="shared" si="31"/>
        <v>1.2819890983973646E-2</v>
      </c>
      <c r="Q52" s="22">
        <f t="shared" si="15"/>
        <v>34607.003100000002</v>
      </c>
      <c r="R52" s="19">
        <f t="shared" si="47"/>
        <v>5.4873573255158012E-4</v>
      </c>
      <c r="S52" s="137">
        <v>1</v>
      </c>
      <c r="Z52">
        <f t="shared" si="16"/>
        <v>-2551.5</v>
      </c>
      <c r="AA52" s="19">
        <f t="shared" si="17"/>
        <v>-4.6303149256748041E-3</v>
      </c>
      <c r="AB52" s="19">
        <f t="shared" si="18"/>
        <v>5.3695205912612384E-2</v>
      </c>
      <c r="AC52" s="19">
        <f t="shared" si="19"/>
        <v>2.3425109018990288E-2</v>
      </c>
      <c r="AD52" s="19">
        <f t="shared" si="20"/>
        <v>4.0875314928638738E-2</v>
      </c>
      <c r="AE52" s="19">
        <f t="shared" si="21"/>
        <v>1.6707913705153968E-3</v>
      </c>
      <c r="AF52">
        <f t="shared" si="22"/>
        <v>2.3425109018990288E-2</v>
      </c>
      <c r="AG52" s="137"/>
      <c r="AH52">
        <f t="shared" si="23"/>
        <v>-1.745020590964845E-2</v>
      </c>
      <c r="AI52">
        <f t="shared" si="24"/>
        <v>0.45222753968659413</v>
      </c>
      <c r="AJ52">
        <f t="shared" si="25"/>
        <v>-0.39949242273005275</v>
      </c>
      <c r="AK52">
        <f t="shared" si="26"/>
        <v>0.64221962223498352</v>
      </c>
      <c r="AL52">
        <f t="shared" si="27"/>
        <v>2.2769926251684907</v>
      </c>
      <c r="AM52">
        <f t="shared" si="28"/>
        <v>2.1672804510543622</v>
      </c>
      <c r="AN52" s="19">
        <f t="shared" si="48"/>
        <v>-501.530224574638</v>
      </c>
      <c r="AO52" s="19">
        <f t="shared" si="48"/>
        <v>-501.53411352400627</v>
      </c>
      <c r="AP52" s="19">
        <f t="shared" si="48"/>
        <v>-501.54459042242769</v>
      </c>
      <c r="AQ52" s="19">
        <f t="shared" si="48"/>
        <v>-501.57177548409152</v>
      </c>
      <c r="AR52" s="19">
        <f t="shared" si="48"/>
        <v>-501.63658612986973</v>
      </c>
      <c r="AS52" s="19">
        <f t="shared" si="48"/>
        <v>-501.76905238791352</v>
      </c>
      <c r="AT52" s="19">
        <f t="shared" si="48"/>
        <v>-501.98930059814114</v>
      </c>
      <c r="AU52" s="19">
        <f t="shared" si="30"/>
        <v>-502.29025847537224</v>
      </c>
      <c r="AV52"/>
      <c r="AW52">
        <v>-4000</v>
      </c>
      <c r="AX52">
        <f t="shared" si="37"/>
        <v>2.3344735940766796E-2</v>
      </c>
      <c r="AY52">
        <f t="shared" si="38"/>
        <v>1.2088096292703283E-2</v>
      </c>
      <c r="AZ52">
        <f t="shared" si="39"/>
        <v>1.1256639648063515E-2</v>
      </c>
      <c r="BA52">
        <f t="shared" si="40"/>
        <v>0.15608731339356907</v>
      </c>
      <c r="BB52">
        <f t="shared" si="41"/>
        <v>0.41932938490235333</v>
      </c>
      <c r="BC52">
        <f t="shared" si="42"/>
        <v>3.120662222052879</v>
      </c>
      <c r="BD52">
        <f t="shared" si="43"/>
        <v>95.551158709381085</v>
      </c>
      <c r="BE52">
        <f t="shared" ref="BE52:BK61" si="49">$BL52+$AB$7*SIN(BF52)</f>
        <v>-505.86837407072835</v>
      </c>
      <c r="BF52">
        <f t="shared" si="49"/>
        <v>-505.92030116410081</v>
      </c>
      <c r="BG52">
        <f t="shared" si="49"/>
        <v>-505.85850653325195</v>
      </c>
      <c r="BH52">
        <f t="shared" si="49"/>
        <v>-505.93209041629217</v>
      </c>
      <c r="BI52">
        <f t="shared" si="49"/>
        <v>-505.84451850084508</v>
      </c>
      <c r="BJ52">
        <f t="shared" si="49"/>
        <v>-505.94883561671548</v>
      </c>
      <c r="BK52">
        <f t="shared" si="49"/>
        <v>-505.82466571941796</v>
      </c>
      <c r="BL52">
        <f t="shared" si="44"/>
        <v>-505.97267692867797</v>
      </c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</row>
    <row r="53" spans="1:79" s="19" customFormat="1" ht="12.75" customHeight="1">
      <c r="A53" s="27" t="s">
        <v>85</v>
      </c>
      <c r="B53" s="28"/>
      <c r="C53" s="30">
        <v>49625.503400000001</v>
      </c>
      <c r="D53" s="30">
        <v>2.5999999999999999E-3</v>
      </c>
      <c r="E53" s="19">
        <f t="shared" ref="E53:E84" si="50">+(C53-C$7)/C$8</f>
        <v>-2551.4850639823107</v>
      </c>
      <c r="F53" s="19">
        <f t="shared" ref="F53:F84" si="51">ROUND(2*E53,0)/2</f>
        <v>-2551.5</v>
      </c>
      <c r="G53" s="19">
        <f t="shared" ref="G53:G84" si="52">+C53-(C$7+F53*C$8)</f>
        <v>3.6545000002661254E-2</v>
      </c>
      <c r="J53" s="92">
        <f t="shared" si="34"/>
        <v>3.6545000002661254E-2</v>
      </c>
      <c r="P53" s="21">
        <f t="shared" si="31"/>
        <v>1.2819890983973646E-2</v>
      </c>
      <c r="Q53" s="22">
        <f t="shared" ref="Q53:Q84" si="53">+C53-15018.5</f>
        <v>34607.003400000001</v>
      </c>
      <c r="R53" s="19">
        <f t="shared" si="47"/>
        <v>5.6288079794861211E-4</v>
      </c>
      <c r="S53" s="137">
        <v>1</v>
      </c>
      <c r="Z53">
        <f t="shared" ref="Z53:Z84" si="54">F53</f>
        <v>-2551.5</v>
      </c>
      <c r="AA53" s="19">
        <f t="shared" ref="AA53:AA84" si="55">AB$3+AB$4*Z53+AB$5*Z53^2+AH53</f>
        <v>-4.6303149256748041E-3</v>
      </c>
      <c r="AB53" s="19">
        <f t="shared" ref="AB53:AB84" si="56">IF(S53&lt;&gt;0,G53-AH53, -9999)</f>
        <v>5.3995205912309704E-2</v>
      </c>
      <c r="AC53" s="19">
        <f t="shared" ref="AC53:AC84" si="57">+G53-P53</f>
        <v>2.3725109018687608E-2</v>
      </c>
      <c r="AD53" s="19">
        <f t="shared" ref="AD53:AD84" si="58">IF(S53&lt;&gt;0,G53-AA53, -9999)</f>
        <v>4.1175314928336058E-2</v>
      </c>
      <c r="AE53" s="19">
        <f t="shared" ref="AE53:AE84" si="59">+(G53-AA53)^2*S53</f>
        <v>1.6954065594476542E-3</v>
      </c>
      <c r="AF53">
        <f t="shared" ref="AF53:AF84" si="60">IF(S53&lt;&gt;0,G53-P53, -9999)</f>
        <v>2.3725109018687608E-2</v>
      </c>
      <c r="AG53" s="137"/>
      <c r="AH53">
        <f t="shared" ref="AH53:AH84" si="61">$AB$6*($AB$11/AI53*AJ53+$AB$12)</f>
        <v>-1.745020590964845E-2</v>
      </c>
      <c r="AI53">
        <f t="shared" ref="AI53:AI84" si="62">1+$AB$7*COS(AL53)</f>
        <v>0.45222753968659413</v>
      </c>
      <c r="AJ53">
        <f t="shared" ref="AJ53:AJ84" si="63">SIN(AL53+RADIANS($AB$9))</f>
        <v>-0.39949242273005275</v>
      </c>
      <c r="AK53">
        <f t="shared" ref="AK53:AK84" si="64">$AB$7*SIN(AL53)</f>
        <v>0.64221962223498352</v>
      </c>
      <c r="AL53">
        <f t="shared" ref="AL53:AL84" si="65">2*ATAN(AM53)</f>
        <v>2.2769926251684907</v>
      </c>
      <c r="AM53">
        <f t="shared" ref="AM53:AM84" si="66">SQRT((1+$AB$7)/(1-$AB$7))*TAN(AN53/2)</f>
        <v>2.1672804510543622</v>
      </c>
      <c r="AN53" s="19">
        <f t="shared" si="48"/>
        <v>-501.530224574638</v>
      </c>
      <c r="AO53" s="19">
        <f t="shared" si="48"/>
        <v>-501.53411352400627</v>
      </c>
      <c r="AP53" s="19">
        <f t="shared" si="48"/>
        <v>-501.54459042242769</v>
      </c>
      <c r="AQ53" s="19">
        <f t="shared" si="48"/>
        <v>-501.57177548409152</v>
      </c>
      <c r="AR53" s="19">
        <f t="shared" si="48"/>
        <v>-501.63658612986973</v>
      </c>
      <c r="AS53" s="19">
        <f t="shared" si="48"/>
        <v>-501.76905238791352</v>
      </c>
      <c r="AT53" s="19">
        <f t="shared" si="48"/>
        <v>-501.98930059814114</v>
      </c>
      <c r="AU53" s="19">
        <f t="shared" ref="AU53:AU84" si="67">RADIANS($AB$9)+$AB$18*(F53-AB$15)</f>
        <v>-502.29025847537224</v>
      </c>
      <c r="AV53"/>
      <c r="AW53">
        <v>-3900</v>
      </c>
      <c r="AX53">
        <f t="shared" si="37"/>
        <v>2.4813288822440605E-2</v>
      </c>
      <c r="AY53">
        <f t="shared" si="38"/>
        <v>1.2137665857244673E-2</v>
      </c>
      <c r="AZ53">
        <f t="shared" si="39"/>
        <v>1.2675622965195931E-2</v>
      </c>
      <c r="BA53">
        <f t="shared" si="40"/>
        <v>0.15593776983445695</v>
      </c>
      <c r="BB53">
        <f t="shared" si="41"/>
        <v>0.44644446369253837</v>
      </c>
      <c r="BC53">
        <f t="shared" si="42"/>
        <v>-3.1324417030871747</v>
      </c>
      <c r="BD53">
        <f t="shared" si="43"/>
        <v>-218.55500614488577</v>
      </c>
      <c r="BE53">
        <f t="shared" si="49"/>
        <v>-505.76494707157013</v>
      </c>
      <c r="BF53">
        <f t="shared" si="49"/>
        <v>-505.74130918393394</v>
      </c>
      <c r="BG53">
        <f t="shared" si="49"/>
        <v>-505.76933750152477</v>
      </c>
      <c r="BH53">
        <f t="shared" si="49"/>
        <v>-505.73609917380253</v>
      </c>
      <c r="BI53">
        <f t="shared" si="49"/>
        <v>-505.77551157251986</v>
      </c>
      <c r="BJ53">
        <f t="shared" si="49"/>
        <v>-505.72876975558518</v>
      </c>
      <c r="BK53">
        <f t="shared" si="49"/>
        <v>-505.78419593202631</v>
      </c>
      <c r="BL53">
        <f t="shared" si="44"/>
        <v>-505.71845404615772</v>
      </c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</row>
    <row r="54" spans="1:79" s="19" customFormat="1" ht="12.75" customHeight="1">
      <c r="A54" s="27" t="s">
        <v>86</v>
      </c>
      <c r="B54" s="31"/>
      <c r="C54" s="30">
        <v>49761.303699999997</v>
      </c>
      <c r="D54" s="30">
        <v>2.0999999999999999E-3</v>
      </c>
      <c r="E54" s="19">
        <f t="shared" si="50"/>
        <v>-2495.9831982572955</v>
      </c>
      <c r="F54" s="19">
        <f t="shared" si="51"/>
        <v>-2496</v>
      </c>
      <c r="G54" s="19">
        <f t="shared" si="52"/>
        <v>4.1109999998298008E-2</v>
      </c>
      <c r="J54" s="92">
        <f t="shared" si="34"/>
        <v>4.1109999998298008E-2</v>
      </c>
      <c r="P54" s="21">
        <f t="shared" ref="P54:P85" si="68">D$11+D$12*F54+D$13*F54^2</f>
        <v>1.2848518914873838E-2</v>
      </c>
      <c r="Q54" s="22">
        <f t="shared" si="53"/>
        <v>34742.803699999997</v>
      </c>
      <c r="R54" s="19">
        <f t="shared" si="47"/>
        <v>7.9871131302874216E-4</v>
      </c>
      <c r="S54" s="137">
        <v>1</v>
      </c>
      <c r="Z54">
        <f t="shared" si="54"/>
        <v>-2496</v>
      </c>
      <c r="AA54" s="19">
        <f t="shared" si="55"/>
        <v>-3.2166653974238599E-3</v>
      </c>
      <c r="AB54" s="19">
        <f t="shared" si="56"/>
        <v>5.7175184310595706E-2</v>
      </c>
      <c r="AC54" s="19">
        <f t="shared" si="57"/>
        <v>2.8261481083424168E-2</v>
      </c>
      <c r="AD54" s="19">
        <f t="shared" si="58"/>
        <v>4.4326665395721866E-2</v>
      </c>
      <c r="AE54" s="19">
        <f t="shared" si="59"/>
        <v>1.9648532651042865E-3</v>
      </c>
      <c r="AF54">
        <f t="shared" si="60"/>
        <v>2.8261481083424168E-2</v>
      </c>
      <c r="AG54" s="137"/>
      <c r="AH54">
        <f t="shared" si="61"/>
        <v>-1.6065184312297698E-2</v>
      </c>
      <c r="AI54">
        <f t="shared" si="62"/>
        <v>0.36213079147684246</v>
      </c>
      <c r="AJ54">
        <f t="shared" si="63"/>
        <v>-0.25752972741588559</v>
      </c>
      <c r="AK54">
        <f t="shared" si="64"/>
        <v>0.55283232926402492</v>
      </c>
      <c r="AL54">
        <f t="shared" si="65"/>
        <v>2.4274908997866689</v>
      </c>
      <c r="AM54">
        <f t="shared" si="66"/>
        <v>2.6806803841158544</v>
      </c>
      <c r="AN54" s="19">
        <f t="shared" si="48"/>
        <v>-501.33067558064226</v>
      </c>
      <c r="AO54" s="19">
        <f t="shared" si="48"/>
        <v>-501.33098098000028</v>
      </c>
      <c r="AP54" s="19">
        <f t="shared" si="48"/>
        <v>-501.33245674017149</v>
      </c>
      <c r="AQ54" s="19">
        <f t="shared" si="48"/>
        <v>-501.33947030818194</v>
      </c>
      <c r="AR54" s="19">
        <f t="shared" si="48"/>
        <v>-501.37051443875862</v>
      </c>
      <c r="AS54" s="19">
        <f t="shared" si="48"/>
        <v>-501.48040774134688</v>
      </c>
      <c r="AT54" s="19">
        <f t="shared" si="48"/>
        <v>-501.74029676378024</v>
      </c>
      <c r="AU54" s="19">
        <f t="shared" si="67"/>
        <v>-502.14916477557347</v>
      </c>
      <c r="AV54"/>
      <c r="AW54">
        <v>-3800</v>
      </c>
      <c r="AX54">
        <f t="shared" si="37"/>
        <v>2.620824762428791E-2</v>
      </c>
      <c r="AY54">
        <f t="shared" si="38"/>
        <v>1.21873765115625E-2</v>
      </c>
      <c r="AZ54">
        <f t="shared" si="39"/>
        <v>1.402087111272541E-2</v>
      </c>
      <c r="BA54">
        <f t="shared" si="40"/>
        <v>0.15660563879093847</v>
      </c>
      <c r="BB54">
        <f t="shared" si="41"/>
        <v>0.474555238802291</v>
      </c>
      <c r="BC54">
        <f t="shared" si="42"/>
        <v>-3.100770899254421</v>
      </c>
      <c r="BD54">
        <f t="shared" si="43"/>
        <v>-48.986680972095606</v>
      </c>
      <c r="BE54">
        <f t="shared" si="49"/>
        <v>-505.6562309721715</v>
      </c>
      <c r="BF54">
        <f t="shared" si="49"/>
        <v>-505.56694704278834</v>
      </c>
      <c r="BG54">
        <f t="shared" si="49"/>
        <v>-505.67442767870955</v>
      </c>
      <c r="BH54">
        <f t="shared" si="49"/>
        <v>-505.54474979064474</v>
      </c>
      <c r="BI54">
        <f t="shared" si="49"/>
        <v>-505.70088177950601</v>
      </c>
      <c r="BJ54">
        <f t="shared" si="49"/>
        <v>-505.51224881342642</v>
      </c>
      <c r="BK54">
        <f t="shared" si="49"/>
        <v>-505.73950012838162</v>
      </c>
      <c r="BL54">
        <f t="shared" si="44"/>
        <v>-505.46423116363752</v>
      </c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</row>
    <row r="55" spans="1:79" s="19" customFormat="1" ht="12.75" customHeight="1">
      <c r="A55" t="s">
        <v>229</v>
      </c>
      <c r="B55" s="3" t="s">
        <v>89</v>
      </c>
      <c r="C55" s="83">
        <v>49761.304600000003</v>
      </c>
      <c r="D55" t="s">
        <v>203</v>
      </c>
      <c r="E55" s="92">
        <f t="shared" si="50"/>
        <v>-2495.9828304254165</v>
      </c>
      <c r="F55" s="19">
        <f t="shared" si="51"/>
        <v>-2496</v>
      </c>
      <c r="G55" s="19">
        <f t="shared" si="52"/>
        <v>4.2010000004665926E-2</v>
      </c>
      <c r="J55" s="92">
        <f t="shared" si="34"/>
        <v>4.2010000004665926E-2</v>
      </c>
      <c r="P55" s="21">
        <f t="shared" si="68"/>
        <v>1.2848518914873838E-2</v>
      </c>
      <c r="Q55" s="22">
        <f t="shared" si="53"/>
        <v>34742.804600000003</v>
      </c>
      <c r="R55" s="19">
        <f t="shared" si="47"/>
        <v>8.5039197935030141E-4</v>
      </c>
      <c r="S55" s="137">
        <v>1</v>
      </c>
      <c r="Z55">
        <f t="shared" si="54"/>
        <v>-2496</v>
      </c>
      <c r="AA55" s="19">
        <f t="shared" si="55"/>
        <v>-3.2166653974238599E-3</v>
      </c>
      <c r="AB55" s="19">
        <f t="shared" si="56"/>
        <v>5.8075184316963624E-2</v>
      </c>
      <c r="AC55" s="19">
        <f t="shared" si="57"/>
        <v>2.9161481089792086E-2</v>
      </c>
      <c r="AD55" s="19">
        <f t="shared" si="58"/>
        <v>4.5226665402089784E-2</v>
      </c>
      <c r="AE55" s="19">
        <f t="shared" si="59"/>
        <v>2.0454512633925853E-3</v>
      </c>
      <c r="AF55">
        <f t="shared" si="60"/>
        <v>2.9161481089792086E-2</v>
      </c>
      <c r="AG55" s="137"/>
      <c r="AH55">
        <f t="shared" si="61"/>
        <v>-1.6065184312297698E-2</v>
      </c>
      <c r="AI55">
        <f t="shared" si="62"/>
        <v>0.36213079147684246</v>
      </c>
      <c r="AJ55">
        <f t="shared" si="63"/>
        <v>-0.25752972741588559</v>
      </c>
      <c r="AK55">
        <f t="shared" si="64"/>
        <v>0.55283232926402492</v>
      </c>
      <c r="AL55">
        <f t="shared" si="65"/>
        <v>2.4274908997866689</v>
      </c>
      <c r="AM55">
        <f t="shared" si="66"/>
        <v>2.6806803841158544</v>
      </c>
      <c r="AN55" s="19">
        <f t="shared" si="48"/>
        <v>-501.33067558064226</v>
      </c>
      <c r="AO55" s="19">
        <f t="shared" si="48"/>
        <v>-501.33098098000028</v>
      </c>
      <c r="AP55" s="19">
        <f t="shared" si="48"/>
        <v>-501.33245674017149</v>
      </c>
      <c r="AQ55" s="19">
        <f t="shared" si="48"/>
        <v>-501.33947030818194</v>
      </c>
      <c r="AR55" s="19">
        <f t="shared" si="48"/>
        <v>-501.37051443875862</v>
      </c>
      <c r="AS55" s="19">
        <f t="shared" si="48"/>
        <v>-501.48040774134688</v>
      </c>
      <c r="AT55" s="19">
        <f t="shared" si="48"/>
        <v>-501.74029676378024</v>
      </c>
      <c r="AU55" s="19">
        <f t="shared" si="67"/>
        <v>-502.14916477557347</v>
      </c>
      <c r="AV55"/>
      <c r="AW55">
        <v>-3700</v>
      </c>
      <c r="AX55">
        <f t="shared" si="37"/>
        <v>2.7623594027737997E-2</v>
      </c>
      <c r="AY55">
        <f t="shared" si="38"/>
        <v>1.2237228255656762E-2</v>
      </c>
      <c r="AZ55">
        <f t="shared" si="39"/>
        <v>1.5386365772081235E-2</v>
      </c>
      <c r="BA55">
        <f t="shared" si="40"/>
        <v>0.15848563474740496</v>
      </c>
      <c r="BB55">
        <f t="shared" si="41"/>
        <v>0.50716433795796456</v>
      </c>
      <c r="BC55">
        <f t="shared" si="42"/>
        <v>-3.0633381943999365</v>
      </c>
      <c r="BD55">
        <f t="shared" si="43"/>
        <v>-25.544605250374051</v>
      </c>
      <c r="BE55">
        <f t="shared" si="49"/>
        <v>-505.52875166258713</v>
      </c>
      <c r="BF55">
        <f t="shared" si="49"/>
        <v>-505.40919865570743</v>
      </c>
      <c r="BG55">
        <f t="shared" si="49"/>
        <v>-505.55819002174064</v>
      </c>
      <c r="BH55">
        <f t="shared" si="49"/>
        <v>-505.37123156510557</v>
      </c>
      <c r="BI55">
        <f t="shared" si="49"/>
        <v>-505.60423564524916</v>
      </c>
      <c r="BJ55">
        <f t="shared" si="49"/>
        <v>-505.31047689720373</v>
      </c>
      <c r="BK55">
        <f t="shared" si="49"/>
        <v>-505.67710950044665</v>
      </c>
      <c r="BL55">
        <f t="shared" si="44"/>
        <v>-505.21000828111727</v>
      </c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</row>
    <row r="56" spans="1:79" s="19" customFormat="1" ht="12.75" customHeight="1">
      <c r="A56" t="s">
        <v>229</v>
      </c>
      <c r="B56" s="3" t="s">
        <v>89</v>
      </c>
      <c r="C56" s="83">
        <v>49761.304600000003</v>
      </c>
      <c r="D56" t="s">
        <v>203</v>
      </c>
      <c r="E56" s="92">
        <f t="shared" si="50"/>
        <v>-2495.9828304254165</v>
      </c>
      <c r="F56" s="19">
        <f t="shared" si="51"/>
        <v>-2496</v>
      </c>
      <c r="G56" s="19">
        <f t="shared" si="52"/>
        <v>4.2010000004665926E-2</v>
      </c>
      <c r="J56" s="92">
        <f t="shared" si="34"/>
        <v>4.2010000004665926E-2</v>
      </c>
      <c r="P56" s="21">
        <f t="shared" si="68"/>
        <v>1.2848518914873838E-2</v>
      </c>
      <c r="Q56" s="22">
        <f t="shared" si="53"/>
        <v>34742.804600000003</v>
      </c>
      <c r="R56" s="19">
        <f t="shared" si="47"/>
        <v>8.5039197935030141E-4</v>
      </c>
      <c r="S56" s="137">
        <v>1</v>
      </c>
      <c r="Z56">
        <f t="shared" si="54"/>
        <v>-2496</v>
      </c>
      <c r="AA56" s="19">
        <f t="shared" si="55"/>
        <v>-3.2166653974238599E-3</v>
      </c>
      <c r="AB56" s="19">
        <f t="shared" si="56"/>
        <v>5.8075184316963624E-2</v>
      </c>
      <c r="AC56" s="19">
        <f t="shared" si="57"/>
        <v>2.9161481089792086E-2</v>
      </c>
      <c r="AD56" s="19">
        <f t="shared" si="58"/>
        <v>4.5226665402089784E-2</v>
      </c>
      <c r="AE56" s="19">
        <f t="shared" si="59"/>
        <v>2.0454512633925853E-3</v>
      </c>
      <c r="AF56">
        <f t="shared" si="60"/>
        <v>2.9161481089792086E-2</v>
      </c>
      <c r="AG56" s="137"/>
      <c r="AH56">
        <f t="shared" si="61"/>
        <v>-1.6065184312297698E-2</v>
      </c>
      <c r="AI56">
        <f t="shared" si="62"/>
        <v>0.36213079147684246</v>
      </c>
      <c r="AJ56">
        <f t="shared" si="63"/>
        <v>-0.25752972741588559</v>
      </c>
      <c r="AK56">
        <f t="shared" si="64"/>
        <v>0.55283232926402492</v>
      </c>
      <c r="AL56">
        <f t="shared" si="65"/>
        <v>2.4274908997866689</v>
      </c>
      <c r="AM56">
        <f t="shared" si="66"/>
        <v>2.6806803841158544</v>
      </c>
      <c r="AN56" s="19">
        <f t="shared" si="48"/>
        <v>-501.33067558064226</v>
      </c>
      <c r="AO56" s="19">
        <f t="shared" si="48"/>
        <v>-501.33098098000028</v>
      </c>
      <c r="AP56" s="19">
        <f t="shared" si="48"/>
        <v>-501.33245674017149</v>
      </c>
      <c r="AQ56" s="19">
        <f t="shared" si="48"/>
        <v>-501.33947030818194</v>
      </c>
      <c r="AR56" s="19">
        <f t="shared" si="48"/>
        <v>-501.37051443875862</v>
      </c>
      <c r="AS56" s="19">
        <f t="shared" si="48"/>
        <v>-501.48040774134688</v>
      </c>
      <c r="AT56" s="19">
        <f t="shared" si="48"/>
        <v>-501.74029676378024</v>
      </c>
      <c r="AU56" s="19">
        <f t="shared" si="67"/>
        <v>-502.14916477557347</v>
      </c>
      <c r="AV56"/>
      <c r="AW56">
        <v>-3600</v>
      </c>
      <c r="AX56">
        <f t="shared" si="37"/>
        <v>2.8953270967642761E-2</v>
      </c>
      <c r="AY56">
        <f t="shared" si="38"/>
        <v>1.2287221089527465E-2</v>
      </c>
      <c r="AZ56">
        <f t="shared" si="39"/>
        <v>1.6666049878115295E-2</v>
      </c>
      <c r="BA56">
        <f t="shared" si="40"/>
        <v>0.16226313607293197</v>
      </c>
      <c r="BB56">
        <f t="shared" si="41"/>
        <v>0.54507473833799269</v>
      </c>
      <c r="BC56">
        <f t="shared" si="42"/>
        <v>-3.0187513237670838</v>
      </c>
      <c r="BD56">
        <f t="shared" si="43"/>
        <v>-16.260686622449466</v>
      </c>
      <c r="BE56">
        <f t="shared" si="49"/>
        <v>-505.37954526349506</v>
      </c>
      <c r="BF56">
        <f t="shared" si="49"/>
        <v>-505.27047616123963</v>
      </c>
      <c r="BG56">
        <f t="shared" si="49"/>
        <v>-505.41437821738253</v>
      </c>
      <c r="BH56">
        <f t="shared" si="49"/>
        <v>-505.22206197389045</v>
      </c>
      <c r="BI56">
        <f t="shared" si="49"/>
        <v>-505.47547891321011</v>
      </c>
      <c r="BJ56">
        <f t="shared" si="49"/>
        <v>-505.13316932347078</v>
      </c>
      <c r="BK56">
        <f t="shared" si="49"/>
        <v>-505.5846926978956</v>
      </c>
      <c r="BL56">
        <f t="shared" si="44"/>
        <v>-504.95578539859702</v>
      </c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</row>
    <row r="57" spans="1:79" s="19" customFormat="1" ht="12.75" customHeight="1">
      <c r="A57" s="27" t="s">
        <v>86</v>
      </c>
      <c r="B57" s="31"/>
      <c r="C57" s="30">
        <v>49761.304799999998</v>
      </c>
      <c r="D57" s="30">
        <v>1.1000000000000001E-3</v>
      </c>
      <c r="E57" s="19">
        <f t="shared" si="50"/>
        <v>-2495.9827486850018</v>
      </c>
      <c r="F57" s="19">
        <f t="shared" si="51"/>
        <v>-2496</v>
      </c>
      <c r="G57" s="19">
        <f t="shared" si="52"/>
        <v>4.2209999999613501E-2</v>
      </c>
      <c r="J57" s="92">
        <f t="shared" si="34"/>
        <v>4.2209999999613501E-2</v>
      </c>
      <c r="P57" s="21">
        <f t="shared" si="68"/>
        <v>1.2848518914873838E-2</v>
      </c>
      <c r="Q57" s="22">
        <f t="shared" si="53"/>
        <v>34742.804799999998</v>
      </c>
      <c r="R57" s="19">
        <f t="shared" si="47"/>
        <v>8.6209657148952489E-4</v>
      </c>
      <c r="S57" s="137">
        <v>1</v>
      </c>
      <c r="Z57">
        <f t="shared" si="54"/>
        <v>-2496</v>
      </c>
      <c r="AA57" s="19">
        <f t="shared" si="55"/>
        <v>-3.2166653974238599E-3</v>
      </c>
      <c r="AB57" s="19">
        <f t="shared" si="56"/>
        <v>5.8275184311911199E-2</v>
      </c>
      <c r="AC57" s="19">
        <f t="shared" si="57"/>
        <v>2.9361481084739662E-2</v>
      </c>
      <c r="AD57" s="19">
        <f t="shared" si="58"/>
        <v>4.5426665397037359E-2</v>
      </c>
      <c r="AE57" s="19">
        <f t="shared" si="59"/>
        <v>2.0635819290943914E-3</v>
      </c>
      <c r="AF57">
        <f t="shared" si="60"/>
        <v>2.9361481084739662E-2</v>
      </c>
      <c r="AG57" s="137"/>
      <c r="AH57">
        <f t="shared" si="61"/>
        <v>-1.6065184312297698E-2</v>
      </c>
      <c r="AI57">
        <f t="shared" si="62"/>
        <v>0.36213079147684246</v>
      </c>
      <c r="AJ57">
        <f t="shared" si="63"/>
        <v>-0.25752972741588559</v>
      </c>
      <c r="AK57">
        <f t="shared" si="64"/>
        <v>0.55283232926402492</v>
      </c>
      <c r="AL57">
        <f t="shared" si="65"/>
        <v>2.4274908997866689</v>
      </c>
      <c r="AM57">
        <f t="shared" si="66"/>
        <v>2.6806803841158544</v>
      </c>
      <c r="AN57" s="19">
        <f t="shared" si="48"/>
        <v>-501.33067558064226</v>
      </c>
      <c r="AO57" s="19">
        <f t="shared" si="48"/>
        <v>-501.33098098000028</v>
      </c>
      <c r="AP57" s="19">
        <f t="shared" si="48"/>
        <v>-501.33245674017149</v>
      </c>
      <c r="AQ57" s="19">
        <f t="shared" si="48"/>
        <v>-501.33947030818194</v>
      </c>
      <c r="AR57" s="19">
        <f t="shared" si="48"/>
        <v>-501.37051443875862</v>
      </c>
      <c r="AS57" s="19">
        <f t="shared" si="48"/>
        <v>-501.48040774134688</v>
      </c>
      <c r="AT57" s="19">
        <f t="shared" si="48"/>
        <v>-501.74029676378024</v>
      </c>
      <c r="AU57" s="19">
        <f t="shared" si="67"/>
        <v>-502.14916477557347</v>
      </c>
      <c r="AV57"/>
      <c r="AW57">
        <v>-3500</v>
      </c>
      <c r="AX57">
        <f t="shared" si="37"/>
        <v>2.9984072323033788E-2</v>
      </c>
      <c r="AY57">
        <f t="shared" si="38"/>
        <v>1.2337355013174603E-2</v>
      </c>
      <c r="AZ57">
        <f t="shared" si="39"/>
        <v>1.7646717309859183E-2</v>
      </c>
      <c r="BA57">
        <f t="shared" si="40"/>
        <v>0.16857885479139134</v>
      </c>
      <c r="BB57">
        <f t="shared" si="41"/>
        <v>0.58684916786451413</v>
      </c>
      <c r="BC57">
        <f t="shared" si="42"/>
        <v>-2.9680676288510961</v>
      </c>
      <c r="BD57">
        <f t="shared" si="43"/>
        <v>-11.496779750579895</v>
      </c>
      <c r="BE57">
        <f t="shared" si="49"/>
        <v>-505.21506326956944</v>
      </c>
      <c r="BF57">
        <f t="shared" si="49"/>
        <v>-505.14244621316777</v>
      </c>
      <c r="BG57">
        <f t="shared" si="49"/>
        <v>-505.24685535396333</v>
      </c>
      <c r="BH57">
        <f t="shared" si="49"/>
        <v>-505.09407562180445</v>
      </c>
      <c r="BI57">
        <f t="shared" si="49"/>
        <v>-505.31277226644397</v>
      </c>
      <c r="BJ57">
        <f t="shared" si="49"/>
        <v>-504.98669088972713</v>
      </c>
      <c r="BK57">
        <f t="shared" si="49"/>
        <v>-505.45184851129017</v>
      </c>
      <c r="BL57">
        <f t="shared" si="44"/>
        <v>-504.70156251607676</v>
      </c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</row>
    <row r="58" spans="1:79" s="19" customFormat="1" ht="12.75" customHeight="1">
      <c r="A58" s="27" t="s">
        <v>86</v>
      </c>
      <c r="B58" s="31"/>
      <c r="C58" s="30">
        <v>50047.574500000002</v>
      </c>
      <c r="D58" s="30" t="s">
        <v>60</v>
      </c>
      <c r="E58" s="19">
        <f t="shared" si="50"/>
        <v>-2378.9837254829827</v>
      </c>
      <c r="F58" s="19">
        <f t="shared" si="51"/>
        <v>-2379</v>
      </c>
      <c r="G58" s="19">
        <f t="shared" si="52"/>
        <v>3.9820000005420297E-2</v>
      </c>
      <c r="J58" s="92">
        <f t="shared" si="34"/>
        <v>3.9820000005420297E-2</v>
      </c>
      <c r="P58" s="21">
        <f t="shared" si="68"/>
        <v>1.2909012065343539E-2</v>
      </c>
      <c r="Q58" s="22">
        <f t="shared" si="53"/>
        <v>35029.074500000002</v>
      </c>
      <c r="R58" s="19">
        <f t="shared" si="47"/>
        <v>7.242012719109567E-4</v>
      </c>
      <c r="S58" s="137">
        <v>1</v>
      </c>
      <c r="Z58">
        <f t="shared" si="54"/>
        <v>-2379</v>
      </c>
      <c r="AA58" s="19">
        <f t="shared" si="55"/>
        <v>3.7285293491508449E-4</v>
      </c>
      <c r="AB58" s="19">
        <f t="shared" si="56"/>
        <v>5.2356159135848748E-2</v>
      </c>
      <c r="AC58" s="19">
        <f t="shared" si="57"/>
        <v>2.6910987940076757E-2</v>
      </c>
      <c r="AD58" s="19">
        <f t="shared" si="58"/>
        <v>3.9447147070505215E-2</v>
      </c>
      <c r="AE58" s="19">
        <f t="shared" si="59"/>
        <v>1.5560774120020682E-3</v>
      </c>
      <c r="AF58">
        <f t="shared" si="60"/>
        <v>2.6910987940076757E-2</v>
      </c>
      <c r="AG58" s="137"/>
      <c r="AH58">
        <f t="shared" si="61"/>
        <v>-1.2536159130428454E-2</v>
      </c>
      <c r="AI58">
        <f t="shared" si="62"/>
        <v>0.27059293561250641</v>
      </c>
      <c r="AJ58">
        <f t="shared" si="63"/>
        <v>-7.3680463933614826E-2</v>
      </c>
      <c r="AK58">
        <f t="shared" si="64"/>
        <v>0.42481295399630348</v>
      </c>
      <c r="AL58">
        <f t="shared" si="65"/>
        <v>2.6142084323747392</v>
      </c>
      <c r="AM58">
        <f t="shared" si="66"/>
        <v>3.7039940091873373</v>
      </c>
      <c r="AN58" s="19">
        <f t="shared" si="48"/>
        <v>-501.00994189915349</v>
      </c>
      <c r="AO58" s="19">
        <f t="shared" si="48"/>
        <v>-501.00994202950238</v>
      </c>
      <c r="AP58" s="19">
        <f t="shared" si="48"/>
        <v>-501.00993994324222</v>
      </c>
      <c r="AQ58" s="19">
        <f t="shared" si="48"/>
        <v>-501.00997334130335</v>
      </c>
      <c r="AR58" s="19">
        <f t="shared" si="48"/>
        <v>-501.00944047901902</v>
      </c>
      <c r="AS58" s="19">
        <f t="shared" si="48"/>
        <v>-501.01845587518545</v>
      </c>
      <c r="AT58" s="19">
        <f t="shared" si="48"/>
        <v>-501.24438497160367</v>
      </c>
      <c r="AU58" s="19">
        <f t="shared" si="67"/>
        <v>-501.8517240030248</v>
      </c>
      <c r="AV58"/>
      <c r="AW58">
        <v>-3450</v>
      </c>
      <c r="AX58">
        <f t="shared" si="37"/>
        <v>3.0330541741731776E-2</v>
      </c>
      <c r="AY58">
        <f t="shared" si="38"/>
        <v>1.2362474883664336E-2</v>
      </c>
      <c r="AZ58">
        <f t="shared" si="39"/>
        <v>1.7968066858067438E-2</v>
      </c>
      <c r="BA58">
        <f t="shared" si="40"/>
        <v>0.17282651011990002</v>
      </c>
      <c r="BB58">
        <f t="shared" si="41"/>
        <v>0.60854241245932394</v>
      </c>
      <c r="BC58">
        <f t="shared" si="42"/>
        <v>-2.9410071468547847</v>
      </c>
      <c r="BD58">
        <f t="shared" si="43"/>
        <v>-9.9373567603637429</v>
      </c>
      <c r="BE58">
        <f t="shared" si="49"/>
        <v>-505.1300347200164</v>
      </c>
      <c r="BF58">
        <f t="shared" si="49"/>
        <v>-505.07799407660463</v>
      </c>
      <c r="BG58">
        <f t="shared" si="49"/>
        <v>-505.15722670685244</v>
      </c>
      <c r="BH58">
        <f t="shared" si="49"/>
        <v>-505.03435792733785</v>
      </c>
      <c r="BI58">
        <f t="shared" si="49"/>
        <v>-505.22020659722011</v>
      </c>
      <c r="BJ58">
        <f t="shared" si="49"/>
        <v>-504.9253374884446</v>
      </c>
      <c r="BK58">
        <f t="shared" si="49"/>
        <v>-505.36771135213735</v>
      </c>
      <c r="BL58">
        <f t="shared" si="44"/>
        <v>-504.57445107481664</v>
      </c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</row>
    <row r="59" spans="1:79" s="19" customFormat="1" ht="12.75" customHeight="1">
      <c r="A59" s="80" t="s">
        <v>86</v>
      </c>
      <c r="B59" s="81"/>
      <c r="C59" s="34">
        <v>50079.387300000002</v>
      </c>
      <c r="D59" s="34" t="s">
        <v>60</v>
      </c>
      <c r="E59" s="19">
        <f t="shared" si="50"/>
        <v>-2365.9817677999968</v>
      </c>
      <c r="F59" s="19">
        <f t="shared" si="51"/>
        <v>-2366</v>
      </c>
      <c r="G59" s="19">
        <f t="shared" si="52"/>
        <v>4.461000000446802E-2</v>
      </c>
      <c r="J59" s="92">
        <f t="shared" si="34"/>
        <v>4.461000000446802E-2</v>
      </c>
      <c r="P59" s="21">
        <f t="shared" si="68"/>
        <v>1.2915745448592947E-2</v>
      </c>
      <c r="Q59" s="22">
        <f t="shared" si="53"/>
        <v>35060.887300000002</v>
      </c>
      <c r="R59" s="19">
        <f t="shared" si="47"/>
        <v>1.0045257718526079E-3</v>
      </c>
      <c r="S59" s="137">
        <v>1</v>
      </c>
      <c r="Z59">
        <f t="shared" si="54"/>
        <v>-2366</v>
      </c>
      <c r="AA59" s="19">
        <f t="shared" si="55"/>
        <v>7.9176746929345183E-4</v>
      </c>
      <c r="AB59" s="19">
        <f t="shared" si="56"/>
        <v>5.6733977983767517E-2</v>
      </c>
      <c r="AC59" s="19">
        <f t="shared" si="57"/>
        <v>3.1694254555875073E-2</v>
      </c>
      <c r="AD59" s="19">
        <f t="shared" si="58"/>
        <v>4.381823253517457E-2</v>
      </c>
      <c r="AE59" s="19">
        <f t="shared" si="59"/>
        <v>1.9200375025066312E-3</v>
      </c>
      <c r="AF59">
        <f t="shared" si="60"/>
        <v>3.1694254555875073E-2</v>
      </c>
      <c r="AG59" s="137"/>
      <c r="AH59">
        <f t="shared" si="61"/>
        <v>-1.2123977979299495E-2</v>
      </c>
      <c r="AI59">
        <f t="shared" si="62"/>
        <v>0.2641692483141076</v>
      </c>
      <c r="AJ59">
        <f t="shared" si="63"/>
        <v>-5.8390671165636128E-2</v>
      </c>
      <c r="AK59">
        <f t="shared" si="64"/>
        <v>0.41358652823178516</v>
      </c>
      <c r="AL59">
        <f t="shared" si="65"/>
        <v>2.6295318235278602</v>
      </c>
      <c r="AM59">
        <f t="shared" si="66"/>
        <v>3.8200671832339004</v>
      </c>
      <c r="AN59" s="19">
        <f t="shared" si="48"/>
        <v>-500.97921018684673</v>
      </c>
      <c r="AO59" s="19">
        <f t="shared" si="48"/>
        <v>-500.979210207329</v>
      </c>
      <c r="AP59" s="19">
        <f t="shared" si="48"/>
        <v>-500.97920997540541</v>
      </c>
      <c r="AQ59" s="19">
        <f t="shared" si="48"/>
        <v>-500.97921260153555</v>
      </c>
      <c r="AR59" s="19">
        <f t="shared" si="48"/>
        <v>-500.97918286902279</v>
      </c>
      <c r="AS59" s="19">
        <f t="shared" si="48"/>
        <v>-500.97951998694924</v>
      </c>
      <c r="AT59" s="19">
        <f t="shared" si="48"/>
        <v>-501.19229759281552</v>
      </c>
      <c r="AU59" s="19">
        <f t="shared" si="67"/>
        <v>-501.81867502829715</v>
      </c>
      <c r="AV59"/>
      <c r="AW59">
        <v>-3400</v>
      </c>
      <c r="AX59">
        <f t="shared" si="37"/>
        <v>3.0548201966382974E-2</v>
      </c>
      <c r="AY59">
        <f t="shared" si="38"/>
        <v>1.2387630026598179E-2</v>
      </c>
      <c r="AZ59">
        <f t="shared" si="39"/>
        <v>1.8160571939784795E-2</v>
      </c>
      <c r="BA59">
        <f t="shared" si="40"/>
        <v>0.17786172237024334</v>
      </c>
      <c r="BB59">
        <f t="shared" si="41"/>
        <v>0.63052987556258422</v>
      </c>
      <c r="BC59">
        <f t="shared" si="42"/>
        <v>-2.9129938746549393</v>
      </c>
      <c r="BD59">
        <f t="shared" si="43"/>
        <v>-8.7108200980641914</v>
      </c>
      <c r="BE59">
        <f t="shared" si="49"/>
        <v>-505.04433991480761</v>
      </c>
      <c r="BF59">
        <f t="shared" si="49"/>
        <v>-505.01079593483337</v>
      </c>
      <c r="BG59">
        <f t="shared" si="49"/>
        <v>-505.06553729242449</v>
      </c>
      <c r="BH59">
        <f t="shared" si="49"/>
        <v>-504.974610809274</v>
      </c>
      <c r="BI59">
        <f t="shared" si="49"/>
        <v>-505.12172543643618</v>
      </c>
      <c r="BJ59">
        <f t="shared" si="49"/>
        <v>-504.87088169963226</v>
      </c>
      <c r="BK59">
        <f t="shared" si="49"/>
        <v>-505.2707744820467</v>
      </c>
      <c r="BL59">
        <f t="shared" si="44"/>
        <v>-504.44733963355651</v>
      </c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</row>
    <row r="60" spans="1:79" s="19" customFormat="1" ht="12.75" customHeight="1">
      <c r="A60" s="80" t="s">
        <v>87</v>
      </c>
      <c r="B60" s="82"/>
      <c r="C60" s="37">
        <v>50106.298499999997</v>
      </c>
      <c r="D60" s="37" t="s">
        <v>60</v>
      </c>
      <c r="E60" s="19">
        <f t="shared" si="50"/>
        <v>-2354.9831042558158</v>
      </c>
      <c r="F60" s="19">
        <f t="shared" si="51"/>
        <v>-2355</v>
      </c>
      <c r="G60" s="19">
        <f t="shared" si="52"/>
        <v>4.1339999996125698E-2</v>
      </c>
      <c r="J60" s="92">
        <f t="shared" si="34"/>
        <v>4.1339999996125698E-2</v>
      </c>
      <c r="P60" s="21">
        <f t="shared" si="68"/>
        <v>1.2921444789112113E-2</v>
      </c>
      <c r="Q60" s="22">
        <f t="shared" si="53"/>
        <v>35087.798499999997</v>
      </c>
      <c r="R60" s="19">
        <f t="shared" si="47"/>
        <v>8.076142800540789E-4</v>
      </c>
      <c r="S60" s="137">
        <v>1</v>
      </c>
      <c r="Z60">
        <f t="shared" si="54"/>
        <v>-2355</v>
      </c>
      <c r="AA60" s="19">
        <f t="shared" si="55"/>
        <v>1.1474323759167668E-3</v>
      </c>
      <c r="AB60" s="19">
        <f t="shared" si="56"/>
        <v>5.3114012409321044E-2</v>
      </c>
      <c r="AC60" s="19">
        <f t="shared" si="57"/>
        <v>2.8418555207013585E-2</v>
      </c>
      <c r="AD60" s="19">
        <f t="shared" si="58"/>
        <v>4.0192567620208931E-2</v>
      </c>
      <c r="AE60" s="19">
        <f t="shared" si="59"/>
        <v>1.6154424919050674E-3</v>
      </c>
      <c r="AF60">
        <f t="shared" si="60"/>
        <v>2.8418555207013585E-2</v>
      </c>
      <c r="AG60" s="137"/>
      <c r="AH60">
        <f t="shared" si="61"/>
        <v>-1.1774012413195346E-2</v>
      </c>
      <c r="AI60">
        <f t="shared" si="62"/>
        <v>0.25909132303129812</v>
      </c>
      <c r="AJ60">
        <f t="shared" si="63"/>
        <v>-4.5992456322539205E-2</v>
      </c>
      <c r="AK60">
        <f t="shared" si="64"/>
        <v>0.4044193910458973</v>
      </c>
      <c r="AL60">
        <f t="shared" si="65"/>
        <v>2.6419470394524511</v>
      </c>
      <c r="AM60">
        <f t="shared" si="66"/>
        <v>3.919214271871577</v>
      </c>
      <c r="AN60" s="19">
        <f t="shared" si="48"/>
        <v>-500.95376450884339</v>
      </c>
      <c r="AO60" s="19">
        <f t="shared" si="48"/>
        <v>-500.95376362951532</v>
      </c>
      <c r="AP60" s="19">
        <f t="shared" si="48"/>
        <v>-500.95377164950952</v>
      </c>
      <c r="AQ60" s="19">
        <f t="shared" si="48"/>
        <v>-500.95369852057269</v>
      </c>
      <c r="AR60" s="19">
        <f t="shared" si="48"/>
        <v>-500.9543668521207</v>
      </c>
      <c r="AS60" s="19">
        <f t="shared" si="48"/>
        <v>-500.94838063538316</v>
      </c>
      <c r="AT60" s="19">
        <f t="shared" si="48"/>
        <v>-501.14875716320239</v>
      </c>
      <c r="AU60" s="19">
        <f t="shared" si="67"/>
        <v>-501.79071051121991</v>
      </c>
      <c r="AV60"/>
      <c r="AW60">
        <v>-3350</v>
      </c>
      <c r="AX60">
        <f t="shared" si="37"/>
        <v>3.0632582225695038E-2</v>
      </c>
      <c r="AY60">
        <f t="shared" si="38"/>
        <v>1.2412820441976131E-2</v>
      </c>
      <c r="AZ60">
        <f t="shared" si="39"/>
        <v>1.8219761783718907E-2</v>
      </c>
      <c r="BA60">
        <f t="shared" si="40"/>
        <v>0.18375496784538459</v>
      </c>
      <c r="BB60">
        <f t="shared" si="41"/>
        <v>0.65277432289798887</v>
      </c>
      <c r="BC60">
        <f t="shared" si="42"/>
        <v>-2.8839886776686843</v>
      </c>
      <c r="BD60">
        <f t="shared" si="43"/>
        <v>-7.7208737682382234</v>
      </c>
      <c r="BE60">
        <f t="shared" si="49"/>
        <v>-504.958289654005</v>
      </c>
      <c r="BF60">
        <f t="shared" si="49"/>
        <v>-504.93937482477173</v>
      </c>
      <c r="BG60">
        <f t="shared" si="49"/>
        <v>-504.9729582200178</v>
      </c>
      <c r="BH60">
        <f t="shared" si="49"/>
        <v>-504.91240760434039</v>
      </c>
      <c r="BI60">
        <f t="shared" si="49"/>
        <v>-505.01884239305633</v>
      </c>
      <c r="BJ60">
        <f t="shared" si="49"/>
        <v>-504.82151634569436</v>
      </c>
      <c r="BK60">
        <f t="shared" si="49"/>
        <v>-505.16055101695292</v>
      </c>
      <c r="BL60">
        <f t="shared" si="44"/>
        <v>-504.32022819229638</v>
      </c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</row>
    <row r="61" spans="1:79" s="19" customFormat="1" ht="12.75" customHeight="1">
      <c r="A61" s="80" t="s">
        <v>88</v>
      </c>
      <c r="B61" s="82" t="s">
        <v>89</v>
      </c>
      <c r="C61" s="34">
        <v>50380.338300000003</v>
      </c>
      <c r="D61" s="34">
        <v>6.9999999999999999E-4</v>
      </c>
      <c r="E61" s="19">
        <f t="shared" si="50"/>
        <v>-2242.9824666805612</v>
      </c>
      <c r="F61" s="19">
        <f t="shared" si="51"/>
        <v>-2243</v>
      </c>
      <c r="G61" s="19">
        <f t="shared" si="52"/>
        <v>4.2900000000372529E-2</v>
      </c>
      <c r="J61" s="92">
        <f t="shared" si="34"/>
        <v>4.2900000000372529E-2</v>
      </c>
      <c r="P61" s="21">
        <f t="shared" si="68"/>
        <v>1.2979571620672523E-2</v>
      </c>
      <c r="Q61" s="22">
        <f t="shared" si="53"/>
        <v>35361.838300000003</v>
      </c>
      <c r="R61" s="19">
        <f t="shared" si="47"/>
        <v>8.9523203442475757E-4</v>
      </c>
      <c r="S61" s="137">
        <v>1</v>
      </c>
      <c r="Z61">
        <f t="shared" si="54"/>
        <v>-2243</v>
      </c>
      <c r="AA61" s="19">
        <f t="shared" si="55"/>
        <v>4.7815160313690735E-3</v>
      </c>
      <c r="AB61" s="19">
        <f t="shared" si="56"/>
        <v>5.1098055589675978E-2</v>
      </c>
      <c r="AC61" s="19">
        <f t="shared" si="57"/>
        <v>2.9920428379700006E-2</v>
      </c>
      <c r="AD61" s="19">
        <f t="shared" si="58"/>
        <v>3.8118483969003455E-2</v>
      </c>
      <c r="AE61" s="19">
        <f t="shared" si="59"/>
        <v>1.4530188200951733E-3</v>
      </c>
      <c r="AF61">
        <f t="shared" si="60"/>
        <v>2.9920428379700006E-2</v>
      </c>
      <c r="AG61" s="137"/>
      <c r="AH61">
        <f t="shared" si="61"/>
        <v>-8.198055589303449E-3</v>
      </c>
      <c r="AI61">
        <f t="shared" si="62"/>
        <v>0.22077605529248567</v>
      </c>
      <c r="AJ61">
        <f t="shared" si="63"/>
        <v>5.8987017357879777E-2</v>
      </c>
      <c r="AK61">
        <f t="shared" si="64"/>
        <v>0.32451618673944027</v>
      </c>
      <c r="AL61">
        <f t="shared" si="65"/>
        <v>2.7469770041872228</v>
      </c>
      <c r="AM61">
        <f t="shared" si="66"/>
        <v>5.0022821149778229</v>
      </c>
      <c r="AN61" s="19">
        <f t="shared" ref="AN61:AT70" si="69">$AU61+$AB$7*SIN(AO61)</f>
        <v>-500.71785955544516</v>
      </c>
      <c r="AO61" s="19">
        <f t="shared" si="69"/>
        <v>-500.7178013037385</v>
      </c>
      <c r="AP61" s="19">
        <f t="shared" si="69"/>
        <v>-500.71799406809299</v>
      </c>
      <c r="AQ61" s="19">
        <f t="shared" si="69"/>
        <v>-500.71735654927494</v>
      </c>
      <c r="AR61" s="19">
        <f t="shared" si="69"/>
        <v>-500.71946904127572</v>
      </c>
      <c r="AS61" s="19">
        <f t="shared" si="69"/>
        <v>-500.71251302622028</v>
      </c>
      <c r="AT61" s="19">
        <f t="shared" si="69"/>
        <v>-500.73591827069197</v>
      </c>
      <c r="AU61" s="19">
        <f t="shared" si="67"/>
        <v>-501.50598088279725</v>
      </c>
      <c r="AV61"/>
      <c r="AW61">
        <v>-3300</v>
      </c>
      <c r="AX61">
        <f t="shared" si="37"/>
        <v>3.058113372636715E-2</v>
      </c>
      <c r="AY61">
        <f t="shared" si="38"/>
        <v>1.2438046129798191E-2</v>
      </c>
      <c r="AZ61">
        <f t="shared" si="39"/>
        <v>1.814308759656896E-2</v>
      </c>
      <c r="BA61">
        <f t="shared" si="40"/>
        <v>0.19063141709436604</v>
      </c>
      <c r="BB61">
        <f t="shared" si="41"/>
        <v>0.67538467679352487</v>
      </c>
      <c r="BC61">
        <f t="shared" si="42"/>
        <v>-2.8537433835993284</v>
      </c>
      <c r="BD61">
        <f t="shared" si="43"/>
        <v>-6.9000395878654048</v>
      </c>
      <c r="BE61">
        <f t="shared" si="49"/>
        <v>-504.87161765652843</v>
      </c>
      <c r="BF61">
        <f t="shared" si="49"/>
        <v>-504.8627312410436</v>
      </c>
      <c r="BG61">
        <f t="shared" si="49"/>
        <v>-504.8802227752771</v>
      </c>
      <c r="BH61">
        <f t="shared" si="49"/>
        <v>-504.84539006602535</v>
      </c>
      <c r="BI61">
        <f t="shared" si="49"/>
        <v>-504.91326050278735</v>
      </c>
      <c r="BJ61">
        <f t="shared" si="49"/>
        <v>-504.77441873955593</v>
      </c>
      <c r="BK61">
        <f t="shared" si="49"/>
        <v>-505.03676845964492</v>
      </c>
      <c r="BL61">
        <f t="shared" si="44"/>
        <v>-504.19311675103626</v>
      </c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</row>
    <row r="62" spans="1:79" s="19" customFormat="1" ht="12.75" customHeight="1">
      <c r="A62" s="80" t="s">
        <v>90</v>
      </c>
      <c r="B62" s="82"/>
      <c r="C62" s="37">
        <v>51185.327700000002</v>
      </c>
      <c r="D62" s="37">
        <v>1.1000000000000001E-3</v>
      </c>
      <c r="E62" s="19">
        <f t="shared" si="50"/>
        <v>-1913.9816206672463</v>
      </c>
      <c r="F62" s="19">
        <f t="shared" si="51"/>
        <v>-1914</v>
      </c>
      <c r="G62" s="19">
        <f t="shared" si="52"/>
        <v>4.4970000002649613E-2</v>
      </c>
      <c r="J62" s="92">
        <f t="shared" si="34"/>
        <v>4.4970000002649613E-2</v>
      </c>
      <c r="P62" s="21">
        <f t="shared" si="68"/>
        <v>1.3151342717109903E-2</v>
      </c>
      <c r="Q62" s="22">
        <f t="shared" si="53"/>
        <v>36166.827700000002</v>
      </c>
      <c r="R62" s="19">
        <f t="shared" si="47"/>
        <v>1.0124269514546294E-3</v>
      </c>
      <c r="S62" s="137">
        <v>1</v>
      </c>
      <c r="Z62">
        <f t="shared" si="54"/>
        <v>-1914</v>
      </c>
      <c r="AA62" s="19">
        <f t="shared" si="55"/>
        <v>1.5252006034095071E-2</v>
      </c>
      <c r="AB62" s="19">
        <f t="shared" si="56"/>
        <v>4.2869336685664443E-2</v>
      </c>
      <c r="AC62" s="19">
        <f t="shared" si="57"/>
        <v>3.181865728553971E-2</v>
      </c>
      <c r="AD62" s="19">
        <f t="shared" si="58"/>
        <v>2.971799396855454E-2</v>
      </c>
      <c r="AE62" s="19">
        <f t="shared" si="59"/>
        <v>8.8315916551504406E-4</v>
      </c>
      <c r="AF62">
        <f t="shared" si="60"/>
        <v>3.181865728553971E-2</v>
      </c>
      <c r="AG62" s="137"/>
      <c r="AH62">
        <f t="shared" si="61"/>
        <v>2.1006633169851682E-3</v>
      </c>
      <c r="AI62">
        <f t="shared" si="62"/>
        <v>0.17053883972944939</v>
      </c>
      <c r="AJ62">
        <f t="shared" si="63"/>
        <v>0.26397651090425744</v>
      </c>
      <c r="AK62">
        <f t="shared" si="64"/>
        <v>0.15650845045580963</v>
      </c>
      <c r="AL62">
        <f t="shared" si="65"/>
        <v>2.9550983656473222</v>
      </c>
      <c r="AM62">
        <f t="shared" si="66"/>
        <v>10.693088632828003</v>
      </c>
      <c r="AN62" s="19">
        <f t="shared" si="69"/>
        <v>-500.13560136763323</v>
      </c>
      <c r="AO62" s="19">
        <f t="shared" si="69"/>
        <v>-500.19815310652712</v>
      </c>
      <c r="AP62" s="19">
        <f t="shared" si="69"/>
        <v>-500.10581687654548</v>
      </c>
      <c r="AQ62" s="19">
        <f t="shared" si="69"/>
        <v>-500.24461223795345</v>
      </c>
      <c r="AR62" s="19">
        <f t="shared" si="69"/>
        <v>-500.04083881311345</v>
      </c>
      <c r="AS62" s="19">
        <f t="shared" si="69"/>
        <v>-500.35358224683347</v>
      </c>
      <c r="AT62" s="19">
        <f t="shared" si="69"/>
        <v>-499.89694989061474</v>
      </c>
      <c r="AU62" s="19">
        <f t="shared" si="67"/>
        <v>-500.66958759930566</v>
      </c>
      <c r="AV62"/>
      <c r="AW62">
        <v>-3250</v>
      </c>
      <c r="AX62">
        <f t="shared" si="37"/>
        <v>3.038887441076845E-2</v>
      </c>
      <c r="AY62">
        <f t="shared" si="38"/>
        <v>1.246330709006436E-2</v>
      </c>
      <c r="AZ62">
        <f t="shared" si="39"/>
        <v>1.7925567320704088E-2</v>
      </c>
      <c r="BA62">
        <f t="shared" si="40"/>
        <v>0.19870458312328942</v>
      </c>
      <c r="BB62">
        <f t="shared" si="41"/>
        <v>0.6986119672400658</v>
      </c>
      <c r="BC62">
        <f t="shared" si="42"/>
        <v>-2.8217738725692385</v>
      </c>
      <c r="BD62">
        <f t="shared" si="43"/>
        <v>-6.2001472190418356</v>
      </c>
      <c r="BE62">
        <f t="shared" ref="BE62:BK71" si="70">$BL62+$AB$7*SIN(BF62)</f>
        <v>-504.78351780721658</v>
      </c>
      <c r="BF62">
        <f t="shared" si="70"/>
        <v>-504.78036544988663</v>
      </c>
      <c r="BG62">
        <f t="shared" si="70"/>
        <v>-504.78741559193821</v>
      </c>
      <c r="BH62">
        <f t="shared" si="70"/>
        <v>-504.77153564104088</v>
      </c>
      <c r="BI62">
        <f t="shared" si="70"/>
        <v>-504.80675648682933</v>
      </c>
      <c r="BJ62">
        <f t="shared" si="70"/>
        <v>-504.72565582346937</v>
      </c>
      <c r="BK62">
        <f t="shared" si="70"/>
        <v>-504.89937309666504</v>
      </c>
      <c r="BL62">
        <f t="shared" si="44"/>
        <v>-504.06600530977613</v>
      </c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</row>
    <row r="63" spans="1:79" s="19" customFormat="1" ht="12.75" customHeight="1">
      <c r="A63" t="s">
        <v>207</v>
      </c>
      <c r="B63" s="3" t="s">
        <v>89</v>
      </c>
      <c r="C63" s="83">
        <v>51373.739000000001</v>
      </c>
      <c r="D63" t="s">
        <v>204</v>
      </c>
      <c r="E63" s="92">
        <f t="shared" si="50"/>
        <v>-1836.9775295593777</v>
      </c>
      <c r="F63" s="19">
        <f t="shared" si="51"/>
        <v>-1837</v>
      </c>
      <c r="G63" s="19">
        <f t="shared" si="52"/>
        <v>5.4980000000796281E-2</v>
      </c>
      <c r="J63" s="20"/>
      <c r="K63" s="19">
        <f t="shared" ref="K63:K71" si="71">G63</f>
        <v>5.4980000000796281E-2</v>
      </c>
      <c r="O63" s="19">
        <f ca="1">+C$11+C$12*F63</f>
        <v>-1.1258841385089882E-2</v>
      </c>
      <c r="P63" s="21">
        <f t="shared" si="68"/>
        <v>1.3191765000514159E-2</v>
      </c>
      <c r="Q63" s="22">
        <f t="shared" si="53"/>
        <v>36355.239000000001</v>
      </c>
      <c r="R63" s="19">
        <f t="shared" si="47"/>
        <v>1.7462565844388036E-3</v>
      </c>
      <c r="S63" s="137"/>
      <c r="Z63">
        <f t="shared" si="54"/>
        <v>-1837</v>
      </c>
      <c r="AA63" s="19">
        <f t="shared" si="55"/>
        <v>1.7606621560305888E-2</v>
      </c>
      <c r="AB63" s="19">
        <f t="shared" si="56"/>
        <v>-9999</v>
      </c>
      <c r="AC63" s="19">
        <f t="shared" si="57"/>
        <v>4.1788235000282122E-2</v>
      </c>
      <c r="AD63" s="19">
        <f t="shared" si="58"/>
        <v>-9999</v>
      </c>
      <c r="AE63" s="19">
        <f t="shared" si="59"/>
        <v>0</v>
      </c>
      <c r="AF63">
        <f t="shared" si="60"/>
        <v>-9999</v>
      </c>
      <c r="AG63" s="137"/>
      <c r="AH63">
        <f t="shared" si="61"/>
        <v>4.4148565597917286E-3</v>
      </c>
      <c r="AI63">
        <f t="shared" si="62"/>
        <v>0.1648968995944925</v>
      </c>
      <c r="AJ63">
        <f t="shared" si="63"/>
        <v>0.30269835931866584</v>
      </c>
      <c r="AK63">
        <f t="shared" si="64"/>
        <v>0.12289639195092568</v>
      </c>
      <c r="AL63">
        <f t="shared" si="65"/>
        <v>2.9954782921284195</v>
      </c>
      <c r="AM63">
        <f t="shared" si="66"/>
        <v>13.663547366923721</v>
      </c>
      <c r="AN63" s="19">
        <f t="shared" si="69"/>
        <v>-500.00640848749856</v>
      </c>
      <c r="AO63" s="19">
        <f t="shared" si="69"/>
        <v>-500.10010500354429</v>
      </c>
      <c r="AP63" s="19">
        <f t="shared" si="69"/>
        <v>-499.97190422135594</v>
      </c>
      <c r="AQ63" s="19">
        <f t="shared" si="69"/>
        <v>-500.15004616091153</v>
      </c>
      <c r="AR63" s="19">
        <f t="shared" si="69"/>
        <v>-499.90691558258044</v>
      </c>
      <c r="AS63" s="19">
        <f t="shared" si="69"/>
        <v>-500.24963721927236</v>
      </c>
      <c r="AT63" s="19">
        <f t="shared" si="69"/>
        <v>-499.78206606285568</v>
      </c>
      <c r="AU63" s="19">
        <f t="shared" si="67"/>
        <v>-500.47383597976506</v>
      </c>
      <c r="AV63"/>
      <c r="AW63">
        <v>-3200</v>
      </c>
      <c r="AX63">
        <f t="shared" si="37"/>
        <v>3.0044845571226476E-2</v>
      </c>
      <c r="AY63">
        <f t="shared" si="38"/>
        <v>1.248860332277464E-2</v>
      </c>
      <c r="AZ63">
        <f t="shared" si="39"/>
        <v>1.7556242248451839E-2</v>
      </c>
      <c r="BA63">
        <f t="shared" si="40"/>
        <v>0.20831087294161121</v>
      </c>
      <c r="BB63">
        <f t="shared" si="41"/>
        <v>0.72281874576487415</v>
      </c>
      <c r="BC63">
        <f t="shared" si="42"/>
        <v>-2.7873569114347414</v>
      </c>
      <c r="BD63">
        <f t="shared" si="43"/>
        <v>-5.5867945205611678</v>
      </c>
      <c r="BE63">
        <f t="shared" si="70"/>
        <v>-504.69278621352106</v>
      </c>
      <c r="BF63">
        <f t="shared" si="70"/>
        <v>-504.69215158970763</v>
      </c>
      <c r="BG63">
        <f t="shared" si="70"/>
        <v>-504.69382035304767</v>
      </c>
      <c r="BH63">
        <f t="shared" si="70"/>
        <v>-504.68942037363183</v>
      </c>
      <c r="BI63">
        <f t="shared" si="70"/>
        <v>-504.7009402579427</v>
      </c>
      <c r="BJ63">
        <f t="shared" si="70"/>
        <v>-504.67019434807202</v>
      </c>
      <c r="BK63">
        <f t="shared" si="70"/>
        <v>-504.74853086500656</v>
      </c>
      <c r="BL63">
        <f t="shared" si="44"/>
        <v>-503.938893868516</v>
      </c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</row>
    <row r="64" spans="1:79" s="19" customFormat="1" ht="12.75" customHeight="1">
      <c r="A64" t="s">
        <v>207</v>
      </c>
      <c r="B64" s="3" t="s">
        <v>89</v>
      </c>
      <c r="C64" s="83">
        <v>51373.739000000001</v>
      </c>
      <c r="D64" t="s">
        <v>204</v>
      </c>
      <c r="E64" s="92">
        <f t="shared" si="50"/>
        <v>-1836.9775295593777</v>
      </c>
      <c r="F64" s="19">
        <f t="shared" si="51"/>
        <v>-1837</v>
      </c>
      <c r="G64" s="19">
        <f t="shared" si="52"/>
        <v>5.4980000000796281E-2</v>
      </c>
      <c r="J64" s="20"/>
      <c r="K64" s="19">
        <f t="shared" si="71"/>
        <v>5.4980000000796281E-2</v>
      </c>
      <c r="O64" s="19">
        <f ca="1">+C$11+C$12*F64</f>
        <v>-1.1258841385089882E-2</v>
      </c>
      <c r="P64" s="21">
        <f t="shared" si="68"/>
        <v>1.3191765000514159E-2</v>
      </c>
      <c r="Q64" s="22">
        <f t="shared" si="53"/>
        <v>36355.239000000001</v>
      </c>
      <c r="R64" s="19">
        <f t="shared" si="47"/>
        <v>1.7462565844388036E-3</v>
      </c>
      <c r="S64" s="137"/>
      <c r="Z64">
        <f t="shared" si="54"/>
        <v>-1837</v>
      </c>
      <c r="AA64" s="19">
        <f t="shared" si="55"/>
        <v>1.7606621560305888E-2</v>
      </c>
      <c r="AB64" s="19">
        <f t="shared" si="56"/>
        <v>-9999</v>
      </c>
      <c r="AC64" s="19">
        <f t="shared" si="57"/>
        <v>4.1788235000282122E-2</v>
      </c>
      <c r="AD64" s="19">
        <f t="shared" si="58"/>
        <v>-9999</v>
      </c>
      <c r="AE64" s="19">
        <f t="shared" si="59"/>
        <v>0</v>
      </c>
      <c r="AF64">
        <f t="shared" si="60"/>
        <v>-9999</v>
      </c>
      <c r="AG64" s="137"/>
      <c r="AH64">
        <f t="shared" si="61"/>
        <v>4.4148565597917286E-3</v>
      </c>
      <c r="AI64">
        <f t="shared" si="62"/>
        <v>0.1648968995944925</v>
      </c>
      <c r="AJ64">
        <f t="shared" si="63"/>
        <v>0.30269835931866584</v>
      </c>
      <c r="AK64">
        <f t="shared" si="64"/>
        <v>0.12289639195092568</v>
      </c>
      <c r="AL64">
        <f t="shared" si="65"/>
        <v>2.9954782921284195</v>
      </c>
      <c r="AM64">
        <f t="shared" si="66"/>
        <v>13.663547366923721</v>
      </c>
      <c r="AN64" s="19">
        <f t="shared" si="69"/>
        <v>-500.00640848749856</v>
      </c>
      <c r="AO64" s="19">
        <f t="shared" si="69"/>
        <v>-500.10010500354429</v>
      </c>
      <c r="AP64" s="19">
        <f t="shared" si="69"/>
        <v>-499.97190422135594</v>
      </c>
      <c r="AQ64" s="19">
        <f t="shared" si="69"/>
        <v>-500.15004616091153</v>
      </c>
      <c r="AR64" s="19">
        <f t="shared" si="69"/>
        <v>-499.90691558258044</v>
      </c>
      <c r="AS64" s="19">
        <f t="shared" si="69"/>
        <v>-500.24963721927236</v>
      </c>
      <c r="AT64" s="19">
        <f t="shared" si="69"/>
        <v>-499.78206606285568</v>
      </c>
      <c r="AU64" s="19">
        <f t="shared" si="67"/>
        <v>-500.47383597976506</v>
      </c>
      <c r="AV64"/>
      <c r="AW64">
        <v>-3150</v>
      </c>
      <c r="AX64">
        <f t="shared" si="37"/>
        <v>2.9530230615631186E-2</v>
      </c>
      <c r="AY64">
        <f t="shared" si="38"/>
        <v>1.2513934827929028E-2</v>
      </c>
      <c r="AZ64">
        <f t="shared" si="39"/>
        <v>1.7016295787702158E-2</v>
      </c>
      <c r="BA64">
        <f t="shared" si="40"/>
        <v>0.21994882372816471</v>
      </c>
      <c r="BB64">
        <f t="shared" si="41"/>
        <v>0.74843262399585864</v>
      </c>
      <c r="BC64">
        <f t="shared" si="42"/>
        <v>-2.7495339792517819</v>
      </c>
      <c r="BD64">
        <f t="shared" si="43"/>
        <v>-5.0357661344766633</v>
      </c>
      <c r="BE64">
        <f t="shared" si="70"/>
        <v>-504.5980112874048</v>
      </c>
      <c r="BF64">
        <f t="shared" si="70"/>
        <v>-504.59805850640771</v>
      </c>
      <c r="BG64">
        <f t="shared" si="70"/>
        <v>-504.59790474650566</v>
      </c>
      <c r="BH64">
        <f t="shared" si="70"/>
        <v>-504.59840521491952</v>
      </c>
      <c r="BI64">
        <f t="shared" si="70"/>
        <v>-504.59677389474933</v>
      </c>
      <c r="BJ64">
        <f t="shared" si="70"/>
        <v>-504.60206650369321</v>
      </c>
      <c r="BK64">
        <f t="shared" si="70"/>
        <v>-504.58462467462488</v>
      </c>
      <c r="BL64">
        <f t="shared" si="44"/>
        <v>-503.81178242725588</v>
      </c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</row>
    <row r="65" spans="1:79" s="19" customFormat="1" ht="12.75" customHeight="1">
      <c r="A65" s="80" t="s">
        <v>91</v>
      </c>
      <c r="B65" s="85" t="s">
        <v>92</v>
      </c>
      <c r="C65" s="34">
        <v>52250.9</v>
      </c>
      <c r="D65" s="34">
        <v>4.0000000000000002E-4</v>
      </c>
      <c r="E65" s="19">
        <f t="shared" si="50"/>
        <v>-1478.4800001634801</v>
      </c>
      <c r="F65" s="19">
        <f t="shared" si="51"/>
        <v>-1478.5</v>
      </c>
      <c r="G65" s="19">
        <f t="shared" si="52"/>
        <v>4.8934999998891726E-2</v>
      </c>
      <c r="J65" s="20"/>
      <c r="K65" s="19">
        <f t="shared" si="71"/>
        <v>4.8934999998891726E-2</v>
      </c>
      <c r="P65" s="21">
        <f t="shared" si="68"/>
        <v>1.3381066246880404E-2</v>
      </c>
      <c r="Q65" s="22">
        <f t="shared" si="53"/>
        <v>37232.400000000001</v>
      </c>
      <c r="R65" s="19">
        <f t="shared" si="47"/>
        <v>1.26408220524241E-3</v>
      </c>
      <c r="S65" s="137">
        <v>1</v>
      </c>
      <c r="Z65">
        <f t="shared" si="54"/>
        <v>-1478.5</v>
      </c>
      <c r="AA65" s="19">
        <f t="shared" si="55"/>
        <v>2.5368856920420318E-2</v>
      </c>
      <c r="AB65" s="19">
        <f t="shared" si="56"/>
        <v>3.694720932535181E-2</v>
      </c>
      <c r="AC65" s="19">
        <f t="shared" si="57"/>
        <v>3.5553933752011324E-2</v>
      </c>
      <c r="AD65" s="19">
        <f t="shared" si="58"/>
        <v>2.3566143078471408E-2</v>
      </c>
      <c r="AE65" s="19">
        <f t="shared" si="59"/>
        <v>5.5536309959498581E-4</v>
      </c>
      <c r="AF65">
        <f t="shared" si="60"/>
        <v>3.5553933752011324E-2</v>
      </c>
      <c r="AG65" s="137"/>
      <c r="AH65">
        <f t="shared" si="61"/>
        <v>1.1987790673539913E-2</v>
      </c>
      <c r="AI65">
        <f t="shared" si="62"/>
        <v>0.15591646242269663</v>
      </c>
      <c r="AJ65">
        <f t="shared" si="63"/>
        <v>0.43304688667476837</v>
      </c>
      <c r="AK65">
        <f t="shared" si="64"/>
        <v>4.867550968592615E-3</v>
      </c>
      <c r="AL65">
        <f t="shared" si="65"/>
        <v>3.135826047801364</v>
      </c>
      <c r="AM65">
        <f t="shared" si="66"/>
        <v>346.82350954517443</v>
      </c>
      <c r="AN65" s="19">
        <f t="shared" si="69"/>
        <v>-499.53306420514417</v>
      </c>
      <c r="AO65" s="19">
        <f t="shared" si="69"/>
        <v>-499.54804860417022</v>
      </c>
      <c r="AP65" s="19">
        <f t="shared" si="69"/>
        <v>-499.53029042273067</v>
      </c>
      <c r="AQ65" s="19">
        <f t="shared" si="69"/>
        <v>-499.55133688327288</v>
      </c>
      <c r="AR65" s="19">
        <f t="shared" si="69"/>
        <v>-499.52639436056097</v>
      </c>
      <c r="AS65" s="19">
        <f t="shared" si="69"/>
        <v>-499.55595631323075</v>
      </c>
      <c r="AT65" s="19">
        <f t="shared" si="69"/>
        <v>-499.52092143070672</v>
      </c>
      <c r="AU65" s="19">
        <f t="shared" si="67"/>
        <v>-499.56244694592999</v>
      </c>
      <c r="AV65"/>
      <c r="AW65">
        <v>-3100</v>
      </c>
      <c r="AX65">
        <f t="shared" si="37"/>
        <v>2.8817893363055746E-2</v>
      </c>
      <c r="AY65">
        <f t="shared" si="38"/>
        <v>1.2539301605527527E-2</v>
      </c>
      <c r="AZ65">
        <f t="shared" si="39"/>
        <v>1.6278591757528219E-2</v>
      </c>
      <c r="BA65">
        <f t="shared" si="40"/>
        <v>0.23434101388401196</v>
      </c>
      <c r="BB65">
        <f t="shared" si="41"/>
        <v>0.77590765713985088</v>
      </c>
      <c r="BC65">
        <f t="shared" si="42"/>
        <v>-2.7070769642104082</v>
      </c>
      <c r="BD65">
        <f t="shared" si="43"/>
        <v>-4.5301775462659455</v>
      </c>
      <c r="BE65">
        <f t="shared" si="70"/>
        <v>-504.49770403463828</v>
      </c>
      <c r="BF65">
        <f t="shared" si="70"/>
        <v>-504.49776066935999</v>
      </c>
      <c r="BG65">
        <f t="shared" si="70"/>
        <v>-504.49751094183148</v>
      </c>
      <c r="BH65">
        <f t="shared" si="70"/>
        <v>-504.4986104262797</v>
      </c>
      <c r="BI65">
        <f t="shared" si="70"/>
        <v>-504.49373675419213</v>
      </c>
      <c r="BJ65">
        <f t="shared" si="70"/>
        <v>-504.51473115492752</v>
      </c>
      <c r="BK65">
        <f t="shared" si="70"/>
        <v>-504.40824822996518</v>
      </c>
      <c r="BL65">
        <f t="shared" si="44"/>
        <v>-503.68467098599575</v>
      </c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</row>
    <row r="66" spans="1:79" s="19" customFormat="1" ht="12.75" customHeight="1">
      <c r="A66" s="80" t="s">
        <v>91</v>
      </c>
      <c r="B66" s="86"/>
      <c r="C66" s="34">
        <v>52266.8056</v>
      </c>
      <c r="D66" s="34">
        <v>2.9999999999999997E-4</v>
      </c>
      <c r="E66" s="19">
        <f t="shared" si="50"/>
        <v>-1471.9793482836556</v>
      </c>
      <c r="F66" s="19">
        <f t="shared" si="51"/>
        <v>-1472</v>
      </c>
      <c r="G66" s="19">
        <f t="shared" si="52"/>
        <v>5.0530000000435393E-2</v>
      </c>
      <c r="J66" s="20"/>
      <c r="K66" s="19">
        <f t="shared" si="71"/>
        <v>5.0530000000435393E-2</v>
      </c>
      <c r="P66" s="21">
        <f t="shared" si="68"/>
        <v>1.3384515223826348E-2</v>
      </c>
      <c r="Q66" s="22">
        <f t="shared" si="53"/>
        <v>37248.3056</v>
      </c>
      <c r="R66" s="19">
        <f t="shared" si="47"/>
        <v>1.3797870392892944E-3</v>
      </c>
      <c r="S66" s="137">
        <v>1</v>
      </c>
      <c r="Z66">
        <f t="shared" si="54"/>
        <v>-1472</v>
      </c>
      <c r="AA66" s="19">
        <f t="shared" si="55"/>
        <v>2.5463518209155045E-2</v>
      </c>
      <c r="AB66" s="19">
        <f t="shared" si="56"/>
        <v>3.8450997015106694E-2</v>
      </c>
      <c r="AC66" s="19">
        <f t="shared" si="57"/>
        <v>3.7145484776609047E-2</v>
      </c>
      <c r="AD66" s="19">
        <f t="shared" si="58"/>
        <v>2.5066481791280348E-2</v>
      </c>
      <c r="AE66" s="19">
        <f t="shared" si="59"/>
        <v>6.2832850939258925E-4</v>
      </c>
      <c r="AF66">
        <f t="shared" si="60"/>
        <v>3.7145484776609047E-2</v>
      </c>
      <c r="AG66" s="137"/>
      <c r="AH66">
        <f t="shared" si="61"/>
        <v>1.2079002985328699E-2</v>
      </c>
      <c r="AI66">
        <f t="shared" si="62"/>
        <v>0.15590861206646434</v>
      </c>
      <c r="AJ66">
        <f t="shared" si="63"/>
        <v>0.43479353510588248</v>
      </c>
      <c r="AK66">
        <f t="shared" si="64"/>
        <v>3.2311418854756645E-3</v>
      </c>
      <c r="AL66">
        <f t="shared" si="65"/>
        <v>3.1377647196129854</v>
      </c>
      <c r="AM66">
        <f t="shared" si="66"/>
        <v>522.47441307423321</v>
      </c>
      <c r="AN66" s="19">
        <f t="shared" si="69"/>
        <v>-499.52639702207523</v>
      </c>
      <c r="AO66" s="19">
        <f t="shared" si="69"/>
        <v>-499.53636571338694</v>
      </c>
      <c r="AP66" s="19">
        <f t="shared" si="69"/>
        <v>-499.52455401158278</v>
      </c>
      <c r="AQ66" s="19">
        <f t="shared" si="69"/>
        <v>-499.53854976399225</v>
      </c>
      <c r="AR66" s="19">
        <f t="shared" si="69"/>
        <v>-499.52196644219185</v>
      </c>
      <c r="AS66" s="19">
        <f t="shared" si="69"/>
        <v>-499.54161635672784</v>
      </c>
      <c r="AT66" s="19">
        <f t="shared" si="69"/>
        <v>-499.51833336954036</v>
      </c>
      <c r="AU66" s="19">
        <f t="shared" si="67"/>
        <v>-499.54592245856617</v>
      </c>
      <c r="AV66"/>
      <c r="AW66">
        <v>-3050</v>
      </c>
      <c r="AX66">
        <f t="shared" ref="AX66:AX97" si="72">AB$3+AB$4*AW66+AB$5*AW66^2+AZ66</f>
        <v>2.7871648236949896E-2</v>
      </c>
      <c r="AY66">
        <f t="shared" ref="AY66:AY97" si="73">AB$3+AB$4*AW66+AB$5*AW66^2</f>
        <v>1.2564703655570135E-2</v>
      </c>
      <c r="AZ66">
        <f t="shared" ref="AZ66:AZ97" si="74">$AB$6*($AB$11/BA66*BB66+$AB$12)</f>
        <v>1.5306944581379763E-2</v>
      </c>
      <c r="BA66">
        <f t="shared" ref="BA66:BA97" si="75">1+$AB$7*COS(BC66)</f>
        <v>0.25256201647095844</v>
      </c>
      <c r="BB66">
        <f t="shared" ref="BB66:BB97" si="76">SIN(BC66+RADIANS($AB$9))</f>
        <v>0.80572043100947455</v>
      </c>
      <c r="BC66">
        <f t="shared" ref="BC66:BC97" si="77">2*ATAN(BD66)</f>
        <v>-2.6583387813372452</v>
      </c>
      <c r="BD66">
        <f t="shared" ref="BD66:BD97" si="78">SQRT((1+$AB$7)/(1-$AB$7))*TAN(BE66/2)</f>
        <v>-4.057753876185429</v>
      </c>
      <c r="BE66">
        <f t="shared" si="70"/>
        <v>-504.39024435410767</v>
      </c>
      <c r="BF66">
        <f t="shared" si="70"/>
        <v>-504.39024924752101</v>
      </c>
      <c r="BG66">
        <f t="shared" si="70"/>
        <v>-504.39021387024417</v>
      </c>
      <c r="BH66">
        <f t="shared" si="70"/>
        <v>-504.39046946334349</v>
      </c>
      <c r="BI66">
        <f t="shared" si="70"/>
        <v>-504.38861392835969</v>
      </c>
      <c r="BJ66">
        <f t="shared" si="70"/>
        <v>-504.40164469836054</v>
      </c>
      <c r="BK66">
        <f t="shared" si="70"/>
        <v>-504.22019645019941</v>
      </c>
      <c r="BL66">
        <f t="shared" ref="BL66:BL97" si="79">RADIANS($AB$9)+$AB$18*(AW66-AB$15)</f>
        <v>-503.55755954473562</v>
      </c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</row>
    <row r="67" spans="1:79" s="19" customFormat="1" ht="12.75" customHeight="1">
      <c r="A67" s="80" t="s">
        <v>91</v>
      </c>
      <c r="B67" s="86"/>
      <c r="C67" s="34">
        <v>52276.595699999998</v>
      </c>
      <c r="D67" s="34">
        <v>2.9999999999999997E-4</v>
      </c>
      <c r="E67" s="19">
        <f t="shared" si="50"/>
        <v>-1467.9781140033601</v>
      </c>
      <c r="F67" s="19">
        <f t="shared" si="51"/>
        <v>-1468</v>
      </c>
      <c r="G67" s="19">
        <f t="shared" si="52"/>
        <v>5.3549999996903352E-2</v>
      </c>
      <c r="J67" s="20"/>
      <c r="K67" s="19">
        <f t="shared" si="71"/>
        <v>5.3549999996903352E-2</v>
      </c>
      <c r="P67" s="21">
        <f t="shared" si="68"/>
        <v>1.338663796746623E-2</v>
      </c>
      <c r="Q67" s="22">
        <f t="shared" si="53"/>
        <v>37258.095699999998</v>
      </c>
      <c r="R67" s="19">
        <f t="shared" si="47"/>
        <v>1.6130956495076314E-3</v>
      </c>
      <c r="S67" s="137">
        <v>1</v>
      </c>
      <c r="Z67">
        <f t="shared" si="54"/>
        <v>-1468</v>
      </c>
      <c r="AA67" s="19">
        <f t="shared" si="55"/>
        <v>2.5521432971214696E-2</v>
      </c>
      <c r="AB67" s="19">
        <f t="shared" si="56"/>
        <v>4.1415204993154889E-2</v>
      </c>
      <c r="AC67" s="19">
        <f t="shared" si="57"/>
        <v>4.016336202943712E-2</v>
      </c>
      <c r="AD67" s="19">
        <f t="shared" si="58"/>
        <v>2.8028567025688657E-2</v>
      </c>
      <c r="AE67" s="19">
        <f t="shared" si="59"/>
        <v>7.8560056951352143E-4</v>
      </c>
      <c r="AF67">
        <f t="shared" si="60"/>
        <v>4.016336202943712E-2</v>
      </c>
      <c r="AG67" s="137"/>
      <c r="AH67">
        <f t="shared" si="61"/>
        <v>1.2134795003748467E-2</v>
      </c>
      <c r="AI67">
        <f t="shared" si="62"/>
        <v>0.15590536144664224</v>
      </c>
      <c r="AJ67">
        <f t="shared" si="63"/>
        <v>0.43586616005690565</v>
      </c>
      <c r="AK67">
        <f t="shared" si="64"/>
        <v>2.2254498248847365E-3</v>
      </c>
      <c r="AL67">
        <f t="shared" si="65"/>
        <v>3.1389561664391565</v>
      </c>
      <c r="AM67">
        <f t="shared" si="66"/>
        <v>758.58471034311219</v>
      </c>
      <c r="AN67" s="19">
        <f t="shared" si="69"/>
        <v>-499.52229943914352</v>
      </c>
      <c r="AO67" s="19">
        <f t="shared" si="69"/>
        <v>-499.52917163474535</v>
      </c>
      <c r="AP67" s="19">
        <f t="shared" si="69"/>
        <v>-499.52102956815492</v>
      </c>
      <c r="AQ67" s="19">
        <f t="shared" si="69"/>
        <v>-499.53067625705302</v>
      </c>
      <c r="AR67" s="19">
        <f t="shared" si="69"/>
        <v>-499.51924700362594</v>
      </c>
      <c r="AS67" s="19">
        <f t="shared" si="69"/>
        <v>-499.53278841803728</v>
      </c>
      <c r="AT67" s="19">
        <f t="shared" si="69"/>
        <v>-499.51674470345023</v>
      </c>
      <c r="AU67" s="19">
        <f t="shared" si="67"/>
        <v>-499.53575354326534</v>
      </c>
      <c r="AV67"/>
      <c r="AW67">
        <v>-3000</v>
      </c>
      <c r="AX67">
        <f t="shared" si="72"/>
        <v>2.6642644390544944E-2</v>
      </c>
      <c r="AY67">
        <f t="shared" si="73"/>
        <v>1.259014097805685E-2</v>
      </c>
      <c r="AZ67">
        <f t="shared" si="74"/>
        <v>1.4052503412488095E-2</v>
      </c>
      <c r="BA67">
        <f t="shared" si="75"/>
        <v>0.27631869178012336</v>
      </c>
      <c r="BB67">
        <f t="shared" si="76"/>
        <v>0.83840343654634375</v>
      </c>
      <c r="BC67">
        <f t="shared" si="77"/>
        <v>-2.6008821967751761</v>
      </c>
      <c r="BD67">
        <f t="shared" si="78"/>
        <v>-3.6082766711004819</v>
      </c>
      <c r="BE67">
        <f t="shared" si="70"/>
        <v>-504.2735753092033</v>
      </c>
      <c r="BF67">
        <f t="shared" si="70"/>
        <v>-504.27357527077316</v>
      </c>
      <c r="BG67">
        <f t="shared" si="70"/>
        <v>-504.27357622053057</v>
      </c>
      <c r="BH67">
        <f t="shared" si="70"/>
        <v>-504.27355274280842</v>
      </c>
      <c r="BI67">
        <f t="shared" si="70"/>
        <v>-504.27412977653216</v>
      </c>
      <c r="BJ67">
        <f t="shared" si="70"/>
        <v>-504.25701373632018</v>
      </c>
      <c r="BK67">
        <f t="shared" si="70"/>
        <v>-504.02145264274861</v>
      </c>
      <c r="BL67">
        <f t="shared" si="79"/>
        <v>-503.43044810347556</v>
      </c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</row>
    <row r="68" spans="1:79" s="19" customFormat="1" ht="12.75" customHeight="1">
      <c r="A68" s="27" t="s">
        <v>91</v>
      </c>
      <c r="B68" s="33"/>
      <c r="C68" s="30">
        <v>52287.602700000003</v>
      </c>
      <c r="D68" s="30">
        <v>4.0000000000000002E-4</v>
      </c>
      <c r="E68" s="19">
        <f t="shared" si="50"/>
        <v>-1463.4795301560819</v>
      </c>
      <c r="F68" s="19">
        <f t="shared" si="51"/>
        <v>-1463.5</v>
      </c>
      <c r="G68" s="19">
        <f t="shared" si="52"/>
        <v>5.0085000002582092E-2</v>
      </c>
      <c r="J68" s="20"/>
      <c r="K68" s="19">
        <f t="shared" si="71"/>
        <v>5.0085000002582092E-2</v>
      </c>
      <c r="P68" s="21">
        <f t="shared" si="68"/>
        <v>1.3389026323895293E-2</v>
      </c>
      <c r="Q68" s="22">
        <f t="shared" si="53"/>
        <v>37269.102700000003</v>
      </c>
      <c r="R68" s="19">
        <f t="shared" si="47"/>
        <v>1.3465944842268745E-3</v>
      </c>
      <c r="S68" s="137">
        <v>1</v>
      </c>
      <c r="Z68">
        <f t="shared" si="54"/>
        <v>-1463.5</v>
      </c>
      <c r="AA68" s="19">
        <f t="shared" si="55"/>
        <v>2.5586302240171846E-2</v>
      </c>
      <c r="AB68" s="19">
        <f t="shared" si="56"/>
        <v>3.7887724086305537E-2</v>
      </c>
      <c r="AC68" s="19">
        <f t="shared" si="57"/>
        <v>3.6695973678686801E-2</v>
      </c>
      <c r="AD68" s="19">
        <f t="shared" si="58"/>
        <v>2.4498697762410246E-2</v>
      </c>
      <c r="AE68" s="19">
        <f t="shared" si="59"/>
        <v>6.001861920539248E-4</v>
      </c>
      <c r="AF68">
        <f t="shared" si="60"/>
        <v>3.6695973678686801E-2</v>
      </c>
      <c r="AG68" s="137"/>
      <c r="AH68">
        <f t="shared" si="61"/>
        <v>1.2197275916276555E-2</v>
      </c>
      <c r="AI68">
        <f t="shared" si="62"/>
        <v>0.15590313776180087</v>
      </c>
      <c r="AJ68">
        <f t="shared" si="63"/>
        <v>0.43707129981287196</v>
      </c>
      <c r="AK68">
        <f t="shared" si="64"/>
        <v>1.0948155430717886E-3</v>
      </c>
      <c r="AL68">
        <f t="shared" si="65"/>
        <v>3.140295628357118</v>
      </c>
      <c r="AM68">
        <f t="shared" si="66"/>
        <v>1541.9898312199418</v>
      </c>
      <c r="AN68" s="19">
        <f t="shared" si="69"/>
        <v>-499.51769272614524</v>
      </c>
      <c r="AO68" s="19">
        <f t="shared" si="69"/>
        <v>-499.52107562927034</v>
      </c>
      <c r="AP68" s="19">
        <f t="shared" si="69"/>
        <v>-499.51706784251013</v>
      </c>
      <c r="AQ68" s="19">
        <f t="shared" si="69"/>
        <v>-499.52181595213136</v>
      </c>
      <c r="AR68" s="19">
        <f t="shared" si="69"/>
        <v>-499.51619077902649</v>
      </c>
      <c r="AS68" s="19">
        <f t="shared" si="69"/>
        <v>-499.5228550498573</v>
      </c>
      <c r="AT68" s="19">
        <f t="shared" si="69"/>
        <v>-499.51495975943971</v>
      </c>
      <c r="AU68" s="19">
        <f t="shared" si="67"/>
        <v>-499.52431351355193</v>
      </c>
      <c r="AV68"/>
      <c r="AW68">
        <v>-2950</v>
      </c>
      <c r="AX68">
        <f t="shared" si="72"/>
        <v>2.5060715495346296E-2</v>
      </c>
      <c r="AY68">
        <f t="shared" si="73"/>
        <v>1.2615613572987676E-2</v>
      </c>
      <c r="AZ68">
        <f t="shared" si="74"/>
        <v>1.2445101922358622E-2</v>
      </c>
      <c r="BA68">
        <f t="shared" si="75"/>
        <v>0.30856036828019606</v>
      </c>
      <c r="BB68">
        <f t="shared" si="76"/>
        <v>0.87455224460486458</v>
      </c>
      <c r="BC68">
        <f t="shared" si="77"/>
        <v>-2.5307178727175019</v>
      </c>
      <c r="BD68">
        <f t="shared" si="78"/>
        <v>-3.1715420368794458</v>
      </c>
      <c r="BE68">
        <f t="shared" si="70"/>
        <v>-504.14466989194727</v>
      </c>
      <c r="BF68">
        <f t="shared" si="70"/>
        <v>-504.14466785554845</v>
      </c>
      <c r="BG68">
        <f t="shared" si="70"/>
        <v>-504.14463802703455</v>
      </c>
      <c r="BH68">
        <f t="shared" si="70"/>
        <v>-504.14420235818136</v>
      </c>
      <c r="BI68">
        <f t="shared" si="70"/>
        <v>-504.13808530346432</v>
      </c>
      <c r="BJ68">
        <f t="shared" si="70"/>
        <v>-504.0766500473444</v>
      </c>
      <c r="BK68">
        <f t="shared" si="70"/>
        <v>-503.81317263705114</v>
      </c>
      <c r="BL68">
        <f t="shared" si="79"/>
        <v>-503.30333666221543</v>
      </c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</row>
    <row r="69" spans="1:79" s="19" customFormat="1" ht="12.75" customHeight="1">
      <c r="A69" s="27" t="s">
        <v>91</v>
      </c>
      <c r="B69" s="33"/>
      <c r="C69" s="30">
        <v>52288.825499999999</v>
      </c>
      <c r="D69" s="30">
        <v>5.9999999999999995E-4</v>
      </c>
      <c r="E69" s="19">
        <f t="shared" si="50"/>
        <v>-1462.9797692468032</v>
      </c>
      <c r="F69" s="19">
        <f t="shared" si="51"/>
        <v>-1463</v>
      </c>
      <c r="G69" s="19">
        <f t="shared" si="52"/>
        <v>4.950000000098953E-2</v>
      </c>
      <c r="J69" s="20"/>
      <c r="K69" s="19">
        <f t="shared" si="71"/>
        <v>4.950000000098953E-2</v>
      </c>
      <c r="P69" s="21">
        <f t="shared" si="68"/>
        <v>1.3389291714468078E-2</v>
      </c>
      <c r="Q69" s="22">
        <f t="shared" si="53"/>
        <v>37270.325499999999</v>
      </c>
      <c r="R69" s="19">
        <f t="shared" si="47"/>
        <v>1.303983252954249E-3</v>
      </c>
      <c r="S69" s="137">
        <v>1</v>
      </c>
      <c r="Z69">
        <f t="shared" si="54"/>
        <v>-1463</v>
      </c>
      <c r="AA69" s="19">
        <f t="shared" si="55"/>
        <v>2.5593492222874464E-2</v>
      </c>
      <c r="AB69" s="19">
        <f t="shared" si="56"/>
        <v>3.7295799492583145E-2</v>
      </c>
      <c r="AC69" s="19">
        <f t="shared" si="57"/>
        <v>3.6110708286521451E-2</v>
      </c>
      <c r="AD69" s="19">
        <f t="shared" si="58"/>
        <v>2.3906507778115066E-2</v>
      </c>
      <c r="AE69" s="19">
        <f t="shared" si="59"/>
        <v>5.7152111414507617E-4</v>
      </c>
      <c r="AF69">
        <f t="shared" si="60"/>
        <v>3.6110708286521451E-2</v>
      </c>
      <c r="AG69" s="137"/>
      <c r="AH69">
        <f t="shared" si="61"/>
        <v>1.2204200508406385E-2</v>
      </c>
      <c r="AI69">
        <f t="shared" si="62"/>
        <v>0.15590298420781168</v>
      </c>
      <c r="AJ69">
        <f t="shared" si="63"/>
        <v>0.43720512059416133</v>
      </c>
      <c r="AK69">
        <f t="shared" si="64"/>
        <v>9.6922245583345936E-4</v>
      </c>
      <c r="AL69">
        <f t="shared" si="65"/>
        <v>3.140444418242736</v>
      </c>
      <c r="AM69">
        <f t="shared" si="66"/>
        <v>1741.8030070098798</v>
      </c>
      <c r="AN69" s="19">
        <f t="shared" si="69"/>
        <v>-499.51718100052716</v>
      </c>
      <c r="AO69" s="19">
        <f t="shared" si="69"/>
        <v>-499.52017595889663</v>
      </c>
      <c r="AP69" s="19">
        <f t="shared" si="69"/>
        <v>-499.51662779093039</v>
      </c>
      <c r="AQ69" s="19">
        <f t="shared" si="69"/>
        <v>-499.52083136207699</v>
      </c>
      <c r="AR69" s="19">
        <f t="shared" si="69"/>
        <v>-499.51585133310988</v>
      </c>
      <c r="AS69" s="19">
        <f t="shared" si="69"/>
        <v>-499.52175125936259</v>
      </c>
      <c r="AT69" s="19">
        <f t="shared" si="69"/>
        <v>-499.51476153100549</v>
      </c>
      <c r="AU69" s="19">
        <f t="shared" si="67"/>
        <v>-499.52304239913934</v>
      </c>
      <c r="AV69"/>
      <c r="AW69">
        <v>-2900</v>
      </c>
      <c r="AX69">
        <f t="shared" si="72"/>
        <v>2.3017231634375218E-2</v>
      </c>
      <c r="AY69">
        <f t="shared" si="73"/>
        <v>1.2641121440362613E-2</v>
      </c>
      <c r="AZ69">
        <f t="shared" si="74"/>
        <v>1.0376110194012605E-2</v>
      </c>
      <c r="BA69">
        <f t="shared" si="75"/>
        <v>0.35492036604810739</v>
      </c>
      <c r="BB69">
        <f t="shared" si="76"/>
        <v>0.91463168373001469</v>
      </c>
      <c r="BC69">
        <f t="shared" si="77"/>
        <v>-2.4406336256909618</v>
      </c>
      <c r="BD69">
        <f t="shared" si="78"/>
        <v>-2.7354392779751078</v>
      </c>
      <c r="BE69">
        <f t="shared" si="70"/>
        <v>-503.99863021862836</v>
      </c>
      <c r="BF69">
        <f t="shared" si="70"/>
        <v>-503.99842069677845</v>
      </c>
      <c r="BG69">
        <f t="shared" si="70"/>
        <v>-503.99732133782993</v>
      </c>
      <c r="BH69">
        <f t="shared" si="70"/>
        <v>-503.99163618190516</v>
      </c>
      <c r="BI69">
        <f t="shared" si="70"/>
        <v>-503.96416648081038</v>
      </c>
      <c r="BJ69">
        <f t="shared" si="70"/>
        <v>-503.85879869640138</v>
      </c>
      <c r="BK69">
        <f t="shared" si="70"/>
        <v>-503.59666613459063</v>
      </c>
      <c r="BL69">
        <f t="shared" si="79"/>
        <v>-503.1762252209553</v>
      </c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</row>
    <row r="70" spans="1:79" s="19" customFormat="1" ht="12.75" customHeight="1">
      <c r="A70" s="27" t="s">
        <v>91</v>
      </c>
      <c r="B70" s="33"/>
      <c r="C70" s="30">
        <v>52589.778100000003</v>
      </c>
      <c r="D70" s="30">
        <v>5.0000000000000001E-4</v>
      </c>
      <c r="E70" s="19">
        <f t="shared" si="50"/>
        <v>-1339.9798142040308</v>
      </c>
      <c r="F70" s="19">
        <f t="shared" si="51"/>
        <v>-1340</v>
      </c>
      <c r="G70" s="19">
        <f t="shared" si="52"/>
        <v>4.9390000007406343E-2</v>
      </c>
      <c r="J70" s="20"/>
      <c r="K70" s="19">
        <f t="shared" si="71"/>
        <v>4.9390000007406343E-2</v>
      </c>
      <c r="P70" s="21">
        <f t="shared" si="68"/>
        <v>1.3454684956585564E-2</v>
      </c>
      <c r="Q70" s="22">
        <f t="shared" si="53"/>
        <v>37571.278100000003</v>
      </c>
      <c r="R70" s="19">
        <f t="shared" si="47"/>
        <v>1.2913468678017466E-3</v>
      </c>
      <c r="S70" s="137">
        <v>1</v>
      </c>
      <c r="Z70">
        <f t="shared" si="54"/>
        <v>-1340</v>
      </c>
      <c r="AA70" s="19">
        <f t="shared" si="55"/>
        <v>2.7319413298673767E-2</v>
      </c>
      <c r="AB70" s="19">
        <f t="shared" si="56"/>
        <v>3.5525271665318138E-2</v>
      </c>
      <c r="AC70" s="19">
        <f t="shared" si="57"/>
        <v>3.5935315050820781E-2</v>
      </c>
      <c r="AD70" s="19">
        <f t="shared" si="58"/>
        <v>2.2070586708732576E-2</v>
      </c>
      <c r="AE70" s="19">
        <f t="shared" si="59"/>
        <v>4.8711079766768301E-4</v>
      </c>
      <c r="AF70">
        <f t="shared" si="60"/>
        <v>3.5935315050820781E-2</v>
      </c>
      <c r="AG70" s="137"/>
      <c r="AH70">
        <f t="shared" si="61"/>
        <v>1.3864728342088203E-2</v>
      </c>
      <c r="AI70">
        <f t="shared" si="62"/>
        <v>0.15647811790249533</v>
      </c>
      <c r="AJ70">
        <f t="shared" si="63"/>
        <v>0.47113041561693847</v>
      </c>
      <c r="AK70">
        <f t="shared" si="64"/>
        <v>-3.1169630798748078E-2</v>
      </c>
      <c r="AL70">
        <f t="shared" si="65"/>
        <v>-3.1046576832192696</v>
      </c>
      <c r="AM70">
        <f t="shared" si="66"/>
        <v>-54.143068464105077</v>
      </c>
      <c r="AN70" s="19">
        <f t="shared" si="69"/>
        <v>-499.38635882705637</v>
      </c>
      <c r="AO70" s="19">
        <f t="shared" si="69"/>
        <v>-499.30317126042024</v>
      </c>
      <c r="AP70" s="19">
        <f t="shared" si="69"/>
        <v>-499.40304191838555</v>
      </c>
      <c r="AQ70" s="19">
        <f t="shared" si="69"/>
        <v>-499.28291751546215</v>
      </c>
      <c r="AR70" s="19">
        <f t="shared" si="69"/>
        <v>-499.42715306024809</v>
      </c>
      <c r="AS70" s="19">
        <f t="shared" si="69"/>
        <v>-499.25347251196825</v>
      </c>
      <c r="AT70" s="19">
        <f t="shared" si="69"/>
        <v>-499.4621204833993</v>
      </c>
      <c r="AU70" s="19">
        <f t="shared" si="67"/>
        <v>-499.21034825363944</v>
      </c>
      <c r="AV70"/>
      <c r="AW70">
        <v>-2850</v>
      </c>
      <c r="AX70">
        <f t="shared" si="72"/>
        <v>2.0312861690043912E-2</v>
      </c>
      <c r="AY70">
        <f t="shared" si="73"/>
        <v>1.2666664580181657E-2</v>
      </c>
      <c r="AZ70">
        <f t="shared" si="74"/>
        <v>7.6461971098622551E-3</v>
      </c>
      <c r="BA70">
        <f t="shared" si="75"/>
        <v>0.42818061763685134</v>
      </c>
      <c r="BB70">
        <f t="shared" si="76"/>
        <v>0.95806351797242029</v>
      </c>
      <c r="BC70">
        <f t="shared" si="77"/>
        <v>-2.3150633154932616</v>
      </c>
      <c r="BD70">
        <f t="shared" si="78"/>
        <v>-2.2804075159456212</v>
      </c>
      <c r="BE70">
        <f t="shared" si="70"/>
        <v>-503.82581515918116</v>
      </c>
      <c r="BF70">
        <f t="shared" si="70"/>
        <v>-503.82330308752341</v>
      </c>
      <c r="BG70">
        <f t="shared" si="70"/>
        <v>-503.81576907797728</v>
      </c>
      <c r="BH70">
        <f t="shared" si="70"/>
        <v>-503.79391755872774</v>
      </c>
      <c r="BI70">
        <f t="shared" si="70"/>
        <v>-503.73569329089577</v>
      </c>
      <c r="BJ70">
        <f t="shared" si="70"/>
        <v>-503.60477866598472</v>
      </c>
      <c r="BK70">
        <f t="shared" si="70"/>
        <v>-503.37337557610869</v>
      </c>
      <c r="BL70">
        <f t="shared" si="79"/>
        <v>-503.04911377969518</v>
      </c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</row>
    <row r="71" spans="1:79" s="19" customFormat="1" ht="12.75" customHeight="1">
      <c r="A71" s="27" t="s">
        <v>93</v>
      </c>
      <c r="B71" s="32" t="s">
        <v>92</v>
      </c>
      <c r="C71" s="30">
        <v>52644.830800000003</v>
      </c>
      <c r="D71" s="30">
        <v>1.1000000000000001E-3</v>
      </c>
      <c r="E71" s="19">
        <f t="shared" si="50"/>
        <v>-1317.479660940749</v>
      </c>
      <c r="F71" s="19">
        <f t="shared" si="51"/>
        <v>-1317.5</v>
      </c>
      <c r="G71" s="19">
        <f t="shared" si="52"/>
        <v>4.9765000003390014E-2</v>
      </c>
      <c r="J71" s="20"/>
      <c r="K71" s="19">
        <f t="shared" si="71"/>
        <v>4.9765000003390014E-2</v>
      </c>
      <c r="P71" s="21">
        <f t="shared" si="68"/>
        <v>1.3466670229654469E-2</v>
      </c>
      <c r="Q71" s="22">
        <f t="shared" si="53"/>
        <v>37626.330800000003</v>
      </c>
      <c r="R71" s="19">
        <f t="shared" si="47"/>
        <v>1.3175687443628564E-3</v>
      </c>
      <c r="S71" s="137">
        <v>1</v>
      </c>
      <c r="Z71">
        <f t="shared" si="54"/>
        <v>-1317.5</v>
      </c>
      <c r="AA71" s="19">
        <f t="shared" si="55"/>
        <v>2.7636679401813059E-2</v>
      </c>
      <c r="AB71" s="19">
        <f t="shared" si="56"/>
        <v>3.5594990831231424E-2</v>
      </c>
      <c r="AC71" s="19">
        <f t="shared" si="57"/>
        <v>3.6298329773735545E-2</v>
      </c>
      <c r="AD71" s="19">
        <f t="shared" si="58"/>
        <v>2.2128320601576955E-2</v>
      </c>
      <c r="AE71" s="19">
        <f t="shared" si="59"/>
        <v>4.8966257264617514E-4</v>
      </c>
      <c r="AF71">
        <f t="shared" si="60"/>
        <v>3.6298329773735545E-2</v>
      </c>
      <c r="AG71" s="137"/>
      <c r="AH71">
        <f t="shared" si="61"/>
        <v>1.4170009172158592E-2</v>
      </c>
      <c r="AI71">
        <f t="shared" si="62"/>
        <v>0.156741678636379</v>
      </c>
      <c r="AJ71">
        <f t="shared" si="63"/>
        <v>0.47787445912538656</v>
      </c>
      <c r="AK71">
        <f t="shared" si="64"/>
        <v>-3.76313022954936E-2</v>
      </c>
      <c r="AL71">
        <f t="shared" si="65"/>
        <v>-3.0969961753644686</v>
      </c>
      <c r="AM71">
        <f t="shared" si="66"/>
        <v>-44.83915758093957</v>
      </c>
      <c r="AN71" s="19">
        <f t="shared" ref="AN71:AT80" si="80">$AU71+$AB$7*SIN(AO71)</f>
        <v>-499.36012721541186</v>
      </c>
      <c r="AO71" s="19">
        <f t="shared" si="80"/>
        <v>-499.26549813261784</v>
      </c>
      <c r="AP71" s="19">
        <f t="shared" si="80"/>
        <v>-499.3797349972927</v>
      </c>
      <c r="AQ71" s="19">
        <f t="shared" si="80"/>
        <v>-499.24146196629039</v>
      </c>
      <c r="AR71" s="19">
        <f t="shared" si="80"/>
        <v>-499.40841491475021</v>
      </c>
      <c r="AS71" s="19">
        <f t="shared" si="80"/>
        <v>-499.20600783782788</v>
      </c>
      <c r="AT71" s="19">
        <f t="shared" si="80"/>
        <v>-499.45056814251882</v>
      </c>
      <c r="AU71" s="19">
        <f t="shared" si="67"/>
        <v>-499.15314810507238</v>
      </c>
      <c r="AV71"/>
      <c r="AW71">
        <v>-2800</v>
      </c>
      <c r="AX71">
        <f t="shared" si="72"/>
        <v>1.6448855511204511E-2</v>
      </c>
      <c r="AY71">
        <f t="shared" si="73"/>
        <v>1.269224299244481E-2</v>
      </c>
      <c r="AZ71">
        <f t="shared" si="74"/>
        <v>3.7566125187597022E-3</v>
      </c>
      <c r="BA71">
        <f t="shared" si="75"/>
        <v>0.56820276989512775</v>
      </c>
      <c r="BB71">
        <f t="shared" si="76"/>
        <v>0.99652843508234323</v>
      </c>
      <c r="BC71">
        <f t="shared" si="77"/>
        <v>-2.1077828244304304</v>
      </c>
      <c r="BD71">
        <f t="shared" si="78"/>
        <v>-1.7591407398415237</v>
      </c>
      <c r="BE71">
        <f t="shared" si="70"/>
        <v>-503.60041531103474</v>
      </c>
      <c r="BF71">
        <f t="shared" si="70"/>
        <v>-503.58833546315458</v>
      </c>
      <c r="BG71">
        <f t="shared" si="70"/>
        <v>-503.56466039254877</v>
      </c>
      <c r="BH71">
        <f t="shared" si="70"/>
        <v>-503.52022536927728</v>
      </c>
      <c r="BI71">
        <f t="shared" si="70"/>
        <v>-503.44249704354547</v>
      </c>
      <c r="BJ71">
        <f t="shared" si="70"/>
        <v>-503.31927757955629</v>
      </c>
      <c r="BK71">
        <f t="shared" si="70"/>
        <v>-503.14485286699352</v>
      </c>
      <c r="BL71">
        <f t="shared" si="79"/>
        <v>-502.92200233843505</v>
      </c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</row>
    <row r="72" spans="1:79" s="19" customFormat="1" ht="12.75" customHeight="1">
      <c r="A72" s="27" t="s">
        <v>94</v>
      </c>
      <c r="B72" s="28"/>
      <c r="C72" s="29">
        <v>52724.352700000003</v>
      </c>
      <c r="D72" s="29">
        <v>5.0000000000000001E-4</v>
      </c>
      <c r="E72" s="19">
        <f t="shared" si="50"/>
        <v>-1284.97889462434</v>
      </c>
      <c r="F72" s="19">
        <f t="shared" si="51"/>
        <v>-1285</v>
      </c>
      <c r="G72" s="19">
        <f t="shared" si="52"/>
        <v>5.1640000005136244E-2</v>
      </c>
      <c r="J72" s="92">
        <f>G72</f>
        <v>5.1640000005136244E-2</v>
      </c>
      <c r="P72" s="21">
        <f t="shared" si="68"/>
        <v>1.3483994900652769E-2</v>
      </c>
      <c r="Q72" s="22">
        <f t="shared" si="53"/>
        <v>37705.852700000003</v>
      </c>
      <c r="R72" s="19">
        <f t="shared" si="47"/>
        <v>1.4558807255333692E-3</v>
      </c>
      <c r="S72" s="137">
        <v>1</v>
      </c>
      <c r="Z72">
        <f t="shared" si="54"/>
        <v>-1285</v>
      </c>
      <c r="AA72" s="19">
        <f t="shared" si="55"/>
        <v>2.8097987450956895E-2</v>
      </c>
      <c r="AB72" s="19">
        <f t="shared" si="56"/>
        <v>3.7026007454832116E-2</v>
      </c>
      <c r="AC72" s="19">
        <f t="shared" si="57"/>
        <v>3.8156005104483477E-2</v>
      </c>
      <c r="AD72" s="19">
        <f t="shared" si="58"/>
        <v>2.3542012554179349E-2</v>
      </c>
      <c r="AE72" s="19">
        <f t="shared" si="59"/>
        <v>5.5422635510113806E-4</v>
      </c>
      <c r="AF72">
        <f t="shared" si="60"/>
        <v>3.8156005104483477E-2</v>
      </c>
      <c r="AG72" s="137"/>
      <c r="AH72">
        <f t="shared" si="61"/>
        <v>1.4613992550304126E-2</v>
      </c>
      <c r="AI72">
        <f t="shared" si="62"/>
        <v>0.15723673891744794</v>
      </c>
      <c r="AJ72">
        <f t="shared" si="63"/>
        <v>0.48806521503000222</v>
      </c>
      <c r="AK72">
        <f t="shared" si="64"/>
        <v>-4.74425677103264E-2</v>
      </c>
      <c r="AL72">
        <f t="shared" si="65"/>
        <v>-3.0853579439523022</v>
      </c>
      <c r="AM72">
        <f t="shared" si="66"/>
        <v>-35.555850257138857</v>
      </c>
      <c r="AN72" s="19">
        <f t="shared" si="80"/>
        <v>-499.3203749155652</v>
      </c>
      <c r="AO72" s="19">
        <f t="shared" si="80"/>
        <v>-499.21273416454238</v>
      </c>
      <c r="AP72" s="19">
        <f t="shared" si="80"/>
        <v>-499.34395058365357</v>
      </c>
      <c r="AQ72" s="19">
        <f t="shared" si="80"/>
        <v>-499.18335591528358</v>
      </c>
      <c r="AR72" s="19">
        <f t="shared" si="80"/>
        <v>-499.379160953118</v>
      </c>
      <c r="AS72" s="19">
        <f t="shared" si="80"/>
        <v>-499.13891229957642</v>
      </c>
      <c r="AT72" s="19">
        <f t="shared" si="80"/>
        <v>-499.43212557902172</v>
      </c>
      <c r="AU72" s="19">
        <f t="shared" si="67"/>
        <v>-499.07052566825331</v>
      </c>
      <c r="AV72"/>
      <c r="AW72">
        <v>-2750</v>
      </c>
      <c r="AX72">
        <f t="shared" si="72"/>
        <v>1.01931660884981E-2</v>
      </c>
      <c r="AY72">
        <f t="shared" si="73"/>
        <v>1.2717856677152074E-2</v>
      </c>
      <c r="AZ72">
        <f t="shared" si="74"/>
        <v>-2.5246905886539741E-3</v>
      </c>
      <c r="BA72">
        <f t="shared" si="75"/>
        <v>0.94942080471510248</v>
      </c>
      <c r="BB72">
        <f t="shared" si="76"/>
        <v>0.92350371367687045</v>
      </c>
      <c r="BC72">
        <f t="shared" si="77"/>
        <v>-1.6307532721089264</v>
      </c>
      <c r="BD72">
        <f t="shared" si="78"/>
        <v>-1.0618290077331813</v>
      </c>
      <c r="BE72">
        <f t="shared" ref="BE72:BK81" si="81">$BL72+$AB$7*SIN(BF72)</f>
        <v>-503.25373107275766</v>
      </c>
      <c r="BF72">
        <f t="shared" si="81"/>
        <v>-503.22952891846035</v>
      </c>
      <c r="BG72">
        <f t="shared" si="81"/>
        <v>-503.19573240185122</v>
      </c>
      <c r="BH72">
        <f t="shared" si="81"/>
        <v>-503.14964746579136</v>
      </c>
      <c r="BI72">
        <f t="shared" si="81"/>
        <v>-503.08857745721116</v>
      </c>
      <c r="BJ72">
        <f t="shared" si="81"/>
        <v>-503.01018642963095</v>
      </c>
      <c r="BK72">
        <f t="shared" si="81"/>
        <v>-502.91273433639395</v>
      </c>
      <c r="BL72">
        <f t="shared" si="79"/>
        <v>-502.79489089717492</v>
      </c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</row>
    <row r="73" spans="1:79" s="19" customFormat="1" ht="12.75" customHeight="1">
      <c r="A73" s="27" t="s">
        <v>93</v>
      </c>
      <c r="B73" s="32" t="s">
        <v>89</v>
      </c>
      <c r="C73" s="30">
        <v>52907.858399999997</v>
      </c>
      <c r="D73" s="30">
        <v>4.0000000000000002E-4</v>
      </c>
      <c r="E73" s="19">
        <f t="shared" si="50"/>
        <v>-1209.9797324636163</v>
      </c>
      <c r="F73" s="19">
        <f t="shared" si="51"/>
        <v>-1210</v>
      </c>
      <c r="G73" s="19">
        <f t="shared" si="52"/>
        <v>4.958999999507796E-2</v>
      </c>
      <c r="J73" s="20"/>
      <c r="K73" s="19">
        <f t="shared" ref="K73:K86" si="82">G73</f>
        <v>4.958999999507796E-2</v>
      </c>
      <c r="P73" s="21">
        <f t="shared" si="68"/>
        <v>1.3524031787464971E-2</v>
      </c>
      <c r="Q73" s="22">
        <f t="shared" si="53"/>
        <v>37889.358399999997</v>
      </c>
      <c r="R73" s="19">
        <f t="shared" si="47"/>
        <v>1.3007540627525507E-3</v>
      </c>
      <c r="S73" s="137">
        <v>1</v>
      </c>
      <c r="Z73">
        <f t="shared" si="54"/>
        <v>-1210</v>
      </c>
      <c r="AA73" s="19">
        <f t="shared" si="55"/>
        <v>2.9159113155227658E-2</v>
      </c>
      <c r="AB73" s="19">
        <f t="shared" si="56"/>
        <v>3.395491862731527E-2</v>
      </c>
      <c r="AC73" s="19">
        <f t="shared" si="57"/>
        <v>3.6065968207612986E-2</v>
      </c>
      <c r="AD73" s="19">
        <f t="shared" si="58"/>
        <v>2.0430886839850303E-2</v>
      </c>
      <c r="AE73" s="19">
        <f t="shared" si="59"/>
        <v>4.1742113706276827E-4</v>
      </c>
      <c r="AF73">
        <f t="shared" si="60"/>
        <v>3.6065968207612986E-2</v>
      </c>
      <c r="AG73" s="137"/>
      <c r="AH73">
        <f t="shared" si="61"/>
        <v>1.5635081367762687E-2</v>
      </c>
      <c r="AI73">
        <f t="shared" si="62"/>
        <v>0.15901902409699709</v>
      </c>
      <c r="AJ73">
        <f t="shared" si="63"/>
        <v>0.51378959617318432</v>
      </c>
      <c r="AK73">
        <f t="shared" si="64"/>
        <v>-7.2468680343162839E-2</v>
      </c>
      <c r="AL73">
        <f t="shared" si="65"/>
        <v>-3.0556333938614588</v>
      </c>
      <c r="AM73">
        <f t="shared" si="66"/>
        <v>-23.252507706275306</v>
      </c>
      <c r="AN73" s="19">
        <f t="shared" si="80"/>
        <v>-499.21954250975034</v>
      </c>
      <c r="AO73" s="19">
        <f t="shared" si="80"/>
        <v>-499.09907018944131</v>
      </c>
      <c r="AP73" s="19">
        <f t="shared" si="80"/>
        <v>-499.25052094970897</v>
      </c>
      <c r="AQ73" s="19">
        <f t="shared" si="80"/>
        <v>-499.05860991443694</v>
      </c>
      <c r="AR73" s="19">
        <f t="shared" si="80"/>
        <v>-499.29985003917136</v>
      </c>
      <c r="AS73" s="19">
        <f t="shared" si="80"/>
        <v>-498.9924451280055</v>
      </c>
      <c r="AT73" s="19">
        <f t="shared" si="80"/>
        <v>-499.37945218327587</v>
      </c>
      <c r="AU73" s="19">
        <f t="shared" si="67"/>
        <v>-498.87985850636312</v>
      </c>
      <c r="AV73"/>
      <c r="AW73">
        <v>-2700</v>
      </c>
      <c r="AX73">
        <f t="shared" si="72"/>
        <v>1.3393219604117806E-3</v>
      </c>
      <c r="AY73">
        <f t="shared" si="73"/>
        <v>1.2743505634303444E-2</v>
      </c>
      <c r="AZ73">
        <f t="shared" si="74"/>
        <v>-1.1404183673891663E-2</v>
      </c>
      <c r="BA73">
        <f t="shared" si="75"/>
        <v>1.8253430319028037</v>
      </c>
      <c r="BB73">
        <f t="shared" si="76"/>
        <v>-0.24007590100474771</v>
      </c>
      <c r="BC73">
        <f t="shared" si="77"/>
        <v>-0.21119288971888461</v>
      </c>
      <c r="BD73">
        <f t="shared" si="78"/>
        <v>-0.10599069161814945</v>
      </c>
      <c r="BE73">
        <f t="shared" si="81"/>
        <v>-502.71644075585431</v>
      </c>
      <c r="BF73">
        <f t="shared" si="81"/>
        <v>-502.71250545794368</v>
      </c>
      <c r="BG73">
        <f t="shared" si="81"/>
        <v>-502.70783616776032</v>
      </c>
      <c r="BH73">
        <f t="shared" si="81"/>
        <v>-502.70229747670868</v>
      </c>
      <c r="BI73">
        <f t="shared" si="81"/>
        <v>-502.69572938176475</v>
      </c>
      <c r="BJ73">
        <f t="shared" si="81"/>
        <v>-502.68794282604335</v>
      </c>
      <c r="BK73">
        <f t="shared" si="81"/>
        <v>-502.67871433410716</v>
      </c>
      <c r="BL73">
        <f t="shared" si="79"/>
        <v>-502.6677794559148</v>
      </c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</row>
    <row r="74" spans="1:79" s="19" customFormat="1">
      <c r="A74" s="34" t="s">
        <v>95</v>
      </c>
      <c r="B74" s="35" t="s">
        <v>89</v>
      </c>
      <c r="C74" s="34">
        <v>52949.453800000003</v>
      </c>
      <c r="D74" s="34">
        <v>2.9999999999999997E-4</v>
      </c>
      <c r="E74" s="19">
        <f t="shared" si="50"/>
        <v>-1192.9796057659676</v>
      </c>
      <c r="F74" s="19">
        <f t="shared" si="51"/>
        <v>-1193</v>
      </c>
      <c r="G74" s="19">
        <f t="shared" si="52"/>
        <v>4.9900000005436596E-2</v>
      </c>
      <c r="J74" s="20"/>
      <c r="K74" s="19">
        <f t="shared" si="82"/>
        <v>4.9900000005436596E-2</v>
      </c>
      <c r="P74" s="21">
        <f t="shared" si="68"/>
        <v>1.3533117848362921E-2</v>
      </c>
      <c r="Q74" s="22">
        <f t="shared" si="53"/>
        <v>37930.953800000003</v>
      </c>
      <c r="R74" s="19">
        <f t="shared" si="47"/>
        <v>1.3225501178264838E-3</v>
      </c>
      <c r="S74" s="137">
        <v>1</v>
      </c>
      <c r="Z74">
        <f t="shared" si="54"/>
        <v>-1193</v>
      </c>
      <c r="AA74" s="19">
        <f t="shared" si="55"/>
        <v>2.9393631941978304E-2</v>
      </c>
      <c r="AB74" s="19">
        <f t="shared" si="56"/>
        <v>3.403948591182121E-2</v>
      </c>
      <c r="AC74" s="19">
        <f t="shared" si="57"/>
        <v>3.6366882157073677E-2</v>
      </c>
      <c r="AD74" s="19">
        <f t="shared" si="58"/>
        <v>2.0506368063458291E-2</v>
      </c>
      <c r="AE74" s="19">
        <f t="shared" si="59"/>
        <v>4.2051113115402214E-4</v>
      </c>
      <c r="AF74">
        <f t="shared" si="60"/>
        <v>3.6366882157073677E-2</v>
      </c>
      <c r="AG74" s="137"/>
      <c r="AH74">
        <f t="shared" si="61"/>
        <v>1.5860514093615385E-2</v>
      </c>
      <c r="AI74">
        <f t="shared" si="62"/>
        <v>0.15957124024886926</v>
      </c>
      <c r="AJ74">
        <f t="shared" si="63"/>
        <v>0.52004724078108766</v>
      </c>
      <c r="AK74">
        <f t="shared" si="64"/>
        <v>-7.8614319590153178E-2</v>
      </c>
      <c r="AL74">
        <f t="shared" si="65"/>
        <v>-3.0483233233301208</v>
      </c>
      <c r="AM74">
        <f t="shared" si="66"/>
        <v>-21.427728952857588</v>
      </c>
      <c r="AN74" s="19">
        <f t="shared" si="80"/>
        <v>-499.1949361090625</v>
      </c>
      <c r="AO74" s="19">
        <f t="shared" si="80"/>
        <v>-499.07485363814448</v>
      </c>
      <c r="AP74" s="19">
        <f t="shared" si="80"/>
        <v>-499.2271346491039</v>
      </c>
      <c r="AQ74" s="19">
        <f t="shared" si="80"/>
        <v>-499.03228692780999</v>
      </c>
      <c r="AR74" s="19">
        <f t="shared" si="80"/>
        <v>-499.27932313012195</v>
      </c>
      <c r="AS74" s="19">
        <f t="shared" si="80"/>
        <v>-498.96116910264618</v>
      </c>
      <c r="AT74" s="19">
        <f t="shared" si="80"/>
        <v>-499.36516291423015</v>
      </c>
      <c r="AU74" s="19">
        <f t="shared" si="67"/>
        <v>-498.83664061633471</v>
      </c>
      <c r="AV74"/>
      <c r="AW74">
        <v>-2650</v>
      </c>
      <c r="AX74">
        <f t="shared" si="72"/>
        <v>-4.4772197215471061E-3</v>
      </c>
      <c r="AY74">
        <f t="shared" si="73"/>
        <v>1.2769189863898927E-2</v>
      </c>
      <c r="AZ74">
        <f t="shared" si="74"/>
        <v>-1.7246409585446033E-2</v>
      </c>
      <c r="BA74">
        <f t="shared" si="75"/>
        <v>1.101281091836285</v>
      </c>
      <c r="BB74">
        <f t="shared" si="76"/>
        <v>-0.94494831419155856</v>
      </c>
      <c r="BC74">
        <f t="shared" si="77"/>
        <v>1.4505191136713751</v>
      </c>
      <c r="BD74">
        <f t="shared" si="78"/>
        <v>0.88641657234078053</v>
      </c>
      <c r="BE74">
        <f t="shared" si="81"/>
        <v>-502.15033511361048</v>
      </c>
      <c r="BF74">
        <f t="shared" si="81"/>
        <v>-502.17409488772421</v>
      </c>
      <c r="BG74">
        <f t="shared" si="81"/>
        <v>-502.20558782142177</v>
      </c>
      <c r="BH74">
        <f t="shared" si="81"/>
        <v>-502.24661292847804</v>
      </c>
      <c r="BI74">
        <f t="shared" si="81"/>
        <v>-502.29899699109723</v>
      </c>
      <c r="BJ74">
        <f t="shared" si="81"/>
        <v>-502.36445434425366</v>
      </c>
      <c r="BK74">
        <f t="shared" si="81"/>
        <v>-502.44451789126992</v>
      </c>
      <c r="BL74">
        <f t="shared" si="79"/>
        <v>-502.54066801465467</v>
      </c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</row>
    <row r="75" spans="1:79" s="19" customFormat="1">
      <c r="A75" s="34" t="s">
        <v>96</v>
      </c>
      <c r="B75" s="36" t="s">
        <v>89</v>
      </c>
      <c r="C75" s="30">
        <v>52949.4565</v>
      </c>
      <c r="D75" s="30">
        <v>5.3E-3</v>
      </c>
      <c r="E75" s="19">
        <f t="shared" si="50"/>
        <v>-1192.9785022703397</v>
      </c>
      <c r="F75" s="19">
        <f t="shared" si="51"/>
        <v>-1193</v>
      </c>
      <c r="G75" s="19">
        <f t="shared" si="52"/>
        <v>5.2600000002712477E-2</v>
      </c>
      <c r="J75" s="20"/>
      <c r="K75" s="19">
        <f t="shared" si="82"/>
        <v>5.2600000002712477E-2</v>
      </c>
      <c r="P75" s="21">
        <f t="shared" si="68"/>
        <v>1.3533117848362921E-2</v>
      </c>
      <c r="Q75" s="22">
        <f t="shared" si="53"/>
        <v>37930.9565</v>
      </c>
      <c r="R75" s="19">
        <f t="shared" si="47"/>
        <v>1.526221281261836E-3</v>
      </c>
      <c r="S75" s="137">
        <v>1</v>
      </c>
      <c r="Z75">
        <f t="shared" si="54"/>
        <v>-1193</v>
      </c>
      <c r="AA75" s="19">
        <f t="shared" si="55"/>
        <v>2.9393631941978304E-2</v>
      </c>
      <c r="AB75" s="19">
        <f t="shared" si="56"/>
        <v>3.6739485909097092E-2</v>
      </c>
      <c r="AC75" s="19">
        <f t="shared" si="57"/>
        <v>3.9066882154349558E-2</v>
      </c>
      <c r="AD75" s="19">
        <f t="shared" si="58"/>
        <v>2.3206368060734173E-2</v>
      </c>
      <c r="AE75" s="19">
        <f t="shared" si="59"/>
        <v>5.3853551857026315E-4</v>
      </c>
      <c r="AF75">
        <f t="shared" si="60"/>
        <v>3.9066882154349558E-2</v>
      </c>
      <c r="AG75" s="137"/>
      <c r="AH75">
        <f t="shared" si="61"/>
        <v>1.5860514093615385E-2</v>
      </c>
      <c r="AI75">
        <f t="shared" si="62"/>
        <v>0.15957124024886926</v>
      </c>
      <c r="AJ75">
        <f t="shared" si="63"/>
        <v>0.52004724078108766</v>
      </c>
      <c r="AK75">
        <f t="shared" si="64"/>
        <v>-7.8614319590153178E-2</v>
      </c>
      <c r="AL75">
        <f t="shared" si="65"/>
        <v>-3.0483233233301208</v>
      </c>
      <c r="AM75">
        <f t="shared" si="66"/>
        <v>-21.427728952857588</v>
      </c>
      <c r="AN75" s="19">
        <f t="shared" si="80"/>
        <v>-499.1949361090625</v>
      </c>
      <c r="AO75" s="19">
        <f t="shared" si="80"/>
        <v>-499.07485363814448</v>
      </c>
      <c r="AP75" s="19">
        <f t="shared" si="80"/>
        <v>-499.2271346491039</v>
      </c>
      <c r="AQ75" s="19">
        <f t="shared" si="80"/>
        <v>-499.03228692780999</v>
      </c>
      <c r="AR75" s="19">
        <f t="shared" si="80"/>
        <v>-499.27932313012195</v>
      </c>
      <c r="AS75" s="19">
        <f t="shared" si="80"/>
        <v>-498.96116910264618</v>
      </c>
      <c r="AT75" s="19">
        <f t="shared" si="80"/>
        <v>-499.36516291423015</v>
      </c>
      <c r="AU75" s="19">
        <f t="shared" si="67"/>
        <v>-498.83664061633471</v>
      </c>
      <c r="AV75"/>
      <c r="AW75">
        <v>-2600</v>
      </c>
      <c r="AX75">
        <f t="shared" si="72"/>
        <v>-5.3974037372606278E-3</v>
      </c>
      <c r="AY75">
        <f t="shared" si="73"/>
        <v>1.2794909365938517E-2</v>
      </c>
      <c r="AZ75">
        <f t="shared" si="74"/>
        <v>-1.8192313103199145E-2</v>
      </c>
      <c r="BA75">
        <f t="shared" si="75"/>
        <v>0.61507701777189605</v>
      </c>
      <c r="BB75">
        <f t="shared" si="76"/>
        <v>-0.60011478634972737</v>
      </c>
      <c r="BC75">
        <f t="shared" si="77"/>
        <v>2.0443111264637537</v>
      </c>
      <c r="BD75">
        <f t="shared" si="78"/>
        <v>1.636027689106992</v>
      </c>
      <c r="BE75">
        <f t="shared" si="81"/>
        <v>-501.7668002475699</v>
      </c>
      <c r="BF75">
        <f t="shared" si="81"/>
        <v>-501.78190174886458</v>
      </c>
      <c r="BG75">
        <f t="shared" si="81"/>
        <v>-501.80929925587787</v>
      </c>
      <c r="BH75">
        <f t="shared" si="81"/>
        <v>-501.85696681810475</v>
      </c>
      <c r="BI75">
        <f t="shared" si="81"/>
        <v>-501.93481708218042</v>
      </c>
      <c r="BJ75">
        <f t="shared" si="81"/>
        <v>-502.05176947397359</v>
      </c>
      <c r="BK75">
        <f t="shared" si="81"/>
        <v>-502.21187288598873</v>
      </c>
      <c r="BL75">
        <f t="shared" si="79"/>
        <v>-502.41355657339454</v>
      </c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</row>
    <row r="76" spans="1:79" s="19" customFormat="1">
      <c r="A76" s="34" t="s">
        <v>96</v>
      </c>
      <c r="B76" s="35" t="s">
        <v>89</v>
      </c>
      <c r="C76" s="34">
        <v>52949.4565</v>
      </c>
      <c r="D76" s="34">
        <v>5.3E-3</v>
      </c>
      <c r="E76" s="19">
        <f t="shared" si="50"/>
        <v>-1192.9785022703397</v>
      </c>
      <c r="F76" s="19">
        <f t="shared" si="51"/>
        <v>-1193</v>
      </c>
      <c r="G76" s="19">
        <f t="shared" si="52"/>
        <v>5.2600000002712477E-2</v>
      </c>
      <c r="J76" s="20"/>
      <c r="K76" s="19">
        <f t="shared" si="82"/>
        <v>5.2600000002712477E-2</v>
      </c>
      <c r="P76" s="21">
        <f t="shared" si="68"/>
        <v>1.3533117848362921E-2</v>
      </c>
      <c r="Q76" s="22">
        <f t="shared" si="53"/>
        <v>37930.9565</v>
      </c>
      <c r="R76" s="19">
        <f t="shared" si="47"/>
        <v>1.526221281261836E-3</v>
      </c>
      <c r="S76" s="137">
        <v>1</v>
      </c>
      <c r="Z76">
        <f t="shared" si="54"/>
        <v>-1193</v>
      </c>
      <c r="AA76" s="19">
        <f t="shared" si="55"/>
        <v>2.9393631941978304E-2</v>
      </c>
      <c r="AB76" s="19">
        <f t="shared" si="56"/>
        <v>3.6739485909097092E-2</v>
      </c>
      <c r="AC76" s="19">
        <f t="shared" si="57"/>
        <v>3.9066882154349558E-2</v>
      </c>
      <c r="AD76" s="19">
        <f t="shared" si="58"/>
        <v>2.3206368060734173E-2</v>
      </c>
      <c r="AE76" s="19">
        <f t="shared" si="59"/>
        <v>5.3853551857026315E-4</v>
      </c>
      <c r="AF76">
        <f t="shared" si="60"/>
        <v>3.9066882154349558E-2</v>
      </c>
      <c r="AG76" s="137"/>
      <c r="AH76">
        <f t="shared" si="61"/>
        <v>1.5860514093615385E-2</v>
      </c>
      <c r="AI76">
        <f t="shared" si="62"/>
        <v>0.15957124024886926</v>
      </c>
      <c r="AJ76">
        <f t="shared" si="63"/>
        <v>0.52004724078108766</v>
      </c>
      <c r="AK76">
        <f t="shared" si="64"/>
        <v>-7.8614319590153178E-2</v>
      </c>
      <c r="AL76">
        <f t="shared" si="65"/>
        <v>-3.0483233233301208</v>
      </c>
      <c r="AM76">
        <f t="shared" si="66"/>
        <v>-21.427728952857588</v>
      </c>
      <c r="AN76" s="19">
        <f t="shared" si="80"/>
        <v>-499.1949361090625</v>
      </c>
      <c r="AO76" s="19">
        <f t="shared" si="80"/>
        <v>-499.07485363814448</v>
      </c>
      <c r="AP76" s="19">
        <f t="shared" si="80"/>
        <v>-499.2271346491039</v>
      </c>
      <c r="AQ76" s="19">
        <f t="shared" si="80"/>
        <v>-499.03228692780999</v>
      </c>
      <c r="AR76" s="19">
        <f t="shared" si="80"/>
        <v>-499.27932313012195</v>
      </c>
      <c r="AS76" s="19">
        <f t="shared" si="80"/>
        <v>-498.96116910264618</v>
      </c>
      <c r="AT76" s="19">
        <f t="shared" si="80"/>
        <v>-499.36516291423015</v>
      </c>
      <c r="AU76" s="19">
        <f t="shared" si="67"/>
        <v>-498.83664061633471</v>
      </c>
      <c r="AV76"/>
      <c r="AW76">
        <v>-2550</v>
      </c>
      <c r="AX76">
        <f t="shared" si="72"/>
        <v>-4.597145159160744E-3</v>
      </c>
      <c r="AY76">
        <f t="shared" si="73"/>
        <v>1.2820664140422218E-2</v>
      </c>
      <c r="AZ76">
        <f t="shared" si="74"/>
        <v>-1.7417809299582962E-2</v>
      </c>
      <c r="BA76">
        <f t="shared" si="75"/>
        <v>0.44893194708395379</v>
      </c>
      <c r="BB76">
        <f t="shared" si="76"/>
        <v>-0.39477250498826166</v>
      </c>
      <c r="BC76">
        <f t="shared" si="77"/>
        <v>2.2821354938628273</v>
      </c>
      <c r="BD76">
        <f t="shared" si="78"/>
        <v>2.1820123148155073</v>
      </c>
      <c r="BE76">
        <f t="shared" si="81"/>
        <v>-501.5241045205081</v>
      </c>
      <c r="BF76">
        <f t="shared" si="81"/>
        <v>-501.52779052661532</v>
      </c>
      <c r="BG76">
        <f t="shared" si="81"/>
        <v>-501.53785511012848</v>
      </c>
      <c r="BH76">
        <f t="shared" si="81"/>
        <v>-501.56433662984358</v>
      </c>
      <c r="BI76">
        <f t="shared" si="81"/>
        <v>-501.62834771180673</v>
      </c>
      <c r="BJ76">
        <f t="shared" si="81"/>
        <v>-501.76072401674736</v>
      </c>
      <c r="BK76">
        <f t="shared" si="81"/>
        <v>-501.98248216303261</v>
      </c>
      <c r="BL76">
        <f t="shared" si="79"/>
        <v>-502.28644513213442</v>
      </c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</row>
    <row r="77" spans="1:79" s="19" customFormat="1">
      <c r="A77" s="37" t="s">
        <v>97</v>
      </c>
      <c r="B77" s="35" t="s">
        <v>89</v>
      </c>
      <c r="C77" s="34">
        <v>53032.643300000003</v>
      </c>
      <c r="D77" s="34">
        <v>2.9999999999999997E-4</v>
      </c>
      <c r="E77" s="19">
        <f t="shared" si="50"/>
        <v>-1158.9798836833852</v>
      </c>
      <c r="F77" s="19">
        <f t="shared" si="51"/>
        <v>-1159</v>
      </c>
      <c r="G77" s="19">
        <f t="shared" si="52"/>
        <v>4.9220000000786968E-2</v>
      </c>
      <c r="J77" s="20"/>
      <c r="K77" s="19">
        <f t="shared" si="82"/>
        <v>4.9220000000786968E-2</v>
      </c>
      <c r="P77" s="21">
        <f t="shared" si="68"/>
        <v>1.3551302202642439E-2</v>
      </c>
      <c r="Q77" s="22">
        <f t="shared" si="53"/>
        <v>38014.143300000003</v>
      </c>
      <c r="R77" s="19">
        <f t="shared" si="47"/>
        <v>1.2722560026153604E-3</v>
      </c>
      <c r="S77" s="137">
        <v>1</v>
      </c>
      <c r="Z77">
        <f t="shared" si="54"/>
        <v>-1159</v>
      </c>
      <c r="AA77" s="19">
        <f t="shared" si="55"/>
        <v>2.9848230971455492E-2</v>
      </c>
      <c r="AB77" s="19">
        <f t="shared" si="56"/>
        <v>3.292307123197391E-2</v>
      </c>
      <c r="AC77" s="19">
        <f t="shared" si="57"/>
        <v>3.5668697798144529E-2</v>
      </c>
      <c r="AD77" s="19">
        <f t="shared" si="58"/>
        <v>1.9371769029331475E-2</v>
      </c>
      <c r="AE77" s="19">
        <f t="shared" si="59"/>
        <v>3.7526543532576611E-4</v>
      </c>
      <c r="AF77">
        <f t="shared" si="60"/>
        <v>3.5668697798144529E-2</v>
      </c>
      <c r="AG77" s="137"/>
      <c r="AH77">
        <f t="shared" si="61"/>
        <v>1.6296928768813054E-2</v>
      </c>
      <c r="AI77">
        <f t="shared" si="62"/>
        <v>0.16086632923591593</v>
      </c>
      <c r="AJ77">
        <f t="shared" si="63"/>
        <v>0.53299837532423899</v>
      </c>
      <c r="AK77">
        <f t="shared" si="64"/>
        <v>-9.1407844583714232E-2</v>
      </c>
      <c r="AL77">
        <f t="shared" si="65"/>
        <v>-3.0330892631522657</v>
      </c>
      <c r="AM77">
        <f t="shared" si="66"/>
        <v>-18.414516288725302</v>
      </c>
      <c r="AN77" s="19">
        <f t="shared" si="80"/>
        <v>-499.14394822219725</v>
      </c>
      <c r="AO77" s="19">
        <f t="shared" si="80"/>
        <v>-499.02793991173195</v>
      </c>
      <c r="AP77" s="19">
        <f t="shared" si="80"/>
        <v>-499.17795365284775</v>
      </c>
      <c r="AQ77" s="19">
        <f t="shared" si="80"/>
        <v>-498.98181796103557</v>
      </c>
      <c r="AR77" s="19">
        <f t="shared" si="80"/>
        <v>-499.23527515463604</v>
      </c>
      <c r="AS77" s="19">
        <f t="shared" si="80"/>
        <v>-498.9010415340976</v>
      </c>
      <c r="AT77" s="19">
        <f t="shared" si="80"/>
        <v>-499.33357115656634</v>
      </c>
      <c r="AU77" s="19">
        <f t="shared" si="67"/>
        <v>-498.75020483627782</v>
      </c>
      <c r="AV77"/>
      <c r="AW77">
        <v>-2500</v>
      </c>
      <c r="AX77">
        <f t="shared" si="72"/>
        <v>-3.3284397974917435E-3</v>
      </c>
      <c r="AY77">
        <f t="shared" si="73"/>
        <v>1.2846454187350026E-2</v>
      </c>
      <c r="AZ77">
        <f t="shared" si="74"/>
        <v>-1.617489398484177E-2</v>
      </c>
      <c r="BA77">
        <f t="shared" si="75"/>
        <v>0.36701179581472521</v>
      </c>
      <c r="BB77">
        <f t="shared" si="76"/>
        <v>-0.26600805658556792</v>
      </c>
      <c r="BC77">
        <f t="shared" si="77"/>
        <v>2.4187062207238892</v>
      </c>
      <c r="BD77">
        <f t="shared" si="78"/>
        <v>2.6451426933815316</v>
      </c>
      <c r="BE77">
        <f t="shared" si="81"/>
        <v>-501.34359589775215</v>
      </c>
      <c r="BF77">
        <f t="shared" si="81"/>
        <v>-501.3439805073865</v>
      </c>
      <c r="BG77">
        <f t="shared" si="81"/>
        <v>-501.3457473437997</v>
      </c>
      <c r="BH77">
        <f t="shared" si="81"/>
        <v>-501.35371861811723</v>
      </c>
      <c r="BI77">
        <f t="shared" si="81"/>
        <v>-501.38714799889146</v>
      </c>
      <c r="BJ77">
        <f t="shared" si="81"/>
        <v>-501.4997967461714</v>
      </c>
      <c r="BK77">
        <f t="shared" si="81"/>
        <v>-501.75799605745306</v>
      </c>
      <c r="BL77">
        <f t="shared" si="79"/>
        <v>-502.15933369087429</v>
      </c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</row>
    <row r="78" spans="1:79" s="19" customFormat="1">
      <c r="A78" s="37" t="s">
        <v>193</v>
      </c>
      <c r="B78" s="87" t="s">
        <v>92</v>
      </c>
      <c r="C78" s="37">
        <v>53317.69</v>
      </c>
      <c r="D78" s="37">
        <v>2.9999999999999997E-4</v>
      </c>
      <c r="E78" s="19">
        <f t="shared" si="50"/>
        <v>-1042.4807031310656</v>
      </c>
      <c r="F78" s="19">
        <f t="shared" si="51"/>
        <v>-1042.5</v>
      </c>
      <c r="G78" s="19">
        <f t="shared" si="52"/>
        <v>4.7215000005962793E-2</v>
      </c>
      <c r="J78" s="20"/>
      <c r="K78" s="19">
        <f t="shared" si="82"/>
        <v>4.7215000005962793E-2</v>
      </c>
      <c r="O78" s="19">
        <f ca="1">+C$11+C$12*F78</f>
        <v>-6.493667679160384E-3</v>
      </c>
      <c r="P78" s="21">
        <f t="shared" si="68"/>
        <v>1.3613734045863388E-2</v>
      </c>
      <c r="Q78" s="22">
        <f t="shared" si="53"/>
        <v>38299.19</v>
      </c>
      <c r="R78" s="19">
        <f t="shared" si="47"/>
        <v>1.1290450741213351E-3</v>
      </c>
      <c r="S78" s="137">
        <v>1</v>
      </c>
      <c r="Z78">
        <f t="shared" si="54"/>
        <v>-1042.5</v>
      </c>
      <c r="AA78" s="19">
        <f t="shared" si="55"/>
        <v>3.1148372712236527E-2</v>
      </c>
      <c r="AB78" s="19">
        <f t="shared" si="56"/>
        <v>2.9680361339589654E-2</v>
      </c>
      <c r="AC78" s="19">
        <f t="shared" si="57"/>
        <v>3.3601265960099408E-2</v>
      </c>
      <c r="AD78" s="19">
        <f t="shared" si="58"/>
        <v>1.6066627293726266E-2</v>
      </c>
      <c r="AE78" s="19">
        <f t="shared" si="59"/>
        <v>2.5813651259550978E-4</v>
      </c>
      <c r="AF78">
        <f t="shared" si="60"/>
        <v>3.3601265960099408E-2</v>
      </c>
      <c r="AG78" s="137"/>
      <c r="AH78">
        <f t="shared" si="61"/>
        <v>1.7534638666373139E-2</v>
      </c>
      <c r="AI78">
        <f t="shared" si="62"/>
        <v>0.16752226057309316</v>
      </c>
      <c r="AJ78">
        <f t="shared" si="63"/>
        <v>0.58083611615649489</v>
      </c>
      <c r="AK78">
        <f t="shared" si="64"/>
        <v>-0.13957623300588717</v>
      </c>
      <c r="AL78">
        <f t="shared" si="65"/>
        <v>-2.9754741227037047</v>
      </c>
      <c r="AM78">
        <f t="shared" si="66"/>
        <v>-12.011896836305798</v>
      </c>
      <c r="AN78" s="19">
        <f t="shared" si="80"/>
        <v>-498.955510064539</v>
      </c>
      <c r="AO78" s="19">
        <f t="shared" si="80"/>
        <v>-498.87709072073869</v>
      </c>
      <c r="AP78" s="19">
        <f t="shared" si="80"/>
        <v>-498.98825538365816</v>
      </c>
      <c r="AQ78" s="19">
        <f t="shared" si="80"/>
        <v>-498.82795277529203</v>
      </c>
      <c r="AR78" s="19">
        <f t="shared" si="80"/>
        <v>-499.05431303018548</v>
      </c>
      <c r="AS78" s="19">
        <f t="shared" si="80"/>
        <v>-498.72210290931173</v>
      </c>
      <c r="AT78" s="19">
        <f t="shared" si="80"/>
        <v>-499.19005661663914</v>
      </c>
      <c r="AU78" s="19">
        <f t="shared" si="67"/>
        <v>-498.45403517814174</v>
      </c>
      <c r="AV78"/>
      <c r="AW78">
        <v>-2450</v>
      </c>
      <c r="AX78">
        <f t="shared" si="72"/>
        <v>-1.8628263273183232E-3</v>
      </c>
      <c r="AY78">
        <f t="shared" si="73"/>
        <v>1.2872279506721946E-2</v>
      </c>
      <c r="AZ78">
        <f t="shared" si="74"/>
        <v>-1.4735105834040269E-2</v>
      </c>
      <c r="BA78">
        <f t="shared" si="75"/>
        <v>0.31660231768289471</v>
      </c>
      <c r="BB78">
        <f t="shared" si="76"/>
        <v>-0.17278468779344086</v>
      </c>
      <c r="BC78">
        <f t="shared" si="77"/>
        <v>2.5142995436559556</v>
      </c>
      <c r="BD78">
        <f t="shared" si="78"/>
        <v>3.0830611963104628</v>
      </c>
      <c r="BE78">
        <f t="shared" si="81"/>
        <v>-501.19314555051898</v>
      </c>
      <c r="BF78">
        <f t="shared" si="81"/>
        <v>-501.19315313403177</v>
      </c>
      <c r="BG78">
        <f t="shared" si="81"/>
        <v>-501.19323559583955</v>
      </c>
      <c r="BH78">
        <f t="shared" si="81"/>
        <v>-501.19412830007002</v>
      </c>
      <c r="BI78">
        <f t="shared" si="81"/>
        <v>-501.20336744503675</v>
      </c>
      <c r="BJ78">
        <f t="shared" si="81"/>
        <v>-501.27435783439898</v>
      </c>
      <c r="BK78">
        <f t="shared" si="81"/>
        <v>-501.53998576547866</v>
      </c>
      <c r="BL78">
        <f t="shared" si="79"/>
        <v>-502.03222224961416</v>
      </c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</row>
    <row r="79" spans="1:79" s="19" customFormat="1">
      <c r="A79" s="37" t="s">
        <v>193</v>
      </c>
      <c r="B79" s="87" t="s">
        <v>89</v>
      </c>
      <c r="C79" s="37">
        <v>53318.916499999999</v>
      </c>
      <c r="D79" s="37">
        <v>2.9999999999999997E-4</v>
      </c>
      <c r="E79" s="19">
        <f t="shared" si="50"/>
        <v>-1041.9794300240726</v>
      </c>
      <c r="F79" s="19">
        <f t="shared" si="51"/>
        <v>-1042</v>
      </c>
      <c r="G79" s="19">
        <f t="shared" si="52"/>
        <v>5.0329999998211861E-2</v>
      </c>
      <c r="J79" s="20"/>
      <c r="K79" s="19">
        <f t="shared" si="82"/>
        <v>5.0329999998211861E-2</v>
      </c>
      <c r="O79" s="19">
        <f ca="1">+C$11+C$12*F79</f>
        <v>-6.4906688284958594E-3</v>
      </c>
      <c r="P79" s="21">
        <f t="shared" si="68"/>
        <v>1.3614002406375968E-2</v>
      </c>
      <c r="Q79" s="22">
        <f t="shared" si="53"/>
        <v>38300.416499999999</v>
      </c>
      <c r="R79" s="19">
        <f t="shared" si="47"/>
        <v>1.3480644791636991E-3</v>
      </c>
      <c r="S79" s="137">
        <v>1</v>
      </c>
      <c r="Z79">
        <f t="shared" si="54"/>
        <v>-1042</v>
      </c>
      <c r="AA79" s="19">
        <f t="shared" si="55"/>
        <v>3.1152794106633942E-2</v>
      </c>
      <c r="AB79" s="19">
        <f t="shared" si="56"/>
        <v>3.2791208297953886E-2</v>
      </c>
      <c r="AC79" s="19">
        <f t="shared" si="57"/>
        <v>3.6715997591835893E-2</v>
      </c>
      <c r="AD79" s="19">
        <f t="shared" si="58"/>
        <v>1.9177205891577918E-2</v>
      </c>
      <c r="AE79" s="19">
        <f t="shared" si="59"/>
        <v>3.6776522580797083E-4</v>
      </c>
      <c r="AF79">
        <f t="shared" si="60"/>
        <v>3.6715997591835893E-2</v>
      </c>
      <c r="AG79" s="137"/>
      <c r="AH79">
        <f t="shared" si="61"/>
        <v>1.7538791700257975E-2</v>
      </c>
      <c r="AI79">
        <f t="shared" si="62"/>
        <v>0.16755893261170174</v>
      </c>
      <c r="AJ79">
        <f t="shared" si="63"/>
        <v>0.58104980328850253</v>
      </c>
      <c r="AK79">
        <f t="shared" si="64"/>
        <v>-0.1397947809715277</v>
      </c>
      <c r="AL79">
        <f t="shared" si="65"/>
        <v>-2.9752115898240343</v>
      </c>
      <c r="AM79">
        <f t="shared" si="66"/>
        <v>-11.992855727351893</v>
      </c>
      <c r="AN79" s="19">
        <f t="shared" si="80"/>
        <v>-498.9546698657602</v>
      </c>
      <c r="AO79" s="19">
        <f t="shared" si="80"/>
        <v>-498.87645592720258</v>
      </c>
      <c r="AP79" s="19">
        <f t="shared" si="80"/>
        <v>-498.987384001706</v>
      </c>
      <c r="AQ79" s="19">
        <f t="shared" si="80"/>
        <v>-498.82734097673813</v>
      </c>
      <c r="AR79" s="19">
        <f t="shared" si="80"/>
        <v>-499.05344160788076</v>
      </c>
      <c r="AS79" s="19">
        <f t="shared" si="80"/>
        <v>-498.72142915871746</v>
      </c>
      <c r="AT79" s="19">
        <f t="shared" si="80"/>
        <v>-499.18931019180462</v>
      </c>
      <c r="AU79" s="19">
        <f t="shared" si="67"/>
        <v>-498.45276406372909</v>
      </c>
      <c r="AV79"/>
      <c r="AW79">
        <v>-2400</v>
      </c>
      <c r="AX79">
        <f t="shared" si="72"/>
        <v>-2.9938567646713675E-4</v>
      </c>
      <c r="AY79">
        <f t="shared" si="73"/>
        <v>1.2898140098537974E-2</v>
      </c>
      <c r="AZ79">
        <f t="shared" si="74"/>
        <v>-1.319752577500511E-2</v>
      </c>
      <c r="BA79">
        <f t="shared" si="75"/>
        <v>0.28207218210701324</v>
      </c>
      <c r="BB79">
        <f t="shared" si="76"/>
        <v>-0.10000534102276389</v>
      </c>
      <c r="BC79">
        <f t="shared" si="77"/>
        <v>2.5877829368229199</v>
      </c>
      <c r="BD79">
        <f t="shared" si="78"/>
        <v>3.5185717840566175</v>
      </c>
      <c r="BE79">
        <f t="shared" si="81"/>
        <v>-501.0612325417913</v>
      </c>
      <c r="BF79">
        <f t="shared" si="81"/>
        <v>-501.06123254337342</v>
      </c>
      <c r="BG79">
        <f t="shared" si="81"/>
        <v>-501.06123246114424</v>
      </c>
      <c r="BH79">
        <f t="shared" si="81"/>
        <v>-501.06123673536359</v>
      </c>
      <c r="BI79">
        <f t="shared" si="81"/>
        <v>-501.06101561571268</v>
      </c>
      <c r="BJ79">
        <f t="shared" si="81"/>
        <v>-501.0864027391367</v>
      </c>
      <c r="BK79">
        <f t="shared" si="81"/>
        <v>-501.32991799235981</v>
      </c>
      <c r="BL79">
        <f t="shared" si="79"/>
        <v>-501.90511080835404</v>
      </c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</row>
    <row r="80" spans="1:79" s="19" customFormat="1">
      <c r="A80" s="83" t="s">
        <v>103</v>
      </c>
      <c r="B80" s="84" t="s">
        <v>89</v>
      </c>
      <c r="C80" s="83">
        <v>53656.568500000001</v>
      </c>
      <c r="D80" s="83">
        <v>6.9999999999999999E-4</v>
      </c>
      <c r="E80" s="19">
        <f t="shared" si="50"/>
        <v>-903.98035369078355</v>
      </c>
      <c r="F80" s="19">
        <f t="shared" si="51"/>
        <v>-904</v>
      </c>
      <c r="G80" s="19">
        <f t="shared" si="52"/>
        <v>4.8070000004372559E-2</v>
      </c>
      <c r="J80" s="20"/>
      <c r="K80" s="19">
        <f t="shared" si="82"/>
        <v>4.8070000004372559E-2</v>
      </c>
      <c r="P80" s="21">
        <f t="shared" si="68"/>
        <v>1.3688204740292542E-2</v>
      </c>
      <c r="Q80" s="22">
        <f t="shared" si="53"/>
        <v>38638.068500000001</v>
      </c>
      <c r="R80" s="19">
        <f t="shared" si="47"/>
        <v>1.1821078455811148E-3</v>
      </c>
      <c r="S80" s="137">
        <v>1</v>
      </c>
      <c r="Z80">
        <f t="shared" si="54"/>
        <v>-904</v>
      </c>
      <c r="AA80" s="19">
        <f t="shared" si="55"/>
        <v>3.1894557096342625E-2</v>
      </c>
      <c r="AB80" s="19">
        <f t="shared" si="56"/>
        <v>2.9863647648322476E-2</v>
      </c>
      <c r="AC80" s="19">
        <f t="shared" si="57"/>
        <v>3.4381795264080015E-2</v>
      </c>
      <c r="AD80" s="19">
        <f t="shared" si="58"/>
        <v>1.6175442908029934E-2</v>
      </c>
      <c r="AE80" s="19">
        <f t="shared" si="59"/>
        <v>2.6164495327093588E-4</v>
      </c>
      <c r="AF80">
        <f t="shared" si="60"/>
        <v>3.4381795264080015E-2</v>
      </c>
      <c r="AG80" s="137"/>
      <c r="AH80">
        <f t="shared" si="61"/>
        <v>1.8206352356050084E-2</v>
      </c>
      <c r="AI80">
        <f t="shared" si="62"/>
        <v>0.18063301232206253</v>
      </c>
      <c r="AJ80">
        <f t="shared" si="63"/>
        <v>0.64138261877942848</v>
      </c>
      <c r="AK80">
        <f t="shared" si="64"/>
        <v>-0.20282615946920998</v>
      </c>
      <c r="AL80">
        <f t="shared" si="65"/>
        <v>-2.8989305577195155</v>
      </c>
      <c r="AM80">
        <f t="shared" si="66"/>
        <v>-8.2014300535550575</v>
      </c>
      <c r="AN80" s="19">
        <f t="shared" si="80"/>
        <v>-498.71908244908639</v>
      </c>
      <c r="AO80" s="19">
        <f t="shared" si="80"/>
        <v>-498.69325355176198</v>
      </c>
      <c r="AP80" s="19">
        <f t="shared" si="80"/>
        <v>-498.73708969192887</v>
      </c>
      <c r="AQ80" s="19">
        <f t="shared" si="80"/>
        <v>-498.66143640753609</v>
      </c>
      <c r="AR80" s="19">
        <f t="shared" si="80"/>
        <v>-498.78862927555667</v>
      </c>
      <c r="AS80" s="19">
        <f t="shared" si="80"/>
        <v>-498.56304709568496</v>
      </c>
      <c r="AT80" s="19">
        <f t="shared" si="80"/>
        <v>-498.93531965531866</v>
      </c>
      <c r="AU80" s="19">
        <f t="shared" si="67"/>
        <v>-498.10193648585118</v>
      </c>
      <c r="AV80"/>
      <c r="AW80">
        <v>-2350</v>
      </c>
      <c r="AX80">
        <f t="shared" si="72"/>
        <v>1.3093834624437837E-3</v>
      </c>
      <c r="AY80">
        <f t="shared" si="73"/>
        <v>1.2924035962798111E-2</v>
      </c>
      <c r="AZ80">
        <f t="shared" si="74"/>
        <v>-1.1614652500354327E-2</v>
      </c>
      <c r="BA80">
        <f t="shared" si="75"/>
        <v>0.25688307028622903</v>
      </c>
      <c r="BB80">
        <f t="shared" si="76"/>
        <v>-4.0509679482766556E-2</v>
      </c>
      <c r="BC80">
        <f t="shared" si="77"/>
        <v>2.6474349586153059</v>
      </c>
      <c r="BD80">
        <f t="shared" si="78"/>
        <v>3.9645942482423733</v>
      </c>
      <c r="BE80">
        <f t="shared" si="81"/>
        <v>-500.94235849942356</v>
      </c>
      <c r="BF80">
        <f t="shared" si="81"/>
        <v>-500.94235674305457</v>
      </c>
      <c r="BG80">
        <f t="shared" si="81"/>
        <v>-500.94237148031573</v>
      </c>
      <c r="BH80">
        <f t="shared" si="81"/>
        <v>-500.94224787075177</v>
      </c>
      <c r="BI80">
        <f t="shared" si="81"/>
        <v>-500.94328799347943</v>
      </c>
      <c r="BJ80">
        <f t="shared" si="81"/>
        <v>-500.93476021645</v>
      </c>
      <c r="BK80">
        <f t="shared" si="81"/>
        <v>-501.12913128623592</v>
      </c>
      <c r="BL80">
        <f t="shared" si="79"/>
        <v>-501.77799936709391</v>
      </c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</row>
    <row r="81" spans="1:79" s="19" customFormat="1">
      <c r="A81" s="37" t="s">
        <v>193</v>
      </c>
      <c r="B81" s="87" t="s">
        <v>89</v>
      </c>
      <c r="C81" s="37">
        <v>53668.801500000001</v>
      </c>
      <c r="D81" s="37">
        <v>2.9999999999999997E-4</v>
      </c>
      <c r="E81" s="19">
        <f t="shared" si="50"/>
        <v>-898.98070108755553</v>
      </c>
      <c r="F81" s="19">
        <f t="shared" si="51"/>
        <v>-899</v>
      </c>
      <c r="G81" s="19">
        <f t="shared" si="52"/>
        <v>4.7220000000379514E-2</v>
      </c>
      <c r="J81" s="20"/>
      <c r="K81" s="19">
        <f t="shared" si="82"/>
        <v>4.7220000000379514E-2</v>
      </c>
      <c r="O81" s="19">
        <f ca="1">+C$11+C$12*F81</f>
        <v>-5.6329975384418396E-3</v>
      </c>
      <c r="P81" s="21">
        <f t="shared" si="68"/>
        <v>1.3690898274611344E-2</v>
      </c>
      <c r="Q81" s="22">
        <f t="shared" si="53"/>
        <v>38650.301500000001</v>
      </c>
      <c r="R81" s="19">
        <f t="shared" si="47"/>
        <v>1.1242006625369102E-3</v>
      </c>
      <c r="S81" s="137">
        <v>1</v>
      </c>
      <c r="Z81">
        <f t="shared" si="54"/>
        <v>-899</v>
      </c>
      <c r="AA81" s="19">
        <f t="shared" si="55"/>
        <v>3.190264680880768E-2</v>
      </c>
      <c r="AB81" s="19">
        <f t="shared" si="56"/>
        <v>2.9008251466183178E-2</v>
      </c>
      <c r="AC81" s="19">
        <f t="shared" si="57"/>
        <v>3.3529101725768173E-2</v>
      </c>
      <c r="AD81" s="19">
        <f t="shared" si="58"/>
        <v>1.5317353191571834E-2</v>
      </c>
      <c r="AE81" s="19">
        <f t="shared" si="59"/>
        <v>2.3462130879535584E-4</v>
      </c>
      <c r="AF81">
        <f t="shared" si="60"/>
        <v>3.3529101725768173E-2</v>
      </c>
      <c r="AG81" s="137"/>
      <c r="AH81">
        <f t="shared" si="61"/>
        <v>1.8211748534196336E-2</v>
      </c>
      <c r="AI81">
        <f t="shared" si="62"/>
        <v>0.18122542153865073</v>
      </c>
      <c r="AJ81">
        <f t="shared" si="63"/>
        <v>0.64360772728733084</v>
      </c>
      <c r="AK81">
        <f t="shared" si="64"/>
        <v>-0.20520453485945825</v>
      </c>
      <c r="AL81">
        <f t="shared" si="65"/>
        <v>-2.8960268114643011</v>
      </c>
      <c r="AM81">
        <f t="shared" si="66"/>
        <v>-8.103486367103045</v>
      </c>
      <c r="AN81" s="19">
        <f t="shared" ref="AN81:AT90" si="83">$AU81+$AB$7*SIN(AO81)</f>
        <v>-498.71047706783952</v>
      </c>
      <c r="AO81" s="19">
        <f t="shared" si="83"/>
        <v>-498.68609643047648</v>
      </c>
      <c r="AP81" s="19">
        <f t="shared" si="83"/>
        <v>-498.72782710355273</v>
      </c>
      <c r="AQ81" s="19">
        <f t="shared" si="83"/>
        <v>-498.65521124157686</v>
      </c>
      <c r="AR81" s="19">
        <f t="shared" si="83"/>
        <v>-498.77831989583825</v>
      </c>
      <c r="AS81" s="19">
        <f t="shared" si="83"/>
        <v>-498.55813734601031</v>
      </c>
      <c r="AT81" s="19">
        <f t="shared" si="83"/>
        <v>-498.92424524913508</v>
      </c>
      <c r="AU81" s="19">
        <f t="shared" si="67"/>
        <v>-498.08922534172518</v>
      </c>
      <c r="AV81"/>
      <c r="AW81">
        <v>-2300</v>
      </c>
      <c r="AX81">
        <f t="shared" si="72"/>
        <v>2.9336140186926613E-3</v>
      </c>
      <c r="AY81">
        <f t="shared" si="73"/>
        <v>1.2949967099502357E-2</v>
      </c>
      <c r="AZ81">
        <f t="shared" si="74"/>
        <v>-1.0016353080809696E-2</v>
      </c>
      <c r="BA81">
        <f t="shared" si="75"/>
        <v>0.23770067097075531</v>
      </c>
      <c r="BB81">
        <f t="shared" si="76"/>
        <v>9.7605944602791057E-3</v>
      </c>
      <c r="BC81">
        <f t="shared" si="77"/>
        <v>2.6977164753633796</v>
      </c>
      <c r="BD81">
        <f t="shared" si="78"/>
        <v>4.4315376222105698</v>
      </c>
      <c r="BE81">
        <f t="shared" si="81"/>
        <v>-500.83321103328632</v>
      </c>
      <c r="BF81">
        <f t="shared" si="81"/>
        <v>-500.83316905191845</v>
      </c>
      <c r="BG81">
        <f t="shared" si="81"/>
        <v>-500.83336948455053</v>
      </c>
      <c r="BH81">
        <f t="shared" si="81"/>
        <v>-500.83241396257733</v>
      </c>
      <c r="BI81">
        <f t="shared" si="81"/>
        <v>-500.83700170757521</v>
      </c>
      <c r="BJ81">
        <f t="shared" si="81"/>
        <v>-500.81567448926597</v>
      </c>
      <c r="BK81">
        <f t="shared" si="81"/>
        <v>-500.93881443989096</v>
      </c>
      <c r="BL81">
        <f t="shared" si="79"/>
        <v>-501.65088792583379</v>
      </c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</row>
    <row r="82" spans="1:79" s="19" customFormat="1">
      <c r="A82" s="37" t="s">
        <v>193</v>
      </c>
      <c r="B82" s="87" t="s">
        <v>89</v>
      </c>
      <c r="C82" s="37">
        <v>53685.929300000003</v>
      </c>
      <c r="D82" s="37">
        <v>5.0000000000000001E-4</v>
      </c>
      <c r="E82" s="19">
        <f t="shared" si="50"/>
        <v>-891.98053351969986</v>
      </c>
      <c r="F82" s="19">
        <f t="shared" si="51"/>
        <v>-892</v>
      </c>
      <c r="G82" s="19">
        <f t="shared" si="52"/>
        <v>4.7630000000935979E-2</v>
      </c>
      <c r="J82" s="20"/>
      <c r="K82" s="19">
        <f t="shared" si="82"/>
        <v>4.7630000000935979E-2</v>
      </c>
      <c r="O82" s="19">
        <f ca="1">+C$11+C$12*F82</f>
        <v>-5.5910136291384962E-3</v>
      </c>
      <c r="P82" s="21">
        <f t="shared" si="68"/>
        <v>1.3694669815234732E-2</v>
      </c>
      <c r="Q82" s="22">
        <f t="shared" si="53"/>
        <v>38667.429300000003</v>
      </c>
      <c r="R82" s="19">
        <f t="shared" si="47"/>
        <v>1.1516066348125661E-3</v>
      </c>
      <c r="S82" s="137">
        <v>1</v>
      </c>
      <c r="Z82">
        <f t="shared" si="54"/>
        <v>-892</v>
      </c>
      <c r="AA82" s="19">
        <f t="shared" si="55"/>
        <v>3.1911709453673179E-2</v>
      </c>
      <c r="AB82" s="19">
        <f t="shared" si="56"/>
        <v>2.941296036249753E-2</v>
      </c>
      <c r="AC82" s="19">
        <f t="shared" si="57"/>
        <v>3.3935330185701246E-2</v>
      </c>
      <c r="AD82" s="19">
        <f t="shared" si="58"/>
        <v>1.57182905472628E-2</v>
      </c>
      <c r="AE82" s="19">
        <f t="shared" si="59"/>
        <v>2.470646577281711E-4</v>
      </c>
      <c r="AF82">
        <f t="shared" si="60"/>
        <v>3.3935330185701246E-2</v>
      </c>
      <c r="AG82" s="137"/>
      <c r="AH82">
        <f t="shared" si="61"/>
        <v>1.8217039638438449E-2</v>
      </c>
      <c r="AI82">
        <f t="shared" si="62"/>
        <v>0.18207022837086995</v>
      </c>
      <c r="AJ82">
        <f t="shared" si="63"/>
        <v>0.64672779132773084</v>
      </c>
      <c r="AK82">
        <f t="shared" si="64"/>
        <v>-0.20854639806087744</v>
      </c>
      <c r="AL82">
        <f t="shared" si="65"/>
        <v>-2.8919431679435674</v>
      </c>
      <c r="AM82">
        <f t="shared" si="66"/>
        <v>-7.9695806752028062</v>
      </c>
      <c r="AN82" s="19">
        <f t="shared" si="83"/>
        <v>-498.69842283681737</v>
      </c>
      <c r="AO82" s="19">
        <f t="shared" si="83"/>
        <v>-498.67599363094774</v>
      </c>
      <c r="AP82" s="19">
        <f t="shared" si="83"/>
        <v>-498.714853866797</v>
      </c>
      <c r="AQ82" s="19">
        <f t="shared" si="83"/>
        <v>-498.64643013463626</v>
      </c>
      <c r="AR82" s="19">
        <f t="shared" si="83"/>
        <v>-498.76382958109929</v>
      </c>
      <c r="AS82" s="19">
        <f t="shared" si="83"/>
        <v>-498.55132431322704</v>
      </c>
      <c r="AT82" s="19">
        <f t="shared" si="83"/>
        <v>-498.90851436817508</v>
      </c>
      <c r="AU82" s="19">
        <f t="shared" si="67"/>
        <v>-498.07142973994871</v>
      </c>
      <c r="AV82"/>
      <c r="AW82">
        <v>-2250</v>
      </c>
      <c r="AX82">
        <f t="shared" si="72"/>
        <v>4.555316834209901E-3</v>
      </c>
      <c r="AY82">
        <f t="shared" si="73"/>
        <v>1.2975933508650712E-2</v>
      </c>
      <c r="AZ82">
        <f t="shared" si="74"/>
        <v>-8.4206166744408111E-3</v>
      </c>
      <c r="BA82">
        <f t="shared" si="75"/>
        <v>0.22263031451254434</v>
      </c>
      <c r="BB82">
        <f t="shared" si="76"/>
        <v>5.3320699962591797E-2</v>
      </c>
      <c r="BC82">
        <f t="shared" si="77"/>
        <v>2.7413017242457376</v>
      </c>
      <c r="BD82">
        <f t="shared" si="78"/>
        <v>4.9294720229678042</v>
      </c>
      <c r="BE82">
        <f t="shared" ref="BE82:BK91" si="84">$BL82+$AB$7*SIN(BF82)</f>
        <v>-500.73158544081286</v>
      </c>
      <c r="BF82">
        <f t="shared" si="84"/>
        <v>-500.73151072198709</v>
      </c>
      <c r="BG82">
        <f t="shared" si="84"/>
        <v>-500.7317671943116</v>
      </c>
      <c r="BH82">
        <f t="shared" si="84"/>
        <v>-500.73088759836958</v>
      </c>
      <c r="BI82">
        <f t="shared" si="84"/>
        <v>-500.73391307699592</v>
      </c>
      <c r="BJ82">
        <f t="shared" si="84"/>
        <v>-500.72360868133154</v>
      </c>
      <c r="BK82">
        <f t="shared" si="84"/>
        <v>-500.75998730889813</v>
      </c>
      <c r="BL82">
        <f t="shared" si="79"/>
        <v>-501.52377648457366</v>
      </c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</row>
    <row r="83" spans="1:79" s="19" customFormat="1">
      <c r="A83" s="37" t="s">
        <v>98</v>
      </c>
      <c r="B83" s="35">
        <v>1</v>
      </c>
      <c r="C83" s="34">
        <v>53739.756699999998</v>
      </c>
      <c r="D83" s="34">
        <v>2.9999999999999997E-4</v>
      </c>
      <c r="E83" s="19">
        <f t="shared" si="50"/>
        <v>-869.98116292091265</v>
      </c>
      <c r="F83" s="19">
        <f t="shared" si="51"/>
        <v>-870</v>
      </c>
      <c r="G83" s="19">
        <f t="shared" si="52"/>
        <v>4.6089999996183906E-2</v>
      </c>
      <c r="J83" s="20"/>
      <c r="K83" s="19">
        <f t="shared" si="82"/>
        <v>4.6089999996183906E-2</v>
      </c>
      <c r="P83" s="21">
        <f t="shared" si="68"/>
        <v>1.3706527729386386E-2</v>
      </c>
      <c r="Q83" s="22">
        <f t="shared" si="53"/>
        <v>38721.256699999998</v>
      </c>
      <c r="R83" s="19">
        <f t="shared" ref="R83:R114" si="85">+(P83-G83)^2</f>
        <v>1.0486892760544441E-3</v>
      </c>
      <c r="S83" s="137">
        <v>1</v>
      </c>
      <c r="Z83">
        <f t="shared" si="54"/>
        <v>-870</v>
      </c>
      <c r="AA83" s="19">
        <f t="shared" si="55"/>
        <v>3.1922940133945157E-2</v>
      </c>
      <c r="AB83" s="19">
        <f t="shared" si="56"/>
        <v>2.7873587591625136E-2</v>
      </c>
      <c r="AC83" s="19">
        <f t="shared" si="57"/>
        <v>3.2383472266797518E-2</v>
      </c>
      <c r="AD83" s="19">
        <f t="shared" si="58"/>
        <v>1.4167059862238748E-2</v>
      </c>
      <c r="AE83" s="19">
        <f t="shared" si="59"/>
        <v>2.0070558514025618E-4</v>
      </c>
      <c r="AF83">
        <f t="shared" si="60"/>
        <v>3.2383472266797518E-2</v>
      </c>
      <c r="AG83" s="137"/>
      <c r="AH83">
        <f t="shared" si="61"/>
        <v>1.821641240455877E-2</v>
      </c>
      <c r="AI83">
        <f t="shared" si="62"/>
        <v>0.1848465960393223</v>
      </c>
      <c r="AJ83">
        <f t="shared" si="63"/>
        <v>0.65657524976781534</v>
      </c>
      <c r="AK83">
        <f t="shared" si="64"/>
        <v>-0.21914752901360063</v>
      </c>
      <c r="AL83">
        <f t="shared" si="65"/>
        <v>-2.878960385184302</v>
      </c>
      <c r="AM83">
        <f t="shared" si="66"/>
        <v>-7.5713880218913783</v>
      </c>
      <c r="AN83" s="19">
        <f t="shared" si="83"/>
        <v>-498.6604752652832</v>
      </c>
      <c r="AO83" s="19">
        <f t="shared" si="83"/>
        <v>-498.64358760895726</v>
      </c>
      <c r="AP83" s="19">
        <f t="shared" si="83"/>
        <v>-498.67405607783053</v>
      </c>
      <c r="AQ83" s="19">
        <f t="shared" si="83"/>
        <v>-498.61826453233863</v>
      </c>
      <c r="AR83" s="19">
        <f t="shared" si="83"/>
        <v>-498.71790486934412</v>
      </c>
      <c r="AS83" s="19">
        <f t="shared" si="83"/>
        <v>-498.53028327382356</v>
      </c>
      <c r="AT83" s="19">
        <f t="shared" si="83"/>
        <v>-498.8573461683078</v>
      </c>
      <c r="AU83" s="19">
        <f t="shared" si="67"/>
        <v>-498.0155007057943</v>
      </c>
      <c r="AV83"/>
      <c r="AW83">
        <v>-2200</v>
      </c>
      <c r="AX83">
        <f t="shared" si="72"/>
        <v>6.1651033968719831E-3</v>
      </c>
      <c r="AY83">
        <f t="shared" si="73"/>
        <v>1.3001935190243178E-2</v>
      </c>
      <c r="AZ83">
        <f t="shared" si="74"/>
        <v>-6.8368317933711949E-3</v>
      </c>
      <c r="BA83">
        <f t="shared" si="75"/>
        <v>0.2104985300556107</v>
      </c>
      <c r="BB83">
        <f t="shared" si="76"/>
        <v>9.187373490200855E-2</v>
      </c>
      <c r="BC83">
        <f t="shared" si="77"/>
        <v>2.779959201939441</v>
      </c>
      <c r="BD83">
        <f t="shared" si="78"/>
        <v>5.4700578032864513</v>
      </c>
      <c r="BE83">
        <f t="shared" si="84"/>
        <v>-500.63580558192672</v>
      </c>
      <c r="BF83">
        <f t="shared" si="84"/>
        <v>-500.63619637549345</v>
      </c>
      <c r="BG83">
        <f t="shared" si="84"/>
        <v>-500.63512837322281</v>
      </c>
      <c r="BH83">
        <f t="shared" si="84"/>
        <v>-500.63805276849644</v>
      </c>
      <c r="BI83">
        <f t="shared" si="84"/>
        <v>-500.63008700946159</v>
      </c>
      <c r="BJ83">
        <f t="shared" si="84"/>
        <v>-500.65210619293015</v>
      </c>
      <c r="BK83">
        <f t="shared" si="84"/>
        <v>-500.59348435566335</v>
      </c>
      <c r="BL83">
        <f t="shared" si="79"/>
        <v>-501.39666504331353</v>
      </c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</row>
    <row r="84" spans="1:79" s="19" customFormat="1">
      <c r="A84" s="37" t="s">
        <v>98</v>
      </c>
      <c r="B84" s="35">
        <v>1</v>
      </c>
      <c r="C84" s="34">
        <v>53744.650600000001</v>
      </c>
      <c r="D84" s="34">
        <v>2.9999999999999997E-4</v>
      </c>
      <c r="E84" s="19">
        <f t="shared" si="50"/>
        <v>-867.98101578816102</v>
      </c>
      <c r="F84" s="19">
        <f t="shared" si="51"/>
        <v>-868</v>
      </c>
      <c r="G84" s="19">
        <f t="shared" si="52"/>
        <v>4.6450000001641456E-2</v>
      </c>
      <c r="J84" s="20"/>
      <c r="K84" s="19">
        <f t="shared" si="82"/>
        <v>4.6450000001641456E-2</v>
      </c>
      <c r="P84" s="21">
        <f t="shared" si="68"/>
        <v>1.3707606060197455E-2</v>
      </c>
      <c r="Q84" s="22">
        <f t="shared" si="53"/>
        <v>38726.150600000001</v>
      </c>
      <c r="R84" s="19">
        <f t="shared" si="85"/>
        <v>1.0720643610167089E-3</v>
      </c>
      <c r="S84" s="137">
        <v>1</v>
      </c>
      <c r="Z84">
        <f t="shared" si="54"/>
        <v>-868</v>
      </c>
      <c r="AA84" s="19">
        <f t="shared" si="55"/>
        <v>3.1922658084539993E-2</v>
      </c>
      <c r="AB84" s="19">
        <f t="shared" si="56"/>
        <v>2.8234947977298922E-2</v>
      </c>
      <c r="AC84" s="19">
        <f t="shared" si="57"/>
        <v>3.2742393941444001E-2</v>
      </c>
      <c r="AD84" s="19">
        <f t="shared" si="58"/>
        <v>1.4527341917101463E-2</v>
      </c>
      <c r="AE84" s="19">
        <f t="shared" si="59"/>
        <v>2.1104366317637322E-4</v>
      </c>
      <c r="AF84">
        <f t="shared" si="60"/>
        <v>3.2742393941444001E-2</v>
      </c>
      <c r="AG84" s="137"/>
      <c r="AH84">
        <f t="shared" si="61"/>
        <v>1.8215052024342534E-2</v>
      </c>
      <c r="AI84">
        <f t="shared" si="62"/>
        <v>0.18510842256209048</v>
      </c>
      <c r="AJ84">
        <f t="shared" si="63"/>
        <v>0.65747394249917857</v>
      </c>
      <c r="AK84">
        <f t="shared" si="64"/>
        <v>-0.22011912339049999</v>
      </c>
      <c r="AL84">
        <f t="shared" si="65"/>
        <v>-2.8777682778830629</v>
      </c>
      <c r="AM84">
        <f t="shared" si="66"/>
        <v>-7.5367788319544955</v>
      </c>
      <c r="AN84" s="19">
        <f t="shared" si="83"/>
        <v>-498.6570197317904</v>
      </c>
      <c r="AO84" s="19">
        <f t="shared" si="83"/>
        <v>-498.64059083222304</v>
      </c>
      <c r="AP84" s="19">
        <f t="shared" si="83"/>
        <v>-498.67034632862419</v>
      </c>
      <c r="AQ84" s="19">
        <f t="shared" si="83"/>
        <v>-498.61565677467127</v>
      </c>
      <c r="AR84" s="19">
        <f t="shared" si="83"/>
        <v>-498.71370453781327</v>
      </c>
      <c r="AS84" s="19">
        <f t="shared" si="83"/>
        <v>-498.52839188351254</v>
      </c>
      <c r="AT84" s="19">
        <f t="shared" si="83"/>
        <v>-498.85256412809116</v>
      </c>
      <c r="AU84" s="19">
        <f t="shared" si="67"/>
        <v>-498.01041624814388</v>
      </c>
      <c r="AV84"/>
      <c r="AW84">
        <v>-2150</v>
      </c>
      <c r="AX84">
        <f t="shared" si="72"/>
        <v>7.7618088106855814E-3</v>
      </c>
      <c r="AY84">
        <f t="shared" si="73"/>
        <v>1.3027972144279752E-2</v>
      </c>
      <c r="AZ84">
        <f t="shared" si="74"/>
        <v>-5.2661633335941704E-3</v>
      </c>
      <c r="BA84">
        <f t="shared" si="75"/>
        <v>0.20052470837405656</v>
      </c>
      <c r="BB84">
        <f t="shared" si="76"/>
        <v>0.12668775123977971</v>
      </c>
      <c r="BC84">
        <f t="shared" si="77"/>
        <v>2.8149848335853074</v>
      </c>
      <c r="BD84">
        <f t="shared" si="78"/>
        <v>6.069020432421353</v>
      </c>
      <c r="BE84">
        <f t="shared" si="84"/>
        <v>-500.54436794624007</v>
      </c>
      <c r="BF84">
        <f t="shared" si="84"/>
        <v>-500.5467901269061</v>
      </c>
      <c r="BG84">
        <f t="shared" si="84"/>
        <v>-500.54120907982815</v>
      </c>
      <c r="BH84">
        <f t="shared" si="84"/>
        <v>-500.55414817162887</v>
      </c>
      <c r="BI84">
        <f t="shared" si="84"/>
        <v>-500.5245625131069</v>
      </c>
      <c r="BJ84">
        <f t="shared" si="84"/>
        <v>-500.59457242152087</v>
      </c>
      <c r="BK84">
        <f t="shared" si="84"/>
        <v>-500.43994118489439</v>
      </c>
      <c r="BL84">
        <f t="shared" si="79"/>
        <v>-501.26955360205346</v>
      </c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</row>
    <row r="85" spans="1:79" s="19" customFormat="1">
      <c r="A85" s="37" t="s">
        <v>98</v>
      </c>
      <c r="B85" s="35">
        <v>1</v>
      </c>
      <c r="C85" s="34">
        <v>53766.671499999997</v>
      </c>
      <c r="D85" s="34">
        <v>2.0000000000000001E-4</v>
      </c>
      <c r="E85" s="19">
        <f t="shared" ref="E85:E116" si="86">+(C85-C$7)/C$8</f>
        <v>-858.98102804922519</v>
      </c>
      <c r="F85" s="19">
        <f t="shared" ref="F85:F116" si="87">ROUND(2*E85,0)/2</f>
        <v>-859</v>
      </c>
      <c r="G85" s="19">
        <f t="shared" ref="G85:G116" si="88">+C85-(C$7+F85*C$8)</f>
        <v>4.6419999998761341E-2</v>
      </c>
      <c r="J85" s="20"/>
      <c r="K85" s="19">
        <f t="shared" si="82"/>
        <v>4.6419999998761341E-2</v>
      </c>
      <c r="P85" s="21">
        <f t="shared" si="68"/>
        <v>1.3712459247241654E-2</v>
      </c>
      <c r="Q85" s="22">
        <f t="shared" ref="Q85:Q116" si="89">+C85-15018.5</f>
        <v>38748.171499999997</v>
      </c>
      <c r="R85" s="19">
        <f t="shared" si="85"/>
        <v>1.069783222012321E-3</v>
      </c>
      <c r="S85" s="137">
        <v>1</v>
      </c>
      <c r="Z85">
        <f t="shared" ref="Z85:Z116" si="90">F85</f>
        <v>-859</v>
      </c>
      <c r="AA85" s="19">
        <f t="shared" ref="AA85:AA116" si="91">AB$3+AB$4*Z85+AB$5*Z85^2+AH85</f>
        <v>3.1918687940273638E-2</v>
      </c>
      <c r="AB85" s="19">
        <f t="shared" ref="AB85:AB116" si="92">IF(S85&lt;&gt;0,G85-AH85, -9999)</f>
        <v>2.8213771305729361E-2</v>
      </c>
      <c r="AC85" s="19">
        <f t="shared" ref="AC85:AC116" si="93">+G85-P85</f>
        <v>3.2707540751519687E-2</v>
      </c>
      <c r="AD85" s="19">
        <f t="shared" ref="AD85:AD116" si="94">IF(S85&lt;&gt;0,G85-AA85, -9999)</f>
        <v>1.4501312058487703E-2</v>
      </c>
      <c r="AE85" s="19">
        <f t="shared" ref="AE85:AE116" si="95">+(G85-AA85)^2*S85</f>
        <v>2.1028805141764086E-4</v>
      </c>
      <c r="AF85">
        <f t="shared" ref="AF85:AF116" si="96">IF(S85&lt;&gt;0,G85-P85, -9999)</f>
        <v>3.2707540751519687E-2</v>
      </c>
      <c r="AG85" s="137"/>
      <c r="AH85">
        <f t="shared" ref="AH85:AH116" si="97">$AB$6*($AB$11/AI85*AJ85+$AB$12)</f>
        <v>1.820622869303198E-2</v>
      </c>
      <c r="AI85">
        <f t="shared" ref="AI85:AI116" si="98">1+$AB$7*COS(AL85)</f>
        <v>0.18630684043585455</v>
      </c>
      <c r="AJ85">
        <f t="shared" ref="AJ85:AJ116" si="99">SIN(AL85+RADIANS($AB$9))</f>
        <v>0.66152609730170964</v>
      </c>
      <c r="AK85">
        <f t="shared" ref="AK85:AK116" si="100">$AB$7*SIN(AL85)</f>
        <v>-0.22450869368459833</v>
      </c>
      <c r="AL85">
        <f t="shared" ref="AL85:AL116" si="101">2*ATAN(AM85)</f>
        <v>-2.8723776346274339</v>
      </c>
      <c r="AM85">
        <f t="shared" ref="AM85:AM116" si="102">SQRT((1+$AB$7)/(1-$AB$7))*TAN(AN85/2)</f>
        <v>-7.384082569796111</v>
      </c>
      <c r="AN85" s="19">
        <f t="shared" si="83"/>
        <v>-498.64145522559829</v>
      </c>
      <c r="AO85" s="19">
        <f t="shared" si="83"/>
        <v>-498.62699768108467</v>
      </c>
      <c r="AP85" s="19">
        <f t="shared" si="83"/>
        <v>-498.65365231266742</v>
      </c>
      <c r="AQ85" s="19">
        <f t="shared" si="83"/>
        <v>-498.60381477230203</v>
      </c>
      <c r="AR85" s="19">
        <f t="shared" si="83"/>
        <v>-498.69475853400428</v>
      </c>
      <c r="AS85" s="19">
        <f t="shared" si="83"/>
        <v>-498.51990956010764</v>
      </c>
      <c r="AT85" s="19">
        <f t="shared" si="83"/>
        <v>-498.83077543237067</v>
      </c>
      <c r="AU85" s="19">
        <f t="shared" ref="AU85:AU116" si="103">RADIANS($AB$9)+$AB$18*(F85-AB$15)</f>
        <v>-497.98753618871706</v>
      </c>
      <c r="AV85"/>
      <c r="AW85">
        <v>-2100</v>
      </c>
      <c r="AX85">
        <f t="shared" si="72"/>
        <v>9.3506448282958694E-3</v>
      </c>
      <c r="AY85">
        <f t="shared" si="73"/>
        <v>1.3054044370760435E-2</v>
      </c>
      <c r="AZ85">
        <f t="shared" si="74"/>
        <v>-3.7033995424645659E-3</v>
      </c>
      <c r="BA85">
        <f t="shared" si="75"/>
        <v>0.19217097501912928</v>
      </c>
      <c r="BB85">
        <f t="shared" si="76"/>
        <v>0.15875660449906695</v>
      </c>
      <c r="BC85">
        <f t="shared" si="77"/>
        <v>2.8473868838884862</v>
      </c>
      <c r="BD85">
        <f t="shared" si="78"/>
        <v>6.7488580359931101</v>
      </c>
      <c r="BE85">
        <f t="shared" si="84"/>
        <v>-500.45583888304577</v>
      </c>
      <c r="BF85">
        <f t="shared" si="84"/>
        <v>-500.46323441556609</v>
      </c>
      <c r="BG85">
        <f t="shared" si="84"/>
        <v>-500.44832692469879</v>
      </c>
      <c r="BH85">
        <f t="shared" si="84"/>
        <v>-500.47870174535052</v>
      </c>
      <c r="BI85">
        <f t="shared" si="84"/>
        <v>-500.41808013147335</v>
      </c>
      <c r="BJ85">
        <f t="shared" si="84"/>
        <v>-500.54488653503864</v>
      </c>
      <c r="BK85">
        <f t="shared" si="84"/>
        <v>-500.29978428775286</v>
      </c>
      <c r="BL85">
        <f t="shared" si="79"/>
        <v>-501.14244216079334</v>
      </c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</row>
    <row r="86" spans="1:79" s="19" customFormat="1">
      <c r="A86" s="37" t="s">
        <v>98</v>
      </c>
      <c r="B86" s="35">
        <v>1</v>
      </c>
      <c r="C86" s="34">
        <v>53793.585700000003</v>
      </c>
      <c r="D86" s="34">
        <v>2.9999999999999997E-4</v>
      </c>
      <c r="E86" s="19">
        <f t="shared" si="86"/>
        <v>-847.98113839878545</v>
      </c>
      <c r="F86" s="19">
        <f t="shared" si="87"/>
        <v>-848</v>
      </c>
      <c r="G86" s="19">
        <f t="shared" si="88"/>
        <v>4.6150000001944136E-2</v>
      </c>
      <c r="J86" s="20"/>
      <c r="K86" s="19">
        <f t="shared" si="82"/>
        <v>4.6150000001944136E-2</v>
      </c>
      <c r="P86" s="21">
        <f t="shared" ref="P86:P117" si="104">D$11+D$12*F86+D$13*F86^2</f>
        <v>1.3718392472283217E-2</v>
      </c>
      <c r="Q86" s="22">
        <f t="shared" si="89"/>
        <v>38775.085700000003</v>
      </c>
      <c r="R86" s="19">
        <f t="shared" si="85"/>
        <v>1.0518091669579589E-3</v>
      </c>
      <c r="S86" s="137">
        <v>1</v>
      </c>
      <c r="Z86">
        <f t="shared" si="90"/>
        <v>-848</v>
      </c>
      <c r="AA86" s="19">
        <f t="shared" si="91"/>
        <v>3.1907808585290701E-2</v>
      </c>
      <c r="AB86" s="19">
        <f t="shared" si="92"/>
        <v>2.7960583888936651E-2</v>
      </c>
      <c r="AC86" s="19">
        <f t="shared" si="93"/>
        <v>3.243160752966092E-2</v>
      </c>
      <c r="AD86" s="19">
        <f t="shared" si="94"/>
        <v>1.4242191416653435E-2</v>
      </c>
      <c r="AE86" s="19">
        <f t="shared" si="95"/>
        <v>2.028400163485968E-4</v>
      </c>
      <c r="AF86">
        <f t="shared" si="96"/>
        <v>3.243160752966092E-2</v>
      </c>
      <c r="AG86" s="137"/>
      <c r="AH86">
        <f t="shared" si="97"/>
        <v>1.8189416113007485E-2</v>
      </c>
      <c r="AI86">
        <f t="shared" si="98"/>
        <v>0.18781770673846743</v>
      </c>
      <c r="AJ86">
        <f t="shared" si="99"/>
        <v>0.66649810047354174</v>
      </c>
      <c r="AK86">
        <f t="shared" si="100"/>
        <v>-0.22991440575545619</v>
      </c>
      <c r="AL86">
        <f t="shared" si="101"/>
        <v>-2.8657280574500352</v>
      </c>
      <c r="AM86">
        <f t="shared" si="102"/>
        <v>-7.2038977290670196</v>
      </c>
      <c r="AN86" s="19">
        <f t="shared" si="83"/>
        <v>-498.6223946713464</v>
      </c>
      <c r="AO86" s="19">
        <f t="shared" si="83"/>
        <v>-498.61014097393036</v>
      </c>
      <c r="AP86" s="19">
        <f t="shared" si="83"/>
        <v>-498.63324961100312</v>
      </c>
      <c r="AQ86" s="19">
        <f t="shared" si="83"/>
        <v>-498.58908950749344</v>
      </c>
      <c r="AR86" s="19">
        <f t="shared" si="83"/>
        <v>-498.67151501174135</v>
      </c>
      <c r="AS86" s="19">
        <f t="shared" si="83"/>
        <v>-498.50958233518713</v>
      </c>
      <c r="AT86" s="19">
        <f t="shared" si="83"/>
        <v>-498.80354531433022</v>
      </c>
      <c r="AU86" s="19">
        <f t="shared" si="103"/>
        <v>-497.95957167163982</v>
      </c>
      <c r="AV86"/>
      <c r="AW86">
        <v>-2050</v>
      </c>
      <c r="AX86">
        <f t="shared" si="72"/>
        <v>1.0938718615966339E-2</v>
      </c>
      <c r="AY86">
        <f t="shared" si="73"/>
        <v>1.3080151869685228E-2</v>
      </c>
      <c r="AZ86">
        <f t="shared" si="74"/>
        <v>-2.1414332537188891E-3</v>
      </c>
      <c r="BA86">
        <f t="shared" si="75"/>
        <v>0.18507140906424346</v>
      </c>
      <c r="BB86">
        <f t="shared" si="76"/>
        <v>0.18883999770508073</v>
      </c>
      <c r="BC86">
        <f t="shared" si="77"/>
        <v>2.8779364823771285</v>
      </c>
      <c r="BD86">
        <f t="shared" si="78"/>
        <v>7.5416432804879134</v>
      </c>
      <c r="BE86">
        <f t="shared" si="84"/>
        <v>-500.36895683577353</v>
      </c>
      <c r="BF86">
        <f t="shared" si="84"/>
        <v>-500.38544996109107</v>
      </c>
      <c r="BG86">
        <f t="shared" si="84"/>
        <v>-500.35559446111404</v>
      </c>
      <c r="BH86">
        <f t="shared" si="84"/>
        <v>-500.41043887977196</v>
      </c>
      <c r="BI86">
        <f t="shared" si="84"/>
        <v>-500.31216685703134</v>
      </c>
      <c r="BJ86">
        <f t="shared" si="84"/>
        <v>-500.49780544830526</v>
      </c>
      <c r="BK86">
        <f t="shared" si="84"/>
        <v>-500.17322416017458</v>
      </c>
      <c r="BL86">
        <f t="shared" si="79"/>
        <v>-501.01533071953321</v>
      </c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</row>
    <row r="87" spans="1:79" s="19" customFormat="1">
      <c r="A87" s="37" t="s">
        <v>99</v>
      </c>
      <c r="B87" s="35" t="s">
        <v>89</v>
      </c>
      <c r="C87" s="37">
        <v>54055.386500000001</v>
      </c>
      <c r="D87" s="37">
        <v>2.2000000000000001E-3</v>
      </c>
      <c r="E87" s="19">
        <f t="shared" si="86"/>
        <v>-740.98260563927101</v>
      </c>
      <c r="F87" s="19">
        <f t="shared" si="87"/>
        <v>-741</v>
      </c>
      <c r="G87" s="19">
        <f t="shared" si="88"/>
        <v>4.2560000001685694E-2</v>
      </c>
      <c r="J87" s="92">
        <f>G87</f>
        <v>4.2560000001685694E-2</v>
      </c>
      <c r="P87" s="21">
        <f t="shared" si="104"/>
        <v>1.3776195640390662E-2</v>
      </c>
      <c r="Q87" s="22">
        <f t="shared" si="89"/>
        <v>39036.886500000001</v>
      </c>
      <c r="R87" s="19">
        <f t="shared" si="85"/>
        <v>8.2850739350930687E-4</v>
      </c>
      <c r="S87" s="137">
        <v>1</v>
      </c>
      <c r="Z87">
        <f t="shared" si="90"/>
        <v>-741</v>
      </c>
      <c r="AA87" s="19">
        <f t="shared" si="91"/>
        <v>3.1440103145633821E-2</v>
      </c>
      <c r="AB87" s="19">
        <f t="shared" si="92"/>
        <v>2.4896092496442535E-2</v>
      </c>
      <c r="AC87" s="19">
        <f t="shared" si="93"/>
        <v>2.8783804361295032E-2</v>
      </c>
      <c r="AD87" s="19">
        <f t="shared" si="94"/>
        <v>1.1119896856051872E-2</v>
      </c>
      <c r="AE87" s="19">
        <f t="shared" si="95"/>
        <v>1.2365210608923232E-4</v>
      </c>
      <c r="AF87">
        <f t="shared" si="96"/>
        <v>2.8783804361295032E-2</v>
      </c>
      <c r="AG87" s="137"/>
      <c r="AH87">
        <f t="shared" si="97"/>
        <v>1.7663907505243159E-2</v>
      </c>
      <c r="AI87">
        <f t="shared" si="98"/>
        <v>0.20573625009826235</v>
      </c>
      <c r="AJ87">
        <f t="shared" si="99"/>
        <v>0.71663963640974204</v>
      </c>
      <c r="AK87">
        <f t="shared" si="100"/>
        <v>-0.28573730427348265</v>
      </c>
      <c r="AL87">
        <f t="shared" si="101"/>
        <v>-2.796257382070003</v>
      </c>
      <c r="AM87">
        <f t="shared" si="102"/>
        <v>-5.7338026839282863</v>
      </c>
      <c r="AN87" s="19">
        <f t="shared" si="83"/>
        <v>-498.43265394416437</v>
      </c>
      <c r="AO87" s="19">
        <f t="shared" si="83"/>
        <v>-498.43161500158163</v>
      </c>
      <c r="AP87" s="19">
        <f t="shared" si="83"/>
        <v>-498.43422793191638</v>
      </c>
      <c r="AQ87" s="19">
        <f t="shared" si="83"/>
        <v>-498.42763181467416</v>
      </c>
      <c r="AR87" s="19">
        <f t="shared" si="83"/>
        <v>-498.44412981290986</v>
      </c>
      <c r="AS87" s="19">
        <f t="shared" si="83"/>
        <v>-498.40184579301018</v>
      </c>
      <c r="AT87" s="19">
        <f t="shared" si="83"/>
        <v>-498.50438045827963</v>
      </c>
      <c r="AU87" s="19">
        <f t="shared" si="103"/>
        <v>-497.68755318734316</v>
      </c>
      <c r="AV87"/>
      <c r="AW87">
        <v>-2000</v>
      </c>
      <c r="AX87">
        <f t="shared" si="72"/>
        <v>1.2529404983297297E-2</v>
      </c>
      <c r="AY87">
        <f t="shared" si="73"/>
        <v>1.3106294641054131E-2</v>
      </c>
      <c r="AZ87">
        <f t="shared" si="74"/>
        <v>-5.7688965775683383E-4</v>
      </c>
      <c r="BA87">
        <f t="shared" si="75"/>
        <v>0.17899028469650069</v>
      </c>
      <c r="BB87">
        <f t="shared" si="76"/>
        <v>0.21745970482469776</v>
      </c>
      <c r="BC87">
        <f t="shared" si="77"/>
        <v>2.9071668618464117</v>
      </c>
      <c r="BD87">
        <f t="shared" si="78"/>
        <v>8.4923776648412037</v>
      </c>
      <c r="BE87">
        <f t="shared" si="84"/>
        <v>-500.28282032948778</v>
      </c>
      <c r="BF87">
        <f t="shared" si="84"/>
        <v>-500.31302859513698</v>
      </c>
      <c r="BG87">
        <f t="shared" si="84"/>
        <v>-500.26294223434792</v>
      </c>
      <c r="BH87">
        <f t="shared" si="84"/>
        <v>-500.34743878065979</v>
      </c>
      <c r="BI87">
        <f t="shared" si="84"/>
        <v>-500.20859091081326</v>
      </c>
      <c r="BJ87">
        <f t="shared" si="84"/>
        <v>-500.44916667285645</v>
      </c>
      <c r="BK87">
        <f t="shared" si="84"/>
        <v>-500.06025190639616</v>
      </c>
      <c r="BL87">
        <f t="shared" si="79"/>
        <v>-500.88821927827308</v>
      </c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</row>
    <row r="88" spans="1:79" s="19" customFormat="1">
      <c r="A88" s="37" t="s">
        <v>98</v>
      </c>
      <c r="B88" s="35">
        <v>1</v>
      </c>
      <c r="C88" s="34">
        <v>54057.8341</v>
      </c>
      <c r="D88" s="34">
        <v>2.9999999999999997E-4</v>
      </c>
      <c r="E88" s="19">
        <f t="shared" si="86"/>
        <v>-739.98226641654082</v>
      </c>
      <c r="F88" s="19">
        <f t="shared" si="87"/>
        <v>-740</v>
      </c>
      <c r="G88" s="19">
        <f t="shared" si="88"/>
        <v>4.3389999998908024E-2</v>
      </c>
      <c r="J88" s="20"/>
      <c r="K88" s="19">
        <f>G88</f>
        <v>4.3389999998908024E-2</v>
      </c>
      <c r="O88" s="19">
        <f t="shared" ref="O88:O119" ca="1" si="105">+C$11+C$12*F88</f>
        <v>-4.6793630271230353E-3</v>
      </c>
      <c r="P88" s="21">
        <f t="shared" si="104"/>
        <v>1.3776736618799823E-2</v>
      </c>
      <c r="Q88" s="22">
        <f t="shared" si="89"/>
        <v>39039.3341</v>
      </c>
      <c r="R88" s="19">
        <f t="shared" si="85"/>
        <v>8.7694536801965746E-4</v>
      </c>
      <c r="S88" s="137">
        <v>1</v>
      </c>
      <c r="Z88">
        <f t="shared" si="90"/>
        <v>-740</v>
      </c>
      <c r="AA88" s="19">
        <f t="shared" si="91"/>
        <v>3.1432432478581025E-2</v>
      </c>
      <c r="AB88" s="19">
        <f t="shared" si="92"/>
        <v>2.5734304139126824E-2</v>
      </c>
      <c r="AC88" s="19">
        <f t="shared" si="93"/>
        <v>2.9613263380108203E-2</v>
      </c>
      <c r="AD88" s="19">
        <f t="shared" si="94"/>
        <v>1.1957567520326999E-2</v>
      </c>
      <c r="AE88" s="19">
        <f t="shared" si="95"/>
        <v>1.4298342100317919E-4</v>
      </c>
      <c r="AF88">
        <f t="shared" si="96"/>
        <v>2.9613263380108203E-2</v>
      </c>
      <c r="AG88" s="137"/>
      <c r="AH88">
        <f t="shared" si="97"/>
        <v>1.76556958597812E-2</v>
      </c>
      <c r="AI88">
        <f t="shared" si="98"/>
        <v>0.20593735732112595</v>
      </c>
      <c r="AJ88">
        <f t="shared" si="99"/>
        <v>0.71712985381242977</v>
      </c>
      <c r="AK88">
        <f t="shared" si="100"/>
        <v>-0.28629570545729371</v>
      </c>
      <c r="AL88">
        <f t="shared" si="101"/>
        <v>-2.7955542505682995</v>
      </c>
      <c r="AM88">
        <f t="shared" si="102"/>
        <v>-5.7219168282747006</v>
      </c>
      <c r="AN88" s="19">
        <f t="shared" si="83"/>
        <v>-498.43082233833547</v>
      </c>
      <c r="AO88" s="19">
        <f t="shared" si="83"/>
        <v>-498.42982038160045</v>
      </c>
      <c r="AP88" s="19">
        <f t="shared" si="83"/>
        <v>-498.43234899447617</v>
      </c>
      <c r="AQ88" s="19">
        <f t="shared" si="83"/>
        <v>-498.42594422914055</v>
      </c>
      <c r="AR88" s="19">
        <f t="shared" si="83"/>
        <v>-498.44202039247978</v>
      </c>
      <c r="AS88" s="19">
        <f t="shared" si="83"/>
        <v>-498.40068809109812</v>
      </c>
      <c r="AT88" s="19">
        <f t="shared" si="83"/>
        <v>-498.50129454398416</v>
      </c>
      <c r="AU88" s="19">
        <f t="shared" si="103"/>
        <v>-497.68501095851798</v>
      </c>
      <c r="AV88"/>
      <c r="AW88">
        <v>-1950</v>
      </c>
      <c r="AX88">
        <f t="shared" si="72"/>
        <v>1.4117811027477467E-2</v>
      </c>
      <c r="AY88">
        <f t="shared" si="73"/>
        <v>1.3132472684867143E-2</v>
      </c>
      <c r="AZ88">
        <f t="shared" si="74"/>
        <v>9.8533834261032411E-4</v>
      </c>
      <c r="BA88">
        <f t="shared" si="75"/>
        <v>0.1737871987095988</v>
      </c>
      <c r="BB88">
        <f t="shared" si="76"/>
        <v>0.24490064302758552</v>
      </c>
      <c r="BC88">
        <f t="shared" si="77"/>
        <v>2.9353729395212511</v>
      </c>
      <c r="BD88">
        <f t="shared" si="78"/>
        <v>9.6639994800101086</v>
      </c>
      <c r="BE88">
        <f t="shared" si="84"/>
        <v>-500.19704622188959</v>
      </c>
      <c r="BF88">
        <f t="shared" si="84"/>
        <v>-500.24507537469253</v>
      </c>
      <c r="BG88">
        <f t="shared" si="84"/>
        <v>-500.17098745001113</v>
      </c>
      <c r="BH88">
        <f t="shared" si="84"/>
        <v>-500.28738945092221</v>
      </c>
      <c r="BI88">
        <f t="shared" si="84"/>
        <v>-500.10908234413085</v>
      </c>
      <c r="BJ88">
        <f t="shared" si="84"/>
        <v>-500.39592621548218</v>
      </c>
      <c r="BK88">
        <f t="shared" si="84"/>
        <v>-499.96063938249324</v>
      </c>
      <c r="BL88">
        <f t="shared" si="79"/>
        <v>-500.76110783701296</v>
      </c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</row>
    <row r="89" spans="1:79" s="19" customFormat="1">
      <c r="A89" s="37" t="s">
        <v>98</v>
      </c>
      <c r="B89" s="35" t="s">
        <v>92</v>
      </c>
      <c r="C89" s="34">
        <v>54073.737999999998</v>
      </c>
      <c r="D89" s="34">
        <v>2.9999999999999997E-4</v>
      </c>
      <c r="E89" s="19">
        <f t="shared" si="86"/>
        <v>-733.4823093302607</v>
      </c>
      <c r="F89" s="19">
        <f t="shared" si="87"/>
        <v>-733.5</v>
      </c>
      <c r="G89" s="19">
        <f t="shared" si="88"/>
        <v>4.3284999999741558E-2</v>
      </c>
      <c r="J89" s="20"/>
      <c r="K89" s="19">
        <f>G89</f>
        <v>4.3284999999741558E-2</v>
      </c>
      <c r="O89" s="19">
        <f t="shared" ca="1" si="105"/>
        <v>-4.6403779684842158E-3</v>
      </c>
      <c r="P89" s="21">
        <f t="shared" si="104"/>
        <v>1.3780253322365703E-2</v>
      </c>
      <c r="Q89" s="22">
        <f t="shared" si="89"/>
        <v>39055.237999999998</v>
      </c>
      <c r="R89" s="19">
        <f t="shared" si="85"/>
        <v>8.7053007649612161E-4</v>
      </c>
      <c r="S89" s="137">
        <v>1</v>
      </c>
      <c r="Z89">
        <f t="shared" si="90"/>
        <v>-733.5</v>
      </c>
      <c r="AA89" s="19">
        <f t="shared" si="91"/>
        <v>3.1380958522790742E-2</v>
      </c>
      <c r="AB89" s="19">
        <f t="shared" si="92"/>
        <v>2.5684294799316519E-2</v>
      </c>
      <c r="AC89" s="19">
        <f t="shared" si="93"/>
        <v>2.9504746677375855E-2</v>
      </c>
      <c r="AD89" s="19">
        <f t="shared" si="94"/>
        <v>1.1904041476950816E-2</v>
      </c>
      <c r="AE89" s="19">
        <f t="shared" si="95"/>
        <v>1.4170620348496538E-4</v>
      </c>
      <c r="AF89">
        <f t="shared" si="96"/>
        <v>2.9504746677375855E-2</v>
      </c>
      <c r="AG89" s="137"/>
      <c r="AH89">
        <f t="shared" si="97"/>
        <v>1.7600705200425039E-2</v>
      </c>
      <c r="AI89">
        <f t="shared" si="98"/>
        <v>0.20726311111642048</v>
      </c>
      <c r="AJ89">
        <f t="shared" si="99"/>
        <v>0.72032912713659936</v>
      </c>
      <c r="AK89">
        <f t="shared" si="100"/>
        <v>-0.28994643723389668</v>
      </c>
      <c r="AL89">
        <f t="shared" si="101"/>
        <v>-2.7909528812551692</v>
      </c>
      <c r="AM89">
        <f t="shared" si="102"/>
        <v>-5.6452994447493534</v>
      </c>
      <c r="AN89" s="19">
        <f t="shared" si="83"/>
        <v>-498.41888028236281</v>
      </c>
      <c r="AO89" s="19">
        <f t="shared" si="83"/>
        <v>-498.41809835541886</v>
      </c>
      <c r="AP89" s="19">
        <f t="shared" si="83"/>
        <v>-498.42011731026685</v>
      </c>
      <c r="AQ89" s="19">
        <f t="shared" si="83"/>
        <v>-498.41488805204506</v>
      </c>
      <c r="AR89" s="19">
        <f t="shared" si="83"/>
        <v>-498.42832524544895</v>
      </c>
      <c r="AS89" s="19">
        <f t="shared" si="83"/>
        <v>-498.39305194237261</v>
      </c>
      <c r="AT89" s="19">
        <f t="shared" si="83"/>
        <v>-498.48110766909116</v>
      </c>
      <c r="AU89" s="19">
        <f t="shared" si="103"/>
        <v>-497.66848647115415</v>
      </c>
      <c r="AV89"/>
      <c r="AW89">
        <v>-1900</v>
      </c>
      <c r="AX89">
        <f t="shared" si="72"/>
        <v>1.568893527197792E-2</v>
      </c>
      <c r="AY89">
        <f t="shared" si="73"/>
        <v>1.3158686001124263E-2</v>
      </c>
      <c r="AZ89">
        <f t="shared" si="74"/>
        <v>2.5302492708536581E-3</v>
      </c>
      <c r="BA89">
        <f t="shared" si="75"/>
        <v>0.16938314916279973</v>
      </c>
      <c r="BB89">
        <f t="shared" si="76"/>
        <v>0.27123640152852896</v>
      </c>
      <c r="BC89">
        <f t="shared" si="77"/>
        <v>2.962633081309443</v>
      </c>
      <c r="BD89">
        <f t="shared" si="78"/>
        <v>11.145865898620652</v>
      </c>
      <c r="BE89">
        <f t="shared" si="84"/>
        <v>-500.11183035408766</v>
      </c>
      <c r="BF89">
        <f t="shared" si="84"/>
        <v>-500.18020251680031</v>
      </c>
      <c r="BG89">
        <f t="shared" si="84"/>
        <v>-500.08083000811791</v>
      </c>
      <c r="BH89">
        <f t="shared" si="84"/>
        <v>-500.22785750333594</v>
      </c>
      <c r="BI89">
        <f t="shared" si="84"/>
        <v>-500.01519980954725</v>
      </c>
      <c r="BJ89">
        <f t="shared" si="84"/>
        <v>-500.33608099834203</v>
      </c>
      <c r="BK89">
        <f t="shared" si="84"/>
        <v>-499.87394287761413</v>
      </c>
      <c r="BL89">
        <f t="shared" si="79"/>
        <v>-500.63399639575283</v>
      </c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</row>
    <row r="90" spans="1:79" s="19" customFormat="1">
      <c r="A90" t="s">
        <v>215</v>
      </c>
      <c r="B90" s="3" t="s">
        <v>92</v>
      </c>
      <c r="C90" s="18">
        <v>54193.631600000001</v>
      </c>
      <c r="D90" t="s">
        <v>204</v>
      </c>
      <c r="E90" s="92">
        <f t="shared" si="86"/>
        <v>-684.4815450573609</v>
      </c>
      <c r="F90" s="19">
        <f t="shared" si="87"/>
        <v>-684.5</v>
      </c>
      <c r="G90" s="19">
        <f t="shared" si="88"/>
        <v>4.5154999999795109E-2</v>
      </c>
      <c r="J90" s="20"/>
      <c r="K90" s="19">
        <f>G90</f>
        <v>4.5154999999795109E-2</v>
      </c>
      <c r="O90" s="19">
        <f t="shared" ca="1" si="105"/>
        <v>-4.3464906033608107E-3</v>
      </c>
      <c r="P90" s="21">
        <f t="shared" si="104"/>
        <v>1.3806783041621605E-2</v>
      </c>
      <c r="Q90" s="22">
        <f t="shared" si="89"/>
        <v>39175.131600000001</v>
      </c>
      <c r="R90" s="19">
        <f t="shared" si="85"/>
        <v>9.8271070645671683E-4</v>
      </c>
      <c r="S90" s="137">
        <v>1</v>
      </c>
      <c r="Z90">
        <f t="shared" si="90"/>
        <v>-684.5</v>
      </c>
      <c r="AA90" s="19">
        <f t="shared" si="91"/>
        <v>3.0898021739159034E-2</v>
      </c>
      <c r="AB90" s="19">
        <f t="shared" si="92"/>
        <v>2.806376130225768E-2</v>
      </c>
      <c r="AC90" s="19">
        <f t="shared" si="93"/>
        <v>3.1348216958173504E-2</v>
      </c>
      <c r="AD90" s="19">
        <f t="shared" si="94"/>
        <v>1.4256978260636075E-2</v>
      </c>
      <c r="AE90" s="19">
        <f t="shared" si="95"/>
        <v>2.0326142912424966E-4</v>
      </c>
      <c r="AF90">
        <f t="shared" si="96"/>
        <v>3.1348216958173504E-2</v>
      </c>
      <c r="AG90" s="137"/>
      <c r="AH90">
        <f t="shared" si="97"/>
        <v>1.7091238697537429E-2</v>
      </c>
      <c r="AI90">
        <f t="shared" si="98"/>
        <v>0.21841706427174334</v>
      </c>
      <c r="AJ90">
        <f t="shared" si="99"/>
        <v>0.74525599116554975</v>
      </c>
      <c r="AK90">
        <f t="shared" si="100"/>
        <v>-0.31879276346844276</v>
      </c>
      <c r="AL90">
        <f t="shared" si="101"/>
        <v>-2.7543109001219017</v>
      </c>
      <c r="AM90">
        <f t="shared" si="102"/>
        <v>-5.0994899955725428</v>
      </c>
      <c r="AN90" s="19">
        <f t="shared" si="83"/>
        <v>-498.32651194002591</v>
      </c>
      <c r="AO90" s="19">
        <f t="shared" si="83"/>
        <v>-498.32653121999158</v>
      </c>
      <c r="AP90" s="19">
        <f t="shared" si="83"/>
        <v>-498.32647026089182</v>
      </c>
      <c r="AQ90" s="19">
        <f t="shared" si="83"/>
        <v>-498.32666296902744</v>
      </c>
      <c r="AR90" s="19">
        <f t="shared" si="83"/>
        <v>-498.32605345242035</v>
      </c>
      <c r="AS90" s="19">
        <f t="shared" si="83"/>
        <v>-498.32797816020735</v>
      </c>
      <c r="AT90" s="19">
        <f t="shared" si="83"/>
        <v>-498.32186878775258</v>
      </c>
      <c r="AU90" s="19">
        <f t="shared" si="103"/>
        <v>-497.5439172587192</v>
      </c>
      <c r="AV90"/>
      <c r="AW90">
        <v>-1850</v>
      </c>
      <c r="AX90">
        <f t="shared" si="72"/>
        <v>1.7219013605607056E-2</v>
      </c>
      <c r="AY90">
        <f t="shared" si="73"/>
        <v>1.3184934589825495E-2</v>
      </c>
      <c r="AZ90">
        <f t="shared" si="74"/>
        <v>4.0340790157815621E-3</v>
      </c>
      <c r="BA90">
        <f t="shared" si="75"/>
        <v>0.16572926268330723</v>
      </c>
      <c r="BB90">
        <f t="shared" si="76"/>
        <v>0.29637865164826044</v>
      </c>
      <c r="BC90">
        <f t="shared" si="77"/>
        <v>2.9888544296221862</v>
      </c>
      <c r="BD90">
        <f t="shared" si="78"/>
        <v>13.068832900402125</v>
      </c>
      <c r="BE90">
        <f t="shared" si="84"/>
        <v>-500.02789329223737</v>
      </c>
      <c r="BF90">
        <f t="shared" si="84"/>
        <v>-500.11664979582378</v>
      </c>
      <c r="BG90">
        <f t="shared" si="84"/>
        <v>-499.99383101455669</v>
      </c>
      <c r="BH90">
        <f t="shared" si="84"/>
        <v>-500.16653615884837</v>
      </c>
      <c r="BI90">
        <f t="shared" si="84"/>
        <v>-499.92825412855041</v>
      </c>
      <c r="BJ90">
        <f t="shared" si="84"/>
        <v>-500.26852529947001</v>
      </c>
      <c r="BK90">
        <f t="shared" si="84"/>
        <v>-499.79951027350955</v>
      </c>
      <c r="BL90">
        <f t="shared" si="79"/>
        <v>-500.5068849544927</v>
      </c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</row>
    <row r="91" spans="1:79" s="19" customFormat="1">
      <c r="A91" t="s">
        <v>215</v>
      </c>
      <c r="B91" s="3" t="s">
        <v>92</v>
      </c>
      <c r="C91" s="18">
        <v>54193.631600000001</v>
      </c>
      <c r="D91" t="s">
        <v>204</v>
      </c>
      <c r="E91" s="92">
        <f t="shared" si="86"/>
        <v>-684.4815450573609</v>
      </c>
      <c r="F91" s="19">
        <f t="shared" si="87"/>
        <v>-684.5</v>
      </c>
      <c r="G91" s="19">
        <f t="shared" si="88"/>
        <v>4.5154999999795109E-2</v>
      </c>
      <c r="J91" s="20"/>
      <c r="K91" s="19">
        <f>G91</f>
        <v>4.5154999999795109E-2</v>
      </c>
      <c r="O91" s="19">
        <f t="shared" ca="1" si="105"/>
        <v>-4.3464906033608107E-3</v>
      </c>
      <c r="P91" s="21">
        <f t="shared" si="104"/>
        <v>1.3806783041621605E-2</v>
      </c>
      <c r="Q91" s="22">
        <f t="shared" si="89"/>
        <v>39175.131600000001</v>
      </c>
      <c r="R91" s="19">
        <f t="shared" si="85"/>
        <v>9.8271070645671683E-4</v>
      </c>
      <c r="S91" s="137">
        <v>1</v>
      </c>
      <c r="Z91">
        <f t="shared" si="90"/>
        <v>-684.5</v>
      </c>
      <c r="AA91" s="19">
        <f t="shared" si="91"/>
        <v>3.0898021739159034E-2</v>
      </c>
      <c r="AB91" s="19">
        <f t="shared" si="92"/>
        <v>2.806376130225768E-2</v>
      </c>
      <c r="AC91" s="19">
        <f t="shared" si="93"/>
        <v>3.1348216958173504E-2</v>
      </c>
      <c r="AD91" s="19">
        <f t="shared" si="94"/>
        <v>1.4256978260636075E-2</v>
      </c>
      <c r="AE91" s="19">
        <f t="shared" si="95"/>
        <v>2.0326142912424966E-4</v>
      </c>
      <c r="AF91">
        <f t="shared" si="96"/>
        <v>3.1348216958173504E-2</v>
      </c>
      <c r="AG91" s="137"/>
      <c r="AH91">
        <f t="shared" si="97"/>
        <v>1.7091238697537429E-2</v>
      </c>
      <c r="AI91">
        <f t="shared" si="98"/>
        <v>0.21841706427174334</v>
      </c>
      <c r="AJ91">
        <f t="shared" si="99"/>
        <v>0.74525599116554975</v>
      </c>
      <c r="AK91">
        <f t="shared" si="100"/>
        <v>-0.31879276346844276</v>
      </c>
      <c r="AL91">
        <f t="shared" si="101"/>
        <v>-2.7543109001219017</v>
      </c>
      <c r="AM91">
        <f t="shared" si="102"/>
        <v>-5.0994899955725428</v>
      </c>
      <c r="AN91" s="19">
        <f t="shared" ref="AN91:AT100" si="106">$AU91+$AB$7*SIN(AO91)</f>
        <v>-498.32651194002591</v>
      </c>
      <c r="AO91" s="19">
        <f t="shared" si="106"/>
        <v>-498.32653121999158</v>
      </c>
      <c r="AP91" s="19">
        <f t="shared" si="106"/>
        <v>-498.32647026089182</v>
      </c>
      <c r="AQ91" s="19">
        <f t="shared" si="106"/>
        <v>-498.32666296902744</v>
      </c>
      <c r="AR91" s="19">
        <f t="shared" si="106"/>
        <v>-498.32605345242035</v>
      </c>
      <c r="AS91" s="19">
        <f t="shared" si="106"/>
        <v>-498.32797816020735</v>
      </c>
      <c r="AT91" s="19">
        <f t="shared" si="106"/>
        <v>-498.32186878775258</v>
      </c>
      <c r="AU91" s="19">
        <f t="shared" si="103"/>
        <v>-497.5439172587192</v>
      </c>
      <c r="AV91"/>
      <c r="AW91">
        <v>-1800</v>
      </c>
      <c r="AX91">
        <f t="shared" si="72"/>
        <v>1.8679533539495224E-2</v>
      </c>
      <c r="AY91">
        <f t="shared" si="73"/>
        <v>1.3211218450970834E-2</v>
      </c>
      <c r="AZ91">
        <f t="shared" si="74"/>
        <v>5.4683150885243914E-3</v>
      </c>
      <c r="BA91">
        <f t="shared" si="75"/>
        <v>0.16278185291172731</v>
      </c>
      <c r="BB91">
        <f t="shared" si="76"/>
        <v>0.32014100920533634</v>
      </c>
      <c r="BC91">
        <f t="shared" si="77"/>
        <v>3.0138340522850604</v>
      </c>
      <c r="BD91">
        <f t="shared" si="78"/>
        <v>15.633224397957845</v>
      </c>
      <c r="BE91">
        <f t="shared" si="84"/>
        <v>-499.94632698997418</v>
      </c>
      <c r="BF91">
        <f t="shared" si="84"/>
        <v>-500.05249392563803</v>
      </c>
      <c r="BG91">
        <f t="shared" si="84"/>
        <v>-499.91139655036687</v>
      </c>
      <c r="BH91">
        <f t="shared" si="84"/>
        <v>-500.10145647850976</v>
      </c>
      <c r="BI91">
        <f t="shared" si="84"/>
        <v>-499.84924037991135</v>
      </c>
      <c r="BJ91">
        <f t="shared" si="84"/>
        <v>-500.19288225944371</v>
      </c>
      <c r="BK91">
        <f t="shared" si="84"/>
        <v>-499.73649156683587</v>
      </c>
      <c r="BL91">
        <f t="shared" si="79"/>
        <v>-500.37977351323258</v>
      </c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</row>
    <row r="92" spans="1:79" s="19" customFormat="1">
      <c r="A92" s="83" t="s">
        <v>101</v>
      </c>
      <c r="B92" s="84" t="s">
        <v>89</v>
      </c>
      <c r="C92" s="83">
        <v>54400.3747</v>
      </c>
      <c r="D92" s="83">
        <v>5.9999999999999995E-4</v>
      </c>
      <c r="E92" s="19">
        <f t="shared" si="86"/>
        <v>-599.98520907155114</v>
      </c>
      <c r="F92" s="19">
        <f t="shared" si="87"/>
        <v>-600</v>
      </c>
      <c r="G92" s="19">
        <f t="shared" si="88"/>
        <v>3.6189999998896383E-2</v>
      </c>
      <c r="J92" s="92">
        <f>G92</f>
        <v>3.6189999998896383E-2</v>
      </c>
      <c r="O92" s="19">
        <f t="shared" ca="1" si="105"/>
        <v>-3.8396848410561634E-3</v>
      </c>
      <c r="P92" s="21">
        <f t="shared" si="104"/>
        <v>1.3852612851691763E-2</v>
      </c>
      <c r="Q92" s="22">
        <f t="shared" si="89"/>
        <v>39381.8747</v>
      </c>
      <c r="R92" s="19">
        <f t="shared" si="85"/>
        <v>4.9895886456410214E-4</v>
      </c>
      <c r="S92" s="137">
        <v>1</v>
      </c>
      <c r="Z92">
        <f t="shared" si="90"/>
        <v>-600</v>
      </c>
      <c r="AA92" s="19">
        <f t="shared" si="91"/>
        <v>2.9609322430103623E-2</v>
      </c>
      <c r="AB92" s="19">
        <f t="shared" si="92"/>
        <v>2.0433290420484522E-2</v>
      </c>
      <c r="AC92" s="19">
        <f t="shared" si="93"/>
        <v>2.233738714720462E-2</v>
      </c>
      <c r="AD92" s="19">
        <f t="shared" si="94"/>
        <v>6.5806775687927595E-3</v>
      </c>
      <c r="AE92" s="19">
        <f t="shared" si="95"/>
        <v>4.3305317264412183E-5</v>
      </c>
      <c r="AF92">
        <f t="shared" si="96"/>
        <v>2.233738714720462E-2</v>
      </c>
      <c r="AG92" s="137"/>
      <c r="AH92">
        <f t="shared" si="97"/>
        <v>1.5756709578411861E-2</v>
      </c>
      <c r="AI92">
        <f t="shared" si="98"/>
        <v>0.24415806341956292</v>
      </c>
      <c r="AJ92">
        <f t="shared" si="99"/>
        <v>0.79256633075138905</v>
      </c>
      <c r="AK92">
        <f t="shared" si="100"/>
        <v>-0.37577077902330469</v>
      </c>
      <c r="AL92">
        <f t="shared" si="101"/>
        <v>-2.6802234416289514</v>
      </c>
      <c r="AM92">
        <f t="shared" si="102"/>
        <v>-4.2577539237589379</v>
      </c>
      <c r="AN92" s="19">
        <f t="shared" si="106"/>
        <v>-498.15431650842186</v>
      </c>
      <c r="AO92" s="19">
        <f t="shared" si="106"/>
        <v>-498.15433627217192</v>
      </c>
      <c r="AP92" s="19">
        <f t="shared" si="106"/>
        <v>-498.15422491665055</v>
      </c>
      <c r="AQ92" s="19">
        <f t="shared" si="106"/>
        <v>-498.15485157987865</v>
      </c>
      <c r="AR92" s="19">
        <f t="shared" si="106"/>
        <v>-498.15130086351934</v>
      </c>
      <c r="AS92" s="19">
        <f t="shared" si="106"/>
        <v>-498.17070131485514</v>
      </c>
      <c r="AT92" s="19">
        <f t="shared" si="106"/>
        <v>-498.0193445091715</v>
      </c>
      <c r="AU92" s="19">
        <f t="shared" si="103"/>
        <v>-497.3290989229896</v>
      </c>
      <c r="AV92"/>
      <c r="AW92">
        <v>-1750</v>
      </c>
      <c r="AX92">
        <f t="shared" si="72"/>
        <v>2.0042729370916366E-2</v>
      </c>
      <c r="AY92">
        <f t="shared" si="73"/>
        <v>1.3237537584560283E-2</v>
      </c>
      <c r="AZ92">
        <f t="shared" si="74"/>
        <v>6.8051917863560839E-3</v>
      </c>
      <c r="BA92">
        <f t="shared" si="75"/>
        <v>0.16048646458102322</v>
      </c>
      <c r="BB92">
        <f t="shared" si="76"/>
        <v>0.3423075399542268</v>
      </c>
      <c r="BC92">
        <f t="shared" si="77"/>
        <v>3.0373274344479704</v>
      </c>
      <c r="BD92">
        <f t="shared" si="78"/>
        <v>19.164471291764233</v>
      </c>
      <c r="BE92">
        <f t="shared" ref="BE92:BK101" si="107">$BL92+$AB$7*SIN(BF92)</f>
        <v>-499.86837239578387</v>
      </c>
      <c r="BF92">
        <f t="shared" si="107"/>
        <v>-499.98590386826589</v>
      </c>
      <c r="BG92">
        <f t="shared" si="107"/>
        <v>-499.83477158121929</v>
      </c>
      <c r="BH92">
        <f t="shared" si="107"/>
        <v>-500.03115155117501</v>
      </c>
      <c r="BI92">
        <f t="shared" si="107"/>
        <v>-499.77876415448776</v>
      </c>
      <c r="BJ92">
        <f t="shared" si="107"/>
        <v>-500.10933934085148</v>
      </c>
      <c r="BK92">
        <f t="shared" si="107"/>
        <v>-499.68385258444789</v>
      </c>
      <c r="BL92">
        <f t="shared" si="79"/>
        <v>-500.25266207197245</v>
      </c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</row>
    <row r="93" spans="1:79" s="19" customFormat="1">
      <c r="A93" t="s">
        <v>215</v>
      </c>
      <c r="B93" s="3" t="s">
        <v>89</v>
      </c>
      <c r="C93" s="18">
        <v>54402.823700000001</v>
      </c>
      <c r="D93" t="s">
        <v>204</v>
      </c>
      <c r="E93" s="92">
        <f t="shared" si="86"/>
        <v>-598.98429766590186</v>
      </c>
      <c r="F93" s="19">
        <f t="shared" si="87"/>
        <v>-599</v>
      </c>
      <c r="G93" s="19">
        <f t="shared" si="88"/>
        <v>3.8420000004407484E-2</v>
      </c>
      <c r="J93" s="20"/>
      <c r="K93" s="19">
        <f>G93</f>
        <v>3.8420000004407484E-2</v>
      </c>
      <c r="O93" s="19">
        <f t="shared" ca="1" si="105"/>
        <v>-3.8336871397271141E-3</v>
      </c>
      <c r="P93" s="21">
        <f t="shared" si="104"/>
        <v>1.3853155819466773E-2</v>
      </c>
      <c r="Q93" s="22">
        <f t="shared" si="89"/>
        <v>39384.323700000001</v>
      </c>
      <c r="R93" s="19">
        <f t="shared" si="85"/>
        <v>6.0352983320715529E-4</v>
      </c>
      <c r="S93" s="137">
        <v>1</v>
      </c>
      <c r="Z93">
        <f t="shared" si="90"/>
        <v>-599</v>
      </c>
      <c r="AA93" s="19">
        <f t="shared" si="91"/>
        <v>2.9590063845243555E-2</v>
      </c>
      <c r="AB93" s="19">
        <f t="shared" si="92"/>
        <v>2.2683091978630703E-2</v>
      </c>
      <c r="AC93" s="19">
        <f t="shared" si="93"/>
        <v>2.4566844184940713E-2</v>
      </c>
      <c r="AD93" s="19">
        <f t="shared" si="94"/>
        <v>8.8299361591639286E-3</v>
      </c>
      <c r="AE93" s="19">
        <f t="shared" si="95"/>
        <v>7.7967772574910629E-5</v>
      </c>
      <c r="AF93">
        <f t="shared" si="96"/>
        <v>2.4566844184940713E-2</v>
      </c>
      <c r="AG93" s="137"/>
      <c r="AH93">
        <f t="shared" si="97"/>
        <v>1.5736908025776781E-2</v>
      </c>
      <c r="AI93">
        <f t="shared" si="98"/>
        <v>0.24452838335093374</v>
      </c>
      <c r="AJ93">
        <f t="shared" si="99"/>
        <v>0.79316629250123416</v>
      </c>
      <c r="AK93">
        <f t="shared" si="100"/>
        <v>-0.37651473795735141</v>
      </c>
      <c r="AL93">
        <f t="shared" si="101"/>
        <v>-2.6792389220732775</v>
      </c>
      <c r="AM93">
        <f t="shared" si="102"/>
        <v>-4.2483574416421463</v>
      </c>
      <c r="AN93" s="19">
        <f t="shared" si="106"/>
        <v>-498.15215606634524</v>
      </c>
      <c r="AO93" s="19">
        <f t="shared" si="106"/>
        <v>-498.15217485620013</v>
      </c>
      <c r="AP93" s="19">
        <f t="shared" si="106"/>
        <v>-498.15206791403557</v>
      </c>
      <c r="AQ93" s="19">
        <f t="shared" si="106"/>
        <v>-498.15267585811199</v>
      </c>
      <c r="AR93" s="19">
        <f t="shared" si="106"/>
        <v>-498.14919637069482</v>
      </c>
      <c r="AS93" s="19">
        <f t="shared" si="106"/>
        <v>-498.16839820063143</v>
      </c>
      <c r="AT93" s="19">
        <f t="shared" si="106"/>
        <v>-498.01556487916145</v>
      </c>
      <c r="AU93" s="19">
        <f t="shared" si="103"/>
        <v>-497.32655669416442</v>
      </c>
      <c r="AV93"/>
      <c r="AW93">
        <v>-1700</v>
      </c>
      <c r="AX93">
        <f t="shared" si="72"/>
        <v>2.1287130956595193E-2</v>
      </c>
      <c r="AY93">
        <f t="shared" si="73"/>
        <v>1.3263891990593839E-2</v>
      </c>
      <c r="AZ93">
        <f t="shared" si="74"/>
        <v>8.0232389660013521E-3</v>
      </c>
      <c r="BA93">
        <f t="shared" si="75"/>
        <v>0.15877156843728868</v>
      </c>
      <c r="BB93">
        <f t="shared" si="76"/>
        <v>0.36269930530900463</v>
      </c>
      <c r="BC93">
        <f t="shared" si="77"/>
        <v>3.0591185343089577</v>
      </c>
      <c r="BD93">
        <f t="shared" si="78"/>
        <v>24.236284370150649</v>
      </c>
      <c r="BE93">
        <f t="shared" si="107"/>
        <v>-499.7951607164739</v>
      </c>
      <c r="BF93">
        <f t="shared" si="107"/>
        <v>-499.91539743072923</v>
      </c>
      <c r="BG93">
        <f t="shared" si="107"/>
        <v>-499.76484637410289</v>
      </c>
      <c r="BH93">
        <f t="shared" si="107"/>
        <v>-499.9547642145871</v>
      </c>
      <c r="BI93">
        <f t="shared" si="107"/>
        <v>-499.7169686542556</v>
      </c>
      <c r="BJ93">
        <f t="shared" si="107"/>
        <v>-500.01850442235525</v>
      </c>
      <c r="BK93">
        <f t="shared" si="107"/>
        <v>-499.64039167037771</v>
      </c>
      <c r="BL93">
        <f t="shared" si="79"/>
        <v>-500.12555063071233</v>
      </c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</row>
    <row r="94" spans="1:79" s="19" customFormat="1">
      <c r="A94" t="s">
        <v>215</v>
      </c>
      <c r="B94" s="3" t="s">
        <v>89</v>
      </c>
      <c r="C94" s="18">
        <v>54402.823700000001</v>
      </c>
      <c r="D94" t="s">
        <v>204</v>
      </c>
      <c r="E94" s="92">
        <f t="shared" si="86"/>
        <v>-598.98429766590186</v>
      </c>
      <c r="F94" s="19">
        <f t="shared" si="87"/>
        <v>-599</v>
      </c>
      <c r="G94" s="19">
        <f t="shared" si="88"/>
        <v>3.8420000004407484E-2</v>
      </c>
      <c r="J94" s="20"/>
      <c r="K94" s="19">
        <f>G94</f>
        <v>3.8420000004407484E-2</v>
      </c>
      <c r="O94" s="19">
        <f t="shared" ca="1" si="105"/>
        <v>-3.8336871397271141E-3</v>
      </c>
      <c r="P94" s="21">
        <f t="shared" si="104"/>
        <v>1.3853155819466773E-2</v>
      </c>
      <c r="Q94" s="22">
        <f t="shared" si="89"/>
        <v>39384.323700000001</v>
      </c>
      <c r="R94" s="19">
        <f t="shared" si="85"/>
        <v>6.0352983320715529E-4</v>
      </c>
      <c r="S94" s="137">
        <v>1</v>
      </c>
      <c r="Z94">
        <f t="shared" si="90"/>
        <v>-599</v>
      </c>
      <c r="AA94" s="19">
        <f t="shared" si="91"/>
        <v>2.9590063845243555E-2</v>
      </c>
      <c r="AB94" s="19">
        <f t="shared" si="92"/>
        <v>2.2683091978630703E-2</v>
      </c>
      <c r="AC94" s="19">
        <f t="shared" si="93"/>
        <v>2.4566844184940713E-2</v>
      </c>
      <c r="AD94" s="19">
        <f t="shared" si="94"/>
        <v>8.8299361591639286E-3</v>
      </c>
      <c r="AE94" s="19">
        <f t="shared" si="95"/>
        <v>7.7967772574910629E-5</v>
      </c>
      <c r="AF94">
        <f t="shared" si="96"/>
        <v>2.4566844184940713E-2</v>
      </c>
      <c r="AG94" s="137"/>
      <c r="AH94">
        <f t="shared" si="97"/>
        <v>1.5736908025776781E-2</v>
      </c>
      <c r="AI94">
        <f t="shared" si="98"/>
        <v>0.24452838335093374</v>
      </c>
      <c r="AJ94">
        <f t="shared" si="99"/>
        <v>0.79316629250123416</v>
      </c>
      <c r="AK94">
        <f t="shared" si="100"/>
        <v>-0.37651473795735141</v>
      </c>
      <c r="AL94">
        <f t="shared" si="101"/>
        <v>-2.6792389220732775</v>
      </c>
      <c r="AM94">
        <f t="shared" si="102"/>
        <v>-4.2483574416421463</v>
      </c>
      <c r="AN94" s="19">
        <f t="shared" si="106"/>
        <v>-498.15215606634524</v>
      </c>
      <c r="AO94" s="19">
        <f t="shared" si="106"/>
        <v>-498.15217485620013</v>
      </c>
      <c r="AP94" s="19">
        <f t="shared" si="106"/>
        <v>-498.15206791403557</v>
      </c>
      <c r="AQ94" s="19">
        <f t="shared" si="106"/>
        <v>-498.15267585811199</v>
      </c>
      <c r="AR94" s="19">
        <f t="shared" si="106"/>
        <v>-498.14919637069482</v>
      </c>
      <c r="AS94" s="19">
        <f t="shared" si="106"/>
        <v>-498.16839820063143</v>
      </c>
      <c r="AT94" s="19">
        <f t="shared" si="106"/>
        <v>-498.01556487916145</v>
      </c>
      <c r="AU94" s="19">
        <f t="shared" si="103"/>
        <v>-497.32655669416442</v>
      </c>
      <c r="AV94"/>
      <c r="AW94">
        <v>-1650</v>
      </c>
      <c r="AX94">
        <f t="shared" si="72"/>
        <v>2.2401899037684182E-2</v>
      </c>
      <c r="AY94">
        <f t="shared" si="73"/>
        <v>1.3290281669071506E-2</v>
      </c>
      <c r="AZ94">
        <f t="shared" si="74"/>
        <v>9.1116173686126758E-3</v>
      </c>
      <c r="BA94">
        <f t="shared" si="75"/>
        <v>0.15755080758118345</v>
      </c>
      <c r="BB94">
        <f t="shared" si="76"/>
        <v>0.38123466800051509</v>
      </c>
      <c r="BC94">
        <f t="shared" si="77"/>
        <v>3.0790871846768995</v>
      </c>
      <c r="BD94">
        <f t="shared" si="78"/>
        <v>31.986781905029737</v>
      </c>
      <c r="BE94">
        <f t="shared" si="107"/>
        <v>-499.72745175342192</v>
      </c>
      <c r="BF94">
        <f t="shared" si="107"/>
        <v>-499.84005727052005</v>
      </c>
      <c r="BG94">
        <f t="shared" si="107"/>
        <v>-499.70198534940909</v>
      </c>
      <c r="BH94">
        <f t="shared" si="107"/>
        <v>-499.87209292616939</v>
      </c>
      <c r="BI94">
        <f t="shared" si="107"/>
        <v>-499.66347862284925</v>
      </c>
      <c r="BJ94">
        <f t="shared" si="107"/>
        <v>-499.92128916306564</v>
      </c>
      <c r="BK94">
        <f t="shared" si="107"/>
        <v>-499.60475907524483</v>
      </c>
      <c r="BL94">
        <f t="shared" si="79"/>
        <v>-499.9984391894522</v>
      </c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</row>
    <row r="95" spans="1:79" s="19" customFormat="1">
      <c r="A95" t="s">
        <v>215</v>
      </c>
      <c r="B95" s="3" t="s">
        <v>92</v>
      </c>
      <c r="C95" s="18">
        <v>54408.942300000002</v>
      </c>
      <c r="D95" t="s">
        <v>204</v>
      </c>
      <c r="E95" s="92">
        <f t="shared" si="86"/>
        <v>-596.48361308990923</v>
      </c>
      <c r="F95" s="19">
        <f t="shared" si="87"/>
        <v>-596.5</v>
      </c>
      <c r="G95" s="19">
        <f t="shared" si="88"/>
        <v>4.0095000003930181E-2</v>
      </c>
      <c r="J95" s="20"/>
      <c r="K95" s="19">
        <f>G95</f>
        <v>4.0095000003930181E-2</v>
      </c>
      <c r="O95" s="19">
        <f t="shared" ca="1" si="105"/>
        <v>-3.8186928864044913E-3</v>
      </c>
      <c r="P95" s="21">
        <f t="shared" si="104"/>
        <v>1.3854513300631073E-2</v>
      </c>
      <c r="Q95" s="22">
        <f t="shared" si="89"/>
        <v>39390.442300000002</v>
      </c>
      <c r="R95" s="19">
        <f t="shared" si="85"/>
        <v>6.8856314242601727E-4</v>
      </c>
      <c r="S95" s="137">
        <v>1</v>
      </c>
      <c r="Z95">
        <f t="shared" si="90"/>
        <v>-596.5</v>
      </c>
      <c r="AA95" s="19">
        <f t="shared" si="91"/>
        <v>2.9541462583414634E-2</v>
      </c>
      <c r="AB95" s="19">
        <f t="shared" si="92"/>
        <v>2.4408050721146619E-2</v>
      </c>
      <c r="AC95" s="19">
        <f t="shared" si="93"/>
        <v>2.6240486703299107E-2</v>
      </c>
      <c r="AD95" s="19">
        <f t="shared" si="94"/>
        <v>1.0553537420515548E-2</v>
      </c>
      <c r="AE95" s="19">
        <f t="shared" si="95"/>
        <v>1.1137715208622197E-4</v>
      </c>
      <c r="AF95">
        <f t="shared" si="96"/>
        <v>2.6240486703299107E-2</v>
      </c>
      <c r="AG95" s="137"/>
      <c r="AH95">
        <f t="shared" si="97"/>
        <v>1.5686949282783563E-2</v>
      </c>
      <c r="AI95">
        <f t="shared" si="98"/>
        <v>0.24546236391273091</v>
      </c>
      <c r="AJ95">
        <f t="shared" si="99"/>
        <v>0.79467081829302932</v>
      </c>
      <c r="AK95">
        <f t="shared" si="100"/>
        <v>-0.37838296366152979</v>
      </c>
      <c r="AL95">
        <f t="shared" si="101"/>
        <v>-2.6767644673670667</v>
      </c>
      <c r="AM95">
        <f t="shared" si="102"/>
        <v>-4.2249132806023129</v>
      </c>
      <c r="AN95" s="19">
        <f t="shared" si="106"/>
        <v>-498.1467405331627</v>
      </c>
      <c r="AO95" s="19">
        <f t="shared" si="106"/>
        <v>-498.14675701128073</v>
      </c>
      <c r="AP95" s="19">
        <f t="shared" si="106"/>
        <v>-498.14666077742027</v>
      </c>
      <c r="AQ95" s="19">
        <f t="shared" si="106"/>
        <v>-498.14722216257974</v>
      </c>
      <c r="AR95" s="19">
        <f t="shared" si="106"/>
        <v>-498.14392555138375</v>
      </c>
      <c r="AS95" s="19">
        <f t="shared" si="106"/>
        <v>-498.16258883878788</v>
      </c>
      <c r="AT95" s="19">
        <f t="shared" si="106"/>
        <v>-498.00609633979315</v>
      </c>
      <c r="AU95" s="19">
        <f t="shared" si="103"/>
        <v>-497.32020112210142</v>
      </c>
      <c r="AV95"/>
      <c r="AW95">
        <v>-1600</v>
      </c>
      <c r="AX95">
        <f t="shared" si="72"/>
        <v>2.3389095509511348E-2</v>
      </c>
      <c r="AY95">
        <f t="shared" si="73"/>
        <v>1.3316706619993283E-2</v>
      </c>
      <c r="AZ95">
        <f t="shared" si="74"/>
        <v>1.0072388889518063E-2</v>
      </c>
      <c r="BA95">
        <f t="shared" si="75"/>
        <v>0.15673149406308506</v>
      </c>
      <c r="BB95">
        <f t="shared" si="76"/>
        <v>0.39797817763335597</v>
      </c>
      <c r="BC95">
        <f t="shared" si="77"/>
        <v>3.0972676420532155</v>
      </c>
      <c r="BD95">
        <f t="shared" si="78"/>
        <v>45.113863907716421</v>
      </c>
      <c r="BE95">
        <f t="shared" si="107"/>
        <v>-499.6654079494125</v>
      </c>
      <c r="BF95">
        <f t="shared" si="107"/>
        <v>-499.7596714372288</v>
      </c>
      <c r="BG95">
        <f t="shared" si="107"/>
        <v>-499.6458996682714</v>
      </c>
      <c r="BH95">
        <f t="shared" si="107"/>
        <v>-499.78357700919645</v>
      </c>
      <c r="BI95">
        <f t="shared" si="107"/>
        <v>-499.61737813952755</v>
      </c>
      <c r="BJ95">
        <f t="shared" si="107"/>
        <v>-499.81881928735004</v>
      </c>
      <c r="BK95">
        <f t="shared" si="107"/>
        <v>-499.57547873523919</v>
      </c>
      <c r="BL95">
        <f t="shared" si="79"/>
        <v>-499.87132774819207</v>
      </c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</row>
    <row r="96" spans="1:79" s="19" customFormat="1">
      <c r="A96" t="s">
        <v>215</v>
      </c>
      <c r="B96" s="3" t="s">
        <v>92</v>
      </c>
      <c r="C96" s="18">
        <v>54408.942300000002</v>
      </c>
      <c r="D96" t="s">
        <v>204</v>
      </c>
      <c r="E96" s="92">
        <f t="shared" si="86"/>
        <v>-596.48361308990923</v>
      </c>
      <c r="F96" s="19">
        <f t="shared" si="87"/>
        <v>-596.5</v>
      </c>
      <c r="G96" s="19">
        <f t="shared" si="88"/>
        <v>4.0095000003930181E-2</v>
      </c>
      <c r="J96" s="20"/>
      <c r="K96" s="19">
        <f>G96</f>
        <v>4.0095000003930181E-2</v>
      </c>
      <c r="O96" s="19">
        <f t="shared" ca="1" si="105"/>
        <v>-3.8186928864044913E-3</v>
      </c>
      <c r="P96" s="21">
        <f t="shared" si="104"/>
        <v>1.3854513300631073E-2</v>
      </c>
      <c r="Q96" s="22">
        <f t="shared" si="89"/>
        <v>39390.442300000002</v>
      </c>
      <c r="R96" s="19">
        <f t="shared" si="85"/>
        <v>6.8856314242601727E-4</v>
      </c>
      <c r="S96" s="137">
        <v>1</v>
      </c>
      <c r="Z96">
        <f t="shared" si="90"/>
        <v>-596.5</v>
      </c>
      <c r="AA96" s="19">
        <f t="shared" si="91"/>
        <v>2.9541462583414634E-2</v>
      </c>
      <c r="AB96" s="19">
        <f t="shared" si="92"/>
        <v>2.4408050721146619E-2</v>
      </c>
      <c r="AC96" s="19">
        <f t="shared" si="93"/>
        <v>2.6240486703299107E-2</v>
      </c>
      <c r="AD96" s="19">
        <f t="shared" si="94"/>
        <v>1.0553537420515548E-2</v>
      </c>
      <c r="AE96" s="19">
        <f t="shared" si="95"/>
        <v>1.1137715208622197E-4</v>
      </c>
      <c r="AF96">
        <f t="shared" si="96"/>
        <v>2.6240486703299107E-2</v>
      </c>
      <c r="AG96" s="137"/>
      <c r="AH96">
        <f t="shared" si="97"/>
        <v>1.5686949282783563E-2</v>
      </c>
      <c r="AI96">
        <f t="shared" si="98"/>
        <v>0.24546236391273091</v>
      </c>
      <c r="AJ96">
        <f t="shared" si="99"/>
        <v>0.79467081829302932</v>
      </c>
      <c r="AK96">
        <f t="shared" si="100"/>
        <v>-0.37838296366152979</v>
      </c>
      <c r="AL96">
        <f t="shared" si="101"/>
        <v>-2.6767644673670667</v>
      </c>
      <c r="AM96">
        <f t="shared" si="102"/>
        <v>-4.2249132806023129</v>
      </c>
      <c r="AN96" s="19">
        <f t="shared" si="106"/>
        <v>-498.1467405331627</v>
      </c>
      <c r="AO96" s="19">
        <f t="shared" si="106"/>
        <v>-498.14675701128073</v>
      </c>
      <c r="AP96" s="19">
        <f t="shared" si="106"/>
        <v>-498.14666077742027</v>
      </c>
      <c r="AQ96" s="19">
        <f t="shared" si="106"/>
        <v>-498.14722216257974</v>
      </c>
      <c r="AR96" s="19">
        <f t="shared" si="106"/>
        <v>-498.14392555138375</v>
      </c>
      <c r="AS96" s="19">
        <f t="shared" si="106"/>
        <v>-498.16258883878788</v>
      </c>
      <c r="AT96" s="19">
        <f t="shared" si="106"/>
        <v>-498.00609633979315</v>
      </c>
      <c r="AU96" s="19">
        <f t="shared" si="103"/>
        <v>-497.32020112210142</v>
      </c>
      <c r="AV96"/>
      <c r="AW96">
        <v>-1550</v>
      </c>
      <c r="AX96">
        <f t="shared" si="72"/>
        <v>2.4263513838952155E-2</v>
      </c>
      <c r="AY96">
        <f t="shared" si="73"/>
        <v>1.3343166843359169E-2</v>
      </c>
      <c r="AZ96">
        <f t="shared" si="74"/>
        <v>1.0920346995592986E-2</v>
      </c>
      <c r="BA96">
        <f t="shared" si="75"/>
        <v>0.15622636088658048</v>
      </c>
      <c r="BB96">
        <f t="shared" si="76"/>
        <v>0.41316950342440029</v>
      </c>
      <c r="BC96">
        <f t="shared" si="77"/>
        <v>3.1138875203279865</v>
      </c>
      <c r="BD96">
        <f t="shared" si="78"/>
        <v>72.184170723776006</v>
      </c>
      <c r="BE96">
        <f t="shared" si="107"/>
        <v>-499.60845127323319</v>
      </c>
      <c r="BF96">
        <f t="shared" si="107"/>
        <v>-499.67477405180949</v>
      </c>
      <c r="BG96">
        <f t="shared" si="107"/>
        <v>-499.59559304603306</v>
      </c>
      <c r="BH96">
        <f t="shared" si="107"/>
        <v>-499.69022817683839</v>
      </c>
      <c r="BI96">
        <f t="shared" si="107"/>
        <v>-499.57723519381136</v>
      </c>
      <c r="BJ96">
        <f t="shared" si="107"/>
        <v>-499.71236748408398</v>
      </c>
      <c r="BK96">
        <f t="shared" si="107"/>
        <v>-499.55097208925969</v>
      </c>
      <c r="BL96">
        <f t="shared" si="79"/>
        <v>-499.74421630693195</v>
      </c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</row>
    <row r="97" spans="1:79" s="19" customFormat="1">
      <c r="A97" s="83" t="s">
        <v>101</v>
      </c>
      <c r="B97" s="84" t="s">
        <v>92</v>
      </c>
      <c r="C97" s="83">
        <v>54433.410100000001</v>
      </c>
      <c r="D97" s="83">
        <v>5.9999999999999995E-4</v>
      </c>
      <c r="E97" s="19">
        <f t="shared" si="86"/>
        <v>-586.48357221970127</v>
      </c>
      <c r="F97" s="19">
        <f t="shared" si="87"/>
        <v>-586.5</v>
      </c>
      <c r="G97" s="19">
        <f t="shared" si="88"/>
        <v>4.0195000001403969E-2</v>
      </c>
      <c r="J97" s="92">
        <f>G97</f>
        <v>4.0195000001403969E-2</v>
      </c>
      <c r="O97" s="19">
        <f t="shared" ca="1" si="105"/>
        <v>-3.7587158731140005E-3</v>
      </c>
      <c r="P97" s="21">
        <f t="shared" si="104"/>
        <v>1.3859944107099375E-2</v>
      </c>
      <c r="Q97" s="22">
        <f t="shared" si="89"/>
        <v>39414.910100000001</v>
      </c>
      <c r="R97" s="19">
        <f t="shared" si="85"/>
        <v>6.9353516895614704E-4</v>
      </c>
      <c r="S97" s="137">
        <v>1</v>
      </c>
      <c r="Z97">
        <f t="shared" si="90"/>
        <v>-586.5</v>
      </c>
      <c r="AA97" s="19">
        <f t="shared" si="91"/>
        <v>2.9340447100751829E-2</v>
      </c>
      <c r="AB97" s="19">
        <f t="shared" si="92"/>
        <v>2.4714497007751513E-2</v>
      </c>
      <c r="AC97" s="19">
        <f t="shared" si="93"/>
        <v>2.6335055894304592E-2</v>
      </c>
      <c r="AD97" s="19">
        <f t="shared" si="94"/>
        <v>1.085455290065214E-2</v>
      </c>
      <c r="AE97" s="19">
        <f t="shared" si="95"/>
        <v>1.1782131867305578E-4</v>
      </c>
      <c r="AF97">
        <f t="shared" si="96"/>
        <v>2.6335055894304592E-2</v>
      </c>
      <c r="AG97" s="137"/>
      <c r="AH97">
        <f t="shared" si="97"/>
        <v>1.5480502993652456E-2</v>
      </c>
      <c r="AI97">
        <f t="shared" si="98"/>
        <v>0.24931914550177892</v>
      </c>
      <c r="AJ97">
        <f t="shared" si="99"/>
        <v>0.8007561614794223</v>
      </c>
      <c r="AK97">
        <f t="shared" si="100"/>
        <v>-0.385977934798438</v>
      </c>
      <c r="AL97">
        <f t="shared" si="101"/>
        <v>-2.6666730331597619</v>
      </c>
      <c r="AM97">
        <f t="shared" si="102"/>
        <v>-4.1317865166852679</v>
      </c>
      <c r="AN97" s="19">
        <f t="shared" si="106"/>
        <v>-498.1248675598107</v>
      </c>
      <c r="AO97" s="19">
        <f t="shared" si="106"/>
        <v>-498.12487654650158</v>
      </c>
      <c r="AP97" s="19">
        <f t="shared" si="106"/>
        <v>-498.12481785627165</v>
      </c>
      <c r="AQ97" s="19">
        <f t="shared" si="106"/>
        <v>-498.12520081349879</v>
      </c>
      <c r="AR97" s="19">
        <f t="shared" si="106"/>
        <v>-498.12268749277376</v>
      </c>
      <c r="AS97" s="19">
        <f t="shared" si="106"/>
        <v>-498.13860175108124</v>
      </c>
      <c r="AT97" s="19">
        <f t="shared" si="106"/>
        <v>-497.9679464017471</v>
      </c>
      <c r="AU97" s="19">
        <f t="shared" si="103"/>
        <v>-497.29477883384936</v>
      </c>
      <c r="AV97"/>
      <c r="AW97">
        <v>-1500</v>
      </c>
      <c r="AX97">
        <f t="shared" si="72"/>
        <v>2.5050098574633941E-2</v>
      </c>
      <c r="AY97">
        <f t="shared" si="73"/>
        <v>1.3369662339169164E-2</v>
      </c>
      <c r="AZ97">
        <f t="shared" si="74"/>
        <v>1.1680436235464777E-2</v>
      </c>
      <c r="BA97">
        <f t="shared" si="75"/>
        <v>0.15596544322000638</v>
      </c>
      <c r="BB97">
        <f t="shared" si="76"/>
        <v>0.42722167319523646</v>
      </c>
      <c r="BC97">
        <f t="shared" si="77"/>
        <v>3.1293733929212078</v>
      </c>
      <c r="BD97">
        <f t="shared" si="78"/>
        <v>163.67398725068705</v>
      </c>
      <c r="BE97">
        <f t="shared" si="107"/>
        <v>-499.55525152279802</v>
      </c>
      <c r="BF97">
        <f t="shared" si="107"/>
        <v>-499.5865751379576</v>
      </c>
      <c r="BG97">
        <f t="shared" si="107"/>
        <v>-499.54940829295253</v>
      </c>
      <c r="BH97">
        <f t="shared" si="107"/>
        <v>-499.59351808303012</v>
      </c>
      <c r="BI97">
        <f t="shared" si="107"/>
        <v>-499.54117875300381</v>
      </c>
      <c r="BJ97">
        <f t="shared" si="107"/>
        <v>-499.60330311028372</v>
      </c>
      <c r="BK97">
        <f t="shared" si="107"/>
        <v>-499.52958354990591</v>
      </c>
      <c r="BL97">
        <f t="shared" si="79"/>
        <v>-499.61710486567182</v>
      </c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</row>
    <row r="98" spans="1:79" s="19" customFormat="1">
      <c r="A98" s="83" t="s">
        <v>100</v>
      </c>
      <c r="B98" s="84" t="s">
        <v>89</v>
      </c>
      <c r="C98" s="83">
        <v>54515.373599999999</v>
      </c>
      <c r="D98" s="83">
        <v>5.9999999999999995E-4</v>
      </c>
      <c r="E98" s="19">
        <f t="shared" si="86"/>
        <v>-552.98491889307149</v>
      </c>
      <c r="F98" s="19">
        <f t="shared" si="87"/>
        <v>-553</v>
      </c>
      <c r="G98" s="19">
        <f t="shared" si="88"/>
        <v>3.6899999999150168E-2</v>
      </c>
      <c r="J98" s="92">
        <f>G98</f>
        <v>3.6899999999150168E-2</v>
      </c>
      <c r="O98" s="19">
        <f t="shared" ca="1" si="105"/>
        <v>-3.557792878590856E-3</v>
      </c>
      <c r="P98" s="21">
        <f t="shared" si="104"/>
        <v>1.3878147588922026E-2</v>
      </c>
      <c r="Q98" s="22">
        <f t="shared" si="89"/>
        <v>39496.873599999999</v>
      </c>
      <c r="R98" s="19">
        <f t="shared" si="85"/>
        <v>5.3000568839832733E-4</v>
      </c>
      <c r="S98" s="137">
        <v>1</v>
      </c>
      <c r="Z98">
        <f t="shared" si="90"/>
        <v>-553</v>
      </c>
      <c r="AA98" s="19">
        <f t="shared" si="91"/>
        <v>2.8585092076570316E-2</v>
      </c>
      <c r="AB98" s="19">
        <f t="shared" si="92"/>
        <v>2.2193055511501879E-2</v>
      </c>
      <c r="AC98" s="19">
        <f t="shared" si="93"/>
        <v>2.3021852410228142E-2</v>
      </c>
      <c r="AD98" s="19">
        <f t="shared" si="94"/>
        <v>8.3149079225798526E-3</v>
      </c>
      <c r="AE98" s="19">
        <f t="shared" si="95"/>
        <v>6.9137693760981198E-5</v>
      </c>
      <c r="AF98">
        <f t="shared" si="96"/>
        <v>2.3021852410228142E-2</v>
      </c>
      <c r="AG98" s="137"/>
      <c r="AH98">
        <f t="shared" si="97"/>
        <v>1.4706944487648289E-2</v>
      </c>
      <c r="AI98">
        <f t="shared" si="98"/>
        <v>0.26382817928909519</v>
      </c>
      <c r="AJ98">
        <f t="shared" si="99"/>
        <v>0.82197630335244154</v>
      </c>
      <c r="AK98">
        <f t="shared" si="100"/>
        <v>-0.41297913004489473</v>
      </c>
      <c r="AL98">
        <f t="shared" si="101"/>
        <v>-2.6303570913144894</v>
      </c>
      <c r="AM98">
        <f t="shared" si="102"/>
        <v>-3.8265115062330293</v>
      </c>
      <c r="AN98" s="19">
        <f t="shared" si="106"/>
        <v>-498.04892979975637</v>
      </c>
      <c r="AO98" s="19">
        <f t="shared" si="106"/>
        <v>-498.04892980657985</v>
      </c>
      <c r="AP98" s="19">
        <f t="shared" si="106"/>
        <v>-498.04892973052853</v>
      </c>
      <c r="AQ98" s="19">
        <f t="shared" si="106"/>
        <v>-498.04893057816145</v>
      </c>
      <c r="AR98" s="19">
        <f t="shared" si="106"/>
        <v>-498.04892113045469</v>
      </c>
      <c r="AS98" s="19">
        <f t="shared" si="106"/>
        <v>-498.0490263873175</v>
      </c>
      <c r="AT98" s="19">
        <f t="shared" si="106"/>
        <v>-497.83702338152273</v>
      </c>
      <c r="AU98" s="19">
        <f t="shared" si="103"/>
        <v>-497.20961416820512</v>
      </c>
      <c r="AV98"/>
      <c r="AW98">
        <v>-1450</v>
      </c>
      <c r="AX98">
        <f t="shared" ref="AX98:AX129" si="108">AB$3+AB$4*AW98+AB$5*AW98^2+AZ98</f>
        <v>2.5779312646749382E-2</v>
      </c>
      <c r="AY98">
        <f t="shared" ref="AY98:AY129" si="109">AB$3+AB$4*AW98+AB$5*AW98^2</f>
        <v>1.3396193107423269E-2</v>
      </c>
      <c r="AZ98">
        <f t="shared" ref="AZ98:AZ129" si="110">$AB$6*($AB$11/BA98*BB98+$AB$12)</f>
        <v>1.2383119539326111E-2</v>
      </c>
      <c r="BA98">
        <f t="shared" ref="BA98:BA129" si="111">1+$AB$7*COS(BC98)</f>
        <v>0.15590555127799099</v>
      </c>
      <c r="BB98">
        <f t="shared" ref="BB98:BB129" si="112">SIN(BC98+RADIANS($AB$9))</f>
        <v>0.44068118840262427</v>
      </c>
      <c r="BC98">
        <f t="shared" ref="BC98:BC129" si="113">2*ATAN(BD98)</f>
        <v>-3.1388722031943077</v>
      </c>
      <c r="BD98">
        <f t="shared" ref="BD98:BD129" si="114">SQRT((1+$AB$7)/(1-$AB$7))*TAN(BE98/2)</f>
        <v>-735.17192956127201</v>
      </c>
      <c r="BE98">
        <f t="shared" si="107"/>
        <v>-499.50387563625736</v>
      </c>
      <c r="BF98">
        <f t="shared" si="107"/>
        <v>-499.49678496229268</v>
      </c>
      <c r="BG98">
        <f t="shared" si="107"/>
        <v>-499.50518591829649</v>
      </c>
      <c r="BH98">
        <f t="shared" si="107"/>
        <v>-499.49523244445777</v>
      </c>
      <c r="BI98">
        <f t="shared" si="107"/>
        <v>-499.50702522873621</v>
      </c>
      <c r="BJ98">
        <f t="shared" si="107"/>
        <v>-499.49305302108911</v>
      </c>
      <c r="BK98">
        <f t="shared" si="107"/>
        <v>-499.5096072173331</v>
      </c>
      <c r="BL98">
        <f t="shared" ref="BL98:BL129" si="115">RADIANS($AB$9)+$AB$18*(AW98-AB$15)</f>
        <v>-499.48999342441169</v>
      </c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</row>
    <row r="99" spans="1:79" s="19" customFormat="1">
      <c r="A99" t="s">
        <v>215</v>
      </c>
      <c r="B99" s="3" t="s">
        <v>89</v>
      </c>
      <c r="C99" s="18">
        <v>54764.939200000001</v>
      </c>
      <c r="D99" t="s">
        <v>204</v>
      </c>
      <c r="E99" s="92">
        <f t="shared" si="86"/>
        <v>-450.98693788136967</v>
      </c>
      <c r="F99" s="19">
        <f t="shared" si="87"/>
        <v>-451</v>
      </c>
      <c r="G99" s="19">
        <f t="shared" si="88"/>
        <v>3.1960000000253785E-2</v>
      </c>
      <c r="J99" s="20"/>
      <c r="K99" s="19">
        <f t="shared" ref="K99:K146" si="116">G99</f>
        <v>3.1960000000253785E-2</v>
      </c>
      <c r="O99" s="19">
        <f t="shared" ca="1" si="105"/>
        <v>-2.9460273430278491E-3</v>
      </c>
      <c r="P99" s="21">
        <f t="shared" si="104"/>
        <v>1.3933670615755626E-2</v>
      </c>
      <c r="Q99" s="22">
        <f t="shared" si="89"/>
        <v>39746.439200000001</v>
      </c>
      <c r="R99" s="19">
        <f t="shared" si="85"/>
        <v>3.2494855107842181E-4</v>
      </c>
      <c r="S99" s="137">
        <v>1</v>
      </c>
      <c r="Z99">
        <f t="shared" si="90"/>
        <v>-451</v>
      </c>
      <c r="AA99" s="19">
        <f t="shared" si="91"/>
        <v>2.5308498273372108E-2</v>
      </c>
      <c r="AB99" s="19">
        <f t="shared" si="92"/>
        <v>2.0585172342637299E-2</v>
      </c>
      <c r="AC99" s="19">
        <f t="shared" si="93"/>
        <v>1.802632938449816E-2</v>
      </c>
      <c r="AD99" s="19">
        <f t="shared" si="94"/>
        <v>6.651501726881677E-3</v>
      </c>
      <c r="AE99" s="19">
        <f t="shared" si="95"/>
        <v>4.4242475222709933E-5</v>
      </c>
      <c r="AF99">
        <f t="shared" si="96"/>
        <v>1.802632938449816E-2</v>
      </c>
      <c r="AG99" s="137"/>
      <c r="AH99">
        <f t="shared" si="97"/>
        <v>1.1374827657616484E-2</v>
      </c>
      <c r="AI99">
        <f t="shared" si="98"/>
        <v>0.33173356522138364</v>
      </c>
      <c r="AJ99">
        <f t="shared" si="99"/>
        <v>0.89607961123059765</v>
      </c>
      <c r="AK99">
        <f t="shared" si="100"/>
        <v>-0.51567497865392309</v>
      </c>
      <c r="AL99">
        <f t="shared" si="101"/>
        <v>-2.4843721766626885</v>
      </c>
      <c r="AM99">
        <f t="shared" si="102"/>
        <v>-2.9327853194784859</v>
      </c>
      <c r="AN99" s="19">
        <f t="shared" si="106"/>
        <v>-497.78380026680026</v>
      </c>
      <c r="AO99" s="19">
        <f t="shared" si="106"/>
        <v>-497.78375932703455</v>
      </c>
      <c r="AP99" s="19">
        <f t="shared" si="106"/>
        <v>-497.78345267292053</v>
      </c>
      <c r="AQ99" s="19">
        <f t="shared" si="106"/>
        <v>-497.78117410443991</v>
      </c>
      <c r="AR99" s="19">
        <f t="shared" si="106"/>
        <v>-497.76515045011041</v>
      </c>
      <c r="AS99" s="19">
        <f t="shared" si="106"/>
        <v>-497.67839344510617</v>
      </c>
      <c r="AT99" s="19">
        <f t="shared" si="106"/>
        <v>-497.41195131547119</v>
      </c>
      <c r="AU99" s="19">
        <f t="shared" si="103"/>
        <v>-496.95030682803446</v>
      </c>
      <c r="AV99"/>
      <c r="AW99">
        <v>-1400</v>
      </c>
      <c r="AX99">
        <f t="shared" si="108"/>
        <v>2.6481166148788482E-2</v>
      </c>
      <c r="AY99">
        <f t="shared" si="109"/>
        <v>1.3422759148121483E-2</v>
      </c>
      <c r="AZ99">
        <f t="shared" si="110"/>
        <v>1.3058407000666997E-2</v>
      </c>
      <c r="BA99">
        <f t="shared" si="111"/>
        <v>0.15603591183374366</v>
      </c>
      <c r="BB99">
        <f t="shared" si="112"/>
        <v>0.45415303467495693</v>
      </c>
      <c r="BC99">
        <f t="shared" si="113"/>
        <v>-3.1238082575235011</v>
      </c>
      <c r="BD99">
        <f t="shared" si="114"/>
        <v>-112.45517014709388</v>
      </c>
      <c r="BE99">
        <f t="shared" si="107"/>
        <v>-499.45208413614347</v>
      </c>
      <c r="BF99">
        <f t="shared" si="107"/>
        <v>-499.40735669140633</v>
      </c>
      <c r="BG99">
        <f t="shared" si="107"/>
        <v>-499.46051845085452</v>
      </c>
      <c r="BH99">
        <f t="shared" si="107"/>
        <v>-499.39730277591082</v>
      </c>
      <c r="BI99">
        <f t="shared" si="107"/>
        <v>-499.47244239531631</v>
      </c>
      <c r="BJ99">
        <f t="shared" si="107"/>
        <v>-499.38306877545142</v>
      </c>
      <c r="BK99">
        <f t="shared" si="107"/>
        <v>-499.48931440492765</v>
      </c>
      <c r="BL99">
        <f t="shared" si="115"/>
        <v>-499.36288198315157</v>
      </c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</row>
    <row r="100" spans="1:79" s="19" customFormat="1">
      <c r="A100" t="s">
        <v>215</v>
      </c>
      <c r="B100" s="3" t="s">
        <v>89</v>
      </c>
      <c r="C100" s="18">
        <v>54764.939200000001</v>
      </c>
      <c r="D100" t="s">
        <v>204</v>
      </c>
      <c r="E100" s="92">
        <f t="shared" si="86"/>
        <v>-450.98693788136967</v>
      </c>
      <c r="F100" s="19">
        <f t="shared" si="87"/>
        <v>-451</v>
      </c>
      <c r="G100" s="19">
        <f t="shared" si="88"/>
        <v>3.1960000000253785E-2</v>
      </c>
      <c r="J100" s="20"/>
      <c r="K100" s="19">
        <f t="shared" si="116"/>
        <v>3.1960000000253785E-2</v>
      </c>
      <c r="O100" s="19">
        <f t="shared" ca="1" si="105"/>
        <v>-2.9460273430278491E-3</v>
      </c>
      <c r="P100" s="21">
        <f t="shared" si="104"/>
        <v>1.3933670615755626E-2</v>
      </c>
      <c r="Q100" s="22">
        <f t="shared" si="89"/>
        <v>39746.439200000001</v>
      </c>
      <c r="R100" s="19">
        <f t="shared" si="85"/>
        <v>3.2494855107842181E-4</v>
      </c>
      <c r="S100" s="137">
        <v>1</v>
      </c>
      <c r="Z100">
        <f t="shared" si="90"/>
        <v>-451</v>
      </c>
      <c r="AA100" s="19">
        <f t="shared" si="91"/>
        <v>2.5308498273372108E-2</v>
      </c>
      <c r="AB100" s="19">
        <f t="shared" si="92"/>
        <v>2.0585172342637299E-2</v>
      </c>
      <c r="AC100" s="19">
        <f t="shared" si="93"/>
        <v>1.802632938449816E-2</v>
      </c>
      <c r="AD100" s="19">
        <f t="shared" si="94"/>
        <v>6.651501726881677E-3</v>
      </c>
      <c r="AE100" s="19">
        <f t="shared" si="95"/>
        <v>4.4242475222709933E-5</v>
      </c>
      <c r="AF100">
        <f t="shared" si="96"/>
        <v>1.802632938449816E-2</v>
      </c>
      <c r="AG100" s="137"/>
      <c r="AH100">
        <f t="shared" si="97"/>
        <v>1.1374827657616484E-2</v>
      </c>
      <c r="AI100">
        <f t="shared" si="98"/>
        <v>0.33173356522138364</v>
      </c>
      <c r="AJ100">
        <f t="shared" si="99"/>
        <v>0.89607961123059765</v>
      </c>
      <c r="AK100">
        <f t="shared" si="100"/>
        <v>-0.51567497865392309</v>
      </c>
      <c r="AL100">
        <f t="shared" si="101"/>
        <v>-2.4843721766626885</v>
      </c>
      <c r="AM100">
        <f t="shared" si="102"/>
        <v>-2.9327853194784859</v>
      </c>
      <c r="AN100" s="19">
        <f t="shared" si="106"/>
        <v>-497.78380026680026</v>
      </c>
      <c r="AO100" s="19">
        <f t="shared" si="106"/>
        <v>-497.78375932703455</v>
      </c>
      <c r="AP100" s="19">
        <f t="shared" si="106"/>
        <v>-497.78345267292053</v>
      </c>
      <c r="AQ100" s="19">
        <f t="shared" si="106"/>
        <v>-497.78117410443991</v>
      </c>
      <c r="AR100" s="19">
        <f t="shared" si="106"/>
        <v>-497.76515045011041</v>
      </c>
      <c r="AS100" s="19">
        <f t="shared" si="106"/>
        <v>-497.67839344510617</v>
      </c>
      <c r="AT100" s="19">
        <f t="shared" si="106"/>
        <v>-497.41195131547119</v>
      </c>
      <c r="AU100" s="19">
        <f t="shared" si="103"/>
        <v>-496.95030682803446</v>
      </c>
      <c r="AV100"/>
      <c r="AW100">
        <v>-1350</v>
      </c>
      <c r="AX100">
        <f t="shared" si="108"/>
        <v>2.7179037449753869E-2</v>
      </c>
      <c r="AY100">
        <f t="shared" si="109"/>
        <v>1.3449360461263805E-2</v>
      </c>
      <c r="AZ100">
        <f t="shared" si="110"/>
        <v>1.3729676988490066E-2</v>
      </c>
      <c r="BA100">
        <f t="shared" si="111"/>
        <v>0.15637953761576573</v>
      </c>
      <c r="BB100">
        <f t="shared" si="112"/>
        <v>0.46820728025217639</v>
      </c>
      <c r="BC100">
        <f t="shared" si="113"/>
        <v>-3.1079687350585665</v>
      </c>
      <c r="BD100">
        <f t="shared" si="114"/>
        <v>-59.475862892341688</v>
      </c>
      <c r="BE100">
        <f t="shared" si="107"/>
        <v>-499.39770814416403</v>
      </c>
      <c r="BF100">
        <f t="shared" si="107"/>
        <v>-499.32018814301796</v>
      </c>
      <c r="BG100">
        <f t="shared" si="107"/>
        <v>-499.41305516014745</v>
      </c>
      <c r="BH100">
        <f t="shared" si="107"/>
        <v>-499.30162772452127</v>
      </c>
      <c r="BI100">
        <f t="shared" si="107"/>
        <v>-499.43513173032454</v>
      </c>
      <c r="BJ100">
        <f t="shared" si="107"/>
        <v>-499.27479646536136</v>
      </c>
      <c r="BK100">
        <f t="shared" si="107"/>
        <v>-499.46698153266016</v>
      </c>
      <c r="BL100">
        <f t="shared" si="115"/>
        <v>-499.23577054189144</v>
      </c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</row>
    <row r="101" spans="1:79" s="19" customFormat="1">
      <c r="A101" t="s">
        <v>215</v>
      </c>
      <c r="B101" s="3" t="s">
        <v>89</v>
      </c>
      <c r="C101" s="18">
        <v>54764.939899999998</v>
      </c>
      <c r="D101" t="s">
        <v>204</v>
      </c>
      <c r="E101" s="92">
        <f t="shared" si="86"/>
        <v>-450.9866517899116</v>
      </c>
      <c r="F101" s="19">
        <f t="shared" si="87"/>
        <v>-451</v>
      </c>
      <c r="G101" s="19">
        <f t="shared" si="88"/>
        <v>3.2659999997122213E-2</v>
      </c>
      <c r="J101" s="20"/>
      <c r="K101" s="19">
        <f t="shared" si="116"/>
        <v>3.2659999997122213E-2</v>
      </c>
      <c r="O101" s="19">
        <f t="shared" ca="1" si="105"/>
        <v>-2.9460273430278491E-3</v>
      </c>
      <c r="P101" s="21">
        <f t="shared" si="104"/>
        <v>1.3933670615755626E-2</v>
      </c>
      <c r="Q101" s="22">
        <f t="shared" si="89"/>
        <v>39746.439899999998</v>
      </c>
      <c r="R101" s="19">
        <f t="shared" si="85"/>
        <v>3.5067541209943352E-4</v>
      </c>
      <c r="S101" s="137">
        <v>1</v>
      </c>
      <c r="Z101">
        <f t="shared" si="90"/>
        <v>-451</v>
      </c>
      <c r="AA101" s="19">
        <f t="shared" si="91"/>
        <v>2.5308498273372108E-2</v>
      </c>
      <c r="AB101" s="19">
        <f t="shared" si="92"/>
        <v>2.1285172339505727E-2</v>
      </c>
      <c r="AC101" s="19">
        <f t="shared" si="93"/>
        <v>1.8726329381366588E-2</v>
      </c>
      <c r="AD101" s="19">
        <f t="shared" si="94"/>
        <v>7.3515017237501049E-3</v>
      </c>
      <c r="AE101" s="19">
        <f t="shared" si="95"/>
        <v>5.4044577594300763E-5</v>
      </c>
      <c r="AF101">
        <f t="shared" si="96"/>
        <v>1.8726329381366588E-2</v>
      </c>
      <c r="AG101" s="137"/>
      <c r="AH101">
        <f t="shared" si="97"/>
        <v>1.1374827657616484E-2</v>
      </c>
      <c r="AI101">
        <f t="shared" si="98"/>
        <v>0.33173356522138364</v>
      </c>
      <c r="AJ101">
        <f t="shared" si="99"/>
        <v>0.89607961123059765</v>
      </c>
      <c r="AK101">
        <f t="shared" si="100"/>
        <v>-0.51567497865392309</v>
      </c>
      <c r="AL101">
        <f t="shared" si="101"/>
        <v>-2.4843721766626885</v>
      </c>
      <c r="AM101">
        <f t="shared" si="102"/>
        <v>-2.9327853194784859</v>
      </c>
      <c r="AN101" s="19">
        <f t="shared" ref="AN101:AT110" si="117">$AU101+$AB$7*SIN(AO101)</f>
        <v>-497.78380026680026</v>
      </c>
      <c r="AO101" s="19">
        <f t="shared" si="117"/>
        <v>-497.78375932703455</v>
      </c>
      <c r="AP101" s="19">
        <f t="shared" si="117"/>
        <v>-497.78345267292053</v>
      </c>
      <c r="AQ101" s="19">
        <f t="shared" si="117"/>
        <v>-497.78117410443991</v>
      </c>
      <c r="AR101" s="19">
        <f t="shared" si="117"/>
        <v>-497.76515045011041</v>
      </c>
      <c r="AS101" s="19">
        <f t="shared" si="117"/>
        <v>-497.67839344510617</v>
      </c>
      <c r="AT101" s="19">
        <f t="shared" si="117"/>
        <v>-497.41195131547119</v>
      </c>
      <c r="AU101" s="19">
        <f t="shared" si="103"/>
        <v>-496.95030682803446</v>
      </c>
      <c r="AV101"/>
      <c r="AW101">
        <v>-1300</v>
      </c>
      <c r="AX101">
        <f t="shared" si="108"/>
        <v>2.7884720127448286E-2</v>
      </c>
      <c r="AY101">
        <f t="shared" si="109"/>
        <v>1.3475997046850237E-2</v>
      </c>
      <c r="AZ101">
        <f t="shared" si="110"/>
        <v>1.4408723080598049E-2</v>
      </c>
      <c r="BA101">
        <f t="shared" si="111"/>
        <v>0.15699028216628796</v>
      </c>
      <c r="BB101">
        <f t="shared" si="112"/>
        <v>0.48329277076645999</v>
      </c>
      <c r="BC101">
        <f t="shared" si="113"/>
        <v>-3.0908175622559848</v>
      </c>
      <c r="BD101">
        <f t="shared" si="114"/>
        <v>-39.380929586259803</v>
      </c>
      <c r="BE101">
        <f t="shared" si="107"/>
        <v>-499.33900749631999</v>
      </c>
      <c r="BF101">
        <f t="shared" si="107"/>
        <v>-499.23683293379167</v>
      </c>
      <c r="BG101">
        <f t="shared" si="107"/>
        <v>-499.36079506727913</v>
      </c>
      <c r="BH101">
        <f t="shared" si="107"/>
        <v>-499.20989675300626</v>
      </c>
      <c r="BI101">
        <f t="shared" si="107"/>
        <v>-499.3930065445997</v>
      </c>
      <c r="BJ101">
        <f t="shared" si="107"/>
        <v>-499.16964597222125</v>
      </c>
      <c r="BK101">
        <f t="shared" si="107"/>
        <v>-499.4409179380408</v>
      </c>
      <c r="BL101">
        <f t="shared" si="115"/>
        <v>-499.10865910063137</v>
      </c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</row>
    <row r="102" spans="1:79" s="19" customFormat="1">
      <c r="A102" t="s">
        <v>215</v>
      </c>
      <c r="B102" s="3" t="s">
        <v>89</v>
      </c>
      <c r="C102" s="18">
        <v>54764.939899999998</v>
      </c>
      <c r="D102" t="s">
        <v>204</v>
      </c>
      <c r="E102" s="92">
        <f t="shared" si="86"/>
        <v>-450.9866517899116</v>
      </c>
      <c r="F102" s="19">
        <f t="shared" si="87"/>
        <v>-451</v>
      </c>
      <c r="G102" s="19">
        <f t="shared" si="88"/>
        <v>3.2659999997122213E-2</v>
      </c>
      <c r="J102" s="20"/>
      <c r="K102" s="19">
        <f t="shared" si="116"/>
        <v>3.2659999997122213E-2</v>
      </c>
      <c r="O102" s="19">
        <f t="shared" ca="1" si="105"/>
        <v>-2.9460273430278491E-3</v>
      </c>
      <c r="P102" s="21">
        <f t="shared" si="104"/>
        <v>1.3933670615755626E-2</v>
      </c>
      <c r="Q102" s="22">
        <f t="shared" si="89"/>
        <v>39746.439899999998</v>
      </c>
      <c r="R102" s="19">
        <f t="shared" si="85"/>
        <v>3.5067541209943352E-4</v>
      </c>
      <c r="S102" s="137">
        <v>1</v>
      </c>
      <c r="Z102">
        <f t="shared" si="90"/>
        <v>-451</v>
      </c>
      <c r="AA102" s="19">
        <f t="shared" si="91"/>
        <v>2.5308498273372108E-2</v>
      </c>
      <c r="AB102" s="19">
        <f t="shared" si="92"/>
        <v>2.1285172339505727E-2</v>
      </c>
      <c r="AC102" s="19">
        <f t="shared" si="93"/>
        <v>1.8726329381366588E-2</v>
      </c>
      <c r="AD102" s="19">
        <f t="shared" si="94"/>
        <v>7.3515017237501049E-3</v>
      </c>
      <c r="AE102" s="19">
        <f t="shared" si="95"/>
        <v>5.4044577594300763E-5</v>
      </c>
      <c r="AF102">
        <f t="shared" si="96"/>
        <v>1.8726329381366588E-2</v>
      </c>
      <c r="AG102" s="137"/>
      <c r="AH102">
        <f t="shared" si="97"/>
        <v>1.1374827657616484E-2</v>
      </c>
      <c r="AI102">
        <f t="shared" si="98"/>
        <v>0.33173356522138364</v>
      </c>
      <c r="AJ102">
        <f t="shared" si="99"/>
        <v>0.89607961123059765</v>
      </c>
      <c r="AK102">
        <f t="shared" si="100"/>
        <v>-0.51567497865392309</v>
      </c>
      <c r="AL102">
        <f t="shared" si="101"/>
        <v>-2.4843721766626885</v>
      </c>
      <c r="AM102">
        <f t="shared" si="102"/>
        <v>-2.9327853194784859</v>
      </c>
      <c r="AN102" s="19">
        <f t="shared" si="117"/>
        <v>-497.78380026680026</v>
      </c>
      <c r="AO102" s="19">
        <f t="shared" si="117"/>
        <v>-497.78375932703455</v>
      </c>
      <c r="AP102" s="19">
        <f t="shared" si="117"/>
        <v>-497.78345267292053</v>
      </c>
      <c r="AQ102" s="19">
        <f t="shared" si="117"/>
        <v>-497.78117410443991</v>
      </c>
      <c r="AR102" s="19">
        <f t="shared" si="117"/>
        <v>-497.76515045011041</v>
      </c>
      <c r="AS102" s="19">
        <f t="shared" si="117"/>
        <v>-497.67839344510617</v>
      </c>
      <c r="AT102" s="19">
        <f t="shared" si="117"/>
        <v>-497.41195131547119</v>
      </c>
      <c r="AU102" s="19">
        <f t="shared" si="103"/>
        <v>-496.95030682803446</v>
      </c>
      <c r="AV102"/>
      <c r="AW102">
        <v>-1250</v>
      </c>
      <c r="AX102">
        <f t="shared" si="108"/>
        <v>2.8596015515539284E-2</v>
      </c>
      <c r="AY102">
        <f t="shared" si="109"/>
        <v>1.3502668904880779E-2</v>
      </c>
      <c r="AZ102">
        <f t="shared" si="110"/>
        <v>1.5093346610658505E-2</v>
      </c>
      <c r="BA102">
        <f t="shared" si="111"/>
        <v>0.15794570557572363</v>
      </c>
      <c r="BB102">
        <f t="shared" si="112"/>
        <v>0.49968115471135688</v>
      </c>
      <c r="BC102">
        <f t="shared" si="113"/>
        <v>-3.07199893737875</v>
      </c>
      <c r="BD102">
        <f t="shared" si="114"/>
        <v>-28.726626906196021</v>
      </c>
      <c r="BE102">
        <f t="shared" ref="BE102:BK111" si="118">$BL102+$AB$7*SIN(BF102)</f>
        <v>-499.27491843710914</v>
      </c>
      <c r="BF102">
        <f t="shared" si="118"/>
        <v>-499.15826907401134</v>
      </c>
      <c r="BG102">
        <f t="shared" si="118"/>
        <v>-499.30231012210839</v>
      </c>
      <c r="BH102">
        <f t="shared" si="118"/>
        <v>-499.12342872696746</v>
      </c>
      <c r="BI102">
        <f t="shared" si="118"/>
        <v>-499.34434409933777</v>
      </c>
      <c r="BJ102">
        <f t="shared" si="118"/>
        <v>-499.06895632376728</v>
      </c>
      <c r="BK102">
        <f t="shared" si="118"/>
        <v>-499.40949315593099</v>
      </c>
      <c r="BL102">
        <f t="shared" si="115"/>
        <v>-498.98154765937124</v>
      </c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</row>
    <row r="103" spans="1:79" s="19" customFormat="1">
      <c r="A103" t="s">
        <v>215</v>
      </c>
      <c r="B103" s="3" t="s">
        <v>89</v>
      </c>
      <c r="C103" s="18">
        <v>54774.726499999997</v>
      </c>
      <c r="D103" t="s">
        <v>204</v>
      </c>
      <c r="E103" s="92">
        <f t="shared" si="86"/>
        <v>-446.98684796691248</v>
      </c>
      <c r="F103" s="19">
        <f t="shared" si="87"/>
        <v>-447</v>
      </c>
      <c r="G103" s="19">
        <f t="shared" si="88"/>
        <v>3.2179999994696118E-2</v>
      </c>
      <c r="J103" s="20"/>
      <c r="K103" s="19">
        <f t="shared" si="116"/>
        <v>3.2179999994696118E-2</v>
      </c>
      <c r="O103" s="19">
        <f t="shared" ca="1" si="105"/>
        <v>-2.9220365377116528E-3</v>
      </c>
      <c r="P103" s="21">
        <f t="shared" si="104"/>
        <v>1.3935850980460204E-2</v>
      </c>
      <c r="Q103" s="22">
        <f t="shared" si="89"/>
        <v>39756.226499999997</v>
      </c>
      <c r="R103" s="19">
        <f t="shared" si="85"/>
        <v>3.3284897325364522E-4</v>
      </c>
      <c r="S103" s="137">
        <v>1</v>
      </c>
      <c r="Z103">
        <f t="shared" si="90"/>
        <v>-447</v>
      </c>
      <c r="AA103" s="19">
        <f t="shared" si="91"/>
        <v>2.5141889006826401E-2</v>
      </c>
      <c r="AB103" s="19">
        <f t="shared" si="92"/>
        <v>2.0973961968329922E-2</v>
      </c>
      <c r="AC103" s="19">
        <f t="shared" si="93"/>
        <v>1.8244149014235912E-2</v>
      </c>
      <c r="AD103" s="19">
        <f t="shared" si="94"/>
        <v>7.0381109878697168E-3</v>
      </c>
      <c r="AE103" s="19">
        <f t="shared" si="95"/>
        <v>4.9535006277572442E-5</v>
      </c>
      <c r="AF103">
        <f t="shared" si="96"/>
        <v>1.8244149014235912E-2</v>
      </c>
      <c r="AG103" s="137"/>
      <c r="AH103">
        <f t="shared" si="97"/>
        <v>1.1206038026366197E-2</v>
      </c>
      <c r="AI103">
        <f t="shared" si="98"/>
        <v>0.3355388911577768</v>
      </c>
      <c r="AJ103">
        <f t="shared" si="99"/>
        <v>0.89931555655916684</v>
      </c>
      <c r="AK103">
        <f t="shared" si="100"/>
        <v>-0.52056906006562653</v>
      </c>
      <c r="AL103">
        <f t="shared" si="101"/>
        <v>-2.4770277506605827</v>
      </c>
      <c r="AM103">
        <f t="shared" si="102"/>
        <v>-2.8979030772440364</v>
      </c>
      <c r="AN103" s="19">
        <f t="shared" si="117"/>
        <v>-497.77199674378716</v>
      </c>
      <c r="AO103" s="19">
        <f t="shared" si="117"/>
        <v>-497.77193998763835</v>
      </c>
      <c r="AP103" s="19">
        <f t="shared" si="117"/>
        <v>-497.77154415260151</v>
      </c>
      <c r="AQ103" s="19">
        <f t="shared" si="117"/>
        <v>-497.76880832421637</v>
      </c>
      <c r="AR103" s="19">
        <f t="shared" si="117"/>
        <v>-497.75095474189885</v>
      </c>
      <c r="AS103" s="19">
        <f t="shared" si="117"/>
        <v>-497.66069297980209</v>
      </c>
      <c r="AT103" s="19">
        <f t="shared" si="117"/>
        <v>-497.3945725696164</v>
      </c>
      <c r="AU103" s="19">
        <f t="shared" si="103"/>
        <v>-496.94013791273363</v>
      </c>
      <c r="AV103"/>
      <c r="AW103">
        <v>-1200</v>
      </c>
      <c r="AX103">
        <f t="shared" si="108"/>
        <v>2.9297537685509859E-2</v>
      </c>
      <c r="AY103">
        <f t="shared" si="109"/>
        <v>1.352937603535543E-2</v>
      </c>
      <c r="AZ103">
        <f t="shared" si="110"/>
        <v>1.576816165015443E-2</v>
      </c>
      <c r="BA103">
        <f t="shared" si="111"/>
        <v>0.15933649214626477</v>
      </c>
      <c r="BB103">
        <f t="shared" si="112"/>
        <v>0.51745226449557058</v>
      </c>
      <c r="BC103">
        <f t="shared" si="113"/>
        <v>-3.0513586479969006</v>
      </c>
      <c r="BD103">
        <f t="shared" si="114"/>
        <v>-22.149551861129424</v>
      </c>
      <c r="BE103">
        <f t="shared" si="118"/>
        <v>-499.20514292588393</v>
      </c>
      <c r="BF103">
        <f t="shared" si="118"/>
        <v>-499.08476011267078</v>
      </c>
      <c r="BG103">
        <f t="shared" si="118"/>
        <v>-499.23686310526278</v>
      </c>
      <c r="BH103">
        <f t="shared" si="118"/>
        <v>-499.04303701491841</v>
      </c>
      <c r="BI103">
        <f t="shared" si="118"/>
        <v>-499.28789494740903</v>
      </c>
      <c r="BJ103">
        <f t="shared" si="118"/>
        <v>-498.97395306387381</v>
      </c>
      <c r="BK103">
        <f t="shared" si="118"/>
        <v>-499.37116322703685</v>
      </c>
      <c r="BL103">
        <f t="shared" si="115"/>
        <v>-498.85443621811112</v>
      </c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</row>
    <row r="104" spans="1:79" s="19" customFormat="1">
      <c r="A104" t="s">
        <v>215</v>
      </c>
      <c r="B104" s="3" t="s">
        <v>89</v>
      </c>
      <c r="C104" s="18">
        <v>54774.726499999997</v>
      </c>
      <c r="D104" t="s">
        <v>204</v>
      </c>
      <c r="E104" s="92">
        <f t="shared" si="86"/>
        <v>-446.98684796691248</v>
      </c>
      <c r="F104" s="19">
        <f t="shared" si="87"/>
        <v>-447</v>
      </c>
      <c r="G104" s="19">
        <f t="shared" si="88"/>
        <v>3.2179999994696118E-2</v>
      </c>
      <c r="J104" s="20"/>
      <c r="K104" s="19">
        <f t="shared" si="116"/>
        <v>3.2179999994696118E-2</v>
      </c>
      <c r="O104" s="19">
        <f t="shared" ca="1" si="105"/>
        <v>-2.9220365377116528E-3</v>
      </c>
      <c r="P104" s="21">
        <f t="shared" si="104"/>
        <v>1.3935850980460204E-2</v>
      </c>
      <c r="Q104" s="22">
        <f t="shared" si="89"/>
        <v>39756.226499999997</v>
      </c>
      <c r="R104" s="19">
        <f t="shared" si="85"/>
        <v>3.3284897325364522E-4</v>
      </c>
      <c r="S104" s="137">
        <v>1</v>
      </c>
      <c r="Z104">
        <f t="shared" si="90"/>
        <v>-447</v>
      </c>
      <c r="AA104" s="19">
        <f t="shared" si="91"/>
        <v>2.5141889006826401E-2</v>
      </c>
      <c r="AB104" s="19">
        <f t="shared" si="92"/>
        <v>2.0973961968329922E-2</v>
      </c>
      <c r="AC104" s="19">
        <f t="shared" si="93"/>
        <v>1.8244149014235912E-2</v>
      </c>
      <c r="AD104" s="19">
        <f t="shared" si="94"/>
        <v>7.0381109878697168E-3</v>
      </c>
      <c r="AE104" s="19">
        <f t="shared" si="95"/>
        <v>4.9535006277572442E-5</v>
      </c>
      <c r="AF104">
        <f t="shared" si="96"/>
        <v>1.8244149014235912E-2</v>
      </c>
      <c r="AG104" s="137"/>
      <c r="AH104">
        <f t="shared" si="97"/>
        <v>1.1206038026366197E-2</v>
      </c>
      <c r="AI104">
        <f t="shared" si="98"/>
        <v>0.3355388911577768</v>
      </c>
      <c r="AJ104">
        <f t="shared" si="99"/>
        <v>0.89931555655916684</v>
      </c>
      <c r="AK104">
        <f t="shared" si="100"/>
        <v>-0.52056906006562653</v>
      </c>
      <c r="AL104">
        <f t="shared" si="101"/>
        <v>-2.4770277506605827</v>
      </c>
      <c r="AM104">
        <f t="shared" si="102"/>
        <v>-2.8979030772440364</v>
      </c>
      <c r="AN104" s="19">
        <f t="shared" si="117"/>
        <v>-497.77199674378716</v>
      </c>
      <c r="AO104" s="19">
        <f t="shared" si="117"/>
        <v>-497.77193998763835</v>
      </c>
      <c r="AP104" s="19">
        <f t="shared" si="117"/>
        <v>-497.77154415260151</v>
      </c>
      <c r="AQ104" s="19">
        <f t="shared" si="117"/>
        <v>-497.76880832421637</v>
      </c>
      <c r="AR104" s="19">
        <f t="shared" si="117"/>
        <v>-497.75095474189885</v>
      </c>
      <c r="AS104" s="19">
        <f t="shared" si="117"/>
        <v>-497.66069297980209</v>
      </c>
      <c r="AT104" s="19">
        <f t="shared" si="117"/>
        <v>-497.3945725696164</v>
      </c>
      <c r="AU104" s="19">
        <f t="shared" si="103"/>
        <v>-496.94013791273363</v>
      </c>
      <c r="AV104"/>
      <c r="AW104">
        <v>-1150</v>
      </c>
      <c r="AX104">
        <f t="shared" si="108"/>
        <v>2.9964434590085971E-2</v>
      </c>
      <c r="AY104">
        <f t="shared" si="109"/>
        <v>1.3556118438274188E-2</v>
      </c>
      <c r="AZ104">
        <f t="shared" si="110"/>
        <v>1.6408316151811781E-2</v>
      </c>
      <c r="BA104">
        <f t="shared" si="111"/>
        <v>0.16125427508195567</v>
      </c>
      <c r="BB104">
        <f t="shared" si="112"/>
        <v>0.53651741589161472</v>
      </c>
      <c r="BC104">
        <f t="shared" si="113"/>
        <v>-3.02892473770269</v>
      </c>
      <c r="BD104">
        <f t="shared" si="114"/>
        <v>-17.73250050806687</v>
      </c>
      <c r="BE104">
        <f t="shared" si="118"/>
        <v>-499.13008389249842</v>
      </c>
      <c r="BF104">
        <f t="shared" si="118"/>
        <v>-499.01582580347099</v>
      </c>
      <c r="BG104">
        <f t="shared" si="118"/>
        <v>-499.16441485884457</v>
      </c>
      <c r="BH104">
        <f t="shared" si="118"/>
        <v>-498.96893191361471</v>
      </c>
      <c r="BI104">
        <f t="shared" si="118"/>
        <v>-499.22294068305825</v>
      </c>
      <c r="BJ104">
        <f t="shared" si="118"/>
        <v>-498.8856925027718</v>
      </c>
      <c r="BK104">
        <f t="shared" si="118"/>
        <v>-499.32449561058024</v>
      </c>
      <c r="BL104">
        <f t="shared" si="115"/>
        <v>-498.72732477685099</v>
      </c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</row>
    <row r="105" spans="1:79" s="19" customFormat="1">
      <c r="A105" t="s">
        <v>215</v>
      </c>
      <c r="B105" s="3" t="s">
        <v>89</v>
      </c>
      <c r="C105" s="18">
        <v>54786.962099999997</v>
      </c>
      <c r="D105" t="s">
        <v>204</v>
      </c>
      <c r="E105" s="92">
        <f t="shared" si="86"/>
        <v>-441.98613273826413</v>
      </c>
      <c r="F105" s="19">
        <f t="shared" si="87"/>
        <v>-442</v>
      </c>
      <c r="G105" s="19">
        <f t="shared" si="88"/>
        <v>3.3929999997781124E-2</v>
      </c>
      <c r="J105" s="20"/>
      <c r="K105" s="19">
        <f t="shared" si="116"/>
        <v>3.3929999997781124E-2</v>
      </c>
      <c r="O105" s="19">
        <f t="shared" ca="1" si="105"/>
        <v>-2.8920480310664076E-3</v>
      </c>
      <c r="P105" s="21">
        <f t="shared" si="104"/>
        <v>1.3938576753792925E-2</v>
      </c>
      <c r="Q105" s="22">
        <f t="shared" si="89"/>
        <v>39768.462099999997</v>
      </c>
      <c r="R105" s="19">
        <f t="shared" si="85"/>
        <v>3.9965700332027167E-4</v>
      </c>
      <c r="S105" s="137">
        <v>1</v>
      </c>
      <c r="Z105">
        <f t="shared" si="90"/>
        <v>-442</v>
      </c>
      <c r="AA105" s="19">
        <f t="shared" si="91"/>
        <v>2.4928605325834637E-2</v>
      </c>
      <c r="AB105" s="19">
        <f t="shared" si="92"/>
        <v>2.2939971425739412E-2</v>
      </c>
      <c r="AC105" s="19">
        <f t="shared" si="93"/>
        <v>1.9991423243988199E-2</v>
      </c>
      <c r="AD105" s="19">
        <f t="shared" si="94"/>
        <v>9.0013946719464874E-3</v>
      </c>
      <c r="AE105" s="19">
        <f t="shared" si="95"/>
        <v>8.1025106040146611E-5</v>
      </c>
      <c r="AF105">
        <f t="shared" si="96"/>
        <v>1.9991423243988199E-2</v>
      </c>
      <c r="AG105" s="137"/>
      <c r="AH105">
        <f t="shared" si="97"/>
        <v>1.0990028572041712E-2</v>
      </c>
      <c r="AI105">
        <f t="shared" si="98"/>
        <v>0.34047386190026441</v>
      </c>
      <c r="AJ105">
        <f t="shared" si="99"/>
        <v>0.90339643028243066</v>
      </c>
      <c r="AK105">
        <f t="shared" si="100"/>
        <v>-0.52680735057959782</v>
      </c>
      <c r="AL105">
        <f t="shared" si="101"/>
        <v>-2.4676043300581307</v>
      </c>
      <c r="AM105">
        <f t="shared" si="102"/>
        <v>-2.8542193055685874</v>
      </c>
      <c r="AN105" s="19">
        <f t="shared" si="117"/>
        <v>-497.75704760826562</v>
      </c>
      <c r="AO105" s="19">
        <f t="shared" si="117"/>
        <v>-497.75696434007608</v>
      </c>
      <c r="AP105" s="19">
        <f t="shared" si="117"/>
        <v>-497.75643016343793</v>
      </c>
      <c r="AQ105" s="19">
        <f t="shared" si="117"/>
        <v>-497.75303876574964</v>
      </c>
      <c r="AR105" s="19">
        <f t="shared" si="117"/>
        <v>-497.73276818060896</v>
      </c>
      <c r="AS105" s="19">
        <f t="shared" si="117"/>
        <v>-497.63823160450801</v>
      </c>
      <c r="AT105" s="19">
        <f t="shared" si="117"/>
        <v>-497.37278314368967</v>
      </c>
      <c r="AU105" s="19">
        <f t="shared" si="103"/>
        <v>-496.92742676860763</v>
      </c>
      <c r="AV105"/>
      <c r="AW105">
        <v>-1100</v>
      </c>
      <c r="AX105">
        <f t="shared" si="108"/>
        <v>3.0567871428014103E-2</v>
      </c>
      <c r="AY105">
        <f t="shared" si="109"/>
        <v>1.3582896113637059E-2</v>
      </c>
      <c r="AZ105">
        <f t="shared" si="110"/>
        <v>1.6984975314377045E-2</v>
      </c>
      <c r="BA105">
        <f t="shared" si="111"/>
        <v>0.16378070478519358</v>
      </c>
      <c r="BB105">
        <f t="shared" si="112"/>
        <v>0.55666819470910878</v>
      </c>
      <c r="BC105">
        <f t="shared" si="113"/>
        <v>-3.0048598679557847</v>
      </c>
      <c r="BD105">
        <f t="shared" si="114"/>
        <v>-14.60427390256101</v>
      </c>
      <c r="BE105">
        <f t="shared" si="118"/>
        <v>-499.05066596028126</v>
      </c>
      <c r="BF105">
        <f t="shared" si="118"/>
        <v>-498.95032134226011</v>
      </c>
      <c r="BG105">
        <f t="shared" si="118"/>
        <v>-499.08553974321154</v>
      </c>
      <c r="BH105">
        <f t="shared" si="118"/>
        <v>-498.90067077289137</v>
      </c>
      <c r="BI105">
        <f t="shared" si="118"/>
        <v>-499.14930031995613</v>
      </c>
      <c r="BJ105">
        <f t="shared" si="118"/>
        <v>-498.80498698607687</v>
      </c>
      <c r="BK105">
        <f t="shared" si="118"/>
        <v>-499.26819229916856</v>
      </c>
      <c r="BL105">
        <f t="shared" si="115"/>
        <v>-498.60021333559087</v>
      </c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</row>
    <row r="106" spans="1:79" s="19" customFormat="1">
      <c r="A106" t="s">
        <v>215</v>
      </c>
      <c r="B106" s="3" t="s">
        <v>89</v>
      </c>
      <c r="C106" s="18">
        <v>54786.962099999997</v>
      </c>
      <c r="D106" t="s">
        <v>204</v>
      </c>
      <c r="E106" s="92">
        <f t="shared" si="86"/>
        <v>-441.98613273826413</v>
      </c>
      <c r="F106" s="19">
        <f t="shared" si="87"/>
        <v>-442</v>
      </c>
      <c r="G106" s="19">
        <f t="shared" si="88"/>
        <v>3.3929999997781124E-2</v>
      </c>
      <c r="J106" s="20"/>
      <c r="K106" s="19">
        <f t="shared" si="116"/>
        <v>3.3929999997781124E-2</v>
      </c>
      <c r="O106" s="19">
        <f t="shared" ca="1" si="105"/>
        <v>-2.8920480310664076E-3</v>
      </c>
      <c r="P106" s="21">
        <f t="shared" si="104"/>
        <v>1.3938576753792925E-2</v>
      </c>
      <c r="Q106" s="22">
        <f t="shared" si="89"/>
        <v>39768.462099999997</v>
      </c>
      <c r="R106" s="19">
        <f t="shared" si="85"/>
        <v>3.9965700332027167E-4</v>
      </c>
      <c r="S106" s="137">
        <v>1</v>
      </c>
      <c r="Z106">
        <f t="shared" si="90"/>
        <v>-442</v>
      </c>
      <c r="AA106" s="19">
        <f t="shared" si="91"/>
        <v>2.4928605325834637E-2</v>
      </c>
      <c r="AB106" s="19">
        <f t="shared" si="92"/>
        <v>2.2939971425739412E-2</v>
      </c>
      <c r="AC106" s="19">
        <f t="shared" si="93"/>
        <v>1.9991423243988199E-2</v>
      </c>
      <c r="AD106" s="19">
        <f t="shared" si="94"/>
        <v>9.0013946719464874E-3</v>
      </c>
      <c r="AE106" s="19">
        <f t="shared" si="95"/>
        <v>8.1025106040146611E-5</v>
      </c>
      <c r="AF106">
        <f t="shared" si="96"/>
        <v>1.9991423243988199E-2</v>
      </c>
      <c r="AG106" s="137"/>
      <c r="AH106">
        <f t="shared" si="97"/>
        <v>1.0990028572041712E-2</v>
      </c>
      <c r="AI106">
        <f t="shared" si="98"/>
        <v>0.34047386190026441</v>
      </c>
      <c r="AJ106">
        <f t="shared" si="99"/>
        <v>0.90339643028243066</v>
      </c>
      <c r="AK106">
        <f t="shared" si="100"/>
        <v>-0.52680735057959782</v>
      </c>
      <c r="AL106">
        <f t="shared" si="101"/>
        <v>-2.4676043300581307</v>
      </c>
      <c r="AM106">
        <f t="shared" si="102"/>
        <v>-2.8542193055685874</v>
      </c>
      <c r="AN106" s="19">
        <f t="shared" si="117"/>
        <v>-497.75704760826562</v>
      </c>
      <c r="AO106" s="19">
        <f t="shared" si="117"/>
        <v>-497.75696434007608</v>
      </c>
      <c r="AP106" s="19">
        <f t="shared" si="117"/>
        <v>-497.75643016343793</v>
      </c>
      <c r="AQ106" s="19">
        <f t="shared" si="117"/>
        <v>-497.75303876574964</v>
      </c>
      <c r="AR106" s="19">
        <f t="shared" si="117"/>
        <v>-497.73276818060896</v>
      </c>
      <c r="AS106" s="19">
        <f t="shared" si="117"/>
        <v>-497.63823160450801</v>
      </c>
      <c r="AT106" s="19">
        <f t="shared" si="117"/>
        <v>-497.37278314368967</v>
      </c>
      <c r="AU106" s="19">
        <f t="shared" si="103"/>
        <v>-496.92742676860763</v>
      </c>
      <c r="AV106"/>
      <c r="AW106">
        <v>-1050</v>
      </c>
      <c r="AX106">
        <f t="shared" si="108"/>
        <v>3.1080680377031752E-2</v>
      </c>
      <c r="AY106">
        <f t="shared" si="109"/>
        <v>1.3609709061444037E-2</v>
      </c>
      <c r="AZ106">
        <f t="shared" si="110"/>
        <v>1.7470971315587717E-2</v>
      </c>
      <c r="BA106">
        <f t="shared" si="111"/>
        <v>0.16698091648011004</v>
      </c>
      <c r="BB106">
        <f t="shared" si="112"/>
        <v>0.57763709167621491</v>
      </c>
      <c r="BC106">
        <f t="shared" si="113"/>
        <v>-2.9793985445771631</v>
      </c>
      <c r="BD106">
        <f t="shared" si="114"/>
        <v>-12.30385986521663</v>
      </c>
      <c r="BE106">
        <f t="shared" si="118"/>
        <v>-498.96809140682598</v>
      </c>
      <c r="BF106">
        <f t="shared" si="118"/>
        <v>-498.88660894943797</v>
      </c>
      <c r="BG106">
        <f t="shared" si="118"/>
        <v>-499.00127909206253</v>
      </c>
      <c r="BH106">
        <f t="shared" si="118"/>
        <v>-498.83716485271304</v>
      </c>
      <c r="BI106">
        <f t="shared" si="118"/>
        <v>-499.06729390447043</v>
      </c>
      <c r="BJ106">
        <f t="shared" si="118"/>
        <v>-498.732305687365</v>
      </c>
      <c r="BK106">
        <f t="shared" si="118"/>
        <v>-499.20111076289072</v>
      </c>
      <c r="BL106">
        <f t="shared" si="115"/>
        <v>-498.47310189433074</v>
      </c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</row>
    <row r="107" spans="1:79" s="19" customFormat="1">
      <c r="A107" t="s">
        <v>215</v>
      </c>
      <c r="B107" s="3" t="s">
        <v>89</v>
      </c>
      <c r="C107" s="18">
        <v>54801.6414</v>
      </c>
      <c r="D107" t="s">
        <v>204</v>
      </c>
      <c r="E107" s="92">
        <f t="shared" si="86"/>
        <v>-435.98667222501467</v>
      </c>
      <c r="F107" s="19">
        <f t="shared" si="87"/>
        <v>-436</v>
      </c>
      <c r="G107" s="19">
        <f t="shared" si="88"/>
        <v>3.2610000002023298E-2</v>
      </c>
      <c r="J107" s="20"/>
      <c r="K107" s="19">
        <f t="shared" si="116"/>
        <v>3.2610000002023298E-2</v>
      </c>
      <c r="O107" s="19">
        <f t="shared" ca="1" si="105"/>
        <v>-2.8560618230921131E-3</v>
      </c>
      <c r="P107" s="21">
        <f t="shared" si="104"/>
        <v>1.394184814738845E-2</v>
      </c>
      <c r="Q107" s="22">
        <f t="shared" si="89"/>
        <v>39783.1414</v>
      </c>
      <c r="R107" s="19">
        <f t="shared" si="85"/>
        <v>3.4849989366770657E-4</v>
      </c>
      <c r="S107" s="137">
        <v>1</v>
      </c>
      <c r="Z107">
        <f t="shared" si="90"/>
        <v>-436</v>
      </c>
      <c r="AA107" s="19">
        <f t="shared" si="91"/>
        <v>2.4665028527162798E-2</v>
      </c>
      <c r="AB107" s="19">
        <f t="shared" si="92"/>
        <v>2.1886819622248949E-2</v>
      </c>
      <c r="AC107" s="19">
        <f t="shared" si="93"/>
        <v>1.866815185463485E-2</v>
      </c>
      <c r="AD107" s="19">
        <f t="shared" si="94"/>
        <v>7.9449714748605002E-3</v>
      </c>
      <c r="AE107" s="19">
        <f t="shared" si="95"/>
        <v>6.3122571736347037E-5</v>
      </c>
      <c r="AF107">
        <f t="shared" si="96"/>
        <v>1.866815185463485E-2</v>
      </c>
      <c r="AG107" s="137"/>
      <c r="AH107">
        <f t="shared" si="97"/>
        <v>1.072318037977435E-2</v>
      </c>
      <c r="AI107">
        <f t="shared" si="98"/>
        <v>0.34667479572206017</v>
      </c>
      <c r="AJ107">
        <f t="shared" si="99"/>
        <v>0.90834548329436959</v>
      </c>
      <c r="AK107">
        <f t="shared" si="100"/>
        <v>-0.53447814634148982</v>
      </c>
      <c r="AL107">
        <f t="shared" si="101"/>
        <v>-2.4559187595366394</v>
      </c>
      <c r="AM107">
        <f t="shared" si="102"/>
        <v>-2.8016538875682944</v>
      </c>
      <c r="AN107" s="19">
        <f t="shared" si="117"/>
        <v>-497.73880996010467</v>
      </c>
      <c r="AO107" s="19">
        <f t="shared" si="117"/>
        <v>-497.73868220904853</v>
      </c>
      <c r="AP107" s="19">
        <f t="shared" si="117"/>
        <v>-497.73793560167144</v>
      </c>
      <c r="AQ107" s="19">
        <f t="shared" si="117"/>
        <v>-497.733624890545</v>
      </c>
      <c r="AR107" s="19">
        <f t="shared" si="117"/>
        <v>-497.71027369819785</v>
      </c>
      <c r="AS107" s="19">
        <f t="shared" si="117"/>
        <v>-497.6107879897279</v>
      </c>
      <c r="AT107" s="19">
        <f t="shared" si="117"/>
        <v>-497.34654097965955</v>
      </c>
      <c r="AU107" s="19">
        <f t="shared" si="103"/>
        <v>-496.9121733956564</v>
      </c>
      <c r="AV107"/>
      <c r="AW107">
        <v>-1000</v>
      </c>
      <c r="AX107">
        <f t="shared" si="108"/>
        <v>3.1481637904687762E-2</v>
      </c>
      <c r="AY107">
        <f t="shared" si="109"/>
        <v>1.3636557281695126E-2</v>
      </c>
      <c r="AZ107">
        <f t="shared" si="110"/>
        <v>1.7845080622992632E-2</v>
      </c>
      <c r="BA107">
        <f t="shared" si="111"/>
        <v>0.17090419535537482</v>
      </c>
      <c r="BB107">
        <f t="shared" si="112"/>
        <v>0.59915987672687521</v>
      </c>
      <c r="BC107">
        <f t="shared" si="113"/>
        <v>-2.9527782135211602</v>
      </c>
      <c r="BD107">
        <f t="shared" si="114"/>
        <v>-10.560922407711594</v>
      </c>
      <c r="BE107">
        <f t="shared" si="118"/>
        <v>-498.88357549189908</v>
      </c>
      <c r="BF107">
        <f t="shared" si="118"/>
        <v>-498.82279321514511</v>
      </c>
      <c r="BG107">
        <f t="shared" si="118"/>
        <v>-498.91295999804424</v>
      </c>
      <c r="BH107">
        <f t="shared" si="118"/>
        <v>-498.77674803098563</v>
      </c>
      <c r="BI107">
        <f t="shared" si="118"/>
        <v>-498.97767823362403</v>
      </c>
      <c r="BJ107">
        <f t="shared" si="118"/>
        <v>-498.6676477421172</v>
      </c>
      <c r="BK107">
        <f t="shared" si="118"/>
        <v>-499.12228238469459</v>
      </c>
      <c r="BL107">
        <f t="shared" si="115"/>
        <v>-498.34599045307061</v>
      </c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</row>
    <row r="108" spans="1:79" s="19" customFormat="1">
      <c r="A108" t="s">
        <v>215</v>
      </c>
      <c r="B108" s="3" t="s">
        <v>89</v>
      </c>
      <c r="C108" s="18">
        <v>54801.6414</v>
      </c>
      <c r="D108" t="s">
        <v>204</v>
      </c>
      <c r="E108" s="92">
        <f t="shared" si="86"/>
        <v>-435.98667222501467</v>
      </c>
      <c r="F108" s="19">
        <f t="shared" si="87"/>
        <v>-436</v>
      </c>
      <c r="G108" s="19">
        <f t="shared" si="88"/>
        <v>3.2610000002023298E-2</v>
      </c>
      <c r="J108" s="20"/>
      <c r="K108" s="19">
        <f t="shared" si="116"/>
        <v>3.2610000002023298E-2</v>
      </c>
      <c r="O108" s="19">
        <f t="shared" ca="1" si="105"/>
        <v>-2.8560618230921131E-3</v>
      </c>
      <c r="P108" s="21">
        <f t="shared" si="104"/>
        <v>1.394184814738845E-2</v>
      </c>
      <c r="Q108" s="22">
        <f t="shared" si="89"/>
        <v>39783.1414</v>
      </c>
      <c r="R108" s="19">
        <f t="shared" si="85"/>
        <v>3.4849989366770657E-4</v>
      </c>
      <c r="S108" s="137">
        <v>1</v>
      </c>
      <c r="Z108">
        <f t="shared" si="90"/>
        <v>-436</v>
      </c>
      <c r="AA108" s="19">
        <f t="shared" si="91"/>
        <v>2.4665028527162798E-2</v>
      </c>
      <c r="AB108" s="19">
        <f t="shared" si="92"/>
        <v>2.1886819622248949E-2</v>
      </c>
      <c r="AC108" s="19">
        <f t="shared" si="93"/>
        <v>1.866815185463485E-2</v>
      </c>
      <c r="AD108" s="19">
        <f t="shared" si="94"/>
        <v>7.9449714748605002E-3</v>
      </c>
      <c r="AE108" s="19">
        <f t="shared" si="95"/>
        <v>6.3122571736347037E-5</v>
      </c>
      <c r="AF108">
        <f t="shared" si="96"/>
        <v>1.866815185463485E-2</v>
      </c>
      <c r="AG108" s="137"/>
      <c r="AH108">
        <f t="shared" si="97"/>
        <v>1.072318037977435E-2</v>
      </c>
      <c r="AI108">
        <f t="shared" si="98"/>
        <v>0.34667479572206017</v>
      </c>
      <c r="AJ108">
        <f t="shared" si="99"/>
        <v>0.90834548329436959</v>
      </c>
      <c r="AK108">
        <f t="shared" si="100"/>
        <v>-0.53447814634148982</v>
      </c>
      <c r="AL108">
        <f t="shared" si="101"/>
        <v>-2.4559187595366394</v>
      </c>
      <c r="AM108">
        <f t="shared" si="102"/>
        <v>-2.8016538875682944</v>
      </c>
      <c r="AN108" s="19">
        <f t="shared" si="117"/>
        <v>-497.73880996010467</v>
      </c>
      <c r="AO108" s="19">
        <f t="shared" si="117"/>
        <v>-497.73868220904853</v>
      </c>
      <c r="AP108" s="19">
        <f t="shared" si="117"/>
        <v>-497.73793560167144</v>
      </c>
      <c r="AQ108" s="19">
        <f t="shared" si="117"/>
        <v>-497.733624890545</v>
      </c>
      <c r="AR108" s="19">
        <f t="shared" si="117"/>
        <v>-497.71027369819785</v>
      </c>
      <c r="AS108" s="19">
        <f t="shared" si="117"/>
        <v>-497.6107879897279</v>
      </c>
      <c r="AT108" s="19">
        <f t="shared" si="117"/>
        <v>-497.34654097965955</v>
      </c>
      <c r="AU108" s="19">
        <f t="shared" si="103"/>
        <v>-496.9121733956564</v>
      </c>
      <c r="AV108"/>
      <c r="AW108">
        <v>-950</v>
      </c>
      <c r="AX108">
        <f t="shared" si="108"/>
        <v>3.1757308304300971E-2</v>
      </c>
      <c r="AY108">
        <f t="shared" si="109"/>
        <v>1.3663440774390323E-2</v>
      </c>
      <c r="AZ108">
        <f t="shared" si="110"/>
        <v>1.809386752991065E-2</v>
      </c>
      <c r="BA108">
        <f t="shared" si="111"/>
        <v>0.17559376424992279</v>
      </c>
      <c r="BB108">
        <f t="shared" si="112"/>
        <v>0.62103325877928972</v>
      </c>
      <c r="BC108">
        <f t="shared" si="113"/>
        <v>-2.9251692705143109</v>
      </c>
      <c r="BD108">
        <f t="shared" si="114"/>
        <v>-9.2050468727711117</v>
      </c>
      <c r="BE108">
        <f t="shared" si="118"/>
        <v>-498.79809722825541</v>
      </c>
      <c r="BF108">
        <f t="shared" si="118"/>
        <v>-498.75698232507068</v>
      </c>
      <c r="BG108">
        <f t="shared" si="118"/>
        <v>-498.8219965524267</v>
      </c>
      <c r="BH108">
        <f t="shared" si="118"/>
        <v>-498.71730609591219</v>
      </c>
      <c r="BI108">
        <f t="shared" si="118"/>
        <v>-498.88157206730364</v>
      </c>
      <c r="BJ108">
        <f t="shared" si="118"/>
        <v>-498.61038955890371</v>
      </c>
      <c r="BK108">
        <f t="shared" si="118"/>
        <v>-499.03092808958036</v>
      </c>
      <c r="BL108">
        <f t="shared" si="115"/>
        <v>-498.21887901181049</v>
      </c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</row>
    <row r="109" spans="1:79" s="19" customFormat="1">
      <c r="A109" t="s">
        <v>215</v>
      </c>
      <c r="B109" s="3" t="s">
        <v>92</v>
      </c>
      <c r="C109" s="18">
        <v>54812.652300000002</v>
      </c>
      <c r="D109" t="s">
        <v>204</v>
      </c>
      <c r="E109" s="92">
        <f t="shared" si="86"/>
        <v>-431.48649443960733</v>
      </c>
      <c r="F109" s="19">
        <f t="shared" si="87"/>
        <v>-431.5</v>
      </c>
      <c r="G109" s="19">
        <f t="shared" si="88"/>
        <v>3.30450000037672E-2</v>
      </c>
      <c r="J109" s="20"/>
      <c r="K109" s="19">
        <f t="shared" si="116"/>
        <v>3.30450000037672E-2</v>
      </c>
      <c r="O109" s="19">
        <f t="shared" ca="1" si="105"/>
        <v>-2.8290721671113922E-3</v>
      </c>
      <c r="P109" s="21">
        <f t="shared" si="104"/>
        <v>1.3944302025909691E-2</v>
      </c>
      <c r="Q109" s="22">
        <f t="shared" si="89"/>
        <v>39794.152300000002</v>
      </c>
      <c r="R109" s="19">
        <f t="shared" si="85"/>
        <v>3.6483666324132997E-4</v>
      </c>
      <c r="S109" s="137">
        <v>1</v>
      </c>
      <c r="Z109">
        <f t="shared" si="90"/>
        <v>-431.5</v>
      </c>
      <c r="AA109" s="19">
        <f t="shared" si="91"/>
        <v>2.4461663279277169E-2</v>
      </c>
      <c r="AB109" s="19">
        <f t="shared" si="92"/>
        <v>2.2527638750399724E-2</v>
      </c>
      <c r="AC109" s="19">
        <f t="shared" si="93"/>
        <v>1.910069797785751E-2</v>
      </c>
      <c r="AD109" s="19">
        <f t="shared" si="94"/>
        <v>8.5833367244900309E-3</v>
      </c>
      <c r="AE109" s="19">
        <f t="shared" si="95"/>
        <v>7.3673669325979255E-5</v>
      </c>
      <c r="AF109">
        <f t="shared" si="96"/>
        <v>1.910069797785751E-2</v>
      </c>
      <c r="AG109" s="137"/>
      <c r="AH109">
        <f t="shared" si="97"/>
        <v>1.0517361253367477E-2</v>
      </c>
      <c r="AI109">
        <f t="shared" si="98"/>
        <v>0.35153935083571175</v>
      </c>
      <c r="AJ109">
        <f t="shared" si="99"/>
        <v>0.91209376759025951</v>
      </c>
      <c r="AK109">
        <f t="shared" si="100"/>
        <v>-0.5403697788985582</v>
      </c>
      <c r="AL109">
        <f t="shared" si="101"/>
        <v>-2.4468672057561061</v>
      </c>
      <c r="AM109">
        <f t="shared" si="102"/>
        <v>-2.7621052836200009</v>
      </c>
      <c r="AN109" s="19">
        <f t="shared" si="117"/>
        <v>-497.72490737920572</v>
      </c>
      <c r="AO109" s="19">
        <f t="shared" si="117"/>
        <v>-497.72473476248257</v>
      </c>
      <c r="AP109" s="19">
        <f t="shared" si="117"/>
        <v>-497.72378996305105</v>
      </c>
      <c r="AQ109" s="19">
        <f t="shared" si="117"/>
        <v>-497.71868824417402</v>
      </c>
      <c r="AR109" s="19">
        <f t="shared" si="117"/>
        <v>-497.692906525338</v>
      </c>
      <c r="AS109" s="19">
        <f t="shared" si="117"/>
        <v>-497.58985670683904</v>
      </c>
      <c r="AT109" s="19">
        <f t="shared" si="117"/>
        <v>-497.32679289508025</v>
      </c>
      <c r="AU109" s="19">
        <f t="shared" si="103"/>
        <v>-496.90073336594298</v>
      </c>
      <c r="AV109"/>
      <c r="AW109">
        <v>-900</v>
      </c>
      <c r="AX109">
        <f t="shared" si="108"/>
        <v>3.1901136539344975E-2</v>
      </c>
      <c r="AY109">
        <f t="shared" si="109"/>
        <v>1.3690359539529628E-2</v>
      </c>
      <c r="AZ109">
        <f t="shared" si="110"/>
        <v>1.8210776999815347E-2</v>
      </c>
      <c r="BA109">
        <f t="shared" si="111"/>
        <v>0.18110621019906259</v>
      </c>
      <c r="BB109">
        <f t="shared" si="112"/>
        <v>0.64316247695551898</v>
      </c>
      <c r="BC109">
        <f t="shared" si="113"/>
        <v>-2.896608425471126</v>
      </c>
      <c r="BD109">
        <f t="shared" si="114"/>
        <v>-8.1229192447736462</v>
      </c>
      <c r="BE109">
        <f t="shared" si="118"/>
        <v>-498.71219844906102</v>
      </c>
      <c r="BF109">
        <f t="shared" si="118"/>
        <v>-498.68753175835269</v>
      </c>
      <c r="BG109">
        <f t="shared" si="118"/>
        <v>-498.7296799186966</v>
      </c>
      <c r="BH109">
        <f t="shared" si="118"/>
        <v>-498.65645931044367</v>
      </c>
      <c r="BI109">
        <f t="shared" si="118"/>
        <v>-498.78038456859537</v>
      </c>
      <c r="BJ109">
        <f t="shared" si="118"/>
        <v>-498.55911628514451</v>
      </c>
      <c r="BK109">
        <f t="shared" si="118"/>
        <v>-498.92647091542381</v>
      </c>
      <c r="BL109">
        <f t="shared" si="115"/>
        <v>-498.09176757055036</v>
      </c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</row>
    <row r="110" spans="1:79" s="19" customFormat="1">
      <c r="A110" t="s">
        <v>215</v>
      </c>
      <c r="B110" s="3" t="s">
        <v>92</v>
      </c>
      <c r="C110" s="18">
        <v>54812.652300000002</v>
      </c>
      <c r="D110" t="s">
        <v>204</v>
      </c>
      <c r="E110" s="92">
        <f t="shared" si="86"/>
        <v>-431.48649443960733</v>
      </c>
      <c r="F110" s="19">
        <f t="shared" si="87"/>
        <v>-431.5</v>
      </c>
      <c r="G110" s="19">
        <f t="shared" si="88"/>
        <v>3.30450000037672E-2</v>
      </c>
      <c r="J110" s="20"/>
      <c r="K110" s="19">
        <f t="shared" si="116"/>
        <v>3.30450000037672E-2</v>
      </c>
      <c r="O110" s="19">
        <f t="shared" ca="1" si="105"/>
        <v>-2.8290721671113922E-3</v>
      </c>
      <c r="P110" s="21">
        <f t="shared" si="104"/>
        <v>1.3944302025909691E-2</v>
      </c>
      <c r="Q110" s="22">
        <f t="shared" si="89"/>
        <v>39794.152300000002</v>
      </c>
      <c r="R110" s="19">
        <f t="shared" si="85"/>
        <v>3.6483666324132997E-4</v>
      </c>
      <c r="S110" s="137">
        <v>1</v>
      </c>
      <c r="U110"/>
      <c r="V110"/>
      <c r="Z110">
        <f t="shared" si="90"/>
        <v>-431.5</v>
      </c>
      <c r="AA110" s="19">
        <f t="shared" si="91"/>
        <v>2.4461663279277169E-2</v>
      </c>
      <c r="AB110" s="19">
        <f t="shared" si="92"/>
        <v>2.2527638750399724E-2</v>
      </c>
      <c r="AC110" s="19">
        <f t="shared" si="93"/>
        <v>1.910069797785751E-2</v>
      </c>
      <c r="AD110" s="19">
        <f t="shared" si="94"/>
        <v>8.5833367244900309E-3</v>
      </c>
      <c r="AE110" s="19">
        <f t="shared" si="95"/>
        <v>7.3673669325979255E-5</v>
      </c>
      <c r="AF110">
        <f t="shared" si="96"/>
        <v>1.910069797785751E-2</v>
      </c>
      <c r="AG110" s="137"/>
      <c r="AH110">
        <f t="shared" si="97"/>
        <v>1.0517361253367477E-2</v>
      </c>
      <c r="AI110">
        <f t="shared" si="98"/>
        <v>0.35153935083571175</v>
      </c>
      <c r="AJ110">
        <f t="shared" si="99"/>
        <v>0.91209376759025951</v>
      </c>
      <c r="AK110">
        <f t="shared" si="100"/>
        <v>-0.5403697788985582</v>
      </c>
      <c r="AL110">
        <f t="shared" si="101"/>
        <v>-2.4468672057561061</v>
      </c>
      <c r="AM110">
        <f t="shared" si="102"/>
        <v>-2.7621052836200009</v>
      </c>
      <c r="AN110" s="19">
        <f t="shared" si="117"/>
        <v>-497.72490737920572</v>
      </c>
      <c r="AO110" s="19">
        <f t="shared" si="117"/>
        <v>-497.72473476248257</v>
      </c>
      <c r="AP110" s="19">
        <f t="shared" si="117"/>
        <v>-497.72378996305105</v>
      </c>
      <c r="AQ110" s="19">
        <f t="shared" si="117"/>
        <v>-497.71868824417402</v>
      </c>
      <c r="AR110" s="19">
        <f t="shared" si="117"/>
        <v>-497.692906525338</v>
      </c>
      <c r="AS110" s="19">
        <f t="shared" si="117"/>
        <v>-497.58985670683904</v>
      </c>
      <c r="AT110" s="19">
        <f t="shared" si="117"/>
        <v>-497.32679289508025</v>
      </c>
      <c r="AU110" s="19">
        <f t="shared" si="103"/>
        <v>-496.90073336594298</v>
      </c>
      <c r="AV110"/>
      <c r="AW110">
        <v>-850</v>
      </c>
      <c r="AX110">
        <f t="shared" si="108"/>
        <v>3.1910281613147698E-2</v>
      </c>
      <c r="AY110">
        <f t="shared" si="109"/>
        <v>1.3717313577113045E-2</v>
      </c>
      <c r="AZ110">
        <f t="shared" si="110"/>
        <v>1.8192968036034651E-2</v>
      </c>
      <c r="BA110">
        <f t="shared" si="111"/>
        <v>0.18753914130668714</v>
      </c>
      <c r="BB110">
        <f t="shared" si="112"/>
        <v>0.66559240820710341</v>
      </c>
      <c r="BC110">
        <f t="shared" si="113"/>
        <v>-2.8669422667173734</v>
      </c>
      <c r="BD110">
        <f t="shared" si="114"/>
        <v>-7.2361522922062278</v>
      </c>
      <c r="BE110">
        <f t="shared" si="118"/>
        <v>-498.62586362017237</v>
      </c>
      <c r="BF110">
        <f t="shared" si="118"/>
        <v>-498.6132259207572</v>
      </c>
      <c r="BG110">
        <f t="shared" si="118"/>
        <v>-498.6369590402648</v>
      </c>
      <c r="BH110">
        <f t="shared" si="118"/>
        <v>-498.59178832193277</v>
      </c>
      <c r="BI110">
        <f t="shared" si="118"/>
        <v>-498.67574747000936</v>
      </c>
      <c r="BJ110">
        <f t="shared" si="118"/>
        <v>-498.51145840664714</v>
      </c>
      <c r="BK110">
        <f t="shared" si="118"/>
        <v>-498.80854532259224</v>
      </c>
      <c r="BL110">
        <f t="shared" si="115"/>
        <v>-497.96465612929023</v>
      </c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</row>
    <row r="111" spans="1:79" s="19" customFormat="1">
      <c r="A111" t="s">
        <v>235</v>
      </c>
      <c r="B111" s="3" t="s">
        <v>89</v>
      </c>
      <c r="C111" s="18">
        <v>54816.322200000002</v>
      </c>
      <c r="D111" t="s">
        <v>204</v>
      </c>
      <c r="E111" s="92">
        <f t="shared" si="86"/>
        <v>-429.98659865863863</v>
      </c>
      <c r="F111" s="19">
        <f t="shared" si="87"/>
        <v>-430</v>
      </c>
      <c r="G111" s="19">
        <f t="shared" si="88"/>
        <v>3.2790000004752073E-2</v>
      </c>
      <c r="J111" s="20"/>
      <c r="K111" s="19">
        <f t="shared" si="116"/>
        <v>3.2790000004752073E-2</v>
      </c>
      <c r="O111" s="19">
        <f t="shared" ca="1" si="105"/>
        <v>-2.8200756151178187E-3</v>
      </c>
      <c r="P111" s="21">
        <f t="shared" si="104"/>
        <v>1.3945120048907172E-2</v>
      </c>
      <c r="Q111" s="22">
        <f t="shared" si="89"/>
        <v>39797.822200000002</v>
      </c>
      <c r="R111" s="19">
        <f t="shared" si="85"/>
        <v>3.5512950055020494E-4</v>
      </c>
      <c r="S111" s="137">
        <v>1</v>
      </c>
      <c r="U111"/>
      <c r="V111"/>
      <c r="Z111">
        <f t="shared" si="90"/>
        <v>-430</v>
      </c>
      <c r="AA111" s="19">
        <f t="shared" si="91"/>
        <v>2.4392758428621118E-2</v>
      </c>
      <c r="AB111" s="19">
        <f t="shared" si="92"/>
        <v>2.234236162503813E-2</v>
      </c>
      <c r="AC111" s="19">
        <f t="shared" si="93"/>
        <v>1.8844879955844902E-2</v>
      </c>
      <c r="AD111" s="19">
        <f t="shared" si="94"/>
        <v>8.3972415761309552E-3</v>
      </c>
      <c r="AE111" s="19">
        <f t="shared" si="95"/>
        <v>7.051366608790229E-5</v>
      </c>
      <c r="AF111">
        <f t="shared" si="96"/>
        <v>1.8844879955844902E-2</v>
      </c>
      <c r="AG111" s="137"/>
      <c r="AH111">
        <f t="shared" si="97"/>
        <v>1.0447638379713945E-2</v>
      </c>
      <c r="AI111">
        <f t="shared" si="98"/>
        <v>0.35320386509358037</v>
      </c>
      <c r="AJ111">
        <f t="shared" si="99"/>
        <v>0.91335000736168814</v>
      </c>
      <c r="AK111">
        <f t="shared" si="100"/>
        <v>-0.54236101568195638</v>
      </c>
      <c r="AL111">
        <f t="shared" si="101"/>
        <v>-2.443792548685471</v>
      </c>
      <c r="AM111">
        <f t="shared" si="102"/>
        <v>-2.7488954110608113</v>
      </c>
      <c r="AN111" s="19">
        <f t="shared" ref="AN111:AT120" si="119">$AU111+$AB$7*SIN(AO111)</f>
        <v>-497.72022878262152</v>
      </c>
      <c r="AO111" s="19">
        <f t="shared" si="119"/>
        <v>-497.72003860818518</v>
      </c>
      <c r="AP111" s="19">
        <f t="shared" si="119"/>
        <v>-497.71901945582027</v>
      </c>
      <c r="AQ111" s="19">
        <f t="shared" si="119"/>
        <v>-497.71363383055092</v>
      </c>
      <c r="AR111" s="19">
        <f t="shared" si="119"/>
        <v>-497.68702059977062</v>
      </c>
      <c r="AS111" s="19">
        <f t="shared" si="119"/>
        <v>-497.58281358397363</v>
      </c>
      <c r="AT111" s="19">
        <f t="shared" si="119"/>
        <v>-497.32019775528721</v>
      </c>
      <c r="AU111" s="19">
        <f t="shared" si="103"/>
        <v>-496.89692002270522</v>
      </c>
      <c r="AV111"/>
      <c r="AW111">
        <v>-800</v>
      </c>
      <c r="AX111">
        <f t="shared" si="108"/>
        <v>3.1781318791203272E-2</v>
      </c>
      <c r="AY111">
        <f t="shared" si="109"/>
        <v>1.3744302887140571E-2</v>
      </c>
      <c r="AZ111">
        <f t="shared" si="110"/>
        <v>1.80370159040627E-2</v>
      </c>
      <c r="BA111">
        <f t="shared" si="111"/>
        <v>0.1950638401567597</v>
      </c>
      <c r="BB111">
        <f t="shared" si="112"/>
        <v>0.68851519306545284</v>
      </c>
      <c r="BC111">
        <f t="shared" si="113"/>
        <v>-2.835789906512467</v>
      </c>
      <c r="BD111">
        <f t="shared" si="114"/>
        <v>-6.4891168770664045</v>
      </c>
      <c r="BE111">
        <f t="shared" si="118"/>
        <v>-498.5385070579938</v>
      </c>
      <c r="BF111">
        <f t="shared" si="118"/>
        <v>-498.53335621069658</v>
      </c>
      <c r="BG111">
        <f t="shared" si="118"/>
        <v>-498.54422143510646</v>
      </c>
      <c r="BH111">
        <f t="shared" si="118"/>
        <v>-498.52109250868159</v>
      </c>
      <c r="BI111">
        <f t="shared" si="118"/>
        <v>-498.56942560479968</v>
      </c>
      <c r="BJ111">
        <f t="shared" si="118"/>
        <v>-498.46396698118951</v>
      </c>
      <c r="BK111">
        <f t="shared" si="118"/>
        <v>-498.6770030921366</v>
      </c>
      <c r="BL111">
        <f t="shared" si="115"/>
        <v>-497.83754468803011</v>
      </c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</row>
    <row r="112" spans="1:79" s="19" customFormat="1">
      <c r="A112" t="s">
        <v>235</v>
      </c>
      <c r="B112" s="3" t="s">
        <v>89</v>
      </c>
      <c r="C112" s="18">
        <v>54816.322200000002</v>
      </c>
      <c r="D112" t="s">
        <v>204</v>
      </c>
      <c r="E112" s="92">
        <f t="shared" si="86"/>
        <v>-429.98659865863863</v>
      </c>
      <c r="F112" s="19">
        <f t="shared" si="87"/>
        <v>-430</v>
      </c>
      <c r="G112" s="19">
        <f t="shared" si="88"/>
        <v>3.2790000004752073E-2</v>
      </c>
      <c r="J112" s="20"/>
      <c r="K112" s="19">
        <f t="shared" si="116"/>
        <v>3.2790000004752073E-2</v>
      </c>
      <c r="O112" s="19">
        <f t="shared" ca="1" si="105"/>
        <v>-2.8200756151178187E-3</v>
      </c>
      <c r="P112" s="21">
        <f t="shared" si="104"/>
        <v>1.3945120048907172E-2</v>
      </c>
      <c r="Q112" s="22">
        <f t="shared" si="89"/>
        <v>39797.822200000002</v>
      </c>
      <c r="R112" s="19">
        <f t="shared" si="85"/>
        <v>3.5512950055020494E-4</v>
      </c>
      <c r="S112" s="137">
        <v>1</v>
      </c>
      <c r="U112"/>
      <c r="V112"/>
      <c r="Z112">
        <f t="shared" si="90"/>
        <v>-430</v>
      </c>
      <c r="AA112" s="19">
        <f t="shared" si="91"/>
        <v>2.4392758428621118E-2</v>
      </c>
      <c r="AB112" s="19">
        <f t="shared" si="92"/>
        <v>2.234236162503813E-2</v>
      </c>
      <c r="AC112" s="19">
        <f t="shared" si="93"/>
        <v>1.8844879955844902E-2</v>
      </c>
      <c r="AD112" s="19">
        <f t="shared" si="94"/>
        <v>8.3972415761309552E-3</v>
      </c>
      <c r="AE112" s="19">
        <f t="shared" si="95"/>
        <v>7.051366608790229E-5</v>
      </c>
      <c r="AF112">
        <f t="shared" si="96"/>
        <v>1.8844879955844902E-2</v>
      </c>
      <c r="AG112" s="137"/>
      <c r="AH112">
        <f t="shared" si="97"/>
        <v>1.0447638379713945E-2</v>
      </c>
      <c r="AI112">
        <f t="shared" si="98"/>
        <v>0.35320386509358037</v>
      </c>
      <c r="AJ112">
        <f t="shared" si="99"/>
        <v>0.91335000736168814</v>
      </c>
      <c r="AK112">
        <f t="shared" si="100"/>
        <v>-0.54236101568195638</v>
      </c>
      <c r="AL112">
        <f t="shared" si="101"/>
        <v>-2.443792548685471</v>
      </c>
      <c r="AM112">
        <f t="shared" si="102"/>
        <v>-2.7488954110608113</v>
      </c>
      <c r="AN112" s="19">
        <f t="shared" si="119"/>
        <v>-497.72022878262152</v>
      </c>
      <c r="AO112" s="19">
        <f t="shared" si="119"/>
        <v>-497.72003860818518</v>
      </c>
      <c r="AP112" s="19">
        <f t="shared" si="119"/>
        <v>-497.71901945582027</v>
      </c>
      <c r="AQ112" s="19">
        <f t="shared" si="119"/>
        <v>-497.71363383055092</v>
      </c>
      <c r="AR112" s="19">
        <f t="shared" si="119"/>
        <v>-497.68702059977062</v>
      </c>
      <c r="AS112" s="19">
        <f t="shared" si="119"/>
        <v>-497.58281358397363</v>
      </c>
      <c r="AT112" s="19">
        <f t="shared" si="119"/>
        <v>-497.32019775528721</v>
      </c>
      <c r="AU112" s="19">
        <f t="shared" si="103"/>
        <v>-496.89692002270522</v>
      </c>
      <c r="AV112"/>
      <c r="AW112">
        <v>-750</v>
      </c>
      <c r="AX112">
        <f t="shared" si="108"/>
        <v>3.1506199613183281E-2</v>
      </c>
      <c r="AY112">
        <f t="shared" si="109"/>
        <v>1.3771327469612205E-2</v>
      </c>
      <c r="AZ112">
        <f t="shared" si="110"/>
        <v>1.7734872143571077E-2</v>
      </c>
      <c r="BA112">
        <f t="shared" si="111"/>
        <v>0.2039594777378374</v>
      </c>
      <c r="BB112">
        <f t="shared" si="112"/>
        <v>0.71225054786150155</v>
      </c>
      <c r="BC112">
        <f t="shared" si="113"/>
        <v>-2.8025303154779402</v>
      </c>
      <c r="BD112">
        <f t="shared" si="114"/>
        <v>-5.8420013639617236</v>
      </c>
      <c r="BE112">
        <f t="shared" ref="BE112:BK121" si="120">$BL112+$AB$7*SIN(BF112)</f>
        <v>-498.44907366902328</v>
      </c>
      <c r="BF112">
        <f t="shared" si="120"/>
        <v>-498.44766138347143</v>
      </c>
      <c r="BG112">
        <f t="shared" si="120"/>
        <v>-498.45110750048337</v>
      </c>
      <c r="BH112">
        <f t="shared" si="120"/>
        <v>-498.4426605545442</v>
      </c>
      <c r="BI112">
        <f t="shared" si="120"/>
        <v>-498.4631427017473</v>
      </c>
      <c r="BJ112">
        <f t="shared" si="120"/>
        <v>-498.41207230787847</v>
      </c>
      <c r="BK112">
        <f t="shared" si="120"/>
        <v>-498.53191571738967</v>
      </c>
      <c r="BL112">
        <f t="shared" si="115"/>
        <v>-497.71043324676998</v>
      </c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</row>
    <row r="113" spans="1:79" s="19" customFormat="1">
      <c r="A113" t="s">
        <v>215</v>
      </c>
      <c r="B113" s="3" t="s">
        <v>89</v>
      </c>
      <c r="C113" s="18">
        <v>54840.787400000001</v>
      </c>
      <c r="D113" t="s">
        <v>204</v>
      </c>
      <c r="E113" s="92">
        <f t="shared" si="86"/>
        <v>-419.98762041385112</v>
      </c>
      <c r="F113" s="19">
        <f t="shared" si="87"/>
        <v>-420</v>
      </c>
      <c r="G113" s="19">
        <f t="shared" si="88"/>
        <v>3.0290000002423767E-2</v>
      </c>
      <c r="J113" s="20"/>
      <c r="K113" s="19">
        <f t="shared" si="116"/>
        <v>3.0290000002423767E-2</v>
      </c>
      <c r="O113" s="19">
        <f t="shared" ca="1" si="105"/>
        <v>-2.7600986018273274E-3</v>
      </c>
      <c r="P113" s="21">
        <f t="shared" si="104"/>
        <v>1.3950574346823251E-2</v>
      </c>
      <c r="Q113" s="22">
        <f t="shared" si="89"/>
        <v>39822.287400000001</v>
      </c>
      <c r="R113" s="19">
        <f t="shared" si="85"/>
        <v>2.6697683075489634E-4</v>
      </c>
      <c r="S113" s="137">
        <v>1</v>
      </c>
      <c r="U113"/>
      <c r="V113"/>
      <c r="Z113">
        <f t="shared" si="90"/>
        <v>-420</v>
      </c>
      <c r="AA113" s="19">
        <f t="shared" si="91"/>
        <v>2.3918491080279221E-2</v>
      </c>
      <c r="AB113" s="19">
        <f t="shared" si="92"/>
        <v>2.0322083268967797E-2</v>
      </c>
      <c r="AC113" s="19">
        <f t="shared" si="93"/>
        <v>1.6339425655600516E-2</v>
      </c>
      <c r="AD113" s="19">
        <f t="shared" si="94"/>
        <v>6.3715089221445462E-3</v>
      </c>
      <c r="AE113" s="19">
        <f t="shared" si="95"/>
        <v>4.0596125944967558E-5</v>
      </c>
      <c r="AF113">
        <f t="shared" si="96"/>
        <v>1.6339425655600516E-2</v>
      </c>
      <c r="AG113" s="137"/>
      <c r="AH113">
        <f t="shared" si="97"/>
        <v>9.9679167334559681E-3</v>
      </c>
      <c r="AI113">
        <f t="shared" si="98"/>
        <v>0.36489304998181926</v>
      </c>
      <c r="AJ113">
        <f t="shared" si="99"/>
        <v>0.92180876697396186</v>
      </c>
      <c r="AK113">
        <f t="shared" si="100"/>
        <v>-0.55600348335244332</v>
      </c>
      <c r="AL113">
        <f t="shared" si="101"/>
        <v>-2.4225086422520392</v>
      </c>
      <c r="AM113">
        <f t="shared" si="102"/>
        <v>-2.6604231206237312</v>
      </c>
      <c r="AN113" s="19">
        <f t="shared" si="119"/>
        <v>-497.68843923861237</v>
      </c>
      <c r="AO113" s="19">
        <f t="shared" si="119"/>
        <v>-497.68809049189963</v>
      </c>
      <c r="AP113" s="19">
        <f t="shared" si="119"/>
        <v>-497.68645359299546</v>
      </c>
      <c r="AQ113" s="19">
        <f t="shared" si="119"/>
        <v>-497.67890340502066</v>
      </c>
      <c r="AR113" s="19">
        <f t="shared" si="119"/>
        <v>-497.64650514003438</v>
      </c>
      <c r="AS113" s="19">
        <f t="shared" si="119"/>
        <v>-497.53502289795415</v>
      </c>
      <c r="AT113" s="19">
        <f t="shared" si="119"/>
        <v>-497.27607482106629</v>
      </c>
      <c r="AU113" s="19">
        <f t="shared" si="103"/>
        <v>-496.87149773445316</v>
      </c>
      <c r="AV113"/>
      <c r="AW113">
        <v>-700</v>
      </c>
      <c r="AX113">
        <f t="shared" si="108"/>
        <v>3.1069607819296054E-2</v>
      </c>
      <c r="AY113">
        <f t="shared" si="109"/>
        <v>1.3798387324527947E-2</v>
      </c>
      <c r="AZ113">
        <f t="shared" si="110"/>
        <v>1.7271220494768105E-2</v>
      </c>
      <c r="BA113">
        <f t="shared" si="111"/>
        <v>0.21464917568156516</v>
      </c>
      <c r="BB113">
        <f t="shared" si="112"/>
        <v>0.73720393445156929</v>
      </c>
      <c r="BC113">
        <f t="shared" si="113"/>
        <v>-2.7663068293602175</v>
      </c>
      <c r="BD113">
        <f t="shared" si="114"/>
        <v>-5.2665764226161604</v>
      </c>
      <c r="BE113">
        <f t="shared" si="120"/>
        <v>-498.35621886864567</v>
      </c>
      <c r="BF113">
        <f t="shared" si="120"/>
        <v>-498.3561125465996</v>
      </c>
      <c r="BG113">
        <f t="shared" si="120"/>
        <v>-498.35642578326002</v>
      </c>
      <c r="BH113">
        <f t="shared" si="120"/>
        <v>-498.35550231133772</v>
      </c>
      <c r="BI113">
        <f t="shared" si="120"/>
        <v>-498.35821930432348</v>
      </c>
      <c r="BJ113">
        <f t="shared" si="120"/>
        <v>-498.3501767735163</v>
      </c>
      <c r="BK113">
        <f t="shared" si="120"/>
        <v>-498.37357325037971</v>
      </c>
      <c r="BL113">
        <f t="shared" si="115"/>
        <v>-497.58332180550985</v>
      </c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</row>
    <row r="114" spans="1:79" s="19" customFormat="1">
      <c r="A114" t="s">
        <v>215</v>
      </c>
      <c r="B114" s="3" t="s">
        <v>89</v>
      </c>
      <c r="C114" s="18">
        <v>54840.787400000001</v>
      </c>
      <c r="D114" t="s">
        <v>204</v>
      </c>
      <c r="E114" s="92">
        <f t="shared" si="86"/>
        <v>-419.98762041385112</v>
      </c>
      <c r="F114" s="19">
        <f t="shared" si="87"/>
        <v>-420</v>
      </c>
      <c r="G114" s="19">
        <f t="shared" si="88"/>
        <v>3.0290000002423767E-2</v>
      </c>
      <c r="J114" s="20"/>
      <c r="K114" s="19">
        <f t="shared" si="116"/>
        <v>3.0290000002423767E-2</v>
      </c>
      <c r="O114" s="19">
        <f t="shared" ca="1" si="105"/>
        <v>-2.7600986018273274E-3</v>
      </c>
      <c r="P114" s="21">
        <f t="shared" si="104"/>
        <v>1.3950574346823251E-2</v>
      </c>
      <c r="Q114" s="22">
        <f t="shared" si="89"/>
        <v>39822.287400000001</v>
      </c>
      <c r="R114" s="19">
        <f t="shared" si="85"/>
        <v>2.6697683075489634E-4</v>
      </c>
      <c r="S114" s="137">
        <v>1</v>
      </c>
      <c r="U114"/>
      <c r="V114"/>
      <c r="Z114">
        <f t="shared" si="90"/>
        <v>-420</v>
      </c>
      <c r="AA114" s="19">
        <f t="shared" si="91"/>
        <v>2.3918491080279221E-2</v>
      </c>
      <c r="AB114" s="19">
        <f t="shared" si="92"/>
        <v>2.0322083268967797E-2</v>
      </c>
      <c r="AC114" s="19">
        <f t="shared" si="93"/>
        <v>1.6339425655600516E-2</v>
      </c>
      <c r="AD114" s="19">
        <f t="shared" si="94"/>
        <v>6.3715089221445462E-3</v>
      </c>
      <c r="AE114" s="19">
        <f t="shared" si="95"/>
        <v>4.0596125944967558E-5</v>
      </c>
      <c r="AF114">
        <f t="shared" si="96"/>
        <v>1.6339425655600516E-2</v>
      </c>
      <c r="AG114" s="137"/>
      <c r="AH114">
        <f t="shared" si="97"/>
        <v>9.9679167334559681E-3</v>
      </c>
      <c r="AI114">
        <f t="shared" si="98"/>
        <v>0.36489304998181926</v>
      </c>
      <c r="AJ114">
        <f t="shared" si="99"/>
        <v>0.92180876697396186</v>
      </c>
      <c r="AK114">
        <f t="shared" si="100"/>
        <v>-0.55600348335244332</v>
      </c>
      <c r="AL114">
        <f t="shared" si="101"/>
        <v>-2.4225086422520392</v>
      </c>
      <c r="AM114">
        <f t="shared" si="102"/>
        <v>-2.6604231206237312</v>
      </c>
      <c r="AN114" s="19">
        <f t="shared" si="119"/>
        <v>-497.68843923861237</v>
      </c>
      <c r="AO114" s="19">
        <f t="shared" si="119"/>
        <v>-497.68809049189963</v>
      </c>
      <c r="AP114" s="19">
        <f t="shared" si="119"/>
        <v>-497.68645359299546</v>
      </c>
      <c r="AQ114" s="19">
        <f t="shared" si="119"/>
        <v>-497.67890340502066</v>
      </c>
      <c r="AR114" s="19">
        <f t="shared" si="119"/>
        <v>-497.64650514003438</v>
      </c>
      <c r="AS114" s="19">
        <f t="shared" si="119"/>
        <v>-497.53502289795415</v>
      </c>
      <c r="AT114" s="19">
        <f t="shared" si="119"/>
        <v>-497.27607482106629</v>
      </c>
      <c r="AU114" s="19">
        <f t="shared" si="103"/>
        <v>-496.87149773445316</v>
      </c>
      <c r="AV114"/>
      <c r="AW114">
        <v>-650</v>
      </c>
      <c r="AX114">
        <f t="shared" si="108"/>
        <v>3.0448007618334598E-2</v>
      </c>
      <c r="AY114">
        <f t="shared" si="109"/>
        <v>1.38254824518878E-2</v>
      </c>
      <c r="AZ114">
        <f t="shared" si="110"/>
        <v>1.66225251664468E-2</v>
      </c>
      <c r="BA114">
        <f t="shared" si="111"/>
        <v>0.22774862209887892</v>
      </c>
      <c r="BB114">
        <f t="shared" si="112"/>
        <v>0.76382103768272291</v>
      </c>
      <c r="BC114">
        <f t="shared" si="113"/>
        <v>-2.7260168666584343</v>
      </c>
      <c r="BD114">
        <f t="shared" si="114"/>
        <v>-4.7431371033829963</v>
      </c>
      <c r="BE114">
        <f t="shared" si="120"/>
        <v>-498.2584802347705</v>
      </c>
      <c r="BF114">
        <f t="shared" si="120"/>
        <v>-498.25856185935226</v>
      </c>
      <c r="BG114">
        <f t="shared" si="120"/>
        <v>-498.25825066462443</v>
      </c>
      <c r="BH114">
        <f t="shared" si="120"/>
        <v>-498.25943551538012</v>
      </c>
      <c r="BI114">
        <f t="shared" si="120"/>
        <v>-498.25490107929915</v>
      </c>
      <c r="BJ114">
        <f t="shared" si="120"/>
        <v>-498.27192824378318</v>
      </c>
      <c r="BK114">
        <f t="shared" si="120"/>
        <v>-498.20247962167457</v>
      </c>
      <c r="BL114">
        <f t="shared" si="115"/>
        <v>-497.45621036424973</v>
      </c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</row>
    <row r="115" spans="1:79" s="19" customFormat="1">
      <c r="A115" t="s">
        <v>215</v>
      </c>
      <c r="B115" s="3" t="s">
        <v>89</v>
      </c>
      <c r="C115" s="18">
        <v>54840.788399999998</v>
      </c>
      <c r="D115" t="s">
        <v>204</v>
      </c>
      <c r="E115" s="92">
        <f t="shared" si="86"/>
        <v>-419.98721171176771</v>
      </c>
      <c r="F115" s="19">
        <f t="shared" si="87"/>
        <v>-420</v>
      </c>
      <c r="G115" s="19">
        <f t="shared" si="88"/>
        <v>3.1289999998989515E-2</v>
      </c>
      <c r="J115" s="20"/>
      <c r="K115" s="19">
        <f t="shared" si="116"/>
        <v>3.1289999998989515E-2</v>
      </c>
      <c r="O115" s="19">
        <f t="shared" ca="1" si="105"/>
        <v>-2.7600986018273274E-3</v>
      </c>
      <c r="P115" s="21">
        <f t="shared" si="104"/>
        <v>1.3950574346823251E-2</v>
      </c>
      <c r="Q115" s="22">
        <f t="shared" si="89"/>
        <v>39822.288399999998</v>
      </c>
      <c r="R115" s="19">
        <f t="shared" ref="R115:R146" si="121">+(P115-G115)^2</f>
        <v>3.0065568194700146E-4</v>
      </c>
      <c r="S115" s="137">
        <v>1</v>
      </c>
      <c r="U115"/>
      <c r="V115"/>
      <c r="Z115">
        <f t="shared" si="90"/>
        <v>-420</v>
      </c>
      <c r="AA115" s="19">
        <f t="shared" si="91"/>
        <v>2.3918491080279221E-2</v>
      </c>
      <c r="AB115" s="19">
        <f t="shared" si="92"/>
        <v>2.1322083265533545E-2</v>
      </c>
      <c r="AC115" s="19">
        <f t="shared" si="93"/>
        <v>1.7339425652166264E-2</v>
      </c>
      <c r="AD115" s="19">
        <f t="shared" si="94"/>
        <v>7.3715089187102942E-3</v>
      </c>
      <c r="AE115" s="19">
        <f t="shared" si="95"/>
        <v>5.4339143738625409E-5</v>
      </c>
      <c r="AF115">
        <f t="shared" si="96"/>
        <v>1.7339425652166264E-2</v>
      </c>
      <c r="AG115" s="137"/>
      <c r="AH115">
        <f t="shared" si="97"/>
        <v>9.9679167334559681E-3</v>
      </c>
      <c r="AI115">
        <f t="shared" si="98"/>
        <v>0.36489304998181926</v>
      </c>
      <c r="AJ115">
        <f t="shared" si="99"/>
        <v>0.92180876697396186</v>
      </c>
      <c r="AK115">
        <f t="shared" si="100"/>
        <v>-0.55600348335244332</v>
      </c>
      <c r="AL115">
        <f t="shared" si="101"/>
        <v>-2.4225086422520392</v>
      </c>
      <c r="AM115">
        <f t="shared" si="102"/>
        <v>-2.6604231206237312</v>
      </c>
      <c r="AN115" s="19">
        <f t="shared" si="119"/>
        <v>-497.68843923861237</v>
      </c>
      <c r="AO115" s="19">
        <f t="shared" si="119"/>
        <v>-497.68809049189963</v>
      </c>
      <c r="AP115" s="19">
        <f t="shared" si="119"/>
        <v>-497.68645359299546</v>
      </c>
      <c r="AQ115" s="19">
        <f t="shared" si="119"/>
        <v>-497.67890340502066</v>
      </c>
      <c r="AR115" s="19">
        <f t="shared" si="119"/>
        <v>-497.64650514003438</v>
      </c>
      <c r="AS115" s="19">
        <f t="shared" si="119"/>
        <v>-497.53502289795415</v>
      </c>
      <c r="AT115" s="19">
        <f t="shared" si="119"/>
        <v>-497.27607482106629</v>
      </c>
      <c r="AU115" s="19">
        <f t="shared" si="103"/>
        <v>-496.87149773445316</v>
      </c>
      <c r="AV115"/>
      <c r="AW115">
        <v>-600</v>
      </c>
      <c r="AX115">
        <f t="shared" si="108"/>
        <v>2.9609322430103623E-2</v>
      </c>
      <c r="AY115">
        <f t="shared" si="109"/>
        <v>1.3852612851691763E-2</v>
      </c>
      <c r="AZ115">
        <f t="shared" si="110"/>
        <v>1.5756709578411861E-2</v>
      </c>
      <c r="BA115">
        <f t="shared" si="111"/>
        <v>0.24415806341956292</v>
      </c>
      <c r="BB115">
        <f t="shared" si="112"/>
        <v>0.79256633075138905</v>
      </c>
      <c r="BC115">
        <f t="shared" si="113"/>
        <v>-2.6802234416289514</v>
      </c>
      <c r="BD115">
        <f t="shared" si="114"/>
        <v>-4.2577539237589379</v>
      </c>
      <c r="BE115">
        <f t="shared" si="120"/>
        <v>-498.15431650842186</v>
      </c>
      <c r="BF115">
        <f t="shared" si="120"/>
        <v>-498.15433627217192</v>
      </c>
      <c r="BG115">
        <f t="shared" si="120"/>
        <v>-498.15422491665055</v>
      </c>
      <c r="BH115">
        <f t="shared" si="120"/>
        <v>-498.15485157987865</v>
      </c>
      <c r="BI115">
        <f t="shared" si="120"/>
        <v>-498.15130086351934</v>
      </c>
      <c r="BJ115">
        <f t="shared" si="120"/>
        <v>-498.17070131485514</v>
      </c>
      <c r="BK115">
        <f t="shared" si="120"/>
        <v>-498.0193445091715</v>
      </c>
      <c r="BL115">
        <f t="shared" si="115"/>
        <v>-497.3290989229896</v>
      </c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</row>
    <row r="116" spans="1:79" s="19" customFormat="1">
      <c r="A116" t="s">
        <v>215</v>
      </c>
      <c r="B116" s="3" t="s">
        <v>89</v>
      </c>
      <c r="C116" s="18">
        <v>54840.788399999998</v>
      </c>
      <c r="D116" t="s">
        <v>204</v>
      </c>
      <c r="E116" s="92">
        <f t="shared" si="86"/>
        <v>-419.98721171176771</v>
      </c>
      <c r="F116" s="19">
        <f t="shared" si="87"/>
        <v>-420</v>
      </c>
      <c r="G116" s="19">
        <f t="shared" si="88"/>
        <v>3.1289999998989515E-2</v>
      </c>
      <c r="J116" s="20"/>
      <c r="K116" s="19">
        <f t="shared" si="116"/>
        <v>3.1289999998989515E-2</v>
      </c>
      <c r="O116" s="19">
        <f t="shared" ca="1" si="105"/>
        <v>-2.7600986018273274E-3</v>
      </c>
      <c r="P116" s="21">
        <f t="shared" si="104"/>
        <v>1.3950574346823251E-2</v>
      </c>
      <c r="Q116" s="22">
        <f t="shared" si="89"/>
        <v>39822.288399999998</v>
      </c>
      <c r="R116" s="19">
        <f t="shared" si="121"/>
        <v>3.0065568194700146E-4</v>
      </c>
      <c r="S116" s="137">
        <v>1</v>
      </c>
      <c r="U116"/>
      <c r="V116"/>
      <c r="Z116">
        <f t="shared" si="90"/>
        <v>-420</v>
      </c>
      <c r="AA116" s="19">
        <f t="shared" si="91"/>
        <v>2.3918491080279221E-2</v>
      </c>
      <c r="AB116" s="19">
        <f t="shared" si="92"/>
        <v>2.1322083265533545E-2</v>
      </c>
      <c r="AC116" s="19">
        <f t="shared" si="93"/>
        <v>1.7339425652166264E-2</v>
      </c>
      <c r="AD116" s="19">
        <f t="shared" si="94"/>
        <v>7.3715089187102942E-3</v>
      </c>
      <c r="AE116" s="19">
        <f t="shared" si="95"/>
        <v>5.4339143738625409E-5</v>
      </c>
      <c r="AF116">
        <f t="shared" si="96"/>
        <v>1.7339425652166264E-2</v>
      </c>
      <c r="AG116" s="137"/>
      <c r="AH116">
        <f t="shared" si="97"/>
        <v>9.9679167334559681E-3</v>
      </c>
      <c r="AI116">
        <f t="shared" si="98"/>
        <v>0.36489304998181926</v>
      </c>
      <c r="AJ116">
        <f t="shared" si="99"/>
        <v>0.92180876697396186</v>
      </c>
      <c r="AK116">
        <f t="shared" si="100"/>
        <v>-0.55600348335244332</v>
      </c>
      <c r="AL116">
        <f t="shared" si="101"/>
        <v>-2.4225086422520392</v>
      </c>
      <c r="AM116">
        <f t="shared" si="102"/>
        <v>-2.6604231206237312</v>
      </c>
      <c r="AN116" s="19">
        <f t="shared" si="119"/>
        <v>-497.68843923861237</v>
      </c>
      <c r="AO116" s="19">
        <f t="shared" si="119"/>
        <v>-497.68809049189963</v>
      </c>
      <c r="AP116" s="19">
        <f t="shared" si="119"/>
        <v>-497.68645359299546</v>
      </c>
      <c r="AQ116" s="19">
        <f t="shared" si="119"/>
        <v>-497.67890340502066</v>
      </c>
      <c r="AR116" s="19">
        <f t="shared" si="119"/>
        <v>-497.64650514003438</v>
      </c>
      <c r="AS116" s="19">
        <f t="shared" si="119"/>
        <v>-497.53502289795415</v>
      </c>
      <c r="AT116" s="19">
        <f t="shared" si="119"/>
        <v>-497.27607482106629</v>
      </c>
      <c r="AU116" s="19">
        <f t="shared" si="103"/>
        <v>-496.87149773445316</v>
      </c>
      <c r="AV116"/>
      <c r="AW116">
        <v>-550</v>
      </c>
      <c r="AX116">
        <f t="shared" si="108"/>
        <v>2.8510884500656551E-2</v>
      </c>
      <c r="AY116">
        <f t="shared" si="109"/>
        <v>1.3879778523939833E-2</v>
      </c>
      <c r="AZ116">
        <f t="shared" si="110"/>
        <v>1.4631105976716718E-2</v>
      </c>
      <c r="BA116">
        <f t="shared" si="111"/>
        <v>0.26526248023457244</v>
      </c>
      <c r="BB116">
        <f t="shared" si="112"/>
        <v>0.82394327363504249</v>
      </c>
      <c r="BC116">
        <f t="shared" si="113"/>
        <v>-2.6268947101474338</v>
      </c>
      <c r="BD116">
        <f t="shared" si="114"/>
        <v>-3.7996100732019875</v>
      </c>
      <c r="BE116">
        <f t="shared" si="120"/>
        <v>-498.04191208947208</v>
      </c>
      <c r="BF116">
        <f t="shared" si="120"/>
        <v>-498.04191200268821</v>
      </c>
      <c r="BG116">
        <f t="shared" si="120"/>
        <v>-498.04191303792675</v>
      </c>
      <c r="BH116">
        <f t="shared" si="120"/>
        <v>-498.04190068793827</v>
      </c>
      <c r="BI116">
        <f t="shared" si="120"/>
        <v>-498.04204791894932</v>
      </c>
      <c r="BJ116">
        <f t="shared" si="120"/>
        <v>-498.04027832268963</v>
      </c>
      <c r="BK116">
        <f t="shared" si="120"/>
        <v>-497.82507188703664</v>
      </c>
      <c r="BL116">
        <f t="shared" si="115"/>
        <v>-497.20198748172947</v>
      </c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</row>
    <row r="117" spans="1:79" s="19" customFormat="1">
      <c r="A117" t="s">
        <v>215</v>
      </c>
      <c r="B117" s="3" t="s">
        <v>89</v>
      </c>
      <c r="C117" s="18">
        <v>54845.680200000003</v>
      </c>
      <c r="D117" t="s">
        <v>204</v>
      </c>
      <c r="E117" s="92">
        <f t="shared" ref="E117:E148" si="122">+(C117-C$7)/C$8</f>
        <v>-417.98792285339323</v>
      </c>
      <c r="F117" s="19">
        <f t="shared" ref="F117:F148" si="123">ROUND(2*E117,0)/2</f>
        <v>-418</v>
      </c>
      <c r="G117" s="19">
        <f t="shared" ref="G117:G148" si="124">+C117-(C$7+F117*C$8)</f>
        <v>2.9550000006565824E-2</v>
      </c>
      <c r="J117" s="20"/>
      <c r="K117" s="19">
        <f t="shared" si="116"/>
        <v>2.9550000006565824E-2</v>
      </c>
      <c r="O117" s="19">
        <f t="shared" ca="1" si="105"/>
        <v>-2.7481031991692293E-3</v>
      </c>
      <c r="P117" s="21">
        <f t="shared" si="104"/>
        <v>1.39516653757142E-2</v>
      </c>
      <c r="Q117" s="22">
        <f t="shared" ref="Q117:Q148" si="125">+C117-15018.5</f>
        <v>39827.180200000003</v>
      </c>
      <c r="R117" s="19">
        <f t="shared" si="121"/>
        <v>2.4330804325602509E-4</v>
      </c>
      <c r="S117" s="137">
        <v>1</v>
      </c>
      <c r="U117"/>
      <c r="V117"/>
      <c r="Z117">
        <f t="shared" ref="Z117:Z148" si="126">F117</f>
        <v>-418</v>
      </c>
      <c r="AA117" s="19">
        <f t="shared" ref="AA117:AA148" si="127">AB$3+AB$4*Z117+AB$5*Z117^2+AH117</f>
        <v>2.3820406442519555E-2</v>
      </c>
      <c r="AB117" s="19">
        <f t="shared" ref="AB117:AB148" si="128">IF(S117&lt;&gt;0,G117-AH117, -9999)</f>
        <v>1.9681258939760471E-2</v>
      </c>
      <c r="AC117" s="19">
        <f t="shared" ref="AC117:AC148" si="129">+G117-P117</f>
        <v>1.5598334630851625E-2</v>
      </c>
      <c r="AD117" s="19">
        <f t="shared" ref="AD117:AD148" si="130">IF(S117&lt;&gt;0,G117-AA117, -9999)</f>
        <v>5.7295935640462696E-3</v>
      </c>
      <c r="AE117" s="19">
        <f t="shared" ref="AE117:AE148" si="131">+(G117-AA117)^2*S117</f>
        <v>3.2828242409160431E-5</v>
      </c>
      <c r="AF117">
        <f t="shared" ref="AF117:AF148" si="132">IF(S117&lt;&gt;0,G117-P117, -9999)</f>
        <v>1.5598334630851625E-2</v>
      </c>
      <c r="AG117" s="137"/>
      <c r="AH117">
        <f t="shared" ref="AH117:AH148" si="133">$AB$6*($AB$11/AI117*AJ117+$AB$12)</f>
        <v>9.868741066805355E-3</v>
      </c>
      <c r="AI117">
        <f t="shared" ref="AI117:AI148" si="134">1+$AB$7*COS(AL117)</f>
        <v>0.36736283895200217</v>
      </c>
      <c r="AJ117">
        <f t="shared" ref="AJ117:AJ148" si="135">SIN(AL117+RADIANS($AB$9))</f>
        <v>0.92351730559852985</v>
      </c>
      <c r="AK117">
        <f t="shared" ref="AK117:AK148" si="136">$AB$7*SIN(AL117)</f>
        <v>-0.55881207388761434</v>
      </c>
      <c r="AL117">
        <f t="shared" ref="AL117:AL148" si="137">2*ATAN(AM117)</f>
        <v>-2.4180778018076343</v>
      </c>
      <c r="AM117">
        <f t="shared" ref="AM117:AM148" si="138">SQRT((1+$AB$7)/(1-$AB$7))*TAN(AN117/2)</f>
        <v>-2.6426321160429729</v>
      </c>
      <c r="AN117" s="19">
        <f t="shared" si="119"/>
        <v>-497.68195028756242</v>
      </c>
      <c r="AO117" s="19">
        <f t="shared" si="119"/>
        <v>-497.68155951257722</v>
      </c>
      <c r="AP117" s="19">
        <f t="shared" si="119"/>
        <v>-497.67977061815725</v>
      </c>
      <c r="AQ117" s="19">
        <f t="shared" si="119"/>
        <v>-497.67172881559594</v>
      </c>
      <c r="AR117" s="19">
        <f t="shared" si="119"/>
        <v>-497.63812928910426</v>
      </c>
      <c r="AS117" s="19">
        <f t="shared" si="119"/>
        <v>-497.52529157556864</v>
      </c>
      <c r="AT117" s="19">
        <f t="shared" si="119"/>
        <v>-497.26721846912602</v>
      </c>
      <c r="AU117" s="19">
        <f t="shared" ref="AU117:AU148" si="139">RADIANS($AB$9)+$AB$18*(F117-AB$15)</f>
        <v>-496.86641327680275</v>
      </c>
      <c r="AV117"/>
      <c r="AW117">
        <v>-500</v>
      </c>
      <c r="AX117">
        <f t="shared" si="108"/>
        <v>2.7093152884683461E-2</v>
      </c>
      <c r="AY117">
        <f t="shared" si="109"/>
        <v>1.3906979468632015E-2</v>
      </c>
      <c r="AZ117">
        <f t="shared" si="110"/>
        <v>1.3186173416051447E-2</v>
      </c>
      <c r="BA117">
        <f t="shared" si="111"/>
        <v>0.29336734101524076</v>
      </c>
      <c r="BB117">
        <f t="shared" si="112"/>
        <v>0.8585266177362445</v>
      </c>
      <c r="BC117">
        <f t="shared" si="113"/>
        <v>-2.5628402420546035</v>
      </c>
      <c r="BD117">
        <f t="shared" si="114"/>
        <v>-3.3587075889597102</v>
      </c>
      <c r="BE117">
        <f t="shared" si="120"/>
        <v>-497.91873658273352</v>
      </c>
      <c r="BF117">
        <f t="shared" si="120"/>
        <v>-497.91873656938793</v>
      </c>
      <c r="BG117">
        <f t="shared" si="120"/>
        <v>-497.91873590219728</v>
      </c>
      <c r="BH117">
        <f t="shared" si="120"/>
        <v>-497.91870257106729</v>
      </c>
      <c r="BI117">
        <f t="shared" si="120"/>
        <v>-497.91709316116282</v>
      </c>
      <c r="BJ117">
        <f t="shared" si="120"/>
        <v>-497.87567343010738</v>
      </c>
      <c r="BK117">
        <f t="shared" si="120"/>
        <v>-497.62074543956112</v>
      </c>
      <c r="BL117">
        <f t="shared" si="115"/>
        <v>-497.07487604046935</v>
      </c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</row>
    <row r="118" spans="1:79" s="19" customFormat="1">
      <c r="A118" t="s">
        <v>215</v>
      </c>
      <c r="B118" s="3" t="s">
        <v>89</v>
      </c>
      <c r="C118" s="18">
        <v>54845.680200000003</v>
      </c>
      <c r="D118" t="s">
        <v>204</v>
      </c>
      <c r="E118" s="92">
        <f t="shared" si="122"/>
        <v>-417.98792285339323</v>
      </c>
      <c r="F118" s="19">
        <f t="shared" si="123"/>
        <v>-418</v>
      </c>
      <c r="G118" s="19">
        <f t="shared" si="124"/>
        <v>2.9550000006565824E-2</v>
      </c>
      <c r="J118" s="20"/>
      <c r="K118" s="19">
        <f t="shared" si="116"/>
        <v>2.9550000006565824E-2</v>
      </c>
      <c r="O118" s="19">
        <f t="shared" ca="1" si="105"/>
        <v>-2.7481031991692293E-3</v>
      </c>
      <c r="P118" s="21">
        <f t="shared" ref="P118:P149" si="140">D$11+D$12*F118+D$13*F118^2</f>
        <v>1.39516653757142E-2</v>
      </c>
      <c r="Q118" s="22">
        <f t="shared" si="125"/>
        <v>39827.180200000003</v>
      </c>
      <c r="R118" s="19">
        <f t="shared" si="121"/>
        <v>2.4330804325602509E-4</v>
      </c>
      <c r="S118" s="137">
        <v>1</v>
      </c>
      <c r="U118"/>
      <c r="V118"/>
      <c r="Z118">
        <f t="shared" si="126"/>
        <v>-418</v>
      </c>
      <c r="AA118" s="19">
        <f t="shared" si="127"/>
        <v>2.3820406442519555E-2</v>
      </c>
      <c r="AB118" s="19">
        <f t="shared" si="128"/>
        <v>1.9681258939760471E-2</v>
      </c>
      <c r="AC118" s="19">
        <f t="shared" si="129"/>
        <v>1.5598334630851625E-2</v>
      </c>
      <c r="AD118" s="19">
        <f t="shared" si="130"/>
        <v>5.7295935640462696E-3</v>
      </c>
      <c r="AE118" s="19">
        <f t="shared" si="131"/>
        <v>3.2828242409160431E-5</v>
      </c>
      <c r="AF118">
        <f t="shared" si="132"/>
        <v>1.5598334630851625E-2</v>
      </c>
      <c r="AG118" s="137"/>
      <c r="AH118">
        <f t="shared" si="133"/>
        <v>9.868741066805355E-3</v>
      </c>
      <c r="AI118">
        <f t="shared" si="134"/>
        <v>0.36736283895200217</v>
      </c>
      <c r="AJ118">
        <f t="shared" si="135"/>
        <v>0.92351730559852985</v>
      </c>
      <c r="AK118">
        <f t="shared" si="136"/>
        <v>-0.55881207388761434</v>
      </c>
      <c r="AL118">
        <f t="shared" si="137"/>
        <v>-2.4180778018076343</v>
      </c>
      <c r="AM118">
        <f t="shared" si="138"/>
        <v>-2.6426321160429729</v>
      </c>
      <c r="AN118" s="19">
        <f t="shared" si="119"/>
        <v>-497.68195028756242</v>
      </c>
      <c r="AO118" s="19">
        <f t="shared" si="119"/>
        <v>-497.68155951257722</v>
      </c>
      <c r="AP118" s="19">
        <f t="shared" si="119"/>
        <v>-497.67977061815725</v>
      </c>
      <c r="AQ118" s="19">
        <f t="shared" si="119"/>
        <v>-497.67172881559594</v>
      </c>
      <c r="AR118" s="19">
        <f t="shared" si="119"/>
        <v>-497.63812928910426</v>
      </c>
      <c r="AS118" s="19">
        <f t="shared" si="119"/>
        <v>-497.52529157556864</v>
      </c>
      <c r="AT118" s="19">
        <f t="shared" si="119"/>
        <v>-497.26721846912602</v>
      </c>
      <c r="AU118" s="19">
        <f t="shared" si="139"/>
        <v>-496.86641327680275</v>
      </c>
      <c r="AV118"/>
      <c r="AW118">
        <v>-450</v>
      </c>
      <c r="AX118">
        <f t="shared" si="108"/>
        <v>2.5267174533492448E-2</v>
      </c>
      <c r="AY118">
        <f t="shared" si="109"/>
        <v>1.3934215685768305E-2</v>
      </c>
      <c r="AZ118">
        <f t="shared" si="110"/>
        <v>1.1332958847724145E-2</v>
      </c>
      <c r="BA118">
        <f t="shared" si="111"/>
        <v>0.33267340556552916</v>
      </c>
      <c r="BB118">
        <f t="shared" si="112"/>
        <v>0.89688618857573654</v>
      </c>
      <c r="BC118">
        <f t="shared" si="113"/>
        <v>-2.4825517788636167</v>
      </c>
      <c r="BD118">
        <f t="shared" si="114"/>
        <v>-2.9240695543570596</v>
      </c>
      <c r="BE118">
        <f t="shared" si="120"/>
        <v>-497.78086206896103</v>
      </c>
      <c r="BF118">
        <f t="shared" si="120"/>
        <v>-497.78081756533999</v>
      </c>
      <c r="BG118">
        <f t="shared" si="120"/>
        <v>-497.78049024764681</v>
      </c>
      <c r="BH118">
        <f t="shared" si="120"/>
        <v>-497.77810272786206</v>
      </c>
      <c r="BI118">
        <f t="shared" si="120"/>
        <v>-497.76163043262289</v>
      </c>
      <c r="BJ118">
        <f t="shared" si="120"/>
        <v>-497.67399076883515</v>
      </c>
      <c r="BK118">
        <f t="shared" si="120"/>
        <v>-497.40761107529232</v>
      </c>
      <c r="BL118">
        <f t="shared" si="115"/>
        <v>-496.94776459920928</v>
      </c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</row>
    <row r="119" spans="1:79" s="19" customFormat="1">
      <c r="A119" s="83" t="s">
        <v>102</v>
      </c>
      <c r="B119" s="84" t="s">
        <v>89</v>
      </c>
      <c r="C119" s="83">
        <v>54845.6826</v>
      </c>
      <c r="D119" s="83">
        <v>2.9999999999999997E-4</v>
      </c>
      <c r="E119" s="19">
        <f t="shared" si="122"/>
        <v>-417.98694196839074</v>
      </c>
      <c r="F119" s="19">
        <f t="shared" si="123"/>
        <v>-418</v>
      </c>
      <c r="G119" s="19">
        <f t="shared" si="124"/>
        <v>3.1950000004144385E-2</v>
      </c>
      <c r="J119" s="20"/>
      <c r="K119" s="19">
        <f t="shared" si="116"/>
        <v>3.1950000004144385E-2</v>
      </c>
      <c r="O119" s="19">
        <f t="shared" ca="1" si="105"/>
        <v>-2.7481031991692293E-3</v>
      </c>
      <c r="P119" s="21">
        <f t="shared" si="140"/>
        <v>1.39516653757142E-2</v>
      </c>
      <c r="Q119" s="22">
        <f t="shared" si="125"/>
        <v>39827.1826</v>
      </c>
      <c r="R119" s="19">
        <f t="shared" si="121"/>
        <v>3.239400493969492E-4</v>
      </c>
      <c r="S119" s="137">
        <v>1</v>
      </c>
      <c r="U119"/>
      <c r="V119"/>
      <c r="Z119">
        <f t="shared" si="126"/>
        <v>-418</v>
      </c>
      <c r="AA119" s="19">
        <f t="shared" si="127"/>
        <v>2.3820406442519555E-2</v>
      </c>
      <c r="AB119" s="19">
        <f t="shared" si="128"/>
        <v>2.2081258937339032E-2</v>
      </c>
      <c r="AC119" s="19">
        <f t="shared" si="129"/>
        <v>1.7998334628430188E-2</v>
      </c>
      <c r="AD119" s="19">
        <f t="shared" si="130"/>
        <v>8.1295935616248309E-3</v>
      </c>
      <c r="AE119" s="19">
        <f t="shared" si="131"/>
        <v>6.60902914772119E-5</v>
      </c>
      <c r="AF119">
        <f t="shared" si="132"/>
        <v>1.7998334628430188E-2</v>
      </c>
      <c r="AG119" s="137"/>
      <c r="AH119">
        <f t="shared" si="133"/>
        <v>9.868741066805355E-3</v>
      </c>
      <c r="AI119">
        <f t="shared" si="134"/>
        <v>0.36736283895200217</v>
      </c>
      <c r="AJ119">
        <f t="shared" si="135"/>
        <v>0.92351730559852985</v>
      </c>
      <c r="AK119">
        <f t="shared" si="136"/>
        <v>-0.55881207388761434</v>
      </c>
      <c r="AL119">
        <f t="shared" si="137"/>
        <v>-2.4180778018076343</v>
      </c>
      <c r="AM119">
        <f t="shared" si="138"/>
        <v>-2.6426321160429729</v>
      </c>
      <c r="AN119" s="19">
        <f t="shared" si="119"/>
        <v>-497.68195028756242</v>
      </c>
      <c r="AO119" s="19">
        <f t="shared" si="119"/>
        <v>-497.68155951257722</v>
      </c>
      <c r="AP119" s="19">
        <f t="shared" si="119"/>
        <v>-497.67977061815725</v>
      </c>
      <c r="AQ119" s="19">
        <f t="shared" si="119"/>
        <v>-497.67172881559594</v>
      </c>
      <c r="AR119" s="19">
        <f t="shared" si="119"/>
        <v>-497.63812928910426</v>
      </c>
      <c r="AS119" s="19">
        <f t="shared" si="119"/>
        <v>-497.52529157556864</v>
      </c>
      <c r="AT119" s="19">
        <f t="shared" si="119"/>
        <v>-497.26721846912602</v>
      </c>
      <c r="AU119" s="19">
        <f t="shared" si="139"/>
        <v>-496.86641327680275</v>
      </c>
      <c r="AV119"/>
      <c r="AW119">
        <v>-400</v>
      </c>
      <c r="AX119">
        <f t="shared" si="108"/>
        <v>2.2884477834277564E-2</v>
      </c>
      <c r="AY119">
        <f t="shared" si="109"/>
        <v>1.3961487175348704E-2</v>
      </c>
      <c r="AZ119">
        <f t="shared" si="110"/>
        <v>8.9229906589288616E-3</v>
      </c>
      <c r="BA119">
        <f t="shared" si="111"/>
        <v>0.39190053985268025</v>
      </c>
      <c r="BB119">
        <f t="shared" si="112"/>
        <v>0.93911124959665215</v>
      </c>
      <c r="BC119">
        <f t="shared" si="113"/>
        <v>-2.3751949705049378</v>
      </c>
      <c r="BD119">
        <f t="shared" si="114"/>
        <v>-2.4806101025501741</v>
      </c>
      <c r="BE119">
        <f t="shared" si="120"/>
        <v>-497.62134653962914</v>
      </c>
      <c r="BF119">
        <f t="shared" si="120"/>
        <v>-497.62035594721897</v>
      </c>
      <c r="BG119">
        <f t="shared" si="120"/>
        <v>-497.61666887102501</v>
      </c>
      <c r="BH119">
        <f t="shared" si="120"/>
        <v>-497.60328489919601</v>
      </c>
      <c r="BI119">
        <f t="shared" si="120"/>
        <v>-497.55845715167487</v>
      </c>
      <c r="BJ119">
        <f t="shared" si="120"/>
        <v>-497.43516625546135</v>
      </c>
      <c r="BK119">
        <f t="shared" si="120"/>
        <v>-497.18705682358177</v>
      </c>
      <c r="BL119">
        <f t="shared" si="115"/>
        <v>-496.82065315794915</v>
      </c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</row>
    <row r="120" spans="1:79" s="19" customFormat="1">
      <c r="A120" t="s">
        <v>215</v>
      </c>
      <c r="B120" s="3" t="s">
        <v>89</v>
      </c>
      <c r="C120" s="18">
        <v>54867.701800000003</v>
      </c>
      <c r="D120" t="s">
        <v>204</v>
      </c>
      <c r="E120" s="92">
        <f t="shared" si="122"/>
        <v>-408.98764902299644</v>
      </c>
      <c r="F120" s="19">
        <f t="shared" si="123"/>
        <v>-409</v>
      </c>
      <c r="G120" s="19">
        <f t="shared" si="124"/>
        <v>3.0220000000554137E-2</v>
      </c>
      <c r="J120" s="20"/>
      <c r="K120" s="19">
        <f t="shared" si="116"/>
        <v>3.0220000000554137E-2</v>
      </c>
      <c r="O120" s="19">
        <f t="shared" ref="O120:O151" ca="1" si="141">+C$11+C$12*F120</f>
        <v>-2.6941238872077878E-3</v>
      </c>
      <c r="P120" s="21">
        <f t="shared" si="140"/>
        <v>1.3956575704117857E-2</v>
      </c>
      <c r="Q120" s="22">
        <f t="shared" si="125"/>
        <v>39849.201800000003</v>
      </c>
      <c r="R120" s="19">
        <f t="shared" si="121"/>
        <v>2.6449896984591392E-4</v>
      </c>
      <c r="S120" s="137">
        <v>1</v>
      </c>
      <c r="U120"/>
      <c r="V120"/>
      <c r="Z120">
        <f t="shared" si="126"/>
        <v>-409</v>
      </c>
      <c r="AA120" s="19">
        <f t="shared" si="127"/>
        <v>2.3364833146252428E-2</v>
      </c>
      <c r="AB120" s="19">
        <f t="shared" si="128"/>
        <v>2.0811742558419569E-2</v>
      </c>
      <c r="AC120" s="19">
        <f t="shared" si="129"/>
        <v>1.626342429643628E-2</v>
      </c>
      <c r="AD120" s="19">
        <f t="shared" si="130"/>
        <v>6.8551668543017086E-3</v>
      </c>
      <c r="AE120" s="19">
        <f t="shared" si="131"/>
        <v>4.6993312600316782E-5</v>
      </c>
      <c r="AF120">
        <f t="shared" si="132"/>
        <v>1.626342429643628E-2</v>
      </c>
      <c r="AG120" s="137"/>
      <c r="AH120">
        <f t="shared" si="133"/>
        <v>9.40825744213457E-3</v>
      </c>
      <c r="AI120">
        <f t="shared" si="134"/>
        <v>0.37908145514698866</v>
      </c>
      <c r="AJ120">
        <f t="shared" si="135"/>
        <v>0.93126902392042576</v>
      </c>
      <c r="AK120">
        <f t="shared" si="136"/>
        <v>-0.57180492488178669</v>
      </c>
      <c r="AL120">
        <f t="shared" si="137"/>
        <v>-2.3973489491635558</v>
      </c>
      <c r="AM120">
        <f t="shared" si="138"/>
        <v>-2.5620907644261299</v>
      </c>
      <c r="AN120" s="19">
        <f t="shared" si="119"/>
        <v>-497.65216594295833</v>
      </c>
      <c r="AO120" s="19">
        <f t="shared" si="119"/>
        <v>-497.65153129257732</v>
      </c>
      <c r="AP120" s="19">
        <f t="shared" si="119"/>
        <v>-497.64892125891515</v>
      </c>
      <c r="AQ120" s="19">
        <f t="shared" si="119"/>
        <v>-497.6384160849081</v>
      </c>
      <c r="AR120" s="19">
        <f t="shared" si="119"/>
        <v>-497.59927362591822</v>
      </c>
      <c r="AS120" s="19">
        <f t="shared" si="119"/>
        <v>-497.48079626930473</v>
      </c>
      <c r="AT120" s="19">
        <f t="shared" si="119"/>
        <v>-497.22723807616671</v>
      </c>
      <c r="AU120" s="19">
        <f t="shared" si="139"/>
        <v>-496.84353321737598</v>
      </c>
      <c r="AV120"/>
      <c r="AW120">
        <v>-350</v>
      </c>
      <c r="AX120">
        <f t="shared" si="108"/>
        <v>1.9620326169959335E-2</v>
      </c>
      <c r="AY120">
        <f t="shared" si="109"/>
        <v>1.3988793937373213E-2</v>
      </c>
      <c r="AZ120">
        <f t="shared" si="110"/>
        <v>5.6315322325861221E-3</v>
      </c>
      <c r="BA120">
        <f t="shared" si="111"/>
        <v>0.49434371088757112</v>
      </c>
      <c r="BB120">
        <f t="shared" si="112"/>
        <v>0.98225329704223185</v>
      </c>
      <c r="BC120">
        <f t="shared" si="113"/>
        <v>-2.2131099287325084</v>
      </c>
      <c r="BD120">
        <f t="shared" si="114"/>
        <v>-1.997034753762595</v>
      </c>
      <c r="BE120">
        <f t="shared" si="120"/>
        <v>-497.42379070822847</v>
      </c>
      <c r="BF120">
        <f t="shared" si="120"/>
        <v>-497.41703663496583</v>
      </c>
      <c r="BG120">
        <f t="shared" si="120"/>
        <v>-497.40129630985149</v>
      </c>
      <c r="BH120">
        <f t="shared" si="120"/>
        <v>-497.36611770384275</v>
      </c>
      <c r="BI120">
        <f t="shared" si="120"/>
        <v>-497.29361807719295</v>
      </c>
      <c r="BJ120">
        <f t="shared" si="120"/>
        <v>-497.16242880364626</v>
      </c>
      <c r="BK120">
        <f t="shared" si="120"/>
        <v>-496.96059043793389</v>
      </c>
      <c r="BL120">
        <f t="shared" si="115"/>
        <v>-496.69354171668903</v>
      </c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</row>
    <row r="121" spans="1:79" s="19" customFormat="1">
      <c r="A121" t="s">
        <v>215</v>
      </c>
      <c r="B121" s="3" t="s">
        <v>89</v>
      </c>
      <c r="C121" s="18">
        <v>54867.701800000003</v>
      </c>
      <c r="D121" t="s">
        <v>204</v>
      </c>
      <c r="E121" s="92">
        <f t="shared" si="122"/>
        <v>-408.98764902299644</v>
      </c>
      <c r="F121" s="19">
        <f t="shared" si="123"/>
        <v>-409</v>
      </c>
      <c r="G121" s="19">
        <f t="shared" si="124"/>
        <v>3.0220000000554137E-2</v>
      </c>
      <c r="J121" s="20"/>
      <c r="K121" s="19">
        <f t="shared" si="116"/>
        <v>3.0220000000554137E-2</v>
      </c>
      <c r="O121" s="19">
        <f t="shared" ca="1" si="141"/>
        <v>-2.6941238872077878E-3</v>
      </c>
      <c r="P121" s="21">
        <f t="shared" si="140"/>
        <v>1.3956575704117857E-2</v>
      </c>
      <c r="Q121" s="22">
        <f t="shared" si="125"/>
        <v>39849.201800000003</v>
      </c>
      <c r="R121" s="19">
        <f t="shared" si="121"/>
        <v>2.6449896984591392E-4</v>
      </c>
      <c r="S121" s="137">
        <v>1</v>
      </c>
      <c r="U121"/>
      <c r="V121"/>
      <c r="Z121">
        <f t="shared" si="126"/>
        <v>-409</v>
      </c>
      <c r="AA121" s="19">
        <f t="shared" si="127"/>
        <v>2.3364833146252428E-2</v>
      </c>
      <c r="AB121" s="19">
        <f t="shared" si="128"/>
        <v>2.0811742558419569E-2</v>
      </c>
      <c r="AC121" s="19">
        <f t="shared" si="129"/>
        <v>1.626342429643628E-2</v>
      </c>
      <c r="AD121" s="19">
        <f t="shared" si="130"/>
        <v>6.8551668543017086E-3</v>
      </c>
      <c r="AE121" s="19">
        <f t="shared" si="131"/>
        <v>4.6993312600316782E-5</v>
      </c>
      <c r="AF121">
        <f t="shared" si="132"/>
        <v>1.626342429643628E-2</v>
      </c>
      <c r="AG121" s="137"/>
      <c r="AH121">
        <f t="shared" si="133"/>
        <v>9.40825744213457E-3</v>
      </c>
      <c r="AI121">
        <f t="shared" si="134"/>
        <v>0.37908145514698866</v>
      </c>
      <c r="AJ121">
        <f t="shared" si="135"/>
        <v>0.93126902392042576</v>
      </c>
      <c r="AK121">
        <f t="shared" si="136"/>
        <v>-0.57180492488178669</v>
      </c>
      <c r="AL121">
        <f t="shared" si="137"/>
        <v>-2.3973489491635558</v>
      </c>
      <c r="AM121">
        <f t="shared" si="138"/>
        <v>-2.5620907644261299</v>
      </c>
      <c r="AN121" s="19">
        <f t="shared" ref="AN121:AT130" si="142">$AU121+$AB$7*SIN(AO121)</f>
        <v>-497.65216594295833</v>
      </c>
      <c r="AO121" s="19">
        <f t="shared" si="142"/>
        <v>-497.65153129257732</v>
      </c>
      <c r="AP121" s="19">
        <f t="shared" si="142"/>
        <v>-497.64892125891515</v>
      </c>
      <c r="AQ121" s="19">
        <f t="shared" si="142"/>
        <v>-497.6384160849081</v>
      </c>
      <c r="AR121" s="19">
        <f t="shared" si="142"/>
        <v>-497.59927362591822</v>
      </c>
      <c r="AS121" s="19">
        <f t="shared" si="142"/>
        <v>-497.48079626930473</v>
      </c>
      <c r="AT121" s="19">
        <f t="shared" si="142"/>
        <v>-497.22723807616671</v>
      </c>
      <c r="AU121" s="19">
        <f t="shared" si="139"/>
        <v>-496.84353321737598</v>
      </c>
      <c r="AV121"/>
      <c r="AW121">
        <v>-300</v>
      </c>
      <c r="AX121">
        <f t="shared" si="108"/>
        <v>1.4593578756867929E-2</v>
      </c>
      <c r="AY121">
        <f t="shared" si="109"/>
        <v>1.4016135971841832E-2</v>
      </c>
      <c r="AZ121">
        <f t="shared" si="110"/>
        <v>5.7744278502609746E-4</v>
      </c>
      <c r="BA121">
        <f t="shared" si="111"/>
        <v>0.73008389665351126</v>
      </c>
      <c r="BB121">
        <f t="shared" si="112"/>
        <v>0.99179983875998168</v>
      </c>
      <c r="BC121">
        <f t="shared" si="113"/>
        <v>-1.8962818368498713</v>
      </c>
      <c r="BD121">
        <f t="shared" si="114"/>
        <v>-1.3929023629486883</v>
      </c>
      <c r="BE121">
        <f t="shared" si="120"/>
        <v>-497.14125804936697</v>
      </c>
      <c r="BF121">
        <f t="shared" si="120"/>
        <v>-497.12076230372821</v>
      </c>
      <c r="BG121">
        <f t="shared" si="120"/>
        <v>-497.08809453088242</v>
      </c>
      <c r="BH121">
        <f t="shared" si="120"/>
        <v>-497.03785348247527</v>
      </c>
      <c r="BI121">
        <f t="shared" si="120"/>
        <v>-496.96420810468368</v>
      </c>
      <c r="BJ121">
        <f t="shared" si="120"/>
        <v>-496.86234251027923</v>
      </c>
      <c r="BK121">
        <f t="shared" si="120"/>
        <v>-496.72981506753541</v>
      </c>
      <c r="BL121">
        <f t="shared" si="115"/>
        <v>-496.5664302754289</v>
      </c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</row>
    <row r="122" spans="1:79" s="19" customFormat="1">
      <c r="A122" t="s">
        <v>215</v>
      </c>
      <c r="B122" s="3" t="s">
        <v>89</v>
      </c>
      <c r="C122" s="18">
        <v>54867.702400000002</v>
      </c>
      <c r="D122" t="s">
        <v>204</v>
      </c>
      <c r="E122" s="92">
        <f t="shared" si="122"/>
        <v>-408.98740380174581</v>
      </c>
      <c r="F122" s="19">
        <f t="shared" si="123"/>
        <v>-409</v>
      </c>
      <c r="G122" s="19">
        <f t="shared" si="124"/>
        <v>3.0819999999948777E-2</v>
      </c>
      <c r="J122" s="20"/>
      <c r="K122" s="19">
        <f t="shared" si="116"/>
        <v>3.0819999999948777E-2</v>
      </c>
      <c r="O122" s="19">
        <f t="shared" ca="1" si="141"/>
        <v>-2.6941238872077878E-3</v>
      </c>
      <c r="P122" s="21">
        <f t="shared" si="140"/>
        <v>1.3956575704117857E-2</v>
      </c>
      <c r="Q122" s="22">
        <f t="shared" si="125"/>
        <v>39849.202400000002</v>
      </c>
      <c r="R122" s="19">
        <f t="shared" si="121"/>
        <v>2.8437507898122056E-4</v>
      </c>
      <c r="S122" s="137">
        <v>1</v>
      </c>
      <c r="U122"/>
      <c r="V122"/>
      <c r="Z122">
        <f t="shared" si="126"/>
        <v>-409</v>
      </c>
      <c r="AA122" s="19">
        <f t="shared" si="127"/>
        <v>2.3364833146252428E-2</v>
      </c>
      <c r="AB122" s="19">
        <f t="shared" si="128"/>
        <v>2.1411742557814209E-2</v>
      </c>
      <c r="AC122" s="19">
        <f t="shared" si="129"/>
        <v>1.6863424295830921E-2</v>
      </c>
      <c r="AD122" s="19">
        <f t="shared" si="130"/>
        <v>7.4551668536963489E-3</v>
      </c>
      <c r="AE122" s="19">
        <f t="shared" si="131"/>
        <v>5.5579512816452718E-5</v>
      </c>
      <c r="AF122">
        <f t="shared" si="132"/>
        <v>1.6863424295830921E-2</v>
      </c>
      <c r="AG122" s="137"/>
      <c r="AH122">
        <f t="shared" si="133"/>
        <v>9.40825744213457E-3</v>
      </c>
      <c r="AI122">
        <f t="shared" si="134"/>
        <v>0.37908145514698866</v>
      </c>
      <c r="AJ122">
        <f t="shared" si="135"/>
        <v>0.93126902392042576</v>
      </c>
      <c r="AK122">
        <f t="shared" si="136"/>
        <v>-0.57180492488178669</v>
      </c>
      <c r="AL122">
        <f t="shared" si="137"/>
        <v>-2.3973489491635558</v>
      </c>
      <c r="AM122">
        <f t="shared" si="138"/>
        <v>-2.5620907644261299</v>
      </c>
      <c r="AN122" s="19">
        <f t="shared" si="142"/>
        <v>-497.65216594295833</v>
      </c>
      <c r="AO122" s="19">
        <f t="shared" si="142"/>
        <v>-497.65153129257732</v>
      </c>
      <c r="AP122" s="19">
        <f t="shared" si="142"/>
        <v>-497.64892125891515</v>
      </c>
      <c r="AQ122" s="19">
        <f t="shared" si="142"/>
        <v>-497.6384160849081</v>
      </c>
      <c r="AR122" s="19">
        <f t="shared" si="142"/>
        <v>-497.59927362591822</v>
      </c>
      <c r="AS122" s="19">
        <f t="shared" si="142"/>
        <v>-497.48079626930473</v>
      </c>
      <c r="AT122" s="19">
        <f t="shared" si="142"/>
        <v>-497.22723807616671</v>
      </c>
      <c r="AU122" s="19">
        <f t="shared" si="139"/>
        <v>-496.84353321737598</v>
      </c>
      <c r="AV122"/>
      <c r="AW122">
        <v>-250</v>
      </c>
      <c r="AX122">
        <f t="shared" si="108"/>
        <v>6.5392354287401016E-3</v>
      </c>
      <c r="AY122">
        <f t="shared" si="109"/>
        <v>1.4043513278754556E-2</v>
      </c>
      <c r="AZ122">
        <f t="shared" si="110"/>
        <v>-7.5042778500144548E-3</v>
      </c>
      <c r="BA122">
        <f t="shared" si="111"/>
        <v>1.4592265892257517</v>
      </c>
      <c r="BB122">
        <f t="shared" si="112"/>
        <v>0.5157728983173131</v>
      </c>
      <c r="BC122">
        <f t="shared" si="113"/>
        <v>-0.99554648632869991</v>
      </c>
      <c r="BD122">
        <f t="shared" si="114"/>
        <v>-0.54341467362942208</v>
      </c>
      <c r="BE122">
        <f t="shared" ref="BE122:BK131" si="143">$BL122+$AB$7*SIN(BF122)</f>
        <v>-496.68505464582785</v>
      </c>
      <c r="BF122">
        <f t="shared" si="143"/>
        <v>-496.66703923735798</v>
      </c>
      <c r="BG122">
        <f t="shared" si="143"/>
        <v>-496.6448035249889</v>
      </c>
      <c r="BH122">
        <f t="shared" si="143"/>
        <v>-496.61754728893942</v>
      </c>
      <c r="BI122">
        <f t="shared" si="143"/>
        <v>-496.58438727393144</v>
      </c>
      <c r="BJ122">
        <f t="shared" si="143"/>
        <v>-496.54435892072138</v>
      </c>
      <c r="BK122">
        <f t="shared" si="143"/>
        <v>-496.49640338952088</v>
      </c>
      <c r="BL122">
        <f t="shared" si="115"/>
        <v>-496.43931883416877</v>
      </c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</row>
    <row r="123" spans="1:79" s="19" customFormat="1">
      <c r="A123" t="s">
        <v>215</v>
      </c>
      <c r="B123" s="3" t="s">
        <v>89</v>
      </c>
      <c r="C123" s="18">
        <v>54867.702400000002</v>
      </c>
      <c r="D123" t="s">
        <v>204</v>
      </c>
      <c r="E123" s="92">
        <f t="shared" si="122"/>
        <v>-408.98740380174581</v>
      </c>
      <c r="F123" s="19">
        <f t="shared" si="123"/>
        <v>-409</v>
      </c>
      <c r="G123" s="19">
        <f t="shared" si="124"/>
        <v>3.0819999999948777E-2</v>
      </c>
      <c r="J123" s="20"/>
      <c r="K123" s="19">
        <f t="shared" si="116"/>
        <v>3.0819999999948777E-2</v>
      </c>
      <c r="O123" s="19">
        <f t="shared" ca="1" si="141"/>
        <v>-2.6941238872077878E-3</v>
      </c>
      <c r="P123" s="21">
        <f t="shared" si="140"/>
        <v>1.3956575704117857E-2</v>
      </c>
      <c r="Q123" s="22">
        <f t="shared" si="125"/>
        <v>39849.202400000002</v>
      </c>
      <c r="R123" s="19">
        <f t="shared" si="121"/>
        <v>2.8437507898122056E-4</v>
      </c>
      <c r="S123" s="137">
        <v>1</v>
      </c>
      <c r="U123"/>
      <c r="V123"/>
      <c r="Z123">
        <f t="shared" si="126"/>
        <v>-409</v>
      </c>
      <c r="AA123" s="19">
        <f t="shared" si="127"/>
        <v>2.3364833146252428E-2</v>
      </c>
      <c r="AB123" s="19">
        <f t="shared" si="128"/>
        <v>2.1411742557814209E-2</v>
      </c>
      <c r="AC123" s="19">
        <f t="shared" si="129"/>
        <v>1.6863424295830921E-2</v>
      </c>
      <c r="AD123" s="19">
        <f t="shared" si="130"/>
        <v>7.4551668536963489E-3</v>
      </c>
      <c r="AE123" s="19">
        <f t="shared" si="131"/>
        <v>5.5579512816452718E-5</v>
      </c>
      <c r="AF123">
        <f t="shared" si="132"/>
        <v>1.6863424295830921E-2</v>
      </c>
      <c r="AG123" s="137"/>
      <c r="AH123">
        <f t="shared" si="133"/>
        <v>9.40825744213457E-3</v>
      </c>
      <c r="AI123">
        <f t="shared" si="134"/>
        <v>0.37908145514698866</v>
      </c>
      <c r="AJ123">
        <f t="shared" si="135"/>
        <v>0.93126902392042576</v>
      </c>
      <c r="AK123">
        <f t="shared" si="136"/>
        <v>-0.57180492488178669</v>
      </c>
      <c r="AL123">
        <f t="shared" si="137"/>
        <v>-2.3973489491635558</v>
      </c>
      <c r="AM123">
        <f t="shared" si="138"/>
        <v>-2.5620907644261299</v>
      </c>
      <c r="AN123" s="19">
        <f t="shared" si="142"/>
        <v>-497.65216594295833</v>
      </c>
      <c r="AO123" s="19">
        <f t="shared" si="142"/>
        <v>-497.65153129257732</v>
      </c>
      <c r="AP123" s="19">
        <f t="shared" si="142"/>
        <v>-497.64892125891515</v>
      </c>
      <c r="AQ123" s="19">
        <f t="shared" si="142"/>
        <v>-497.6384160849081</v>
      </c>
      <c r="AR123" s="19">
        <f t="shared" si="142"/>
        <v>-497.59927362591822</v>
      </c>
      <c r="AS123" s="19">
        <f t="shared" si="142"/>
        <v>-497.48079626930473</v>
      </c>
      <c r="AT123" s="19">
        <f t="shared" si="142"/>
        <v>-497.22723807616671</v>
      </c>
      <c r="AU123" s="19">
        <f t="shared" si="139"/>
        <v>-496.84353321737598</v>
      </c>
      <c r="AV123"/>
      <c r="AW123">
        <v>-200</v>
      </c>
      <c r="AX123">
        <f t="shared" si="108"/>
        <v>-1.4051953417902018E-3</v>
      </c>
      <c r="AY123">
        <f t="shared" si="109"/>
        <v>1.4070925858111394E-2</v>
      </c>
      <c r="AZ123">
        <f t="shared" si="110"/>
        <v>-1.5476121199901596E-2</v>
      </c>
      <c r="BA123">
        <f t="shared" si="111"/>
        <v>1.5287363446118647</v>
      </c>
      <c r="BB123">
        <f t="shared" si="112"/>
        <v>-0.97517648700794102</v>
      </c>
      <c r="BC123">
        <f t="shared" si="113"/>
        <v>0.89387975634759387</v>
      </c>
      <c r="BD123">
        <f t="shared" si="114"/>
        <v>0.47928644727791325</v>
      </c>
      <c r="BE123">
        <f t="shared" si="143"/>
        <v>-496.09470823848187</v>
      </c>
      <c r="BF123">
        <f t="shared" si="143"/>
        <v>-496.11102861567093</v>
      </c>
      <c r="BG123">
        <f t="shared" si="143"/>
        <v>-496.13098722740136</v>
      </c>
      <c r="BH123">
        <f t="shared" si="143"/>
        <v>-496.15526380910325</v>
      </c>
      <c r="BI123">
        <f t="shared" si="143"/>
        <v>-496.18462035563584</v>
      </c>
      <c r="BJ123">
        <f t="shared" si="143"/>
        <v>-496.21990570701792</v>
      </c>
      <c r="BK123">
        <f t="shared" si="143"/>
        <v>-496.26207061936498</v>
      </c>
      <c r="BL123">
        <f t="shared" si="115"/>
        <v>-496.31220739290865</v>
      </c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</row>
    <row r="124" spans="1:79" s="19" customFormat="1">
      <c r="A124" s="88" t="s">
        <v>191</v>
      </c>
      <c r="B124" s="89" t="s">
        <v>89</v>
      </c>
      <c r="C124" s="90">
        <v>55158.854299999999</v>
      </c>
      <c r="D124" s="90">
        <v>1.1000000000000001E-3</v>
      </c>
      <c r="E124" s="19">
        <f t="shared" si="122"/>
        <v>-289.99301528137113</v>
      </c>
      <c r="F124" s="19">
        <f t="shared" si="123"/>
        <v>-290</v>
      </c>
      <c r="G124" s="19">
        <f t="shared" si="124"/>
        <v>1.7090000001189765E-2</v>
      </c>
      <c r="J124" s="20"/>
      <c r="K124" s="19">
        <f t="shared" si="116"/>
        <v>1.7090000001189765E-2</v>
      </c>
      <c r="O124" s="19">
        <f t="shared" ca="1" si="141"/>
        <v>-1.9803974290509463E-3</v>
      </c>
      <c r="P124" s="21">
        <f t="shared" si="140"/>
        <v>1.4021608611428848E-2</v>
      </c>
      <c r="Q124" s="22">
        <f t="shared" si="125"/>
        <v>40140.354299999999</v>
      </c>
      <c r="R124" s="19">
        <f t="shared" si="121"/>
        <v>9.4150257207589277E-6</v>
      </c>
      <c r="S124" s="137">
        <v>1</v>
      </c>
      <c r="U124"/>
      <c r="V124"/>
      <c r="Z124">
        <f t="shared" si="126"/>
        <v>-290</v>
      </c>
      <c r="AA124" s="19">
        <f t="shared" si="127"/>
        <v>1.3239162885250125E-2</v>
      </c>
      <c r="AB124" s="19">
        <f t="shared" si="128"/>
        <v>1.7872445727368486E-2</v>
      </c>
      <c r="AC124" s="19">
        <f t="shared" si="129"/>
        <v>3.0683913897609164E-3</v>
      </c>
      <c r="AD124" s="19">
        <f t="shared" si="130"/>
        <v>3.8508371159396391E-3</v>
      </c>
      <c r="AE124" s="19">
        <f t="shared" si="131"/>
        <v>1.4828946493498318E-5</v>
      </c>
      <c r="AF124">
        <f t="shared" si="132"/>
        <v>3.0683913897609164E-3</v>
      </c>
      <c r="AG124" s="137"/>
      <c r="AH124">
        <f t="shared" si="133"/>
        <v>-7.8244572617872186E-4</v>
      </c>
      <c r="AI124">
        <f t="shared" si="134"/>
        <v>0.81753080312815407</v>
      </c>
      <c r="AJ124">
        <f t="shared" si="135"/>
        <v>0.97234033138444609</v>
      </c>
      <c r="AK124">
        <f t="shared" si="136"/>
        <v>-0.82413937149877159</v>
      </c>
      <c r="AL124">
        <f t="shared" si="137"/>
        <v>-1.7886870896896996</v>
      </c>
      <c r="AM124">
        <f t="shared" si="138"/>
        <v>-1.2456227728144245</v>
      </c>
      <c r="AN124" s="19">
        <f t="shared" si="142"/>
        <v>-497.06660245409387</v>
      </c>
      <c r="AO124" s="19">
        <f t="shared" si="142"/>
        <v>-497.04378991553443</v>
      </c>
      <c r="AP124" s="19">
        <f t="shared" si="142"/>
        <v>-497.00970682633084</v>
      </c>
      <c r="AQ124" s="19">
        <f t="shared" si="142"/>
        <v>-496.96032225958533</v>
      </c>
      <c r="AR124" s="19">
        <f t="shared" si="142"/>
        <v>-496.89150133089942</v>
      </c>
      <c r="AS124" s="19">
        <f t="shared" si="142"/>
        <v>-496.79983320011502</v>
      </c>
      <c r="AT124" s="19">
        <f t="shared" si="142"/>
        <v>-496.68328918827439</v>
      </c>
      <c r="AU124" s="19">
        <f t="shared" si="139"/>
        <v>-496.54100798717684</v>
      </c>
      <c r="AV124"/>
      <c r="AW124">
        <v>-150</v>
      </c>
      <c r="AX124">
        <f t="shared" si="108"/>
        <v>-4.0532961594951702E-3</v>
      </c>
      <c r="AY124">
        <f t="shared" si="109"/>
        <v>1.409837370991234E-2</v>
      </c>
      <c r="AZ124">
        <f t="shared" si="110"/>
        <v>-1.815166986940751E-2</v>
      </c>
      <c r="BA124">
        <f t="shared" si="111"/>
        <v>0.75613726816583349</v>
      </c>
      <c r="BB124">
        <f t="shared" si="112"/>
        <v>-0.73392191714615773</v>
      </c>
      <c r="BC124">
        <f t="shared" si="113"/>
        <v>1.8638776132198682</v>
      </c>
      <c r="BD124">
        <f t="shared" si="114"/>
        <v>1.3463126446456071</v>
      </c>
      <c r="BE124">
        <f t="shared" si="143"/>
        <v>-495.62540477538073</v>
      </c>
      <c r="BF124">
        <f t="shared" si="143"/>
        <v>-495.64673397725437</v>
      </c>
      <c r="BG124">
        <f t="shared" si="143"/>
        <v>-495.68000610280717</v>
      </c>
      <c r="BH124">
        <f t="shared" si="143"/>
        <v>-495.73016348217266</v>
      </c>
      <c r="BI124">
        <f t="shared" si="143"/>
        <v>-495.80244063117175</v>
      </c>
      <c r="BJ124">
        <f t="shared" si="143"/>
        <v>-495.90114077045172</v>
      </c>
      <c r="BK124">
        <f t="shared" si="143"/>
        <v>-496.02854683489386</v>
      </c>
      <c r="BL124">
        <f t="shared" si="115"/>
        <v>-496.18509595164852</v>
      </c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</row>
    <row r="125" spans="1:79" s="19" customFormat="1">
      <c r="A125" s="88" t="s">
        <v>191</v>
      </c>
      <c r="B125" s="89" t="s">
        <v>92</v>
      </c>
      <c r="C125" s="90">
        <v>55169.863499999999</v>
      </c>
      <c r="D125" s="90">
        <v>5.9999999999999995E-4</v>
      </c>
      <c r="E125" s="19">
        <f t="shared" si="122"/>
        <v>-285.49353228950821</v>
      </c>
      <c r="F125" s="19">
        <f t="shared" si="123"/>
        <v>-285.5</v>
      </c>
      <c r="G125" s="19">
        <f t="shared" si="124"/>
        <v>1.5825000002223533E-2</v>
      </c>
      <c r="J125" s="20"/>
      <c r="K125" s="19">
        <f t="shared" si="116"/>
        <v>1.5825000002223533E-2</v>
      </c>
      <c r="O125" s="19">
        <f t="shared" ca="1" si="141"/>
        <v>-1.9534077730702253E-3</v>
      </c>
      <c r="P125" s="21">
        <f t="shared" si="140"/>
        <v>1.4024071759548399E-2</v>
      </c>
      <c r="Q125" s="22">
        <f t="shared" si="125"/>
        <v>40151.363499999999</v>
      </c>
      <c r="R125" s="19">
        <f t="shared" si="121"/>
        <v>3.2433425352649453E-6</v>
      </c>
      <c r="S125" s="137">
        <v>1</v>
      </c>
      <c r="U125"/>
      <c r="V125"/>
      <c r="Z125">
        <f t="shared" si="126"/>
        <v>-285.5</v>
      </c>
      <c r="AA125" s="19">
        <f t="shared" si="127"/>
        <v>1.2583731182686419E-2</v>
      </c>
      <c r="AB125" s="19">
        <f t="shared" si="128"/>
        <v>1.7265340579085513E-2</v>
      </c>
      <c r="AC125" s="19">
        <f t="shared" si="129"/>
        <v>1.8009282426751337E-3</v>
      </c>
      <c r="AD125" s="19">
        <f t="shared" si="130"/>
        <v>3.2412688195371138E-3</v>
      </c>
      <c r="AE125" s="19">
        <f t="shared" si="131"/>
        <v>1.0505823560503516E-5</v>
      </c>
      <c r="AF125">
        <f t="shared" si="132"/>
        <v>1.8009282426751337E-3</v>
      </c>
      <c r="AG125" s="137"/>
      <c r="AH125">
        <f t="shared" si="133"/>
        <v>-1.4403405768619809E-3</v>
      </c>
      <c r="AI125">
        <f t="shared" si="134"/>
        <v>0.86455184694362863</v>
      </c>
      <c r="AJ125">
        <f t="shared" si="135"/>
        <v>0.95753316787092491</v>
      </c>
      <c r="AK125">
        <f t="shared" si="136"/>
        <v>-0.83315935408243746</v>
      </c>
      <c r="AL125">
        <f t="shared" si="137"/>
        <v>-1.7319581098833059</v>
      </c>
      <c r="AM125">
        <f t="shared" si="138"/>
        <v>-1.1757003273103028</v>
      </c>
      <c r="AN125" s="19">
        <f t="shared" si="142"/>
        <v>-497.0304247314898</v>
      </c>
      <c r="AO125" s="19">
        <f t="shared" si="142"/>
        <v>-497.00687042830111</v>
      </c>
      <c r="AP125" s="19">
        <f t="shared" si="142"/>
        <v>-496.97262878799091</v>
      </c>
      <c r="AQ125" s="19">
        <f t="shared" si="142"/>
        <v>-496.9242285594118</v>
      </c>
      <c r="AR125" s="19">
        <f t="shared" si="142"/>
        <v>-496.85816013780334</v>
      </c>
      <c r="AS125" s="19">
        <f t="shared" si="142"/>
        <v>-496.77149148773987</v>
      </c>
      <c r="AT125" s="19">
        <f t="shared" si="142"/>
        <v>-496.66232172578174</v>
      </c>
      <c r="AU125" s="19">
        <f t="shared" si="139"/>
        <v>-496.52956795746343</v>
      </c>
      <c r="AV125"/>
      <c r="AW125">
        <v>-100</v>
      </c>
      <c r="AX125">
        <f t="shared" si="108"/>
        <v>-3.71518649672678E-3</v>
      </c>
      <c r="AY125">
        <f t="shared" si="109"/>
        <v>1.4125856834157395E-2</v>
      </c>
      <c r="AZ125">
        <f t="shared" si="110"/>
        <v>-1.7841043330884175E-2</v>
      </c>
      <c r="BA125">
        <f t="shared" si="111"/>
        <v>0.50380425283232777</v>
      </c>
      <c r="BB125">
        <f t="shared" si="112"/>
        <v>-0.46954123445558482</v>
      </c>
      <c r="BC125">
        <f t="shared" si="113"/>
        <v>2.199184625655398</v>
      </c>
      <c r="BD125">
        <f t="shared" si="114"/>
        <v>1.9627797690258795</v>
      </c>
      <c r="BE125">
        <f t="shared" si="143"/>
        <v>-495.33444943041934</v>
      </c>
      <c r="BF125">
        <f t="shared" si="143"/>
        <v>-495.34188985039276</v>
      </c>
      <c r="BG125">
        <f t="shared" si="143"/>
        <v>-495.35876828930975</v>
      </c>
      <c r="BH125">
        <f t="shared" si="143"/>
        <v>-495.39546643597765</v>
      </c>
      <c r="BI125">
        <f t="shared" si="143"/>
        <v>-495.4691315227077</v>
      </c>
      <c r="BJ125">
        <f t="shared" si="143"/>
        <v>-495.59957953511531</v>
      </c>
      <c r="BK125">
        <f t="shared" si="143"/>
        <v>-495.79754906048447</v>
      </c>
      <c r="BL125">
        <f t="shared" si="115"/>
        <v>-496.05798451038839</v>
      </c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</row>
    <row r="126" spans="1:79" s="19" customFormat="1">
      <c r="A126" s="88" t="s">
        <v>191</v>
      </c>
      <c r="B126" s="89" t="s">
        <v>89</v>
      </c>
      <c r="C126" s="90">
        <v>55185.768199999999</v>
      </c>
      <c r="D126" s="90">
        <v>4.0000000000000002E-4</v>
      </c>
      <c r="E126" s="19">
        <f t="shared" si="122"/>
        <v>-278.99324824155963</v>
      </c>
      <c r="F126" s="19">
        <f t="shared" si="123"/>
        <v>-279</v>
      </c>
      <c r="G126" s="19">
        <f t="shared" si="124"/>
        <v>1.6519999997399282E-2</v>
      </c>
      <c r="J126" s="20"/>
      <c r="K126" s="19">
        <f t="shared" si="116"/>
        <v>1.6519999997399282E-2</v>
      </c>
      <c r="O126" s="19">
        <f t="shared" ca="1" si="141"/>
        <v>-1.9144227144314062E-3</v>
      </c>
      <c r="P126" s="21">
        <f t="shared" si="140"/>
        <v>1.4027630144561484E-2</v>
      </c>
      <c r="Q126" s="22">
        <f t="shared" si="125"/>
        <v>40167.268199999999</v>
      </c>
      <c r="R126" s="19">
        <f t="shared" si="121"/>
        <v>6.2119074833347075E-6</v>
      </c>
      <c r="S126" s="137">
        <v>1</v>
      </c>
      <c r="U126"/>
      <c r="V126"/>
      <c r="Z126">
        <f t="shared" si="126"/>
        <v>-279</v>
      </c>
      <c r="AA126" s="19">
        <f t="shared" si="127"/>
        <v>1.1586529672842863E-2</v>
      </c>
      <c r="AB126" s="19">
        <f t="shared" si="128"/>
        <v>1.8961100469117902E-2</v>
      </c>
      <c r="AC126" s="19">
        <f t="shared" si="129"/>
        <v>2.4923698528377981E-3</v>
      </c>
      <c r="AD126" s="19">
        <f t="shared" si="130"/>
        <v>4.9334703245564188E-3</v>
      </c>
      <c r="AE126" s="19">
        <f t="shared" si="131"/>
        <v>2.4339129443278814E-5</v>
      </c>
      <c r="AF126">
        <f t="shared" si="132"/>
        <v>2.4923698528377981E-3</v>
      </c>
      <c r="AG126" s="137"/>
      <c r="AH126">
        <f t="shared" si="133"/>
        <v>-2.4411004717186211E-3</v>
      </c>
      <c r="AI126">
        <f t="shared" si="134"/>
        <v>0.94253842497408369</v>
      </c>
      <c r="AJ126">
        <f t="shared" si="135"/>
        <v>0.9266068992636749</v>
      </c>
      <c r="AK126">
        <f t="shared" si="136"/>
        <v>-0.84213946520572691</v>
      </c>
      <c r="AL126">
        <f t="shared" si="137"/>
        <v>-1.6389235796332344</v>
      </c>
      <c r="AM126">
        <f t="shared" si="138"/>
        <v>-1.0705580067378326</v>
      </c>
      <c r="AN126" s="19">
        <f t="shared" si="142"/>
        <v>-496.97517678994762</v>
      </c>
      <c r="AO126" s="19">
        <f t="shared" si="142"/>
        <v>-496.9509987233767</v>
      </c>
      <c r="AP126" s="19">
        <f t="shared" si="142"/>
        <v>-496.91713781339735</v>
      </c>
      <c r="AQ126" s="19">
        <f t="shared" si="142"/>
        <v>-496.8708462188302</v>
      </c>
      <c r="AR126" s="19">
        <f t="shared" si="142"/>
        <v>-496.8093729312094</v>
      </c>
      <c r="AS126" s="19">
        <f t="shared" si="142"/>
        <v>-496.73034290056029</v>
      </c>
      <c r="AT126" s="19">
        <f t="shared" si="142"/>
        <v>-496.63200504532495</v>
      </c>
      <c r="AU126" s="19">
        <f t="shared" si="139"/>
        <v>-496.5130434700996</v>
      </c>
      <c r="AV126"/>
      <c r="AW126">
        <v>-50</v>
      </c>
      <c r="AX126">
        <f t="shared" si="108"/>
        <v>-2.589487657870997E-3</v>
      </c>
      <c r="AY126">
        <f t="shared" si="109"/>
        <v>1.4153375230846558E-2</v>
      </c>
      <c r="AZ126">
        <f t="shared" si="110"/>
        <v>-1.6742862888717555E-2</v>
      </c>
      <c r="BA126">
        <f t="shared" si="111"/>
        <v>0.39682454488221075</v>
      </c>
      <c r="BB126">
        <f t="shared" si="112"/>
        <v>-0.3156442150542928</v>
      </c>
      <c r="BC126">
        <f t="shared" si="113"/>
        <v>2.3668202252335457</v>
      </c>
      <c r="BD126">
        <f t="shared" si="114"/>
        <v>2.4509638101000033</v>
      </c>
      <c r="BE126">
        <f t="shared" si="143"/>
        <v>-495.13331885199761</v>
      </c>
      <c r="BF126">
        <f t="shared" si="143"/>
        <v>-495.1344717732033</v>
      </c>
      <c r="BG126">
        <f t="shared" si="143"/>
        <v>-495.13861789020979</v>
      </c>
      <c r="BH126">
        <f t="shared" si="143"/>
        <v>-495.15314033296386</v>
      </c>
      <c r="BI126">
        <f t="shared" si="143"/>
        <v>-495.20002870482693</v>
      </c>
      <c r="BJ126">
        <f t="shared" si="143"/>
        <v>-495.32483389889376</v>
      </c>
      <c r="BK126">
        <f t="shared" si="143"/>
        <v>-495.57075356188801</v>
      </c>
      <c r="BL126">
        <f t="shared" si="115"/>
        <v>-495.93087306912827</v>
      </c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</row>
    <row r="127" spans="1:79" s="19" customFormat="1">
      <c r="A127" s="88" t="s">
        <v>191</v>
      </c>
      <c r="B127" s="89" t="s">
        <v>92</v>
      </c>
      <c r="C127" s="90">
        <v>55201.675499999998</v>
      </c>
      <c r="D127" s="90">
        <v>5.0000000000000001E-4</v>
      </c>
      <c r="E127" s="19">
        <f t="shared" si="122"/>
        <v>-272.49190156819071</v>
      </c>
      <c r="F127" s="19">
        <f t="shared" si="123"/>
        <v>-272.5</v>
      </c>
      <c r="G127" s="19">
        <f t="shared" si="124"/>
        <v>1.9814999999653082E-2</v>
      </c>
      <c r="J127" s="20"/>
      <c r="K127" s="19">
        <f t="shared" si="116"/>
        <v>1.9814999999653082E-2</v>
      </c>
      <c r="O127" s="19">
        <f t="shared" ca="1" si="141"/>
        <v>-1.8754376557925871E-3</v>
      </c>
      <c r="P127" s="21">
        <f t="shared" si="140"/>
        <v>1.4031189125678873E-2</v>
      </c>
      <c r="Q127" s="22">
        <f t="shared" si="125"/>
        <v>40183.175499999998</v>
      </c>
      <c r="R127" s="19">
        <f t="shared" si="121"/>
        <v>3.3452468225902309E-5</v>
      </c>
      <c r="S127" s="137">
        <v>1</v>
      </c>
      <c r="U127"/>
      <c r="V127"/>
      <c r="Z127">
        <f t="shared" si="126"/>
        <v>-272.5</v>
      </c>
      <c r="AA127" s="19">
        <f t="shared" si="127"/>
        <v>1.0531814208718258E-2</v>
      </c>
      <c r="AB127" s="19">
        <f t="shared" si="128"/>
        <v>2.3314374916613697E-2</v>
      </c>
      <c r="AC127" s="19">
        <f t="shared" si="129"/>
        <v>5.7838108739742093E-3</v>
      </c>
      <c r="AD127" s="19">
        <f t="shared" si="130"/>
        <v>9.2831857909348239E-3</v>
      </c>
      <c r="AE127" s="19">
        <f t="shared" si="131"/>
        <v>8.6177538429014209E-5</v>
      </c>
      <c r="AF127">
        <f t="shared" si="132"/>
        <v>5.7838108739742093E-3</v>
      </c>
      <c r="AG127" s="137"/>
      <c r="AH127">
        <f t="shared" si="133"/>
        <v>-3.4993749169606138E-3</v>
      </c>
      <c r="AI127">
        <f t="shared" si="134"/>
        <v>1.0340235988732371</v>
      </c>
      <c r="AJ127">
        <f t="shared" si="135"/>
        <v>0.88046439486271577</v>
      </c>
      <c r="AK127">
        <f t="shared" si="136"/>
        <v>-0.84341158764932778</v>
      </c>
      <c r="AL127">
        <f t="shared" si="137"/>
        <v>-1.530477743018408</v>
      </c>
      <c r="AM127">
        <f t="shared" si="138"/>
        <v>-0.96047289986198892</v>
      </c>
      <c r="AN127" s="19">
        <f t="shared" si="142"/>
        <v>-496.91629697786465</v>
      </c>
      <c r="AO127" s="19">
        <f t="shared" si="142"/>
        <v>-496.89213444343358</v>
      </c>
      <c r="AP127" s="19">
        <f t="shared" si="142"/>
        <v>-496.8594402812659</v>
      </c>
      <c r="AQ127" s="19">
        <f t="shared" si="142"/>
        <v>-496.81607869375642</v>
      </c>
      <c r="AR127" s="19">
        <f t="shared" si="142"/>
        <v>-496.75990249195473</v>
      </c>
      <c r="AS127" s="19">
        <f t="shared" si="142"/>
        <v>-496.68896791215309</v>
      </c>
      <c r="AT127" s="19">
        <f t="shared" si="142"/>
        <v>-496.6016558821164</v>
      </c>
      <c r="AU127" s="19">
        <f t="shared" si="139"/>
        <v>-496.49651898273584</v>
      </c>
      <c r="AV127"/>
      <c r="AW127">
        <v>0</v>
      </c>
      <c r="AX127">
        <f t="shared" si="108"/>
        <v>-1.1903266286408861E-3</v>
      </c>
      <c r="AY127">
        <f t="shared" si="109"/>
        <v>1.4180928899979833E-2</v>
      </c>
      <c r="AZ127">
        <f t="shared" si="110"/>
        <v>-1.5371255528620719E-2</v>
      </c>
      <c r="BA127">
        <f t="shared" si="111"/>
        <v>0.33577530449528847</v>
      </c>
      <c r="BB127">
        <f t="shared" si="112"/>
        <v>-0.20981132710295136</v>
      </c>
      <c r="BC127">
        <f t="shared" si="113"/>
        <v>2.4765737381539679</v>
      </c>
      <c r="BD127">
        <f t="shared" si="114"/>
        <v>2.8957711107475395</v>
      </c>
      <c r="BE127">
        <f t="shared" si="143"/>
        <v>-494.97200704503564</v>
      </c>
      <c r="BF127">
        <f t="shared" si="143"/>
        <v>-494.97206490986383</v>
      </c>
      <c r="BG127">
        <f t="shared" si="143"/>
        <v>-494.9724667768017</v>
      </c>
      <c r="BH127">
        <f t="shared" si="143"/>
        <v>-494.97523241661071</v>
      </c>
      <c r="BI127">
        <f t="shared" si="143"/>
        <v>-494.99320077985385</v>
      </c>
      <c r="BJ127">
        <f t="shared" si="143"/>
        <v>-495.08367425349672</v>
      </c>
      <c r="BK127">
        <f t="shared" si="143"/>
        <v>-495.34976879871789</v>
      </c>
      <c r="BL127">
        <f t="shared" si="115"/>
        <v>-495.80376162786814</v>
      </c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</row>
    <row r="128" spans="1:79" s="19" customFormat="1">
      <c r="A128" s="88" t="s">
        <v>191</v>
      </c>
      <c r="B128" s="89" t="s">
        <v>92</v>
      </c>
      <c r="C128" s="90">
        <v>55245.709699999999</v>
      </c>
      <c r="D128" s="90">
        <v>4.0000000000000002E-4</v>
      </c>
      <c r="E128" s="19">
        <f t="shared" si="122"/>
        <v>-254.49503222615942</v>
      </c>
      <c r="F128" s="19">
        <f t="shared" si="123"/>
        <v>-254.5</v>
      </c>
      <c r="G128" s="19">
        <f t="shared" si="124"/>
        <v>1.2154999996710103E-2</v>
      </c>
      <c r="J128" s="20"/>
      <c r="K128" s="19">
        <f t="shared" si="116"/>
        <v>1.2154999996710103E-2</v>
      </c>
      <c r="O128" s="19">
        <f t="shared" ca="1" si="141"/>
        <v>-1.7674790318697035E-3</v>
      </c>
      <c r="P128" s="21">
        <f t="shared" si="140"/>
        <v>1.4041047876725827E-2</v>
      </c>
      <c r="Q128" s="22">
        <f t="shared" si="125"/>
        <v>40227.209699999999</v>
      </c>
      <c r="R128" s="19">
        <f t="shared" si="121"/>
        <v>3.5571766057118051E-6</v>
      </c>
      <c r="S128" s="137">
        <v>1</v>
      </c>
      <c r="U128"/>
      <c r="V128"/>
      <c r="Z128">
        <f t="shared" si="126"/>
        <v>-254.5</v>
      </c>
      <c r="AA128" s="19">
        <f t="shared" si="127"/>
        <v>7.3662666370647506E-3</v>
      </c>
      <c r="AB128" s="19">
        <f t="shared" si="128"/>
        <v>1.882978123637118E-2</v>
      </c>
      <c r="AC128" s="19">
        <f t="shared" si="129"/>
        <v>-1.8860478800157236E-3</v>
      </c>
      <c r="AD128" s="19">
        <f t="shared" si="130"/>
        <v>4.7887333596453524E-3</v>
      </c>
      <c r="AE128" s="19">
        <f t="shared" si="131"/>
        <v>2.2931967189780266E-5</v>
      </c>
      <c r="AF128">
        <f t="shared" si="132"/>
        <v>-1.8860478800157236E-3</v>
      </c>
      <c r="AG128" s="137"/>
      <c r="AH128">
        <f t="shared" si="133"/>
        <v>-6.674781239661076E-3</v>
      </c>
      <c r="AI128">
        <f t="shared" si="134"/>
        <v>1.3634553861083978</v>
      </c>
      <c r="AJ128">
        <f t="shared" si="135"/>
        <v>0.62256728798124683</v>
      </c>
      <c r="AK128">
        <f t="shared" si="136"/>
        <v>-0.76184046477608569</v>
      </c>
      <c r="AL128">
        <f t="shared" si="137"/>
        <v>-1.1256559682552902</v>
      </c>
      <c r="AM128">
        <f t="shared" si="138"/>
        <v>-0.63089611060874795</v>
      </c>
      <c r="AN128" s="19">
        <f t="shared" si="142"/>
        <v>-496.73448381835175</v>
      </c>
      <c r="AO128" s="19">
        <f t="shared" si="142"/>
        <v>-496.71444208561149</v>
      </c>
      <c r="AP128" s="19">
        <f t="shared" si="142"/>
        <v>-496.68934166301887</v>
      </c>
      <c r="AQ128" s="19">
        <f t="shared" si="142"/>
        <v>-496.65819320474804</v>
      </c>
      <c r="AR128" s="19">
        <f t="shared" si="142"/>
        <v>-496.61992938813933</v>
      </c>
      <c r="AS128" s="19">
        <f t="shared" si="142"/>
        <v>-496.57342162163116</v>
      </c>
      <c r="AT128" s="19">
        <f t="shared" si="142"/>
        <v>-496.51747386750839</v>
      </c>
      <c r="AU128" s="19">
        <f t="shared" si="139"/>
        <v>-496.45075886388219</v>
      </c>
      <c r="AV128"/>
      <c r="AW128">
        <v>50</v>
      </c>
      <c r="AX128">
        <f t="shared" si="108"/>
        <v>3.4109940831957355E-4</v>
      </c>
      <c r="AY128">
        <f t="shared" si="109"/>
        <v>1.4208517841557215E-2</v>
      </c>
      <c r="AZ128">
        <f t="shared" si="110"/>
        <v>-1.3867418433237641E-2</v>
      </c>
      <c r="BA128">
        <f t="shared" si="111"/>
        <v>0.29551649941603619</v>
      </c>
      <c r="BB128">
        <f t="shared" si="112"/>
        <v>-0.12939008794657705</v>
      </c>
      <c r="BC128">
        <f t="shared" si="113"/>
        <v>2.5582018535156679</v>
      </c>
      <c r="BD128">
        <f t="shared" si="114"/>
        <v>3.3304458514035256</v>
      </c>
      <c r="BE128">
        <f t="shared" si="143"/>
        <v>-494.83298870211257</v>
      </c>
      <c r="BF128">
        <f t="shared" si="143"/>
        <v>-494.83298874587791</v>
      </c>
      <c r="BG128">
        <f t="shared" si="143"/>
        <v>-494.83299035903525</v>
      </c>
      <c r="BH128">
        <f t="shared" si="143"/>
        <v>-494.83304976250946</v>
      </c>
      <c r="BI128">
        <f t="shared" si="143"/>
        <v>-494.83516575544724</v>
      </c>
      <c r="BJ128">
        <f t="shared" si="143"/>
        <v>-494.87954973114807</v>
      </c>
      <c r="BK128">
        <f t="shared" si="143"/>
        <v>-495.13610947102853</v>
      </c>
      <c r="BL128">
        <f t="shared" si="115"/>
        <v>-495.67665018660801</v>
      </c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</row>
    <row r="129" spans="1:79" s="19" customFormat="1">
      <c r="A129" s="88" t="s">
        <v>191</v>
      </c>
      <c r="B129" s="89" t="s">
        <v>89</v>
      </c>
      <c r="C129" s="90">
        <v>55432.875099999997</v>
      </c>
      <c r="D129" s="90">
        <v>5.0000000000000001E-4</v>
      </c>
      <c r="E129" s="19">
        <f t="shared" si="122"/>
        <v>-178.00014304573051</v>
      </c>
      <c r="F129" s="19">
        <f t="shared" si="123"/>
        <v>-178</v>
      </c>
      <c r="G129" s="19">
        <f t="shared" si="124"/>
        <v>-3.5000000207219273E-4</v>
      </c>
      <c r="J129" s="20"/>
      <c r="K129" s="19">
        <f t="shared" si="116"/>
        <v>-3.5000000207219273E-4</v>
      </c>
      <c r="O129" s="19">
        <f t="shared" ca="1" si="141"/>
        <v>-1.3086548801974484E-3</v>
      </c>
      <c r="P129" s="21">
        <f t="shared" si="140"/>
        <v>1.4082998567338696E-2</v>
      </c>
      <c r="Q129" s="22">
        <f t="shared" si="125"/>
        <v>40414.375099999997</v>
      </c>
      <c r="R129" s="19">
        <f t="shared" si="121"/>
        <v>2.0831144770461677E-4</v>
      </c>
      <c r="S129" s="137">
        <v>1</v>
      </c>
      <c r="U129"/>
      <c r="V129"/>
      <c r="Z129">
        <f t="shared" si="126"/>
        <v>-178</v>
      </c>
      <c r="AA129" s="19">
        <f t="shared" si="127"/>
        <v>-3.1901894158154233E-3</v>
      </c>
      <c r="AB129" s="19">
        <f t="shared" si="128"/>
        <v>1.6923187981081927E-2</v>
      </c>
      <c r="AC129" s="19">
        <f t="shared" si="129"/>
        <v>-1.4432998569410889E-2</v>
      </c>
      <c r="AD129" s="19">
        <f t="shared" si="130"/>
        <v>2.8401894137432306E-3</v>
      </c>
      <c r="AE129" s="19">
        <f t="shared" si="131"/>
        <v>8.0666759059391151E-6</v>
      </c>
      <c r="AF129">
        <f t="shared" si="132"/>
        <v>-1.4432998569410889E-2</v>
      </c>
      <c r="AG129" s="137"/>
      <c r="AH129">
        <f t="shared" si="133"/>
        <v>-1.7273187983154119E-2</v>
      </c>
      <c r="AI129">
        <f t="shared" si="134"/>
        <v>1.0934083325568014</v>
      </c>
      <c r="AJ129">
        <f t="shared" si="135"/>
        <v>-0.94183427005372911</v>
      </c>
      <c r="AK129">
        <f t="shared" si="136"/>
        <v>0.83891334169293363</v>
      </c>
      <c r="AL129">
        <f t="shared" si="137"/>
        <v>1.4599086324486932</v>
      </c>
      <c r="AM129">
        <f t="shared" si="138"/>
        <v>0.8948352617307207</v>
      </c>
      <c r="AN129" s="19">
        <f t="shared" si="142"/>
        <v>-495.86256184005413</v>
      </c>
      <c r="AO129" s="19">
        <f t="shared" si="142"/>
        <v>-495.88638324211206</v>
      </c>
      <c r="AP129" s="19">
        <f t="shared" si="142"/>
        <v>-495.91802883460088</v>
      </c>
      <c r="AQ129" s="19">
        <f t="shared" si="142"/>
        <v>-495.95933315247242</v>
      </c>
      <c r="AR129" s="19">
        <f t="shared" si="142"/>
        <v>-496.01215646354262</v>
      </c>
      <c r="AS129" s="19">
        <f t="shared" si="142"/>
        <v>-496.07823725966409</v>
      </c>
      <c r="AT129" s="19">
        <f t="shared" si="142"/>
        <v>-496.15911833426657</v>
      </c>
      <c r="AU129" s="19">
        <f t="shared" si="139"/>
        <v>-496.25627835875417</v>
      </c>
      <c r="AV129"/>
      <c r="AW129">
        <v>100</v>
      </c>
      <c r="AX129">
        <f t="shared" si="108"/>
        <v>1.9367356104811346E-3</v>
      </c>
      <c r="AY129">
        <f t="shared" si="109"/>
        <v>1.4236142055578709E-2</v>
      </c>
      <c r="AZ129">
        <f t="shared" si="110"/>
        <v>-1.2299406445097574E-2</v>
      </c>
      <c r="BA129">
        <f t="shared" si="111"/>
        <v>0.26684136933161939</v>
      </c>
      <c r="BB129">
        <f t="shared" si="112"/>
        <v>-6.4802644011121582E-2</v>
      </c>
      <c r="BC129">
        <f t="shared" si="113"/>
        <v>2.6231076407977243</v>
      </c>
      <c r="BD129">
        <f t="shared" si="114"/>
        <v>3.7705882771572043</v>
      </c>
      <c r="BE129">
        <f t="shared" si="143"/>
        <v>-494.70899878908091</v>
      </c>
      <c r="BF129">
        <f t="shared" si="143"/>
        <v>-494.70899892590592</v>
      </c>
      <c r="BG129">
        <f t="shared" si="143"/>
        <v>-494.70899715853159</v>
      </c>
      <c r="BH129">
        <f t="shared" si="143"/>
        <v>-494.70901999038995</v>
      </c>
      <c r="BI129">
        <f t="shared" si="143"/>
        <v>-494.70872547102465</v>
      </c>
      <c r="BJ129">
        <f t="shared" si="143"/>
        <v>-494.71259981906468</v>
      </c>
      <c r="BK129">
        <f t="shared" si="143"/>
        <v>-494.93117207875855</v>
      </c>
      <c r="BL129">
        <f t="shared" si="115"/>
        <v>-495.54953874534789</v>
      </c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</row>
    <row r="130" spans="1:79" s="19" customFormat="1">
      <c r="A130" s="88" t="s">
        <v>191</v>
      </c>
      <c r="B130" s="89" t="s">
        <v>92</v>
      </c>
      <c r="C130" s="90">
        <v>55443.885900000001</v>
      </c>
      <c r="D130" s="90">
        <v>4.0000000000000002E-4</v>
      </c>
      <c r="E130" s="19">
        <f t="shared" si="122"/>
        <v>-173.50000613053061</v>
      </c>
      <c r="F130" s="19">
        <f t="shared" si="123"/>
        <v>-173.5</v>
      </c>
      <c r="G130" s="19">
        <f t="shared" si="124"/>
        <v>-1.4999997802078724E-5</v>
      </c>
      <c r="J130" s="20"/>
      <c r="K130" s="19">
        <f t="shared" si="116"/>
        <v>-1.4999997802078724E-5</v>
      </c>
      <c r="O130" s="19">
        <f t="shared" ca="1" si="141"/>
        <v>-1.2816652242167276E-3</v>
      </c>
      <c r="P130" s="21">
        <f t="shared" si="140"/>
        <v>1.4085468826382981E-2</v>
      </c>
      <c r="Q130" s="22">
        <f t="shared" si="125"/>
        <v>40425.385900000001</v>
      </c>
      <c r="R130" s="19">
        <f t="shared" si="121"/>
        <v>1.9882322106181481E-4</v>
      </c>
      <c r="S130" s="137">
        <v>1</v>
      </c>
      <c r="U130"/>
      <c r="V130"/>
      <c r="Z130">
        <f t="shared" si="126"/>
        <v>-173.5</v>
      </c>
      <c r="AA130" s="19">
        <f t="shared" si="127"/>
        <v>-3.4190002508431346E-3</v>
      </c>
      <c r="AB130" s="19">
        <f t="shared" si="128"/>
        <v>1.7489469079424037E-2</v>
      </c>
      <c r="AC130" s="19">
        <f t="shared" si="129"/>
        <v>-1.410046882418506E-2</v>
      </c>
      <c r="AD130" s="19">
        <f t="shared" si="130"/>
        <v>3.4040002530410559E-3</v>
      </c>
      <c r="AE130" s="19">
        <f t="shared" si="131"/>
        <v>1.1587217722703572E-5</v>
      </c>
      <c r="AF130">
        <f t="shared" si="132"/>
        <v>-1.410046882418506E-2</v>
      </c>
      <c r="AG130" s="137"/>
      <c r="AH130">
        <f t="shared" si="133"/>
        <v>-1.7504469077226116E-2</v>
      </c>
      <c r="AI130">
        <f t="shared" si="134"/>
        <v>1.0226431899054313</v>
      </c>
      <c r="AJ130">
        <f t="shared" si="135"/>
        <v>-0.91029160834759759</v>
      </c>
      <c r="AK130">
        <f t="shared" si="136"/>
        <v>0.84379381214391069</v>
      </c>
      <c r="AL130">
        <f t="shared" si="137"/>
        <v>1.5439677856458074</v>
      </c>
      <c r="AM130">
        <f t="shared" si="138"/>
        <v>0.97352501347148868</v>
      </c>
      <c r="AN130" s="19">
        <f t="shared" si="142"/>
        <v>-495.81994756206734</v>
      </c>
      <c r="AO130" s="19">
        <f t="shared" si="142"/>
        <v>-495.84414836288886</v>
      </c>
      <c r="AP130" s="19">
        <f t="shared" si="142"/>
        <v>-495.87702036054174</v>
      </c>
      <c r="AQ130" s="19">
        <f t="shared" si="142"/>
        <v>-495.920764661107</v>
      </c>
      <c r="AR130" s="19">
        <f t="shared" si="142"/>
        <v>-495.97759144750239</v>
      </c>
      <c r="AS130" s="19">
        <f t="shared" si="142"/>
        <v>-496.04948933623518</v>
      </c>
      <c r="AT130" s="19">
        <f t="shared" si="142"/>
        <v>-496.13809255408421</v>
      </c>
      <c r="AU130" s="19">
        <f t="shared" si="139"/>
        <v>-496.24483832904076</v>
      </c>
      <c r="AV130"/>
      <c r="AW130">
        <v>150</v>
      </c>
      <c r="AX130">
        <f t="shared" ref="AX130:AX137" si="144">AB$3+AB$4*AW130+AB$5*AW130^2+AZ130</f>
        <v>3.5588096141318457E-3</v>
      </c>
      <c r="AY130">
        <f t="shared" ref="AY130:AY137" si="145">AB$3+AB$4*AW130+AB$5*AW130^2</f>
        <v>1.426380154204431E-2</v>
      </c>
      <c r="AZ130">
        <f t="shared" ref="AZ130:AZ137" si="146">$AB$6*($AB$11/BA130*BB130+$AB$12)</f>
        <v>-1.0704991927912464E-2</v>
      </c>
      <c r="BA130">
        <f t="shared" ref="BA130:BA137" si="147">1+$AB$7*COS(BC130)</f>
        <v>0.24536628665643123</v>
      </c>
      <c r="BB130">
        <f t="shared" ref="BB130:BB137" si="148">SIN(BC130+RADIANS($AB$9))</f>
        <v>-1.0937060785164161E-2</v>
      </c>
      <c r="BC130">
        <f t="shared" ref="BC130:BC137" si="149">2*ATAN(BD130)</f>
        <v>2.6770184470716187</v>
      </c>
      <c r="BD130">
        <f t="shared" ref="BD130:BD137" si="150">SQRT((1+$AB$7)/(1-$AB$7))*TAN(BE130/2)</f>
        <v>4.227308310628894</v>
      </c>
      <c r="BE130">
        <f t="shared" si="143"/>
        <v>-494.59598309766119</v>
      </c>
      <c r="BF130">
        <f t="shared" si="143"/>
        <v>-494.59596639118018</v>
      </c>
      <c r="BG130">
        <f t="shared" si="143"/>
        <v>-494.59606369821768</v>
      </c>
      <c r="BH130">
        <f t="shared" si="143"/>
        <v>-494.59549757134909</v>
      </c>
      <c r="BI130">
        <f t="shared" si="143"/>
        <v>-494.5988131857398</v>
      </c>
      <c r="BJ130">
        <f t="shared" si="143"/>
        <v>-494.58009206173278</v>
      </c>
      <c r="BK130">
        <f t="shared" si="143"/>
        <v>-494.73621238840082</v>
      </c>
      <c r="BL130">
        <f t="shared" ref="BL130:BL137" si="151">RADIANS($AB$9)+$AB$18*(AW130-AB$15)</f>
        <v>-495.42242730408776</v>
      </c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</row>
    <row r="131" spans="1:79" s="19" customFormat="1">
      <c r="A131" s="88" t="s">
        <v>191</v>
      </c>
      <c r="B131" s="89" t="s">
        <v>89</v>
      </c>
      <c r="C131" s="90">
        <v>55459.789299999997</v>
      </c>
      <c r="D131" s="90">
        <v>8.9999999999999998E-4</v>
      </c>
      <c r="E131" s="19">
        <f t="shared" si="122"/>
        <v>-167.0002533952937</v>
      </c>
      <c r="F131" s="19">
        <f t="shared" si="123"/>
        <v>-167</v>
      </c>
      <c r="G131" s="19">
        <f t="shared" si="124"/>
        <v>-6.2000000616535544E-4</v>
      </c>
      <c r="J131" s="20"/>
      <c r="K131" s="19">
        <f t="shared" si="116"/>
        <v>-6.2000000616535544E-4</v>
      </c>
      <c r="O131" s="19">
        <f t="shared" ca="1" si="141"/>
        <v>-1.2426801655779085E-3</v>
      </c>
      <c r="P131" s="21">
        <f t="shared" si="140"/>
        <v>1.4089037482731791E-2</v>
      </c>
      <c r="Q131" s="22">
        <f t="shared" si="125"/>
        <v>40441.289299999997</v>
      </c>
      <c r="R131" s="19">
        <f t="shared" si="121"/>
        <v>2.1635578384978166E-4</v>
      </c>
      <c r="S131" s="137">
        <v>1</v>
      </c>
      <c r="U131"/>
      <c r="V131"/>
      <c r="Z131">
        <f t="shared" si="126"/>
        <v>-167</v>
      </c>
      <c r="AA131" s="19">
        <f t="shared" si="127"/>
        <v>-3.6809073769146806E-3</v>
      </c>
      <c r="AB131" s="19">
        <f t="shared" si="128"/>
        <v>1.7149944853481116E-2</v>
      </c>
      <c r="AC131" s="19">
        <f t="shared" si="129"/>
        <v>-1.4709037488897146E-2</v>
      </c>
      <c r="AD131" s="19">
        <f t="shared" si="130"/>
        <v>3.0609073707493252E-3</v>
      </c>
      <c r="AE131" s="19">
        <f t="shared" si="131"/>
        <v>9.3691539323075468E-6</v>
      </c>
      <c r="AF131">
        <f t="shared" si="132"/>
        <v>-1.4709037488897146E-2</v>
      </c>
      <c r="AG131" s="137"/>
      <c r="AH131">
        <f t="shared" si="133"/>
        <v>-1.7769944859646471E-2</v>
      </c>
      <c r="AI131">
        <f t="shared" si="134"/>
        <v>0.93281011581186524</v>
      </c>
      <c r="AJ131">
        <f t="shared" si="135"/>
        <v>-0.86112349423439427</v>
      </c>
      <c r="AK131">
        <f t="shared" si="136"/>
        <v>0.84141917670340249</v>
      </c>
      <c r="AL131">
        <f t="shared" si="137"/>
        <v>1.6504802912863827</v>
      </c>
      <c r="AM131">
        <f t="shared" si="138"/>
        <v>1.0830362340901953</v>
      </c>
      <c r="AN131" s="19">
        <f t="shared" ref="AN131:AT140" si="152">$AU131+$AB$7*SIN(AO131)</f>
        <v>-495.76149321417546</v>
      </c>
      <c r="AO131" s="19">
        <f t="shared" si="152"/>
        <v>-495.78562935868467</v>
      </c>
      <c r="AP131" s="19">
        <f t="shared" si="152"/>
        <v>-495.81957370910845</v>
      </c>
      <c r="AQ131" s="19">
        <f t="shared" si="152"/>
        <v>-495.8661526295254</v>
      </c>
      <c r="AR131" s="19">
        <f t="shared" si="152"/>
        <v>-495.92819696833823</v>
      </c>
      <c r="AS131" s="19">
        <f t="shared" si="152"/>
        <v>-496.00813937318316</v>
      </c>
      <c r="AT131" s="19">
        <f t="shared" si="152"/>
        <v>-496.10774697372005</v>
      </c>
      <c r="AU131" s="19">
        <f t="shared" si="139"/>
        <v>-496.22831384167694</v>
      </c>
      <c r="AV131"/>
      <c r="AW131">
        <v>200</v>
      </c>
      <c r="AX131">
        <f t="shared" si="144"/>
        <v>5.184983518651232E-3</v>
      </c>
      <c r="AY131">
        <f t="shared" si="145"/>
        <v>1.4291496300954021E-2</v>
      </c>
      <c r="AZ131">
        <f t="shared" si="146"/>
        <v>-9.1065127823027892E-3</v>
      </c>
      <c r="BA131">
        <f t="shared" si="147"/>
        <v>0.22870116039700195</v>
      </c>
      <c r="BB131">
        <f t="shared" si="148"/>
        <v>3.5267418716553707E-2</v>
      </c>
      <c r="BC131">
        <f t="shared" si="149"/>
        <v>2.7232304596092658</v>
      </c>
      <c r="BD131">
        <f t="shared" si="150"/>
        <v>4.7106154005498775</v>
      </c>
      <c r="BE131">
        <f t="shared" si="143"/>
        <v>-494.49134468424381</v>
      </c>
      <c r="BF131">
        <f t="shared" si="143"/>
        <v>-494.49126545048779</v>
      </c>
      <c r="BG131">
        <f t="shared" si="143"/>
        <v>-494.49157371025433</v>
      </c>
      <c r="BH131">
        <f t="shared" si="143"/>
        <v>-494.49037608803911</v>
      </c>
      <c r="BI131">
        <f t="shared" si="143"/>
        <v>-494.4950544188161</v>
      </c>
      <c r="BJ131">
        <f t="shared" si="143"/>
        <v>-494.47715059980158</v>
      </c>
      <c r="BK131">
        <f t="shared" si="143"/>
        <v>-494.55232517048768</v>
      </c>
      <c r="BL131">
        <f t="shared" si="151"/>
        <v>-495.29531586282764</v>
      </c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</row>
    <row r="132" spans="1:79" s="19" customFormat="1">
      <c r="A132" s="88" t="s">
        <v>191</v>
      </c>
      <c r="B132" s="89" t="s">
        <v>92</v>
      </c>
      <c r="C132" s="90">
        <v>55465.905200000001</v>
      </c>
      <c r="D132" s="90">
        <v>5.0000000000000001E-4</v>
      </c>
      <c r="E132" s="19">
        <f t="shared" si="122"/>
        <v>-164.50067231492883</v>
      </c>
      <c r="F132" s="19">
        <f t="shared" si="123"/>
        <v>-164.5</v>
      </c>
      <c r="G132" s="19">
        <f t="shared" si="124"/>
        <v>-1.6449999966425821E-3</v>
      </c>
      <c r="J132" s="20"/>
      <c r="K132" s="19">
        <f t="shared" si="116"/>
        <v>-1.6449999966425821E-3</v>
      </c>
      <c r="O132" s="19">
        <f t="shared" ca="1" si="141"/>
        <v>-1.2276859122552857E-3</v>
      </c>
      <c r="P132" s="21">
        <f t="shared" si="140"/>
        <v>1.4090410201591946E-2</v>
      </c>
      <c r="Q132" s="22">
        <f t="shared" si="125"/>
        <v>40447.405200000001</v>
      </c>
      <c r="R132" s="19">
        <f t="shared" si="121"/>
        <v>2.4760313410670317E-4</v>
      </c>
      <c r="S132" s="137">
        <v>1</v>
      </c>
      <c r="Z132">
        <f t="shared" si="126"/>
        <v>-164.5</v>
      </c>
      <c r="AA132" s="19">
        <f t="shared" si="127"/>
        <v>-3.7619978964522245E-3</v>
      </c>
      <c r="AB132" s="19">
        <f t="shared" si="128"/>
        <v>1.6207408101401588E-2</v>
      </c>
      <c r="AC132" s="19">
        <f t="shared" si="129"/>
        <v>-1.5735410198234528E-2</v>
      </c>
      <c r="AD132" s="19">
        <f t="shared" si="130"/>
        <v>2.1169978998096424E-3</v>
      </c>
      <c r="AE132" s="19">
        <f t="shared" si="131"/>
        <v>4.4816801077984367E-6</v>
      </c>
      <c r="AF132">
        <f t="shared" si="132"/>
        <v>-1.5735410198234528E-2</v>
      </c>
      <c r="AG132" s="137"/>
      <c r="AH132">
        <f t="shared" si="133"/>
        <v>-1.785240809804417E-2</v>
      </c>
      <c r="AI132">
        <f t="shared" si="134"/>
        <v>0.90189685243799922</v>
      </c>
      <c r="AJ132">
        <f t="shared" si="135"/>
        <v>-0.84183475541702202</v>
      </c>
      <c r="AK132">
        <f t="shared" si="136"/>
        <v>0.83837729209460043</v>
      </c>
      <c r="AL132">
        <f t="shared" si="137"/>
        <v>1.6872821001500922</v>
      </c>
      <c r="AM132">
        <f t="shared" si="138"/>
        <v>1.1238385494053624</v>
      </c>
      <c r="AN132" s="19">
        <f t="shared" si="152"/>
        <v>-495.73998044291244</v>
      </c>
      <c r="AO132" s="19">
        <f t="shared" si="152"/>
        <v>-495.763918549511</v>
      </c>
      <c r="AP132" s="19">
        <f t="shared" si="152"/>
        <v>-495.79806430584932</v>
      </c>
      <c r="AQ132" s="19">
        <f t="shared" si="152"/>
        <v>-495.84551449847271</v>
      </c>
      <c r="AR132" s="19">
        <f t="shared" si="152"/>
        <v>-495.90937947057654</v>
      </c>
      <c r="AS132" s="19">
        <f t="shared" si="152"/>
        <v>-495.99229523369536</v>
      </c>
      <c r="AT132" s="19">
        <f t="shared" si="152"/>
        <v>-496.09608415677781</v>
      </c>
      <c r="AU132" s="19">
        <f t="shared" si="139"/>
        <v>-496.22195826961394</v>
      </c>
      <c r="AV132"/>
      <c r="AW132">
        <v>250</v>
      </c>
      <c r="AX132">
        <f t="shared" si="144"/>
        <v>6.802255335572078E-3</v>
      </c>
      <c r="AY132">
        <f t="shared" si="145"/>
        <v>1.431922633230784E-2</v>
      </c>
      <c r="AZ132">
        <f t="shared" si="146"/>
        <v>-7.5169709967357621E-3</v>
      </c>
      <c r="BA132">
        <f t="shared" si="147"/>
        <v>0.21541809853438287</v>
      </c>
      <c r="BB132">
        <f t="shared" si="148"/>
        <v>7.5800860838757478E-2</v>
      </c>
      <c r="BC132">
        <f t="shared" si="149"/>
        <v>2.7638293641433895</v>
      </c>
      <c r="BD132">
        <f t="shared" si="150"/>
        <v>5.2312098866277799</v>
      </c>
      <c r="BE132">
        <f t="shared" ref="BE132:BK137" si="153">$BL132+$AB$7*SIN(BF132)</f>
        <v>-494.39323728054535</v>
      </c>
      <c r="BF132">
        <f t="shared" si="153"/>
        <v>-494.39330987477962</v>
      </c>
      <c r="BG132">
        <f t="shared" si="153"/>
        <v>-494.39309294144567</v>
      </c>
      <c r="BH132">
        <f t="shared" si="153"/>
        <v>-494.3937415274637</v>
      </c>
      <c r="BI132">
        <f t="shared" si="153"/>
        <v>-494.39180527664001</v>
      </c>
      <c r="BJ132">
        <f t="shared" si="153"/>
        <v>-494.39761165309147</v>
      </c>
      <c r="BK132">
        <f t="shared" si="153"/>
        <v>-494.38042653483859</v>
      </c>
      <c r="BL132">
        <f t="shared" si="151"/>
        <v>-495.16820442156751</v>
      </c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</row>
    <row r="133" spans="1:79" s="19" customFormat="1">
      <c r="A133" s="88" t="s">
        <v>191</v>
      </c>
      <c r="B133" s="89" t="s">
        <v>89</v>
      </c>
      <c r="C133" s="90">
        <v>55476.9162</v>
      </c>
      <c r="D133" s="90">
        <v>4.0000000000000002E-4</v>
      </c>
      <c r="E133" s="19">
        <f t="shared" si="122"/>
        <v>-160.00045365931405</v>
      </c>
      <c r="F133" s="19">
        <f t="shared" si="123"/>
        <v>-160</v>
      </c>
      <c r="G133" s="19">
        <f t="shared" si="124"/>
        <v>-1.1099999974248931E-3</v>
      </c>
      <c r="J133" s="20"/>
      <c r="K133" s="19">
        <f t="shared" si="116"/>
        <v>-1.1099999974248931E-3</v>
      </c>
      <c r="O133" s="19">
        <f t="shared" ca="1" si="141"/>
        <v>-1.2006962562745649E-3</v>
      </c>
      <c r="P133" s="21">
        <f t="shared" si="140"/>
        <v>1.4092881317756621E-2</v>
      </c>
      <c r="Q133" s="22">
        <f t="shared" si="125"/>
        <v>40458.4162</v>
      </c>
      <c r="R133" s="19">
        <f t="shared" si="121"/>
        <v>2.3112760028349522E-4</v>
      </c>
      <c r="S133" s="137">
        <v>1</v>
      </c>
      <c r="Z133">
        <f t="shared" si="126"/>
        <v>-160</v>
      </c>
      <c r="AA133" s="19">
        <f t="shared" si="127"/>
        <v>-3.8831714690616623E-3</v>
      </c>
      <c r="AB133" s="19">
        <f t="shared" si="128"/>
        <v>1.686605278939339E-2</v>
      </c>
      <c r="AC133" s="19">
        <f t="shared" si="129"/>
        <v>-1.5202881315181514E-2</v>
      </c>
      <c r="AD133" s="19">
        <f t="shared" si="130"/>
        <v>2.7731714716367692E-3</v>
      </c>
      <c r="AE133" s="19">
        <f t="shared" si="131"/>
        <v>7.6904800111000438E-6</v>
      </c>
      <c r="AF133">
        <f t="shared" si="132"/>
        <v>-1.5202881315181514E-2</v>
      </c>
      <c r="AG133" s="137"/>
      <c r="AH133">
        <f t="shared" si="133"/>
        <v>-1.7976052786818283E-2</v>
      </c>
      <c r="AI133">
        <f t="shared" si="134"/>
        <v>0.85089283979486463</v>
      </c>
      <c r="AJ133">
        <f t="shared" si="135"/>
        <v>-0.80731075500163596</v>
      </c>
      <c r="AK133">
        <f t="shared" si="136"/>
        <v>0.83082354699238437</v>
      </c>
      <c r="AL133">
        <f t="shared" si="137"/>
        <v>1.748374985759019</v>
      </c>
      <c r="AM133">
        <f t="shared" si="138"/>
        <v>1.1954460559532387</v>
      </c>
      <c r="AN133" s="19">
        <f t="shared" si="152"/>
        <v>-495.70259083488685</v>
      </c>
      <c r="AO133" s="19">
        <f t="shared" si="152"/>
        <v>-495.72596118415083</v>
      </c>
      <c r="AP133" s="19">
        <f t="shared" si="152"/>
        <v>-495.76019168204158</v>
      </c>
      <c r="AQ133" s="19">
        <f t="shared" si="152"/>
        <v>-495.80890527816155</v>
      </c>
      <c r="AR133" s="19">
        <f t="shared" si="152"/>
        <v>-495.8757775751929</v>
      </c>
      <c r="AS133" s="19">
        <f t="shared" si="152"/>
        <v>-495.96386582816814</v>
      </c>
      <c r="AT133" s="19">
        <f t="shared" si="152"/>
        <v>-496.07510404303395</v>
      </c>
      <c r="AU133" s="19">
        <f t="shared" si="139"/>
        <v>-496.21051823990052</v>
      </c>
      <c r="AV133"/>
      <c r="AW133">
        <v>300</v>
      </c>
      <c r="AX133">
        <f t="shared" si="144"/>
        <v>8.4059936836021285E-3</v>
      </c>
      <c r="AY133">
        <f t="shared" si="145"/>
        <v>1.4346991636105769E-2</v>
      </c>
      <c r="AZ133">
        <f t="shared" si="146"/>
        <v>-5.9409979525036401E-3</v>
      </c>
      <c r="BA133">
        <f t="shared" si="147"/>
        <v>0.20459316160522245</v>
      </c>
      <c r="BB133">
        <f t="shared" si="148"/>
        <v>0.11208860056482389</v>
      </c>
      <c r="BC133">
        <f t="shared" si="149"/>
        <v>2.8002803742918623</v>
      </c>
      <c r="BD133">
        <f t="shared" si="150"/>
        <v>5.8027403048186033</v>
      </c>
      <c r="BE133">
        <f t="shared" si="153"/>
        <v>-494.30011058178144</v>
      </c>
      <c r="BF133">
        <f t="shared" si="153"/>
        <v>-494.30137964657274</v>
      </c>
      <c r="BG133">
        <f t="shared" si="153"/>
        <v>-494.29824957935421</v>
      </c>
      <c r="BH133">
        <f t="shared" si="153"/>
        <v>-494.30600244931873</v>
      </c>
      <c r="BI133">
        <f t="shared" si="153"/>
        <v>-494.28699518968585</v>
      </c>
      <c r="BJ133">
        <f t="shared" si="153"/>
        <v>-494.33485366342654</v>
      </c>
      <c r="BK133">
        <f t="shared" si="153"/>
        <v>-494.22123914860111</v>
      </c>
      <c r="BL133">
        <f t="shared" si="151"/>
        <v>-495.04109298030738</v>
      </c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</row>
    <row r="134" spans="1:79" s="19" customFormat="1">
      <c r="A134" s="91" t="s">
        <v>192</v>
      </c>
      <c r="B134" s="84" t="s">
        <v>89</v>
      </c>
      <c r="C134" s="83">
        <v>55476.916799999999</v>
      </c>
      <c r="D134" s="83">
        <v>1.1999999999999999E-3</v>
      </c>
      <c r="E134" s="19">
        <f t="shared" si="122"/>
        <v>-160.00020843806342</v>
      </c>
      <c r="F134" s="19">
        <f t="shared" si="123"/>
        <v>-160</v>
      </c>
      <c r="G134" s="19">
        <f t="shared" si="124"/>
        <v>-5.0999999803025275E-4</v>
      </c>
      <c r="J134" s="20"/>
      <c r="K134" s="19">
        <f t="shared" si="116"/>
        <v>-5.0999999803025275E-4</v>
      </c>
      <c r="O134" s="19">
        <f t="shared" ca="1" si="141"/>
        <v>-1.2006962562745649E-3</v>
      </c>
      <c r="P134" s="21">
        <f t="shared" si="140"/>
        <v>1.4092881317756621E-2</v>
      </c>
      <c r="Q134" s="22">
        <f t="shared" si="125"/>
        <v>40458.416799999999</v>
      </c>
      <c r="R134" s="19">
        <f t="shared" si="121"/>
        <v>2.1324414272295739E-4</v>
      </c>
      <c r="S134" s="137">
        <v>1</v>
      </c>
      <c r="Z134">
        <f t="shared" si="126"/>
        <v>-160</v>
      </c>
      <c r="AA134" s="19">
        <f t="shared" si="127"/>
        <v>-3.8831714690616623E-3</v>
      </c>
      <c r="AB134" s="19">
        <f t="shared" si="128"/>
        <v>1.7466052788788031E-2</v>
      </c>
      <c r="AC134" s="19">
        <f t="shared" si="129"/>
        <v>-1.4602881315786874E-2</v>
      </c>
      <c r="AD134" s="19">
        <f t="shared" si="130"/>
        <v>3.3731714710314095E-3</v>
      </c>
      <c r="AE134" s="19">
        <f t="shared" si="131"/>
        <v>1.1378285772980204E-5</v>
      </c>
      <c r="AF134">
        <f t="shared" si="132"/>
        <v>-1.4602881315786874E-2</v>
      </c>
      <c r="AG134" s="137"/>
      <c r="AH134">
        <f t="shared" si="133"/>
        <v>-1.7976052786818283E-2</v>
      </c>
      <c r="AI134">
        <f t="shared" si="134"/>
        <v>0.85089283979486463</v>
      </c>
      <c r="AJ134">
        <f t="shared" si="135"/>
        <v>-0.80731075500163596</v>
      </c>
      <c r="AK134">
        <f t="shared" si="136"/>
        <v>0.83082354699238437</v>
      </c>
      <c r="AL134">
        <f t="shared" si="137"/>
        <v>1.748374985759019</v>
      </c>
      <c r="AM134">
        <f t="shared" si="138"/>
        <v>1.1954460559532387</v>
      </c>
      <c r="AN134" s="19">
        <f t="shared" si="152"/>
        <v>-495.70259083488685</v>
      </c>
      <c r="AO134" s="19">
        <f t="shared" si="152"/>
        <v>-495.72596118415083</v>
      </c>
      <c r="AP134" s="19">
        <f t="shared" si="152"/>
        <v>-495.76019168204158</v>
      </c>
      <c r="AQ134" s="19">
        <f t="shared" si="152"/>
        <v>-495.80890527816155</v>
      </c>
      <c r="AR134" s="19">
        <f t="shared" si="152"/>
        <v>-495.8757775751929</v>
      </c>
      <c r="AS134" s="19">
        <f t="shared" si="152"/>
        <v>-495.96386582816814</v>
      </c>
      <c r="AT134" s="19">
        <f t="shared" si="152"/>
        <v>-496.07510404303395</v>
      </c>
      <c r="AU134" s="19">
        <f t="shared" si="139"/>
        <v>-496.21051823990052</v>
      </c>
      <c r="AV134"/>
      <c r="AW134">
        <v>350</v>
      </c>
      <c r="AX134">
        <f t="shared" si="144"/>
        <v>9.9990735775804963E-3</v>
      </c>
      <c r="AY134">
        <f t="shared" si="145"/>
        <v>1.4374792212347807E-2</v>
      </c>
      <c r="AZ134">
        <f t="shared" si="146"/>
        <v>-4.3757186347673106E-3</v>
      </c>
      <c r="BA134">
        <f t="shared" si="147"/>
        <v>0.19559572350548049</v>
      </c>
      <c r="BB134">
        <f t="shared" si="148"/>
        <v>0.14523259495400573</v>
      </c>
      <c r="BC134">
        <f t="shared" si="149"/>
        <v>2.8337037818255091</v>
      </c>
      <c r="BD134">
        <f t="shared" si="150"/>
        <v>6.4444541660024175</v>
      </c>
      <c r="BE134">
        <f t="shared" si="153"/>
        <v>-494.2104980006003</v>
      </c>
      <c r="BF134">
        <f t="shared" si="153"/>
        <v>-494.2153050688014</v>
      </c>
      <c r="BG134">
        <f t="shared" si="153"/>
        <v>-494.20507894819377</v>
      </c>
      <c r="BH134">
        <f t="shared" si="153"/>
        <v>-494.22702560392617</v>
      </c>
      <c r="BI134">
        <f t="shared" si="153"/>
        <v>-494.18076771911626</v>
      </c>
      <c r="BJ134">
        <f t="shared" si="153"/>
        <v>-494.28248987829591</v>
      </c>
      <c r="BK134">
        <f t="shared" si="153"/>
        <v>-494.07528057560074</v>
      </c>
      <c r="BL134">
        <f t="shared" si="151"/>
        <v>-494.91398153904726</v>
      </c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</row>
    <row r="135" spans="1:79" s="19" customFormat="1">
      <c r="A135" s="88" t="s">
        <v>191</v>
      </c>
      <c r="B135" s="89" t="s">
        <v>89</v>
      </c>
      <c r="C135" s="90">
        <v>55481.809300000001</v>
      </c>
      <c r="D135" s="90">
        <v>4.0000000000000002E-4</v>
      </c>
      <c r="E135" s="19">
        <f t="shared" si="122"/>
        <v>-158.0006334882309</v>
      </c>
      <c r="F135" s="19">
        <f t="shared" si="123"/>
        <v>-158</v>
      </c>
      <c r="G135" s="19">
        <f t="shared" si="124"/>
        <v>-1.5500000008614734E-3</v>
      </c>
      <c r="J135" s="20"/>
      <c r="K135" s="19">
        <f t="shared" si="116"/>
        <v>-1.5500000008614734E-3</v>
      </c>
      <c r="O135" s="19">
        <f t="shared" ca="1" si="141"/>
        <v>-1.1887008536164668E-3</v>
      </c>
      <c r="P135" s="21">
        <f t="shared" si="140"/>
        <v>1.4093979683315943E-2</v>
      </c>
      <c r="Q135" s="22">
        <f t="shared" si="125"/>
        <v>40463.309300000001</v>
      </c>
      <c r="R135" s="19">
        <f t="shared" si="121"/>
        <v>2.4473410035895582E-4</v>
      </c>
      <c r="S135" s="137">
        <v>1</v>
      </c>
      <c r="Z135">
        <f t="shared" si="126"/>
        <v>-158</v>
      </c>
      <c r="AA135" s="19">
        <f t="shared" si="127"/>
        <v>-3.9275228970783154E-3</v>
      </c>
      <c r="AB135" s="19">
        <f t="shared" si="128"/>
        <v>1.6471502579532785E-2</v>
      </c>
      <c r="AC135" s="19">
        <f t="shared" si="129"/>
        <v>-1.5643979684177418E-2</v>
      </c>
      <c r="AD135" s="19">
        <f t="shared" si="130"/>
        <v>2.377522896216842E-3</v>
      </c>
      <c r="AE135" s="19">
        <f t="shared" si="131"/>
        <v>5.6526151220353207E-6</v>
      </c>
      <c r="AF135">
        <f t="shared" si="132"/>
        <v>-1.5643979684177418E-2</v>
      </c>
      <c r="AG135" s="137"/>
      <c r="AH135">
        <f t="shared" si="133"/>
        <v>-1.8021502580394259E-2</v>
      </c>
      <c r="AI135">
        <f t="shared" si="134"/>
        <v>0.83000677012755275</v>
      </c>
      <c r="AJ135">
        <f t="shared" si="135"/>
        <v>-0.79218564712314143</v>
      </c>
      <c r="AK135">
        <f t="shared" si="136"/>
        <v>0.82680288658118506</v>
      </c>
      <c r="AL135">
        <f t="shared" si="137"/>
        <v>1.7735736240785467</v>
      </c>
      <c r="AM135">
        <f t="shared" si="138"/>
        <v>1.2265206357777549</v>
      </c>
      <c r="AN135" s="19">
        <f t="shared" si="152"/>
        <v>-495.68651363559411</v>
      </c>
      <c r="AO135" s="19">
        <f t="shared" si="152"/>
        <v>-495.70955353916702</v>
      </c>
      <c r="AP135" s="19">
        <f t="shared" si="152"/>
        <v>-495.7437129277551</v>
      </c>
      <c r="AQ135" s="19">
        <f t="shared" si="152"/>
        <v>-495.79286363672333</v>
      </c>
      <c r="AR135" s="19">
        <f t="shared" si="152"/>
        <v>-495.86095917418714</v>
      </c>
      <c r="AS135" s="19">
        <f t="shared" si="152"/>
        <v>-495.95126946084224</v>
      </c>
      <c r="AT135" s="19">
        <f t="shared" si="152"/>
        <v>-496.06578516246009</v>
      </c>
      <c r="AU135" s="19">
        <f t="shared" si="139"/>
        <v>-496.20543378225011</v>
      </c>
      <c r="AV135"/>
      <c r="AW135">
        <v>400</v>
      </c>
      <c r="AX135">
        <f t="shared" si="144"/>
        <v>1.1588460926021556E-2</v>
      </c>
      <c r="AY135">
        <f t="shared" si="145"/>
        <v>1.4402628061033955E-2</v>
      </c>
      <c r="AZ135">
        <f t="shared" si="146"/>
        <v>-2.8141671350123978E-3</v>
      </c>
      <c r="BA135">
        <f t="shared" si="147"/>
        <v>0.18799189328419308</v>
      </c>
      <c r="BB135">
        <f t="shared" si="148"/>
        <v>0.17609272320420713</v>
      </c>
      <c r="BC135">
        <f t="shared" si="149"/>
        <v>2.8649714537252216</v>
      </c>
      <c r="BD135">
        <f t="shared" si="150"/>
        <v>7.1839414048278618</v>
      </c>
      <c r="BE135">
        <f t="shared" si="153"/>
        <v>-494.12304284546093</v>
      </c>
      <c r="BF135">
        <f t="shared" si="153"/>
        <v>-494.13506135956538</v>
      </c>
      <c r="BG135">
        <f t="shared" si="153"/>
        <v>-494.11233666212638</v>
      </c>
      <c r="BH135">
        <f t="shared" si="153"/>
        <v>-494.15587301647082</v>
      </c>
      <c r="BI135">
        <f t="shared" si="153"/>
        <v>-494.07439800453767</v>
      </c>
      <c r="BJ135">
        <f t="shared" si="153"/>
        <v>-494.23486327771934</v>
      </c>
      <c r="BK135">
        <f t="shared" si="153"/>
        <v>-493.94285492515104</v>
      </c>
      <c r="BL135">
        <f t="shared" si="151"/>
        <v>-494.78687009778719</v>
      </c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</row>
    <row r="136" spans="1:79" s="19" customFormat="1">
      <c r="A136" s="88" t="s">
        <v>191</v>
      </c>
      <c r="B136" s="89" t="s">
        <v>92</v>
      </c>
      <c r="C136" s="90">
        <v>55497.714599999999</v>
      </c>
      <c r="D136" s="90">
        <v>5.9999999999999995E-4</v>
      </c>
      <c r="E136" s="19">
        <f t="shared" si="122"/>
        <v>-151.5001042190317</v>
      </c>
      <c r="F136" s="19">
        <f t="shared" si="123"/>
        <v>-151.5</v>
      </c>
      <c r="G136" s="19">
        <f t="shared" si="124"/>
        <v>-2.5499999901512638E-4</v>
      </c>
      <c r="J136" s="20"/>
      <c r="K136" s="19">
        <f t="shared" si="116"/>
        <v>-2.5499999901512638E-4</v>
      </c>
      <c r="O136" s="19">
        <f t="shared" ca="1" si="141"/>
        <v>-1.1497157949776477E-3</v>
      </c>
      <c r="P136" s="21">
        <f t="shared" si="140"/>
        <v>1.4097549761144251E-2</v>
      </c>
      <c r="Q136" s="22">
        <f t="shared" si="125"/>
        <v>40479.214599999999</v>
      </c>
      <c r="R136" s="19">
        <f t="shared" si="121"/>
        <v>2.0599568461785101E-4</v>
      </c>
      <c r="S136" s="137">
        <v>1</v>
      </c>
      <c r="Z136">
        <f t="shared" si="126"/>
        <v>-151.5</v>
      </c>
      <c r="AA136" s="19">
        <f t="shared" si="127"/>
        <v>-4.0355405222826084E-3</v>
      </c>
      <c r="AB136" s="19">
        <f t="shared" si="128"/>
        <v>1.7878090284411733E-2</v>
      </c>
      <c r="AC136" s="19">
        <f t="shared" si="129"/>
        <v>-1.4352549760159377E-2</v>
      </c>
      <c r="AD136" s="19">
        <f t="shared" si="130"/>
        <v>3.7805405232674821E-3</v>
      </c>
      <c r="AE136" s="19">
        <f t="shared" si="131"/>
        <v>1.4292486648067567E-5</v>
      </c>
      <c r="AF136">
        <f t="shared" si="132"/>
        <v>-1.4352549760159377E-2</v>
      </c>
      <c r="AG136" s="137"/>
      <c r="AH136">
        <f t="shared" si="133"/>
        <v>-1.8133090283426859E-2</v>
      </c>
      <c r="AI136">
        <f t="shared" si="134"/>
        <v>0.76889771481045077</v>
      </c>
      <c r="AJ136">
        <f t="shared" si="135"/>
        <v>-0.74453092376910124</v>
      </c>
      <c r="AK136">
        <f t="shared" si="136"/>
        <v>0.81184508697264091</v>
      </c>
      <c r="AL136">
        <f t="shared" si="137"/>
        <v>1.848123803716974</v>
      </c>
      <c r="AM136">
        <f t="shared" si="138"/>
        <v>1.3243904221172853</v>
      </c>
      <c r="AN136" s="19">
        <f t="shared" si="152"/>
        <v>-495.63648292176441</v>
      </c>
      <c r="AO136" s="19">
        <f t="shared" si="152"/>
        <v>-495.65817376336605</v>
      </c>
      <c r="AP136" s="19">
        <f t="shared" si="152"/>
        <v>-495.69168060664884</v>
      </c>
      <c r="AQ136" s="19">
        <f t="shared" si="152"/>
        <v>-495.74173745477469</v>
      </c>
      <c r="AR136" s="19">
        <f t="shared" si="152"/>
        <v>-495.81331791079151</v>
      </c>
      <c r="AS136" s="19">
        <f t="shared" si="152"/>
        <v>-495.91050738573</v>
      </c>
      <c r="AT136" s="19">
        <f t="shared" si="152"/>
        <v>-496.03552429954289</v>
      </c>
      <c r="AU136" s="19">
        <f t="shared" si="139"/>
        <v>-496.18890929488634</v>
      </c>
      <c r="AV136"/>
      <c r="AW136">
        <v>450</v>
      </c>
      <c r="AX136">
        <f t="shared" si="144"/>
        <v>1.3179805270102825E-2</v>
      </c>
      <c r="AY136">
        <f t="shared" si="145"/>
        <v>1.4430499182164212E-2</v>
      </c>
      <c r="AZ136">
        <f t="shared" si="146"/>
        <v>-1.2506939120613878E-3</v>
      </c>
      <c r="BA136">
        <f t="shared" si="147"/>
        <v>0.18149430145976309</v>
      </c>
      <c r="BB136">
        <f t="shared" si="148"/>
        <v>0.20529409238515856</v>
      </c>
      <c r="BC136">
        <f t="shared" si="149"/>
        <v>2.8947199164938722</v>
      </c>
      <c r="BD136">
        <f t="shared" si="150"/>
        <v>8.0601527700300988</v>
      </c>
      <c r="BE136">
        <f t="shared" si="153"/>
        <v>-494.03666529872987</v>
      </c>
      <c r="BF136">
        <f t="shared" si="153"/>
        <v>-494.0604105497315</v>
      </c>
      <c r="BG136">
        <f t="shared" si="153"/>
        <v>-494.01961015068434</v>
      </c>
      <c r="BH136">
        <f t="shared" si="153"/>
        <v>-494.09087399709438</v>
      </c>
      <c r="BI136">
        <f t="shared" si="153"/>
        <v>-493.96959730417029</v>
      </c>
      <c r="BJ136">
        <f t="shared" si="153"/>
        <v>-494.18733292083613</v>
      </c>
      <c r="BK136">
        <f t="shared" si="153"/>
        <v>-493.82404794507431</v>
      </c>
      <c r="BL136">
        <f t="shared" si="151"/>
        <v>-494.65975865652706</v>
      </c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</row>
    <row r="137" spans="1:79">
      <c r="A137" s="88" t="s">
        <v>191</v>
      </c>
      <c r="B137" s="89" t="s">
        <v>89</v>
      </c>
      <c r="C137" s="90">
        <v>55498.934600000001</v>
      </c>
      <c r="D137" s="90">
        <v>4.0000000000000002E-4</v>
      </c>
      <c r="E137" s="19">
        <f t="shared" si="122"/>
        <v>-151.00148767558824</v>
      </c>
      <c r="F137" s="19">
        <f t="shared" si="123"/>
        <v>-151</v>
      </c>
      <c r="G137" s="19">
        <f t="shared" si="124"/>
        <v>-3.6400000026333146E-3</v>
      </c>
      <c r="H137" s="19"/>
      <c r="I137" s="19"/>
      <c r="J137" s="20"/>
      <c r="K137" s="19">
        <f t="shared" si="116"/>
        <v>-3.6400000026333146E-3</v>
      </c>
      <c r="L137" s="19"/>
      <c r="M137" s="19"/>
      <c r="N137" s="19"/>
      <c r="O137" s="19">
        <f t="shared" ca="1" si="141"/>
        <v>-1.1467169443131232E-3</v>
      </c>
      <c r="P137" s="21">
        <f t="shared" si="140"/>
        <v>1.4097824407206369E-2</v>
      </c>
      <c r="Q137" s="22">
        <f t="shared" si="125"/>
        <v>40480.434600000001</v>
      </c>
      <c r="R137" s="19">
        <f t="shared" si="121"/>
        <v>3.1463041479430447E-4</v>
      </c>
      <c r="S137" s="137">
        <v>1</v>
      </c>
      <c r="T137" s="19"/>
      <c r="U137" s="19"/>
      <c r="V137" s="19"/>
      <c r="Z137">
        <f t="shared" si="126"/>
        <v>-151</v>
      </c>
      <c r="AA137" s="19">
        <f t="shared" si="127"/>
        <v>-4.0417389737755199E-3</v>
      </c>
      <c r="AB137" s="19">
        <f t="shared" si="128"/>
        <v>1.4499563378348575E-2</v>
      </c>
      <c r="AC137" s="19">
        <f t="shared" si="129"/>
        <v>-1.7737824409839682E-2</v>
      </c>
      <c r="AD137" s="19">
        <f t="shared" si="130"/>
        <v>4.0173897114220529E-4</v>
      </c>
      <c r="AE137" s="19">
        <f t="shared" si="131"/>
        <v>1.6139420093439765E-7</v>
      </c>
      <c r="AF137">
        <f t="shared" si="132"/>
        <v>-1.7737824409839682E-2</v>
      </c>
      <c r="AG137" s="137"/>
      <c r="AH137">
        <f t="shared" si="133"/>
        <v>-1.8139563380981889E-2</v>
      </c>
      <c r="AI137">
        <f t="shared" si="134"/>
        <v>0.76459195180799278</v>
      </c>
      <c r="AJ137">
        <f t="shared" si="135"/>
        <v>-0.74097708949630436</v>
      </c>
      <c r="AK137">
        <f t="shared" si="136"/>
        <v>0.81060703322132377</v>
      </c>
      <c r="AL137">
        <f t="shared" si="137"/>
        <v>1.853431513991368</v>
      </c>
      <c r="AM137">
        <f t="shared" si="138"/>
        <v>1.3317249618993321</v>
      </c>
      <c r="AN137" s="19">
        <f t="shared" si="152"/>
        <v>-495.63277119337215</v>
      </c>
      <c r="AO137" s="19">
        <f t="shared" si="152"/>
        <v>-495.65434331381778</v>
      </c>
      <c r="AP137" s="19">
        <f t="shared" si="152"/>
        <v>-495.68777519922054</v>
      </c>
      <c r="AQ137" s="19">
        <f t="shared" si="152"/>
        <v>-495.73786997631282</v>
      </c>
      <c r="AR137" s="19">
        <f t="shared" si="152"/>
        <v>-495.80968716191347</v>
      </c>
      <c r="AS137" s="19">
        <f t="shared" si="152"/>
        <v>-495.90738346214386</v>
      </c>
      <c r="AT137" s="19">
        <f t="shared" si="152"/>
        <v>-496.0331982278916</v>
      </c>
      <c r="AU137" s="19">
        <f t="shared" si="139"/>
        <v>-496.1876381804737</v>
      </c>
      <c r="AW137">
        <v>500</v>
      </c>
      <c r="AX137">
        <f t="shared" si="144"/>
        <v>1.4772180408560806E-2</v>
      </c>
      <c r="AY137">
        <f t="shared" si="145"/>
        <v>1.4458405575738579E-2</v>
      </c>
      <c r="AZ137">
        <f t="shared" si="146"/>
        <v>3.1377483282222683E-4</v>
      </c>
      <c r="BA137">
        <f t="shared" si="147"/>
        <v>0.17592570740370328</v>
      </c>
      <c r="BB137">
        <f t="shared" si="148"/>
        <v>0.23322204870173338</v>
      </c>
      <c r="BC137">
        <f t="shared" si="149"/>
        <v>2.92334552056648</v>
      </c>
      <c r="BD137">
        <f t="shared" si="150"/>
        <v>9.1275199260453075</v>
      </c>
      <c r="BE137">
        <f t="shared" si="153"/>
        <v>-493.95074502248764</v>
      </c>
      <c r="BF137">
        <f t="shared" si="153"/>
        <v>-493.99067650658469</v>
      </c>
      <c r="BG137">
        <f t="shared" si="153"/>
        <v>-493.92724342435332</v>
      </c>
      <c r="BH137">
        <f t="shared" si="153"/>
        <v>-494.02985151994272</v>
      </c>
      <c r="BI137">
        <f t="shared" si="153"/>
        <v>-493.86813447755719</v>
      </c>
      <c r="BJ137">
        <f t="shared" si="153"/>
        <v>-494.13637722149059</v>
      </c>
      <c r="BK137">
        <f t="shared" si="153"/>
        <v>-493.71872563811189</v>
      </c>
      <c r="BL137">
        <f t="shared" si="151"/>
        <v>-494.53264721526693</v>
      </c>
    </row>
    <row r="138" spans="1:79">
      <c r="A138" s="88" t="s">
        <v>191</v>
      </c>
      <c r="B138" s="89" t="s">
        <v>89</v>
      </c>
      <c r="C138" s="90">
        <v>55498.936399999999</v>
      </c>
      <c r="D138" s="90">
        <v>6.9999999999999999E-4</v>
      </c>
      <c r="E138" s="19">
        <f t="shared" si="122"/>
        <v>-151.00075201183634</v>
      </c>
      <c r="F138" s="19">
        <f t="shared" si="123"/>
        <v>-151</v>
      </c>
      <c r="G138" s="19">
        <f t="shared" si="124"/>
        <v>-1.8400000044493936E-3</v>
      </c>
      <c r="H138" s="19"/>
      <c r="I138" s="19"/>
      <c r="J138" s="20"/>
      <c r="K138" s="19">
        <f t="shared" si="116"/>
        <v>-1.8400000044493936E-3</v>
      </c>
      <c r="L138" s="19"/>
      <c r="M138" s="19"/>
      <c r="N138" s="19"/>
      <c r="O138" s="19">
        <f t="shared" ca="1" si="141"/>
        <v>-1.1467169443131232E-3</v>
      </c>
      <c r="P138" s="21">
        <f t="shared" si="140"/>
        <v>1.4097824407206369E-2</v>
      </c>
      <c r="Q138" s="22">
        <f t="shared" si="125"/>
        <v>40480.436399999999</v>
      </c>
      <c r="R138" s="19">
        <f t="shared" si="121"/>
        <v>2.540142469767703E-4</v>
      </c>
      <c r="S138" s="137">
        <v>1</v>
      </c>
      <c r="T138" s="19"/>
      <c r="U138" s="19"/>
      <c r="V138" s="19"/>
      <c r="Z138">
        <f t="shared" si="126"/>
        <v>-151</v>
      </c>
      <c r="AA138" s="19">
        <f t="shared" si="127"/>
        <v>-4.0417389737755199E-3</v>
      </c>
      <c r="AB138" s="19">
        <f t="shared" si="128"/>
        <v>1.6299563376532496E-2</v>
      </c>
      <c r="AC138" s="19">
        <f t="shared" si="129"/>
        <v>-1.5937824411655761E-2</v>
      </c>
      <c r="AD138" s="19">
        <f t="shared" si="130"/>
        <v>2.2017389693261263E-3</v>
      </c>
      <c r="AE138" s="19">
        <f t="shared" si="131"/>
        <v>4.8476544890492725E-6</v>
      </c>
      <c r="AF138">
        <f t="shared" si="132"/>
        <v>-1.5937824411655761E-2</v>
      </c>
      <c r="AG138" s="137"/>
      <c r="AH138">
        <f t="shared" si="133"/>
        <v>-1.8139563380981889E-2</v>
      </c>
      <c r="AI138">
        <f t="shared" si="134"/>
        <v>0.76459195180799278</v>
      </c>
      <c r="AJ138">
        <f t="shared" si="135"/>
        <v>-0.74097708949630436</v>
      </c>
      <c r="AK138">
        <f t="shared" si="136"/>
        <v>0.81060703322132377</v>
      </c>
      <c r="AL138">
        <f t="shared" si="137"/>
        <v>1.853431513991368</v>
      </c>
      <c r="AM138">
        <f t="shared" si="138"/>
        <v>1.3317249618993321</v>
      </c>
      <c r="AN138" s="19">
        <f t="shared" si="152"/>
        <v>-495.63277119337215</v>
      </c>
      <c r="AO138" s="19">
        <f t="shared" si="152"/>
        <v>-495.65434331381778</v>
      </c>
      <c r="AP138" s="19">
        <f t="shared" si="152"/>
        <v>-495.68777519922054</v>
      </c>
      <c r="AQ138" s="19">
        <f t="shared" si="152"/>
        <v>-495.73786997631282</v>
      </c>
      <c r="AR138" s="19">
        <f t="shared" si="152"/>
        <v>-495.80968716191347</v>
      </c>
      <c r="AS138" s="19">
        <f t="shared" si="152"/>
        <v>-495.90738346214386</v>
      </c>
      <c r="AT138" s="19">
        <f t="shared" si="152"/>
        <v>-496.0331982278916</v>
      </c>
      <c r="AU138" s="19">
        <f t="shared" si="139"/>
        <v>-496.1876381804737</v>
      </c>
    </row>
    <row r="139" spans="1:79">
      <c r="A139" s="88" t="s">
        <v>191</v>
      </c>
      <c r="B139" s="89" t="s">
        <v>89</v>
      </c>
      <c r="C139" s="90">
        <v>55503.830800000003</v>
      </c>
      <c r="D139" s="90">
        <v>2.9999999999999997E-4</v>
      </c>
      <c r="E139" s="19">
        <f t="shared" si="122"/>
        <v>-149.00040052804152</v>
      </c>
      <c r="F139" s="19">
        <f t="shared" si="123"/>
        <v>-149</v>
      </c>
      <c r="G139" s="19">
        <f t="shared" si="124"/>
        <v>-9.799999970709905E-4</v>
      </c>
      <c r="H139" s="19"/>
      <c r="I139" s="19"/>
      <c r="J139" s="20"/>
      <c r="K139" s="19">
        <f t="shared" si="116"/>
        <v>-9.799999970709905E-4</v>
      </c>
      <c r="L139" s="19"/>
      <c r="M139" s="19"/>
      <c r="N139" s="19"/>
      <c r="O139" s="19">
        <f t="shared" ca="1" si="141"/>
        <v>-1.1347215416550249E-3</v>
      </c>
      <c r="P139" s="21">
        <f t="shared" si="140"/>
        <v>1.409892302672729E-2</v>
      </c>
      <c r="Q139" s="22">
        <f t="shared" si="125"/>
        <v>40485.330800000003</v>
      </c>
      <c r="R139" s="19">
        <f t="shared" si="121"/>
        <v>2.2737391955763388E-4</v>
      </c>
      <c r="S139" s="137">
        <v>1</v>
      </c>
      <c r="T139" s="19"/>
      <c r="U139" s="19"/>
      <c r="V139" s="19"/>
      <c r="Z139">
        <f t="shared" si="126"/>
        <v>-149</v>
      </c>
      <c r="AA139" s="19">
        <f t="shared" si="127"/>
        <v>-4.0637595716361517E-3</v>
      </c>
      <c r="AB139" s="19">
        <f t="shared" si="128"/>
        <v>1.7182682601292451E-2</v>
      </c>
      <c r="AC139" s="19">
        <f t="shared" si="129"/>
        <v>-1.507892302379828E-2</v>
      </c>
      <c r="AD139" s="19">
        <f t="shared" si="130"/>
        <v>3.0837595745651612E-3</v>
      </c>
      <c r="AE139" s="19">
        <f t="shared" si="131"/>
        <v>9.5095731137223037E-6</v>
      </c>
      <c r="AF139">
        <f t="shared" si="132"/>
        <v>-1.507892302379828E-2</v>
      </c>
      <c r="AG139" s="137"/>
      <c r="AH139">
        <f t="shared" si="133"/>
        <v>-1.8162682598363442E-2</v>
      </c>
      <c r="AI139">
        <f t="shared" si="134"/>
        <v>0.74788676219817929</v>
      </c>
      <c r="AJ139">
        <f t="shared" si="135"/>
        <v>-0.72693804870126888</v>
      </c>
      <c r="AK139">
        <f t="shared" si="136"/>
        <v>0.80556789086117953</v>
      </c>
      <c r="AL139">
        <f t="shared" si="137"/>
        <v>1.8741032797541157</v>
      </c>
      <c r="AM139">
        <f t="shared" si="138"/>
        <v>1.3607925818268709</v>
      </c>
      <c r="AN139" s="19">
        <f t="shared" si="152"/>
        <v>-495.6181137125983</v>
      </c>
      <c r="AO139" s="19">
        <f t="shared" si="152"/>
        <v>-495.63919307282333</v>
      </c>
      <c r="AP139" s="19">
        <f t="shared" si="152"/>
        <v>-495.67229264205542</v>
      </c>
      <c r="AQ139" s="19">
        <f t="shared" si="152"/>
        <v>-495.7224951178838</v>
      </c>
      <c r="AR139" s="19">
        <f t="shared" si="152"/>
        <v>-495.79521422256374</v>
      </c>
      <c r="AS139" s="19">
        <f t="shared" si="152"/>
        <v>-495.89490502515827</v>
      </c>
      <c r="AT139" s="19">
        <f t="shared" si="152"/>
        <v>-496.02389645366111</v>
      </c>
      <c r="AU139" s="19">
        <f t="shared" si="139"/>
        <v>-496.18255372282329</v>
      </c>
    </row>
    <row r="140" spans="1:79">
      <c r="A140" s="88" t="s">
        <v>191</v>
      </c>
      <c r="B140" s="89" t="s">
        <v>89</v>
      </c>
      <c r="C140" s="90">
        <v>55508.723599999998</v>
      </c>
      <c r="D140" s="90">
        <v>2.0000000000000001E-4</v>
      </c>
      <c r="E140" s="19">
        <f t="shared" si="122"/>
        <v>-147.00070296758665</v>
      </c>
      <c r="F140" s="19">
        <f t="shared" si="123"/>
        <v>-147</v>
      </c>
      <c r="G140" s="19">
        <f t="shared" si="124"/>
        <v>-1.720000000204891E-3</v>
      </c>
      <c r="H140" s="19"/>
      <c r="I140" s="19"/>
      <c r="J140" s="20"/>
      <c r="K140" s="19">
        <f t="shared" si="116"/>
        <v>-1.720000000204891E-3</v>
      </c>
      <c r="L140" s="19"/>
      <c r="M140" s="19"/>
      <c r="N140" s="19"/>
      <c r="O140" s="19">
        <f t="shared" ca="1" si="141"/>
        <v>-1.1227261389969267E-3</v>
      </c>
      <c r="P140" s="21">
        <f t="shared" si="140"/>
        <v>1.4100021702684118E-2</v>
      </c>
      <c r="Q140" s="22">
        <f t="shared" si="125"/>
        <v>40490.223599999998</v>
      </c>
      <c r="R140" s="19">
        <f t="shared" si="121"/>
        <v>2.5027308667987922E-4</v>
      </c>
      <c r="S140" s="137">
        <v>1</v>
      </c>
      <c r="T140" s="19"/>
      <c r="U140" s="19"/>
      <c r="V140" s="19"/>
      <c r="Z140">
        <f t="shared" si="126"/>
        <v>-147</v>
      </c>
      <c r="AA140" s="19">
        <f t="shared" si="127"/>
        <v>-4.081526257929886E-3</v>
      </c>
      <c r="AB140" s="19">
        <f t="shared" si="128"/>
        <v>1.6461547960409113E-2</v>
      </c>
      <c r="AC140" s="19">
        <f t="shared" si="129"/>
        <v>-1.5820021702889007E-2</v>
      </c>
      <c r="AD140" s="19">
        <f t="shared" si="130"/>
        <v>2.3615262577249951E-3</v>
      </c>
      <c r="AE140" s="19">
        <f t="shared" si="131"/>
        <v>5.5768062659246202E-6</v>
      </c>
      <c r="AF140">
        <f t="shared" si="132"/>
        <v>-1.5820021702889007E-2</v>
      </c>
      <c r="AG140" s="137"/>
      <c r="AH140">
        <f t="shared" si="133"/>
        <v>-1.8181547960614004E-2</v>
      </c>
      <c r="AI140">
        <f t="shared" si="134"/>
        <v>0.73197513449619689</v>
      </c>
      <c r="AJ140">
        <f t="shared" si="135"/>
        <v>-0.71318935529177185</v>
      </c>
      <c r="AK140">
        <f t="shared" si="136"/>
        <v>0.80041450694819061</v>
      </c>
      <c r="AL140">
        <f t="shared" si="137"/>
        <v>1.8939180761182337</v>
      </c>
      <c r="AM140">
        <f t="shared" si="138"/>
        <v>1.3894331350690772</v>
      </c>
      <c r="AN140" s="19">
        <f t="shared" si="152"/>
        <v>-495.60375423832585</v>
      </c>
      <c r="AO140" s="19">
        <f t="shared" si="152"/>
        <v>-495.62431493601292</v>
      </c>
      <c r="AP140" s="19">
        <f t="shared" si="152"/>
        <v>-495.65703259736858</v>
      </c>
      <c r="AQ140" s="19">
        <f t="shared" si="152"/>
        <v>-495.70727359628063</v>
      </c>
      <c r="AR140" s="19">
        <f t="shared" si="152"/>
        <v>-495.78082255643034</v>
      </c>
      <c r="AS140" s="19">
        <f t="shared" si="152"/>
        <v>-495.88245471999403</v>
      </c>
      <c r="AT140" s="19">
        <f t="shared" si="152"/>
        <v>-496.01459878098359</v>
      </c>
      <c r="AU140" s="19">
        <f t="shared" si="139"/>
        <v>-496.17746926517293</v>
      </c>
    </row>
    <row r="141" spans="1:79">
      <c r="A141" s="88" t="s">
        <v>191</v>
      </c>
      <c r="B141" s="89" t="s">
        <v>92</v>
      </c>
      <c r="C141" s="90">
        <v>55509.9476</v>
      </c>
      <c r="D141" s="90">
        <v>1E-3</v>
      </c>
      <c r="E141" s="19">
        <f t="shared" si="122"/>
        <v>-146.50045161580368</v>
      </c>
      <c r="F141" s="19">
        <f t="shared" si="123"/>
        <v>-146.5</v>
      </c>
      <c r="G141" s="19">
        <f t="shared" si="124"/>
        <v>-1.1050000030081719E-3</v>
      </c>
      <c r="H141" s="19"/>
      <c r="I141" s="19"/>
      <c r="J141" s="20"/>
      <c r="K141" s="19">
        <f t="shared" si="116"/>
        <v>-1.1050000030081719E-3</v>
      </c>
      <c r="L141" s="19"/>
      <c r="M141" s="19"/>
      <c r="N141" s="19"/>
      <c r="O141" s="19">
        <f t="shared" ca="1" si="141"/>
        <v>-1.1197272883324023E-3</v>
      </c>
      <c r="P141" s="21">
        <f t="shared" si="140"/>
        <v>1.4100296380491439E-2</v>
      </c>
      <c r="Q141" s="22">
        <f t="shared" si="125"/>
        <v>40491.4476</v>
      </c>
      <c r="R141" s="19">
        <f t="shared" si="121"/>
        <v>2.3120103811006634E-4</v>
      </c>
      <c r="S141" s="137">
        <v>1</v>
      </c>
      <c r="T141" s="19"/>
      <c r="U141" s="19"/>
      <c r="V141" s="19"/>
      <c r="Z141">
        <f t="shared" si="126"/>
        <v>-146.5</v>
      </c>
      <c r="AA141" s="19">
        <f t="shared" si="127"/>
        <v>-4.0853311244141363E-3</v>
      </c>
      <c r="AB141" s="19">
        <f t="shared" si="128"/>
        <v>1.7080627501897403E-2</v>
      </c>
      <c r="AC141" s="19">
        <f t="shared" si="129"/>
        <v>-1.5205296383499611E-2</v>
      </c>
      <c r="AD141" s="19">
        <f t="shared" si="130"/>
        <v>2.9803311214059644E-3</v>
      </c>
      <c r="AE141" s="19">
        <f t="shared" si="131"/>
        <v>8.8823735932209334E-6</v>
      </c>
      <c r="AF141">
        <f t="shared" si="132"/>
        <v>-1.5205296383499611E-2</v>
      </c>
      <c r="AG141" s="137"/>
      <c r="AH141">
        <f t="shared" si="133"/>
        <v>-1.8185627504905575E-2</v>
      </c>
      <c r="AI141">
        <f t="shared" si="134"/>
        <v>0.72811590568839113</v>
      </c>
      <c r="AJ141">
        <f t="shared" si="135"/>
        <v>-0.70979855896028377</v>
      </c>
      <c r="AK141">
        <f t="shared" si="136"/>
        <v>0.79911185119594041</v>
      </c>
      <c r="AL141">
        <f t="shared" si="137"/>
        <v>1.8987435312282868</v>
      </c>
      <c r="AM141">
        <f t="shared" si="138"/>
        <v>1.3965274884628929</v>
      </c>
      <c r="AN141" s="19">
        <f t="shared" ref="AN141:AT150" si="154">$AU141+$AB$7*SIN(AO141)</f>
        <v>-495.60021012133296</v>
      </c>
      <c r="AO141" s="19">
        <f t="shared" si="154"/>
        <v>-495.62063752024102</v>
      </c>
      <c r="AP141" s="19">
        <f t="shared" si="154"/>
        <v>-495.65325233180477</v>
      </c>
      <c r="AQ141" s="19">
        <f t="shared" si="154"/>
        <v>-495.7034923583372</v>
      </c>
      <c r="AR141" s="19">
        <f t="shared" si="154"/>
        <v>-495.77723752042129</v>
      </c>
      <c r="AS141" s="19">
        <f t="shared" si="154"/>
        <v>-495.87934662018546</v>
      </c>
      <c r="AT141" s="19">
        <f t="shared" si="154"/>
        <v>-496.01227501644797</v>
      </c>
      <c r="AU141" s="19">
        <f t="shared" si="139"/>
        <v>-496.17619815076029</v>
      </c>
    </row>
    <row r="142" spans="1:79">
      <c r="A142" s="88" t="s">
        <v>191</v>
      </c>
      <c r="B142" s="89" t="s">
        <v>92</v>
      </c>
      <c r="C142" s="90">
        <v>55514.842100000002</v>
      </c>
      <c r="D142" s="90">
        <v>2.9999999999999997E-4</v>
      </c>
      <c r="E142" s="19">
        <f t="shared" si="122"/>
        <v>-144.5000592618014</v>
      </c>
      <c r="F142" s="19">
        <f t="shared" si="123"/>
        <v>-144.5</v>
      </c>
      <c r="G142" s="19">
        <f t="shared" si="124"/>
        <v>-1.449999981559813E-4</v>
      </c>
      <c r="H142" s="19"/>
      <c r="I142" s="19"/>
      <c r="J142" s="20"/>
      <c r="K142" s="19">
        <f t="shared" si="116"/>
        <v>-1.449999981559813E-4</v>
      </c>
      <c r="L142" s="19"/>
      <c r="M142" s="19"/>
      <c r="N142" s="19"/>
      <c r="O142" s="19">
        <f t="shared" ca="1" si="141"/>
        <v>-1.1077318856743041E-3</v>
      </c>
      <c r="P142" s="21">
        <f t="shared" si="140"/>
        <v>1.4101395126993157E-2</v>
      </c>
      <c r="Q142" s="22">
        <f t="shared" si="125"/>
        <v>40496.342100000002</v>
      </c>
      <c r="R142" s="19">
        <f t="shared" si="121"/>
        <v>2.0295977406187312E-4</v>
      </c>
      <c r="S142" s="137">
        <v>1</v>
      </c>
      <c r="T142" s="19"/>
      <c r="U142" s="19"/>
      <c r="V142" s="19"/>
      <c r="Z142">
        <f t="shared" si="126"/>
        <v>-144.5</v>
      </c>
      <c r="AA142" s="19">
        <f t="shared" si="127"/>
        <v>-4.0981108454649726E-3</v>
      </c>
      <c r="AB142" s="19">
        <f t="shared" si="128"/>
        <v>1.8054505974302148E-2</v>
      </c>
      <c r="AC142" s="19">
        <f t="shared" si="129"/>
        <v>-1.4246395125149138E-2</v>
      </c>
      <c r="AD142" s="19">
        <f t="shared" si="130"/>
        <v>3.9531108473089913E-3</v>
      </c>
      <c r="AE142" s="19">
        <f t="shared" si="131"/>
        <v>1.5627085371112013E-5</v>
      </c>
      <c r="AF142">
        <f t="shared" si="132"/>
        <v>-1.4246395125149138E-2</v>
      </c>
      <c r="AG142" s="137"/>
      <c r="AH142">
        <f t="shared" si="133"/>
        <v>-1.8199505972458129E-2</v>
      </c>
      <c r="AI142">
        <f t="shared" si="134"/>
        <v>0.71313326439836655</v>
      </c>
      <c r="AJ142">
        <f t="shared" si="135"/>
        <v>-0.69642362313143635</v>
      </c>
      <c r="AK142">
        <f t="shared" si="136"/>
        <v>0.79385652826358322</v>
      </c>
      <c r="AL142">
        <f t="shared" si="137"/>
        <v>1.9175539479355164</v>
      </c>
      <c r="AM142">
        <f t="shared" si="138"/>
        <v>1.4246457232207979</v>
      </c>
      <c r="AN142" s="19">
        <f t="shared" si="154"/>
        <v>-495.58621333478953</v>
      </c>
      <c r="AO142" s="19">
        <f t="shared" si="154"/>
        <v>-495.60609461855006</v>
      </c>
      <c r="AP142" s="19">
        <f t="shared" si="154"/>
        <v>-495.63827005589394</v>
      </c>
      <c r="AQ142" s="19">
        <f t="shared" si="154"/>
        <v>-495.68846465149591</v>
      </c>
      <c r="AR142" s="19">
        <f t="shared" si="154"/>
        <v>-495.76294960742706</v>
      </c>
      <c r="AS142" s="19">
        <f t="shared" si="154"/>
        <v>-495.86693244845986</v>
      </c>
      <c r="AT142" s="19">
        <f t="shared" si="154"/>
        <v>-496.00298262386536</v>
      </c>
      <c r="AU142" s="19">
        <f t="shared" si="139"/>
        <v>-496.17111369310987</v>
      </c>
    </row>
    <row r="143" spans="1:79">
      <c r="A143" s="88" t="s">
        <v>191</v>
      </c>
      <c r="B143" s="89" t="s">
        <v>92</v>
      </c>
      <c r="C143" s="90">
        <v>55519.735500000003</v>
      </c>
      <c r="D143" s="90">
        <v>5.0000000000000001E-4</v>
      </c>
      <c r="E143" s="19">
        <f t="shared" si="122"/>
        <v>-142.50011648009294</v>
      </c>
      <c r="F143" s="19">
        <f t="shared" si="123"/>
        <v>-142.5</v>
      </c>
      <c r="G143" s="19">
        <f t="shared" si="124"/>
        <v>-2.8499999461928383E-4</v>
      </c>
      <c r="H143" s="19"/>
      <c r="I143" s="19"/>
      <c r="J143" s="20"/>
      <c r="K143" s="19">
        <f t="shared" si="116"/>
        <v>-2.8499999461928383E-4</v>
      </c>
      <c r="L143" s="19"/>
      <c r="M143" s="19"/>
      <c r="N143" s="19"/>
      <c r="O143" s="19">
        <f t="shared" ca="1" si="141"/>
        <v>-1.095736483016206E-3</v>
      </c>
      <c r="P143" s="21">
        <f t="shared" si="140"/>
        <v>1.4102493929930786E-2</v>
      </c>
      <c r="Q143" s="22">
        <f t="shared" si="125"/>
        <v>40501.235500000003</v>
      </c>
      <c r="R143" s="19">
        <f t="shared" si="121"/>
        <v>2.0699998142896517E-4</v>
      </c>
      <c r="S143" s="137">
        <v>1</v>
      </c>
      <c r="T143" s="19"/>
      <c r="U143" s="19"/>
      <c r="V143" s="19"/>
      <c r="Z143">
        <f t="shared" si="126"/>
        <v>-142.5</v>
      </c>
      <c r="AA143" s="19">
        <f t="shared" si="127"/>
        <v>-4.1071524846476026E-3</v>
      </c>
      <c r="AB143" s="19">
        <f t="shared" si="128"/>
        <v>1.7924646419959105E-2</v>
      </c>
      <c r="AC143" s="19">
        <f t="shared" si="129"/>
        <v>-1.438749392455007E-2</v>
      </c>
      <c r="AD143" s="19">
        <f t="shared" si="130"/>
        <v>3.8221524900283188E-3</v>
      </c>
      <c r="AE143" s="19">
        <f t="shared" si="131"/>
        <v>1.4608849657029678E-5</v>
      </c>
      <c r="AF143">
        <f t="shared" si="132"/>
        <v>-1.438749392455007E-2</v>
      </c>
      <c r="AG143" s="137"/>
      <c r="AH143">
        <f t="shared" si="133"/>
        <v>-1.8209646414578388E-2</v>
      </c>
      <c r="AI143">
        <f t="shared" si="134"/>
        <v>0.69884609439593903</v>
      </c>
      <c r="AJ143">
        <f t="shared" si="135"/>
        <v>-0.68335248853474617</v>
      </c>
      <c r="AK143">
        <f t="shared" si="136"/>
        <v>0.7885474219099744</v>
      </c>
      <c r="AL143">
        <f t="shared" si="137"/>
        <v>1.9356110082652667</v>
      </c>
      <c r="AM143">
        <f t="shared" si="138"/>
        <v>1.4523558710902755</v>
      </c>
      <c r="AN143" s="19">
        <f t="shared" si="154"/>
        <v>-495.57249861871793</v>
      </c>
      <c r="AO143" s="19">
        <f t="shared" si="154"/>
        <v>-495.59181561752808</v>
      </c>
      <c r="AP143" s="19">
        <f t="shared" si="154"/>
        <v>-495.6235093573863</v>
      </c>
      <c r="AQ143" s="19">
        <f t="shared" si="154"/>
        <v>-495.67359352266493</v>
      </c>
      <c r="AR143" s="19">
        <f t="shared" si="154"/>
        <v>-495.74874637029234</v>
      </c>
      <c r="AS143" s="19">
        <f t="shared" si="154"/>
        <v>-495.85454795206806</v>
      </c>
      <c r="AT143" s="19">
        <f t="shared" si="154"/>
        <v>-495.99369457774912</v>
      </c>
      <c r="AU143" s="19">
        <f t="shared" si="139"/>
        <v>-496.16602923545952</v>
      </c>
    </row>
    <row r="144" spans="1:79">
      <c r="A144" s="88" t="s">
        <v>191</v>
      </c>
      <c r="B144" s="89" t="s">
        <v>92</v>
      </c>
      <c r="C144" s="90">
        <v>55536.865299999998</v>
      </c>
      <c r="D144" s="90">
        <v>5.9999999999999995E-4</v>
      </c>
      <c r="E144" s="19">
        <f t="shared" si="122"/>
        <v>-135.49913150807058</v>
      </c>
      <c r="F144" s="19">
        <f t="shared" si="123"/>
        <v>-135.5</v>
      </c>
      <c r="G144" s="19">
        <f t="shared" si="124"/>
        <v>2.1249999990686774E-3</v>
      </c>
      <c r="H144" s="19"/>
      <c r="I144" s="19"/>
      <c r="J144" s="20"/>
      <c r="K144" s="19">
        <f t="shared" si="116"/>
        <v>2.1249999990686774E-3</v>
      </c>
      <c r="L144" s="19"/>
      <c r="M144" s="19"/>
      <c r="N144" s="19"/>
      <c r="O144" s="19">
        <f t="shared" ca="1" si="141"/>
        <v>-1.0537525737128624E-3</v>
      </c>
      <c r="P144" s="21">
        <f t="shared" si="140"/>
        <v>1.4106340184645285E-2</v>
      </c>
      <c r="Q144" s="22">
        <f t="shared" si="125"/>
        <v>40518.365299999998</v>
      </c>
      <c r="R144" s="19">
        <f t="shared" si="121"/>
        <v>1.4355251264251291E-4</v>
      </c>
      <c r="S144" s="137">
        <v>1</v>
      </c>
      <c r="T144" s="19"/>
      <c r="U144" s="19"/>
      <c r="V144" s="19"/>
      <c r="Z144">
        <f t="shared" si="126"/>
        <v>-135.5</v>
      </c>
      <c r="AA144" s="19">
        <f t="shared" si="127"/>
        <v>-4.1123276538007122E-3</v>
      </c>
      <c r="AB144" s="19">
        <f t="shared" si="128"/>
        <v>2.0343667837514675E-2</v>
      </c>
      <c r="AC144" s="19">
        <f t="shared" si="129"/>
        <v>-1.1981340185576608E-2</v>
      </c>
      <c r="AD144" s="19">
        <f t="shared" si="130"/>
        <v>6.2373276528693896E-3</v>
      </c>
      <c r="AE144" s="19">
        <f t="shared" si="131"/>
        <v>3.8904256249249168E-5</v>
      </c>
      <c r="AF144">
        <f t="shared" si="132"/>
        <v>-1.1981340185576608E-2</v>
      </c>
      <c r="AG144" s="137"/>
      <c r="AH144">
        <f t="shared" si="133"/>
        <v>-1.8218667838445998E-2</v>
      </c>
      <c r="AI144">
        <f t="shared" si="134"/>
        <v>0.65375908128124116</v>
      </c>
      <c r="AJ144">
        <f t="shared" si="135"/>
        <v>-0.63999850324517138</v>
      </c>
      <c r="AK144">
        <f t="shared" si="136"/>
        <v>0.76981682085171177</v>
      </c>
      <c r="AL144">
        <f t="shared" si="137"/>
        <v>1.9934594082362433</v>
      </c>
      <c r="AM144">
        <f t="shared" si="138"/>
        <v>1.5462619920954443</v>
      </c>
      <c r="AN144" s="19">
        <f t="shared" si="154"/>
        <v>-495.52661183216503</v>
      </c>
      <c r="AO144" s="19">
        <f t="shared" si="154"/>
        <v>-495.54385593299781</v>
      </c>
      <c r="AP144" s="19">
        <f t="shared" si="154"/>
        <v>-495.57357723710106</v>
      </c>
      <c r="AQ144" s="19">
        <f t="shared" si="154"/>
        <v>-495.62279345020681</v>
      </c>
      <c r="AR144" s="19">
        <f t="shared" si="154"/>
        <v>-495.69972218539817</v>
      </c>
      <c r="AS144" s="19">
        <f t="shared" si="154"/>
        <v>-495.81144563854446</v>
      </c>
      <c r="AT144" s="19">
        <f t="shared" si="154"/>
        <v>-495.96122221263545</v>
      </c>
      <c r="AU144" s="19">
        <f t="shared" si="139"/>
        <v>-496.14823363368311</v>
      </c>
    </row>
    <row r="145" spans="1:47">
      <c r="A145" s="88" t="s">
        <v>191</v>
      </c>
      <c r="B145" s="89" t="s">
        <v>89</v>
      </c>
      <c r="C145" s="90">
        <v>55557.660900000003</v>
      </c>
      <c r="D145" s="90">
        <v>5.0000000000000001E-4</v>
      </c>
      <c r="E145" s="19">
        <f t="shared" si="122"/>
        <v>-126.99992643362347</v>
      </c>
      <c r="F145" s="19">
        <f t="shared" si="123"/>
        <v>-127</v>
      </c>
      <c r="G145" s="19">
        <f t="shared" si="124"/>
        <v>1.8000000272877514E-4</v>
      </c>
      <c r="H145" s="19"/>
      <c r="I145" s="19"/>
      <c r="J145" s="20"/>
      <c r="K145" s="19">
        <f t="shared" si="116"/>
        <v>1.8000000272877514E-4</v>
      </c>
      <c r="L145" s="19"/>
      <c r="M145" s="19"/>
      <c r="N145" s="19"/>
      <c r="O145" s="19">
        <f t="shared" ca="1" si="141"/>
        <v>-1.0027721124159451E-3</v>
      </c>
      <c r="P145" s="21">
        <f t="shared" si="140"/>
        <v>1.4111011566227506E-2</v>
      </c>
      <c r="Q145" s="22">
        <f t="shared" si="125"/>
        <v>40539.160900000003</v>
      </c>
      <c r="R145" s="19">
        <f t="shared" si="121"/>
        <v>1.9407308318233535E-4</v>
      </c>
      <c r="S145" s="137">
        <v>1</v>
      </c>
      <c r="T145" s="19"/>
      <c r="U145" s="19"/>
      <c r="V145" s="19"/>
      <c r="Z145">
        <f t="shared" si="126"/>
        <v>-127</v>
      </c>
      <c r="AA145" s="19">
        <f t="shared" si="127"/>
        <v>-4.07192299399637E-3</v>
      </c>
      <c r="AB145" s="19">
        <f t="shared" si="128"/>
        <v>1.8362934562952651E-2</v>
      </c>
      <c r="AC145" s="19">
        <f t="shared" si="129"/>
        <v>-1.393101156349873E-2</v>
      </c>
      <c r="AD145" s="19">
        <f t="shared" si="130"/>
        <v>4.2519229967251451E-3</v>
      </c>
      <c r="AE145" s="19">
        <f t="shared" si="131"/>
        <v>1.8078849170080138E-5</v>
      </c>
      <c r="AF145">
        <f t="shared" si="132"/>
        <v>-1.393101156349873E-2</v>
      </c>
      <c r="AG145" s="137"/>
      <c r="AH145">
        <f t="shared" si="133"/>
        <v>-1.8182934560223876E-2</v>
      </c>
      <c r="AI145">
        <f t="shared" si="134"/>
        <v>0.60767874510726971</v>
      </c>
      <c r="AJ145">
        <f t="shared" si="135"/>
        <v>-0.5921877551387853</v>
      </c>
      <c r="AK145">
        <f t="shared" si="136"/>
        <v>0.74738527174466052</v>
      </c>
      <c r="AL145">
        <f t="shared" si="137"/>
        <v>2.0541845749743386</v>
      </c>
      <c r="AM145">
        <f t="shared" si="138"/>
        <v>1.6543259198117246</v>
      </c>
      <c r="AN145" s="19">
        <f t="shared" si="154"/>
        <v>-495.47495559479808</v>
      </c>
      <c r="AO145" s="19">
        <f t="shared" si="154"/>
        <v>-495.48960954939679</v>
      </c>
      <c r="AP145" s="19">
        <f t="shared" si="154"/>
        <v>-495.5164882177819</v>
      </c>
      <c r="AQ145" s="19">
        <f t="shared" si="154"/>
        <v>-495.56375472967085</v>
      </c>
      <c r="AR145" s="19">
        <f t="shared" si="154"/>
        <v>-495.64169185881815</v>
      </c>
      <c r="AS145" s="19">
        <f t="shared" si="154"/>
        <v>-495.75964789395715</v>
      </c>
      <c r="AT145" s="19">
        <f t="shared" si="154"/>
        <v>-495.921871545594</v>
      </c>
      <c r="AU145" s="19">
        <f t="shared" si="139"/>
        <v>-496.12662468866887</v>
      </c>
    </row>
    <row r="146" spans="1:47">
      <c r="A146" s="37" t="s">
        <v>194</v>
      </c>
      <c r="B146" s="87" t="s">
        <v>89</v>
      </c>
      <c r="C146" s="37">
        <v>55579.680399999997</v>
      </c>
      <c r="D146" s="37">
        <v>4.0000000000000002E-4</v>
      </c>
      <c r="E146" s="19">
        <f t="shared" si="122"/>
        <v>-118.00051087760681</v>
      </c>
      <c r="F146" s="19">
        <f t="shared" si="123"/>
        <v>-118</v>
      </c>
      <c r="G146" s="19">
        <f t="shared" si="124"/>
        <v>-1.2500000011641532E-3</v>
      </c>
      <c r="H146" s="19"/>
      <c r="I146" s="19"/>
      <c r="J146" s="20"/>
      <c r="K146" s="19">
        <f t="shared" si="116"/>
        <v>-1.2500000011641532E-3</v>
      </c>
      <c r="L146" s="19"/>
      <c r="M146" s="19"/>
      <c r="N146" s="19"/>
      <c r="O146" s="19">
        <f t="shared" ca="1" si="141"/>
        <v>-9.487928004545032E-4</v>
      </c>
      <c r="P146" s="21">
        <f t="shared" si="140"/>
        <v>1.4115958846043613E-2</v>
      </c>
      <c r="Q146" s="22">
        <f t="shared" si="125"/>
        <v>40561.180399999997</v>
      </c>
      <c r="R146" s="19">
        <f t="shared" si="121"/>
        <v>2.3611269129408262E-4</v>
      </c>
      <c r="S146" s="137">
        <v>1</v>
      </c>
      <c r="T146" s="19"/>
      <c r="U146" s="19"/>
      <c r="V146" s="19"/>
      <c r="Z146">
        <f t="shared" si="126"/>
        <v>-118</v>
      </c>
      <c r="AA146" s="19">
        <f t="shared" si="127"/>
        <v>-3.9853019262199984E-3</v>
      </c>
      <c r="AB146" s="19">
        <f t="shared" si="128"/>
        <v>1.6851260771099458E-2</v>
      </c>
      <c r="AC146" s="19">
        <f t="shared" si="129"/>
        <v>-1.5365958847207766E-2</v>
      </c>
      <c r="AD146" s="19">
        <f t="shared" si="130"/>
        <v>2.7353019250558452E-3</v>
      </c>
      <c r="AE146" s="19">
        <f t="shared" si="131"/>
        <v>7.4818766212142122E-6</v>
      </c>
      <c r="AF146">
        <f t="shared" si="132"/>
        <v>-1.5365958847207766E-2</v>
      </c>
      <c r="AG146" s="137"/>
      <c r="AH146">
        <f t="shared" si="133"/>
        <v>-1.8101260772263612E-2</v>
      </c>
      <c r="AI146">
        <f t="shared" si="134"/>
        <v>0.5670366186764273</v>
      </c>
      <c r="AJ146">
        <f t="shared" si="135"/>
        <v>-0.54682246199766904</v>
      </c>
      <c r="AK146">
        <f t="shared" si="136"/>
        <v>0.72459880064371163</v>
      </c>
      <c r="AL146">
        <f t="shared" si="137"/>
        <v>2.1093914270832421</v>
      </c>
      <c r="AM146">
        <f t="shared" si="138"/>
        <v>1.762438679761906</v>
      </c>
      <c r="AN146" s="19">
        <f t="shared" si="154"/>
        <v>-495.42452899821859</v>
      </c>
      <c r="AO146" s="19">
        <f t="shared" si="154"/>
        <v>-495.43652852851847</v>
      </c>
      <c r="AP146" s="19">
        <f t="shared" si="154"/>
        <v>-495.46009755176141</v>
      </c>
      <c r="AQ146" s="19">
        <f t="shared" si="154"/>
        <v>-495.50442931534928</v>
      </c>
      <c r="AR146" s="19">
        <f t="shared" si="154"/>
        <v>-495.58213090057046</v>
      </c>
      <c r="AS146" s="19">
        <f t="shared" si="154"/>
        <v>-495.70550118985341</v>
      </c>
      <c r="AT146" s="19">
        <f t="shared" si="154"/>
        <v>-495.88031051595175</v>
      </c>
      <c r="AU146" s="19">
        <f t="shared" si="139"/>
        <v>-496.10374462924204</v>
      </c>
    </row>
    <row r="147" spans="1:47">
      <c r="A147" s="37" t="s">
        <v>196</v>
      </c>
      <c r="B147" s="87" t="s">
        <v>89</v>
      </c>
      <c r="C147" s="37">
        <v>55599.252</v>
      </c>
      <c r="D147" s="37" t="s">
        <v>197</v>
      </c>
      <c r="E147" s="19">
        <f t="shared" si="122"/>
        <v>-110.00155715494267</v>
      </c>
      <c r="F147" s="19">
        <f t="shared" si="123"/>
        <v>-110</v>
      </c>
      <c r="G147" s="19">
        <f t="shared" si="124"/>
        <v>-3.8100000019767322E-3</v>
      </c>
      <c r="H147" s="19"/>
      <c r="I147" s="19"/>
      <c r="J147" s="92">
        <f>G147</f>
        <v>-3.8100000019767322E-3</v>
      </c>
      <c r="K147" s="19"/>
      <c r="L147" s="19"/>
      <c r="M147" s="19"/>
      <c r="N147" s="19"/>
      <c r="O147" s="19">
        <f t="shared" ca="1" si="141"/>
        <v>-9.0081118982211056E-4</v>
      </c>
      <c r="P147" s="21">
        <f t="shared" si="140"/>
        <v>1.4120357387512855E-2</v>
      </c>
      <c r="Q147" s="22">
        <f t="shared" si="125"/>
        <v>40580.752</v>
      </c>
      <c r="R147" s="19">
        <f t="shared" ref="R147:R162" si="155">+(P147-G147)^2</f>
        <v>3.2149771611482387E-4</v>
      </c>
      <c r="S147" s="137">
        <v>1</v>
      </c>
      <c r="T147" s="19"/>
      <c r="U147" s="19"/>
      <c r="V147" s="19"/>
      <c r="Z147">
        <f t="shared" si="126"/>
        <v>-110</v>
      </c>
      <c r="AA147" s="19">
        <f t="shared" si="127"/>
        <v>-3.8787737483499674E-3</v>
      </c>
      <c r="AB147" s="19">
        <f t="shared" si="128"/>
        <v>1.418913113388609E-2</v>
      </c>
      <c r="AC147" s="19">
        <f t="shared" si="129"/>
        <v>-1.7930357389489587E-2</v>
      </c>
      <c r="AD147" s="19">
        <f t="shared" si="130"/>
        <v>6.8773746373235189E-5</v>
      </c>
      <c r="AE147" s="19">
        <f t="shared" si="131"/>
        <v>4.7298281902100807E-9</v>
      </c>
      <c r="AF147">
        <f t="shared" si="132"/>
        <v>-1.7930357389489587E-2</v>
      </c>
      <c r="AG147" s="137"/>
      <c r="AH147">
        <f t="shared" si="133"/>
        <v>-1.7999131135862823E-2</v>
      </c>
      <c r="AI147">
        <f t="shared" si="134"/>
        <v>0.53641242603327177</v>
      </c>
      <c r="AJ147">
        <f t="shared" si="135"/>
        <v>-0.51047726656429748</v>
      </c>
      <c r="AK147">
        <f t="shared" si="136"/>
        <v>0.70539866226488546</v>
      </c>
      <c r="AL147">
        <f t="shared" si="137"/>
        <v>2.1522159957144416</v>
      </c>
      <c r="AM147">
        <f t="shared" si="138"/>
        <v>1.8538242502587396</v>
      </c>
      <c r="AN147" s="19">
        <f t="shared" si="154"/>
        <v>-495.38289437895156</v>
      </c>
      <c r="AO147" s="19">
        <f t="shared" si="154"/>
        <v>-495.39271967035859</v>
      </c>
      <c r="AP147" s="19">
        <f t="shared" si="154"/>
        <v>-495.41327024269123</v>
      </c>
      <c r="AQ147" s="19">
        <f t="shared" si="154"/>
        <v>-495.45442829705735</v>
      </c>
      <c r="AR147" s="19">
        <f t="shared" si="154"/>
        <v>-495.53088096093154</v>
      </c>
      <c r="AS147" s="19">
        <f t="shared" si="154"/>
        <v>-495.65801790618622</v>
      </c>
      <c r="AT147" s="19">
        <f t="shared" si="154"/>
        <v>-495.84346526611563</v>
      </c>
      <c r="AU147" s="19">
        <f t="shared" si="139"/>
        <v>-496.0834067986404</v>
      </c>
    </row>
    <row r="148" spans="1:47">
      <c r="A148" s="37" t="s">
        <v>195</v>
      </c>
      <c r="B148" s="87" t="s">
        <v>92</v>
      </c>
      <c r="C148" s="37">
        <v>55847.606699999997</v>
      </c>
      <c r="D148" s="37">
        <v>2.9999999999999997E-4</v>
      </c>
      <c r="E148" s="19">
        <f t="shared" si="122"/>
        <v>-8.4984734977144765</v>
      </c>
      <c r="F148" s="19">
        <f t="shared" si="123"/>
        <v>-8.5</v>
      </c>
      <c r="G148" s="19">
        <f t="shared" si="124"/>
        <v>3.7349999984144233E-3</v>
      </c>
      <c r="H148" s="19"/>
      <c r="I148" s="19"/>
      <c r="J148" s="20"/>
      <c r="K148" s="19">
        <f t="shared" ref="K148:K162" si="156">G148</f>
        <v>3.7349999984144233E-3</v>
      </c>
      <c r="L148" s="19"/>
      <c r="M148" s="19"/>
      <c r="N148" s="19"/>
      <c r="O148" s="19">
        <f t="shared" ca="1" si="141"/>
        <v>-2.9204450492362828E-4</v>
      </c>
      <c r="P148" s="21">
        <f t="shared" si="140"/>
        <v>1.4176242287756245E-2</v>
      </c>
      <c r="Q148" s="22">
        <f t="shared" si="125"/>
        <v>40829.106699999997</v>
      </c>
      <c r="R148" s="19">
        <f t="shared" si="155"/>
        <v>1.0901954054474004E-4</v>
      </c>
      <c r="S148" s="137">
        <v>1</v>
      </c>
      <c r="T148" s="19"/>
      <c r="U148" s="19"/>
      <c r="V148" s="19"/>
      <c r="Z148">
        <f t="shared" si="126"/>
        <v>-8.5</v>
      </c>
      <c r="AA148" s="19">
        <f t="shared" si="127"/>
        <v>-1.4400548133490388E-3</v>
      </c>
      <c r="AB148" s="19">
        <f t="shared" si="128"/>
        <v>1.9351297099519708E-2</v>
      </c>
      <c r="AC148" s="19">
        <f t="shared" si="129"/>
        <v>-1.0441242289341821E-2</v>
      </c>
      <c r="AD148" s="19">
        <f t="shared" si="130"/>
        <v>5.1750548117634621E-3</v>
      </c>
      <c r="AE148" s="19">
        <f t="shared" si="131"/>
        <v>2.6781192304756161E-5</v>
      </c>
      <c r="AF148">
        <f t="shared" si="132"/>
        <v>-1.0441242289341821E-2</v>
      </c>
      <c r="AG148" s="137"/>
      <c r="AH148">
        <f t="shared" si="133"/>
        <v>-1.5616297101105283E-2</v>
      </c>
      <c r="AI148">
        <f t="shared" si="134"/>
        <v>0.34430645058089049</v>
      </c>
      <c r="AJ148">
        <f t="shared" si="135"/>
        <v>-0.22563398118138331</v>
      </c>
      <c r="AK148">
        <f t="shared" si="136"/>
        <v>0.53157001487256261</v>
      </c>
      <c r="AL148">
        <f t="shared" si="137"/>
        <v>2.4603619757645352</v>
      </c>
      <c r="AM148">
        <f t="shared" si="138"/>
        <v>2.8214366493540033</v>
      </c>
      <c r="AN148" s="19">
        <f t="shared" si="154"/>
        <v>-494.9975728065333</v>
      </c>
      <c r="AO148" s="19">
        <f t="shared" si="154"/>
        <v>-494.99768198126503</v>
      </c>
      <c r="AP148" s="19">
        <f t="shared" si="154"/>
        <v>-494.99834223073719</v>
      </c>
      <c r="AQ148" s="19">
        <f t="shared" si="154"/>
        <v>-495.00228966985804</v>
      </c>
      <c r="AR148" s="19">
        <f t="shared" si="154"/>
        <v>-495.02446047813027</v>
      </c>
      <c r="AS148" s="19">
        <f t="shared" si="154"/>
        <v>-495.12211051853586</v>
      </c>
      <c r="AT148" s="19">
        <f t="shared" si="154"/>
        <v>-495.3868597163613</v>
      </c>
      <c r="AU148" s="19">
        <f t="shared" si="139"/>
        <v>-495.82537057288238</v>
      </c>
    </row>
    <row r="149" spans="1:47">
      <c r="A149" s="37" t="s">
        <v>198</v>
      </c>
      <c r="B149" s="87" t="s">
        <v>89</v>
      </c>
      <c r="C149" s="37">
        <v>55848.825799999999</v>
      </c>
      <c r="D149" s="37">
        <v>4.0000000000000002E-4</v>
      </c>
      <c r="E149" s="19">
        <f t="shared" ref="E149:E162" si="157">+(C149-C$7)/C$8</f>
        <v>-8.0002247861469531</v>
      </c>
      <c r="F149" s="19">
        <f t="shared" ref="F149:F162" si="158">ROUND(2*E149,0)/2</f>
        <v>-8</v>
      </c>
      <c r="G149" s="19">
        <f t="shared" ref="G149:G162" si="159">+C149-(C$7+F149*C$8)</f>
        <v>-5.5000000429572538E-4</v>
      </c>
      <c r="H149" s="19"/>
      <c r="I149" s="19"/>
      <c r="J149" s="20"/>
      <c r="K149" s="19">
        <f t="shared" si="156"/>
        <v>-5.5000000429572538E-4</v>
      </c>
      <c r="L149" s="19"/>
      <c r="M149" s="19"/>
      <c r="N149" s="19"/>
      <c r="O149" s="19">
        <f t="shared" ca="1" si="141"/>
        <v>-2.8904565425910374E-4</v>
      </c>
      <c r="P149" s="21">
        <f t="shared" si="140"/>
        <v>1.4176517942610265E-2</v>
      </c>
      <c r="Q149" s="22">
        <f t="shared" ref="Q149:Q162" si="160">+C149-15018.5</f>
        <v>40830.325799999999</v>
      </c>
      <c r="R149" s="19">
        <f t="shared" si="155"/>
        <v>2.1687033084054425E-4</v>
      </c>
      <c r="S149" s="137">
        <v>1</v>
      </c>
      <c r="T149" s="19"/>
      <c r="U149" s="19"/>
      <c r="V149" s="19"/>
      <c r="Z149">
        <f t="shared" ref="Z149:Z162" si="161">F149</f>
        <v>-8</v>
      </c>
      <c r="AA149" s="19">
        <f t="shared" ref="AA149:AA162" si="162">AB$3+AB$4*Z149+AB$5*Z149^2+AH149</f>
        <v>-1.4254749852094534E-3</v>
      </c>
      <c r="AB149" s="19">
        <f t="shared" ref="AB149:AB162" si="163">IF(S149&lt;&gt;0,G149-AH149, -9999)</f>
        <v>1.5051992923523994E-2</v>
      </c>
      <c r="AC149" s="19">
        <f t="shared" ref="AC149:AC162" si="164">+G149-P149</f>
        <v>-1.4726517946905991E-2</v>
      </c>
      <c r="AD149" s="19">
        <f t="shared" ref="AD149:AD162" si="165">IF(S149&lt;&gt;0,G149-AA149, -9999)</f>
        <v>8.7547498091372807E-4</v>
      </c>
      <c r="AE149" s="19">
        <f t="shared" ref="AE149:AE162" si="166">+(G149-AA149)^2*S149</f>
        <v>7.6645644220589249E-7</v>
      </c>
      <c r="AF149">
        <f t="shared" ref="AF149:AF162" si="167">IF(S149&lt;&gt;0,G149-P149, -9999)</f>
        <v>-1.4726517946905991E-2</v>
      </c>
      <c r="AG149" s="137"/>
      <c r="AH149">
        <f t="shared" ref="AH149:AH162" si="168">$AB$6*($AB$11/AI149*AJ149+$AB$12)</f>
        <v>-1.5601992927819719E-2</v>
      </c>
      <c r="AI149">
        <f t="shared" ref="AI149:AI162" si="169">1+$AB$7*COS(AL149)</f>
        <v>0.34378762292281306</v>
      </c>
      <c r="AJ149">
        <f t="shared" ref="AJ149:AJ162" si="170">SIN(AL149+RADIANS($AB$9))</f>
        <v>-0.22468244136336279</v>
      </c>
      <c r="AK149">
        <f t="shared" ref="AK149:AK162" si="171">$AB$7*SIN(AL149)</f>
        <v>0.53092939985666132</v>
      </c>
      <c r="AL149">
        <f t="shared" ref="AL149:AL162" si="172">2*ATAN(AM149)</f>
        <v>2.4613385929930205</v>
      </c>
      <c r="AM149">
        <f t="shared" ref="AM149:AM162" si="173">SQRT((1+$AB$7)/(1-$AB$7))*TAN(AN149/2)</f>
        <v>2.8258181779389626</v>
      </c>
      <c r="AN149" s="19">
        <f t="shared" si="154"/>
        <v>-494.99605076993652</v>
      </c>
      <c r="AO149" s="19">
        <f t="shared" si="154"/>
        <v>-494.99615614434697</v>
      </c>
      <c r="AP149" s="19">
        <f t="shared" si="154"/>
        <v>-494.9967983458568</v>
      </c>
      <c r="AQ149" s="19">
        <f t="shared" si="154"/>
        <v>-495.00066818247359</v>
      </c>
      <c r="AR149" s="19">
        <f t="shared" si="154"/>
        <v>-495.02258091797</v>
      </c>
      <c r="AS149" s="19">
        <f t="shared" si="154"/>
        <v>-495.11981988001696</v>
      </c>
      <c r="AT149" s="19">
        <f t="shared" si="154"/>
        <v>-495.38467215868235</v>
      </c>
      <c r="AU149" s="19">
        <f t="shared" ref="AU149:AU162" si="174">RADIANS($AB$9)+$AB$18*(F149-AB$15)</f>
        <v>-495.82409945846979</v>
      </c>
    </row>
    <row r="150" spans="1:47">
      <c r="A150" s="37" t="s">
        <v>198</v>
      </c>
      <c r="B150" s="87" t="s">
        <v>89</v>
      </c>
      <c r="C150" s="37">
        <v>55848.826500000003</v>
      </c>
      <c r="D150" s="37">
        <v>4.0000000000000002E-4</v>
      </c>
      <c r="E150" s="19">
        <f t="shared" si="157"/>
        <v>-7.9999386946859063</v>
      </c>
      <c r="F150" s="19">
        <f t="shared" si="158"/>
        <v>-8</v>
      </c>
      <c r="G150" s="19">
        <f t="shared" si="159"/>
        <v>1.4999999984866008E-4</v>
      </c>
      <c r="H150" s="19"/>
      <c r="I150" s="19"/>
      <c r="J150" s="20"/>
      <c r="K150" s="19">
        <f t="shared" si="156"/>
        <v>1.4999999984866008E-4</v>
      </c>
      <c r="L150" s="19"/>
      <c r="M150" s="19"/>
      <c r="N150" s="19"/>
      <c r="O150" s="19">
        <f t="shared" ca="1" si="141"/>
        <v>-2.8904565425910374E-4</v>
      </c>
      <c r="P150" s="21">
        <f t="shared" ref="P150:P162" si="175">D$11+D$12*F150+D$13*F150^2</f>
        <v>1.4176517942610265E-2</v>
      </c>
      <c r="Q150" s="22">
        <f t="shared" si="160"/>
        <v>40830.326500000003</v>
      </c>
      <c r="R150" s="19">
        <f t="shared" si="155"/>
        <v>1.9674320559861326E-4</v>
      </c>
      <c r="S150" s="137">
        <v>1</v>
      </c>
      <c r="T150" s="19"/>
      <c r="U150" s="19"/>
      <c r="V150" s="19"/>
      <c r="Z150">
        <f t="shared" si="161"/>
        <v>-8</v>
      </c>
      <c r="AA150" s="19">
        <f t="shared" si="162"/>
        <v>-1.4254749852094534E-3</v>
      </c>
      <c r="AB150" s="19">
        <f t="shared" si="163"/>
        <v>1.5751992927668379E-2</v>
      </c>
      <c r="AC150" s="19">
        <f t="shared" si="164"/>
        <v>-1.4026517942761605E-2</v>
      </c>
      <c r="AD150" s="19">
        <f t="shared" si="165"/>
        <v>1.5754749850581135E-3</v>
      </c>
      <c r="AE150" s="19">
        <f t="shared" si="166"/>
        <v>2.4821214285438631E-6</v>
      </c>
      <c r="AF150">
        <f t="shared" si="167"/>
        <v>-1.4026517942761605E-2</v>
      </c>
      <c r="AG150" s="137"/>
      <c r="AH150">
        <f t="shared" si="168"/>
        <v>-1.5601992927819719E-2</v>
      </c>
      <c r="AI150">
        <f t="shared" si="169"/>
        <v>0.34378762292281306</v>
      </c>
      <c r="AJ150">
        <f t="shared" si="170"/>
        <v>-0.22468244136336279</v>
      </c>
      <c r="AK150">
        <f t="shared" si="171"/>
        <v>0.53092939985666132</v>
      </c>
      <c r="AL150">
        <f t="shared" si="172"/>
        <v>2.4613385929930205</v>
      </c>
      <c r="AM150">
        <f t="shared" si="173"/>
        <v>2.8258181779389626</v>
      </c>
      <c r="AN150" s="19">
        <f t="shared" si="154"/>
        <v>-494.99605076993652</v>
      </c>
      <c r="AO150" s="19">
        <f t="shared" si="154"/>
        <v>-494.99615614434697</v>
      </c>
      <c r="AP150" s="19">
        <f t="shared" si="154"/>
        <v>-494.9967983458568</v>
      </c>
      <c r="AQ150" s="19">
        <f t="shared" si="154"/>
        <v>-495.00066818247359</v>
      </c>
      <c r="AR150" s="19">
        <f t="shared" si="154"/>
        <v>-495.02258091797</v>
      </c>
      <c r="AS150" s="19">
        <f t="shared" si="154"/>
        <v>-495.11981988001696</v>
      </c>
      <c r="AT150" s="19">
        <f t="shared" si="154"/>
        <v>-495.38467215868235</v>
      </c>
      <c r="AU150" s="19">
        <f t="shared" si="174"/>
        <v>-495.82409945846979</v>
      </c>
    </row>
    <row r="151" spans="1:47">
      <c r="A151" s="37" t="s">
        <v>195</v>
      </c>
      <c r="B151" s="87" t="s">
        <v>92</v>
      </c>
      <c r="C151" s="37">
        <v>55852.496899999998</v>
      </c>
      <c r="D151" s="37">
        <v>2.0000000000000001E-4</v>
      </c>
      <c r="E151" s="92">
        <f t="shared" si="157"/>
        <v>-6.4998385626770023</v>
      </c>
      <c r="F151" s="19">
        <f t="shared" si="158"/>
        <v>-6.5</v>
      </c>
      <c r="G151" s="19">
        <f t="shared" si="159"/>
        <v>3.949999954784289E-4</v>
      </c>
      <c r="H151" s="19"/>
      <c r="I151" s="19"/>
      <c r="J151" s="20"/>
      <c r="K151" s="19">
        <f t="shared" si="156"/>
        <v>3.949999954784289E-4</v>
      </c>
      <c r="L151" s="19"/>
      <c r="M151" s="19"/>
      <c r="N151" s="19"/>
      <c r="O151" s="19">
        <f t="shared" ca="1" si="141"/>
        <v>-2.8004910226553013E-4</v>
      </c>
      <c r="P151" s="21">
        <f t="shared" si="175"/>
        <v>1.4177344928335792E-2</v>
      </c>
      <c r="Q151" s="22">
        <f t="shared" si="160"/>
        <v>40833.996899999998</v>
      </c>
      <c r="R151" s="19">
        <f t="shared" si="155"/>
        <v>1.8995303184825903E-4</v>
      </c>
      <c r="S151" s="137">
        <v>1</v>
      </c>
      <c r="T151" s="19"/>
      <c r="U151" s="19"/>
      <c r="V151" s="19"/>
      <c r="Z151">
        <f t="shared" si="161"/>
        <v>-6.5</v>
      </c>
      <c r="AA151" s="19">
        <f t="shared" si="162"/>
        <v>-1.3816505076307776E-3</v>
      </c>
      <c r="AB151" s="19">
        <f t="shared" si="163"/>
        <v>1.5953995431444996E-2</v>
      </c>
      <c r="AC151" s="19">
        <f t="shared" si="164"/>
        <v>-1.3782344932857363E-2</v>
      </c>
      <c r="AD151" s="19">
        <f t="shared" si="165"/>
        <v>1.7766505031092065E-3</v>
      </c>
      <c r="AE151" s="19">
        <f t="shared" si="166"/>
        <v>3.1564870101981967E-6</v>
      </c>
      <c r="AF151">
        <f t="shared" si="167"/>
        <v>-1.3782344932857363E-2</v>
      </c>
      <c r="AG151" s="137"/>
      <c r="AH151">
        <f t="shared" si="168"/>
        <v>-1.5558995435966569E-2</v>
      </c>
      <c r="AI151">
        <f t="shared" si="169"/>
        <v>0.34224424949370247</v>
      </c>
      <c r="AJ151">
        <f t="shared" si="170"/>
        <v>-0.22184377807694719</v>
      </c>
      <c r="AK151">
        <f t="shared" si="171"/>
        <v>0.52901614733138713</v>
      </c>
      <c r="AL151">
        <f t="shared" si="172"/>
        <v>2.4642507658729533</v>
      </c>
      <c r="AM151">
        <f t="shared" si="173"/>
        <v>2.8389555410025986</v>
      </c>
      <c r="AN151" s="19">
        <f t="shared" ref="AN151:AT160" si="176">$AU151+$AB$7*SIN(AO151)</f>
        <v>-494.99149855705502</v>
      </c>
      <c r="AO151" s="19">
        <f t="shared" si="176"/>
        <v>-494.99159317780561</v>
      </c>
      <c r="AP151" s="19">
        <f t="shared" si="176"/>
        <v>-494.99218351779314</v>
      </c>
      <c r="AQ151" s="19">
        <f t="shared" si="176"/>
        <v>-494.9958267905829</v>
      </c>
      <c r="AR151" s="19">
        <f t="shared" si="176"/>
        <v>-495.01697323948684</v>
      </c>
      <c r="AS151" s="19">
        <f t="shared" si="176"/>
        <v>-495.11297017058882</v>
      </c>
      <c r="AT151" s="19">
        <f t="shared" si="176"/>
        <v>-495.37811375154206</v>
      </c>
      <c r="AU151" s="19">
        <f t="shared" si="174"/>
        <v>-495.82028611523197</v>
      </c>
    </row>
    <row r="152" spans="1:47">
      <c r="A152" s="37" t="s">
        <v>198</v>
      </c>
      <c r="B152" s="87" t="s">
        <v>89</v>
      </c>
      <c r="C152" s="37">
        <v>55865.9522</v>
      </c>
      <c r="D152" s="37">
        <v>4.0000000000000002E-4</v>
      </c>
      <c r="E152" s="92">
        <f t="shared" si="157"/>
        <v>-1.0006294012104795</v>
      </c>
      <c r="F152" s="19">
        <f t="shared" si="158"/>
        <v>-1</v>
      </c>
      <c r="G152" s="19">
        <f t="shared" si="159"/>
        <v>-1.5399999974761158E-3</v>
      </c>
      <c r="H152" s="19"/>
      <c r="I152" s="19"/>
      <c r="J152" s="20"/>
      <c r="K152" s="19">
        <f t="shared" si="156"/>
        <v>-1.5399999974761158E-3</v>
      </c>
      <c r="L152" s="19"/>
      <c r="M152" s="19"/>
      <c r="N152" s="19"/>
      <c r="O152" s="19">
        <f t="shared" ref="O152:O162" ca="1" si="177">+C$11+C$12*F152</f>
        <v>-2.4706174495576014E-4</v>
      </c>
      <c r="P152" s="21">
        <f t="shared" si="175"/>
        <v>1.4180377480927216E-2</v>
      </c>
      <c r="Q152" s="22">
        <f t="shared" si="160"/>
        <v>40847.4522</v>
      </c>
      <c r="R152" s="19">
        <f t="shared" si="155"/>
        <v>2.471302680634907E-4</v>
      </c>
      <c r="S152" s="137">
        <v>1</v>
      </c>
      <c r="T152" s="19"/>
      <c r="U152" s="19"/>
      <c r="V152" s="19"/>
      <c r="Z152">
        <f t="shared" si="161"/>
        <v>-1</v>
      </c>
      <c r="AA152" s="19">
        <f t="shared" si="162"/>
        <v>-1.2199063176916262E-3</v>
      </c>
      <c r="AB152" s="19">
        <f t="shared" si="163"/>
        <v>1.3860283801142726E-2</v>
      </c>
      <c r="AC152" s="19">
        <f t="shared" si="164"/>
        <v>-1.5720377478403331E-2</v>
      </c>
      <c r="AD152" s="19">
        <f t="shared" si="165"/>
        <v>-3.2009367978448958E-4</v>
      </c>
      <c r="AE152" s="19">
        <f t="shared" si="166"/>
        <v>1.0245996383797535E-7</v>
      </c>
      <c r="AF152">
        <f t="shared" si="167"/>
        <v>-1.5720377478403331E-2</v>
      </c>
      <c r="AG152" s="137"/>
      <c r="AH152">
        <f t="shared" si="168"/>
        <v>-1.5400283798618842E-2</v>
      </c>
      <c r="AI152">
        <f t="shared" si="169"/>
        <v>0.33674805451724765</v>
      </c>
      <c r="AJ152">
        <f t="shared" si="170"/>
        <v>-0.21163477102182976</v>
      </c>
      <c r="AK152">
        <f t="shared" si="171"/>
        <v>0.52210877054000038</v>
      </c>
      <c r="AL152">
        <f t="shared" si="172"/>
        <v>2.4747084094759209</v>
      </c>
      <c r="AM152">
        <f t="shared" si="173"/>
        <v>2.8870411737457307</v>
      </c>
      <c r="AN152" s="19">
        <f t="shared" si="176"/>
        <v>-494.97498142829443</v>
      </c>
      <c r="AO152" s="19">
        <f t="shared" si="176"/>
        <v>-494.97504401912227</v>
      </c>
      <c r="AP152" s="19">
        <f t="shared" si="176"/>
        <v>-494.97547132516007</v>
      </c>
      <c r="AQ152" s="19">
        <f t="shared" si="176"/>
        <v>-494.9783613336416</v>
      </c>
      <c r="AR152" s="19">
        <f t="shared" si="176"/>
        <v>-494.99680315916061</v>
      </c>
      <c r="AS152" s="19">
        <f t="shared" si="176"/>
        <v>-495.0881403717259</v>
      </c>
      <c r="AT152" s="19">
        <f t="shared" si="176"/>
        <v>-495.35412157245059</v>
      </c>
      <c r="AU152" s="19">
        <f t="shared" si="174"/>
        <v>-495.80630385669332</v>
      </c>
    </row>
    <row r="153" spans="1:47">
      <c r="A153" s="37" t="s">
        <v>198</v>
      </c>
      <c r="B153" s="87" t="s">
        <v>89</v>
      </c>
      <c r="C153" s="37">
        <v>55865.952700000002</v>
      </c>
      <c r="D153" s="37">
        <v>4.0000000000000002E-4</v>
      </c>
      <c r="E153" s="92">
        <f t="shared" si="157"/>
        <v>-1.0004250501672998</v>
      </c>
      <c r="F153" s="19">
        <f t="shared" si="158"/>
        <v>-1</v>
      </c>
      <c r="G153" s="19">
        <f t="shared" si="159"/>
        <v>-1.039999995555263E-3</v>
      </c>
      <c r="H153" s="19"/>
      <c r="I153" s="19"/>
      <c r="J153" s="20"/>
      <c r="K153" s="19">
        <f t="shared" si="156"/>
        <v>-1.039999995555263E-3</v>
      </c>
      <c r="L153" s="19"/>
      <c r="M153" s="19"/>
      <c r="N153" s="19"/>
      <c r="O153" s="19">
        <f t="shared" ca="1" si="177"/>
        <v>-2.4706174495576014E-4</v>
      </c>
      <c r="P153" s="21">
        <f t="shared" si="175"/>
        <v>1.4180377480927216E-2</v>
      </c>
      <c r="Q153" s="22">
        <f t="shared" si="160"/>
        <v>40847.452700000002</v>
      </c>
      <c r="R153" s="19">
        <f t="shared" si="155"/>
        <v>2.3165989052661515E-4</v>
      </c>
      <c r="S153" s="137">
        <v>1</v>
      </c>
      <c r="T153" s="19"/>
      <c r="U153" s="19"/>
      <c r="V153" s="19"/>
      <c r="Z153">
        <f t="shared" si="161"/>
        <v>-1</v>
      </c>
      <c r="AA153" s="19">
        <f t="shared" si="162"/>
        <v>-1.2199063176916262E-3</v>
      </c>
      <c r="AB153" s="19">
        <f t="shared" si="163"/>
        <v>1.4360283803063579E-2</v>
      </c>
      <c r="AC153" s="19">
        <f t="shared" si="164"/>
        <v>-1.5220377476482479E-2</v>
      </c>
      <c r="AD153" s="19">
        <f t="shared" si="165"/>
        <v>1.7990632213636323E-4</v>
      </c>
      <c r="AE153" s="19">
        <f t="shared" si="166"/>
        <v>3.2366284744632902E-8</v>
      </c>
      <c r="AF153">
        <f t="shared" si="167"/>
        <v>-1.5220377476482479E-2</v>
      </c>
      <c r="AG153" s="137"/>
      <c r="AH153">
        <f t="shared" si="168"/>
        <v>-1.5400283798618842E-2</v>
      </c>
      <c r="AI153">
        <f t="shared" si="169"/>
        <v>0.33674805451724765</v>
      </c>
      <c r="AJ153">
        <f t="shared" si="170"/>
        <v>-0.21163477102182976</v>
      </c>
      <c r="AK153">
        <f t="shared" si="171"/>
        <v>0.52210877054000038</v>
      </c>
      <c r="AL153">
        <f t="shared" si="172"/>
        <v>2.4747084094759209</v>
      </c>
      <c r="AM153">
        <f t="shared" si="173"/>
        <v>2.8870411737457307</v>
      </c>
      <c r="AN153" s="19">
        <f t="shared" si="176"/>
        <v>-494.97498142829443</v>
      </c>
      <c r="AO153" s="19">
        <f t="shared" si="176"/>
        <v>-494.97504401912227</v>
      </c>
      <c r="AP153" s="19">
        <f t="shared" si="176"/>
        <v>-494.97547132516007</v>
      </c>
      <c r="AQ153" s="19">
        <f t="shared" si="176"/>
        <v>-494.9783613336416</v>
      </c>
      <c r="AR153" s="19">
        <f t="shared" si="176"/>
        <v>-494.99680315916061</v>
      </c>
      <c r="AS153" s="19">
        <f t="shared" si="176"/>
        <v>-495.0881403717259</v>
      </c>
      <c r="AT153" s="19">
        <f t="shared" si="176"/>
        <v>-495.35412157245059</v>
      </c>
      <c r="AU153" s="19">
        <f t="shared" si="174"/>
        <v>-495.80630385669332</v>
      </c>
    </row>
    <row r="154" spans="1:47">
      <c r="A154" s="37" t="s">
        <v>195</v>
      </c>
      <c r="B154" s="87" t="s">
        <v>89</v>
      </c>
      <c r="C154" s="37">
        <v>55868.396999999997</v>
      </c>
      <c r="D154" s="37">
        <v>2.9999999999999997E-4</v>
      </c>
      <c r="E154" s="92">
        <f t="shared" si="157"/>
        <v>-1.4345443185421647E-3</v>
      </c>
      <c r="F154" s="19">
        <f t="shared" si="158"/>
        <v>0</v>
      </c>
      <c r="G154" s="19">
        <f t="shared" si="159"/>
        <v>-3.510000002279412E-3</v>
      </c>
      <c r="H154" s="19"/>
      <c r="I154" s="19"/>
      <c r="J154" s="20"/>
      <c r="K154" s="19">
        <f t="shared" si="156"/>
        <v>-3.510000002279412E-3</v>
      </c>
      <c r="L154" s="19"/>
      <c r="M154" s="19"/>
      <c r="N154" s="19"/>
      <c r="O154" s="19">
        <f t="shared" ca="1" si="177"/>
        <v>-2.4106404362671106E-4</v>
      </c>
      <c r="P154" s="21">
        <f t="shared" si="175"/>
        <v>1.4180928899979833E-2</v>
      </c>
      <c r="Q154" s="22">
        <f t="shared" si="160"/>
        <v>40849.896999999997</v>
      </c>
      <c r="R154" s="19">
        <f t="shared" si="155"/>
        <v>3.1296896542479149E-4</v>
      </c>
      <c r="S154" s="137">
        <v>1</v>
      </c>
      <c r="T154" s="19"/>
      <c r="U154" s="19"/>
      <c r="V154" s="19"/>
      <c r="Z154">
        <f t="shared" si="161"/>
        <v>0</v>
      </c>
      <c r="AA154" s="19">
        <f t="shared" si="162"/>
        <v>-1.1903266286408861E-3</v>
      </c>
      <c r="AB154" s="19">
        <f t="shared" si="163"/>
        <v>1.1861255526341307E-2</v>
      </c>
      <c r="AC154" s="19">
        <f t="shared" si="164"/>
        <v>-1.7690928902259245E-2</v>
      </c>
      <c r="AD154" s="19">
        <f t="shared" si="165"/>
        <v>-2.3196733736385259E-3</v>
      </c>
      <c r="AE154" s="19">
        <f t="shared" si="166"/>
        <v>5.3808845603675398E-6</v>
      </c>
      <c r="AF154">
        <f t="shared" si="167"/>
        <v>-1.7690928902259245E-2</v>
      </c>
      <c r="AG154" s="137"/>
      <c r="AH154">
        <f t="shared" si="168"/>
        <v>-1.5371255528620719E-2</v>
      </c>
      <c r="AI154">
        <f t="shared" si="169"/>
        <v>0.33577530449528847</v>
      </c>
      <c r="AJ154">
        <f t="shared" si="170"/>
        <v>-0.20981132710295136</v>
      </c>
      <c r="AK154">
        <f t="shared" si="171"/>
        <v>0.52087068005707504</v>
      </c>
      <c r="AL154">
        <f t="shared" si="172"/>
        <v>2.4765737381539679</v>
      </c>
      <c r="AM154">
        <f t="shared" si="173"/>
        <v>2.8957711107475395</v>
      </c>
      <c r="AN154" s="19">
        <f t="shared" si="176"/>
        <v>-494.97200704503564</v>
      </c>
      <c r="AO154" s="19">
        <f t="shared" si="176"/>
        <v>-494.97206490986383</v>
      </c>
      <c r="AP154" s="19">
        <f t="shared" si="176"/>
        <v>-494.9724667768017</v>
      </c>
      <c r="AQ154" s="19">
        <f t="shared" si="176"/>
        <v>-494.97523241661071</v>
      </c>
      <c r="AR154" s="19">
        <f t="shared" si="176"/>
        <v>-494.99320077985385</v>
      </c>
      <c r="AS154" s="19">
        <f t="shared" si="176"/>
        <v>-495.08367425349672</v>
      </c>
      <c r="AT154" s="19">
        <f t="shared" si="176"/>
        <v>-495.34976879871789</v>
      </c>
      <c r="AU154" s="19">
        <f t="shared" si="174"/>
        <v>-495.80376162786814</v>
      </c>
    </row>
    <row r="155" spans="1:47">
      <c r="A155" s="37" t="s">
        <v>198</v>
      </c>
      <c r="B155" s="87" t="s">
        <v>89</v>
      </c>
      <c r="C155" s="37">
        <v>55875.740400000002</v>
      </c>
      <c r="D155" s="37">
        <v>5.0000000000000001E-4</v>
      </c>
      <c r="E155" s="92">
        <f t="shared" si="157"/>
        <v>2.9998283451255836</v>
      </c>
      <c r="F155" s="19">
        <f t="shared" si="158"/>
        <v>3</v>
      </c>
      <c r="G155" s="19">
        <f t="shared" si="159"/>
        <v>-4.1999999666586518E-4</v>
      </c>
      <c r="H155" s="19"/>
      <c r="I155" s="19"/>
      <c r="J155" s="20"/>
      <c r="K155" s="19">
        <f t="shared" si="156"/>
        <v>-4.1999999666586518E-4</v>
      </c>
      <c r="L155" s="19"/>
      <c r="M155" s="19"/>
      <c r="N155" s="19"/>
      <c r="O155" s="19">
        <f t="shared" ca="1" si="177"/>
        <v>-2.2307093963956379E-4</v>
      </c>
      <c r="P155" s="21">
        <f t="shared" si="175"/>
        <v>1.4182583241791551E-2</v>
      </c>
      <c r="Q155" s="22">
        <f t="shared" si="160"/>
        <v>40857.240400000002</v>
      </c>
      <c r="R155" s="19">
        <f t="shared" si="155"/>
        <v>2.1323543723607746E-4</v>
      </c>
      <c r="S155" s="137">
        <v>1</v>
      </c>
      <c r="T155" s="19"/>
      <c r="U155" s="19"/>
      <c r="V155" s="19"/>
      <c r="Z155">
        <f t="shared" si="161"/>
        <v>3</v>
      </c>
      <c r="AA155" s="19">
        <f t="shared" si="162"/>
        <v>-1.1012841540387671E-3</v>
      </c>
      <c r="AB155" s="19">
        <f t="shared" si="163"/>
        <v>1.4863867399164453E-2</v>
      </c>
      <c r="AC155" s="19">
        <f t="shared" si="164"/>
        <v>-1.4602583238457416E-2</v>
      </c>
      <c r="AD155" s="19">
        <f t="shared" si="165"/>
        <v>6.8128415737290192E-4</v>
      </c>
      <c r="AE155" s="19">
        <f t="shared" si="166"/>
        <v>4.6414810308730499E-7</v>
      </c>
      <c r="AF155">
        <f t="shared" si="167"/>
        <v>-1.4602583238457416E-2</v>
      </c>
      <c r="AG155" s="137"/>
      <c r="AH155">
        <f t="shared" si="168"/>
        <v>-1.5283867395830318E-2</v>
      </c>
      <c r="AI155">
        <f t="shared" si="169"/>
        <v>0.33290413715408773</v>
      </c>
      <c r="AJ155">
        <f t="shared" si="170"/>
        <v>-0.20439948611497186</v>
      </c>
      <c r="AK155">
        <f t="shared" si="171"/>
        <v>0.51718838080076246</v>
      </c>
      <c r="AL155">
        <f t="shared" si="172"/>
        <v>2.4821055236329017</v>
      </c>
      <c r="AM155">
        <f t="shared" si="173"/>
        <v>2.9219400342020885</v>
      </c>
      <c r="AN155" s="19">
        <f t="shared" si="176"/>
        <v>-494.96313547234047</v>
      </c>
      <c r="AO155" s="19">
        <f t="shared" si="176"/>
        <v>-494.96318088414779</v>
      </c>
      <c r="AP155" s="19">
        <f t="shared" si="176"/>
        <v>-494.96351340942374</v>
      </c>
      <c r="AQ155" s="19">
        <f t="shared" si="176"/>
        <v>-494.96592807851425</v>
      </c>
      <c r="AR155" s="19">
        <f t="shared" si="176"/>
        <v>-494.98251086815515</v>
      </c>
      <c r="AS155" s="19">
        <f t="shared" si="176"/>
        <v>-495.07036551022992</v>
      </c>
      <c r="AT155" s="19">
        <f t="shared" si="176"/>
        <v>-495.33672812895702</v>
      </c>
      <c r="AU155" s="19">
        <f t="shared" si="174"/>
        <v>-495.79613494139255</v>
      </c>
    </row>
    <row r="156" spans="1:47">
      <c r="A156" s="37" t="s">
        <v>198</v>
      </c>
      <c r="B156" s="87" t="s">
        <v>89</v>
      </c>
      <c r="C156" s="37">
        <v>55940.579599999997</v>
      </c>
      <c r="D156" s="37">
        <v>8.9999999999999998E-4</v>
      </c>
      <c r="E156" s="92">
        <f t="shared" si="157"/>
        <v>29.499744561196113</v>
      </c>
      <c r="F156" s="19">
        <f t="shared" si="158"/>
        <v>29.5</v>
      </c>
      <c r="G156" s="19">
        <f t="shared" si="159"/>
        <v>-6.2500000058207661E-4</v>
      </c>
      <c r="H156" s="19"/>
      <c r="I156" s="19"/>
      <c r="J156" s="20"/>
      <c r="K156" s="19">
        <f t="shared" si="156"/>
        <v>-6.2500000058207661E-4</v>
      </c>
      <c r="L156" s="19"/>
      <c r="M156" s="19"/>
      <c r="N156" s="19"/>
      <c r="O156" s="19">
        <f t="shared" ca="1" si="177"/>
        <v>-6.4131854419763009E-5</v>
      </c>
      <c r="P156" s="21">
        <f t="shared" si="175"/>
        <v>1.4197202109308374E-2</v>
      </c>
      <c r="Q156" s="22">
        <f t="shared" si="160"/>
        <v>40922.079599999997</v>
      </c>
      <c r="R156" s="19">
        <f t="shared" si="155"/>
        <v>2.1969767538644093E-4</v>
      </c>
      <c r="S156" s="137">
        <v>1</v>
      </c>
      <c r="T156" s="19"/>
      <c r="U156" s="19"/>
      <c r="V156" s="19"/>
      <c r="Z156">
        <f t="shared" si="161"/>
        <v>29.5</v>
      </c>
      <c r="AA156" s="19">
        <f t="shared" si="162"/>
        <v>-2.9751181758251935E-4</v>
      </c>
      <c r="AB156" s="19">
        <f t="shared" si="163"/>
        <v>1.3869713926308817E-2</v>
      </c>
      <c r="AC156" s="19">
        <f t="shared" si="164"/>
        <v>-1.4822202109890451E-2</v>
      </c>
      <c r="AD156" s="19">
        <f t="shared" si="165"/>
        <v>-3.2748818299955726E-4</v>
      </c>
      <c r="AE156" s="19">
        <f t="shared" si="166"/>
        <v>1.0724851000435151E-7</v>
      </c>
      <c r="AF156">
        <f t="shared" si="167"/>
        <v>-1.4822202109890451E-2</v>
      </c>
      <c r="AG156" s="137"/>
      <c r="AH156">
        <f t="shared" si="168"/>
        <v>-1.4494713926890893E-2</v>
      </c>
      <c r="AI156">
        <f t="shared" si="169"/>
        <v>0.31026004510269778</v>
      </c>
      <c r="AJ156">
        <f t="shared" si="170"/>
        <v>-0.16004838017041176</v>
      </c>
      <c r="AK156">
        <f t="shared" si="171"/>
        <v>0.48657939339815265</v>
      </c>
      <c r="AL156">
        <f t="shared" si="172"/>
        <v>2.5272160611831964</v>
      </c>
      <c r="AM156">
        <f t="shared" si="173"/>
        <v>3.152286241357948</v>
      </c>
      <c r="AN156" s="19">
        <f t="shared" si="176"/>
        <v>-494.88786241113161</v>
      </c>
      <c r="AO156" s="19">
        <f t="shared" si="176"/>
        <v>-494.8878652025208</v>
      </c>
      <c r="AP156" s="19">
        <f t="shared" si="176"/>
        <v>-494.88790324343819</v>
      </c>
      <c r="AQ156" s="19">
        <f t="shared" si="176"/>
        <v>-494.8884200203953</v>
      </c>
      <c r="AR156" s="19">
        <f t="shared" si="176"/>
        <v>-494.89516094121774</v>
      </c>
      <c r="AS156" s="19">
        <f t="shared" si="176"/>
        <v>-494.95868105384869</v>
      </c>
      <c r="AT156" s="19">
        <f t="shared" si="176"/>
        <v>-495.22273131888846</v>
      </c>
      <c r="AU156" s="19">
        <f t="shared" si="174"/>
        <v>-495.72876587752467</v>
      </c>
    </row>
    <row r="157" spans="1:47">
      <c r="A157" s="37" t="s">
        <v>198</v>
      </c>
      <c r="B157" s="87" t="s">
        <v>89</v>
      </c>
      <c r="C157" s="37">
        <v>55946.696000000004</v>
      </c>
      <c r="D157" s="37">
        <v>4.0000000000000002E-4</v>
      </c>
      <c r="E157" s="92">
        <f t="shared" si="157"/>
        <v>31.999529992604156</v>
      </c>
      <c r="F157" s="19">
        <f t="shared" si="158"/>
        <v>32</v>
      </c>
      <c r="G157" s="19">
        <f t="shared" si="159"/>
        <v>-1.1499999964144081E-3</v>
      </c>
      <c r="H157" s="19"/>
      <c r="I157" s="19"/>
      <c r="J157" s="20"/>
      <c r="K157" s="19">
        <f t="shared" si="156"/>
        <v>-1.1499999964144081E-3</v>
      </c>
      <c r="L157" s="19"/>
      <c r="M157" s="19"/>
      <c r="N157" s="19"/>
      <c r="O157" s="19">
        <f t="shared" ca="1" si="177"/>
        <v>-4.9137601097140284E-5</v>
      </c>
      <c r="P157" s="21">
        <f t="shared" si="175"/>
        <v>1.4198581759203797E-2</v>
      </c>
      <c r="Q157" s="22">
        <f t="shared" si="160"/>
        <v>40928.196000000004</v>
      </c>
      <c r="R157" s="19">
        <f t="shared" si="155"/>
        <v>2.3557896190889603E-4</v>
      </c>
      <c r="S157" s="137">
        <v>1</v>
      </c>
      <c r="T157" s="19"/>
      <c r="U157" s="19"/>
      <c r="V157" s="19"/>
      <c r="Z157">
        <f t="shared" si="161"/>
        <v>32</v>
      </c>
      <c r="AA157" s="19">
        <f t="shared" si="162"/>
        <v>-2.2030984621096601E-4</v>
      </c>
      <c r="AB157" s="19">
        <f t="shared" si="163"/>
        <v>1.3268891609000355E-2</v>
      </c>
      <c r="AC157" s="19">
        <f t="shared" si="164"/>
        <v>-1.5348581755618205E-2</v>
      </c>
      <c r="AD157" s="19">
        <f t="shared" si="165"/>
        <v>-9.2969015020344208E-4</v>
      </c>
      <c r="AE157" s="19">
        <f t="shared" si="166"/>
        <v>8.6432377538529865E-7</v>
      </c>
      <c r="AF157">
        <f t="shared" si="167"/>
        <v>-1.5348581755618205E-2</v>
      </c>
      <c r="AG157" s="137"/>
      <c r="AH157">
        <f t="shared" si="168"/>
        <v>-1.4418891605414763E-2</v>
      </c>
      <c r="AI157">
        <f t="shared" si="169"/>
        <v>0.30834621578352406</v>
      </c>
      <c r="AJ157">
        <f t="shared" si="170"/>
        <v>-0.15615372222248167</v>
      </c>
      <c r="AK157">
        <f t="shared" si="171"/>
        <v>0.48385509632582691</v>
      </c>
      <c r="AL157">
        <f t="shared" si="172"/>
        <v>2.5311603291544582</v>
      </c>
      <c r="AM157">
        <f t="shared" si="173"/>
        <v>3.1739902464978798</v>
      </c>
      <c r="AN157" s="19">
        <f t="shared" si="176"/>
        <v>-494.88102482000176</v>
      </c>
      <c r="AO157" s="19">
        <f t="shared" si="176"/>
        <v>-494.88102677362355</v>
      </c>
      <c r="AP157" s="19">
        <f t="shared" si="176"/>
        <v>-494.88105566368307</v>
      </c>
      <c r="AQ157" s="19">
        <f t="shared" si="176"/>
        <v>-494.88148168276666</v>
      </c>
      <c r="AR157" s="19">
        <f t="shared" si="176"/>
        <v>-494.88752162235528</v>
      </c>
      <c r="AS157" s="19">
        <f t="shared" si="176"/>
        <v>-494.94869178106239</v>
      </c>
      <c r="AT157" s="19">
        <f t="shared" si="176"/>
        <v>-495.212092197863</v>
      </c>
      <c r="AU157" s="19">
        <f t="shared" si="174"/>
        <v>-495.72241030546166</v>
      </c>
    </row>
    <row r="158" spans="1:47">
      <c r="A158" s="88" t="s">
        <v>200</v>
      </c>
      <c r="B158" s="89" t="s">
        <v>92</v>
      </c>
      <c r="C158" s="90">
        <v>56221.960500000001</v>
      </c>
      <c r="D158" s="90">
        <v>5.9999999999999995E-4</v>
      </c>
      <c r="E158" s="92">
        <f t="shared" si="157"/>
        <v>144.5007050110969</v>
      </c>
      <c r="F158" s="19">
        <f t="shared" si="158"/>
        <v>144.5</v>
      </c>
      <c r="G158" s="19">
        <f t="shared" si="159"/>
        <v>1.7250000018975697E-3</v>
      </c>
      <c r="H158" s="19"/>
      <c r="I158" s="19"/>
      <c r="J158" s="20"/>
      <c r="K158" s="19">
        <f t="shared" si="156"/>
        <v>1.7250000018975697E-3</v>
      </c>
      <c r="L158" s="19"/>
      <c r="M158" s="19"/>
      <c r="N158" s="19"/>
      <c r="O158" s="19">
        <f t="shared" ca="1" si="177"/>
        <v>6.2560379842088189E-4</v>
      </c>
      <c r="P158" s="21">
        <f t="shared" si="175"/>
        <v>1.4260757271946955E-2</v>
      </c>
      <c r="Q158" s="22">
        <f t="shared" si="160"/>
        <v>41203.460500000001</v>
      </c>
      <c r="R158" s="19">
        <f t="shared" si="155"/>
        <v>1.5714521033359603E-4</v>
      </c>
      <c r="S158" s="137">
        <v>1</v>
      </c>
      <c r="T158" s="19"/>
      <c r="U158" s="19"/>
      <c r="V158" s="19"/>
      <c r="Z158">
        <f t="shared" si="161"/>
        <v>144.5</v>
      </c>
      <c r="AA158" s="19">
        <f t="shared" si="162"/>
        <v>3.3798651354192064E-3</v>
      </c>
      <c r="AB158" s="19">
        <f t="shared" si="163"/>
        <v>1.2605892138425319E-2</v>
      </c>
      <c r="AC158" s="19">
        <f t="shared" si="164"/>
        <v>-1.2535757270049385E-2</v>
      </c>
      <c r="AD158" s="19">
        <f t="shared" si="165"/>
        <v>-1.6548651335216366E-3</v>
      </c>
      <c r="AE158" s="19">
        <f t="shared" si="166"/>
        <v>2.7385786101455843E-6</v>
      </c>
      <c r="AF158">
        <f t="shared" si="167"/>
        <v>-1.2535757270049385E-2</v>
      </c>
      <c r="AG158" s="137"/>
      <c r="AH158">
        <f t="shared" si="168"/>
        <v>-1.0880892136527749E-2</v>
      </c>
      <c r="AI158">
        <f t="shared" si="169"/>
        <v>0.24746038546138205</v>
      </c>
      <c r="AJ158">
        <f t="shared" si="170"/>
        <v>-1.6443451131191389E-2</v>
      </c>
      <c r="AK158">
        <f t="shared" si="171"/>
        <v>0.38234126119412609</v>
      </c>
      <c r="AL158">
        <f t="shared" si="172"/>
        <v>2.6715115336782729</v>
      </c>
      <c r="AM158">
        <f t="shared" si="173"/>
        <v>4.1759479000304616</v>
      </c>
      <c r="AN158" s="19">
        <f t="shared" si="176"/>
        <v>-494.607966175917</v>
      </c>
      <c r="AO158" s="19">
        <f t="shared" si="176"/>
        <v>-494.60795397339501</v>
      </c>
      <c r="AP158" s="19">
        <f t="shared" si="176"/>
        <v>-494.60802940091799</v>
      </c>
      <c r="AQ158" s="19">
        <f t="shared" si="176"/>
        <v>-494.60756362582697</v>
      </c>
      <c r="AR158" s="19">
        <f t="shared" si="176"/>
        <v>-494.61045782984866</v>
      </c>
      <c r="AS158" s="19">
        <f t="shared" si="176"/>
        <v>-494.59311816257872</v>
      </c>
      <c r="AT158" s="19">
        <f t="shared" si="176"/>
        <v>-494.75713431481114</v>
      </c>
      <c r="AU158" s="19">
        <f t="shared" si="174"/>
        <v>-495.43640956262641</v>
      </c>
    </row>
    <row r="159" spans="1:47">
      <c r="A159" s="91" t="s">
        <v>199</v>
      </c>
      <c r="B159" s="84" t="s">
        <v>89</v>
      </c>
      <c r="C159" s="83">
        <v>56232.967700000001</v>
      </c>
      <c r="D159" s="83">
        <v>6.0000000000000006E-4</v>
      </c>
      <c r="E159" s="92">
        <f t="shared" si="157"/>
        <v>148.99937059879008</v>
      </c>
      <c r="F159" s="19">
        <f t="shared" si="158"/>
        <v>149</v>
      </c>
      <c r="G159" s="19">
        <f t="shared" si="159"/>
        <v>-1.5399999974761158E-3</v>
      </c>
      <c r="H159" s="19"/>
      <c r="I159" s="19"/>
      <c r="J159" s="20"/>
      <c r="K159" s="19">
        <f t="shared" si="156"/>
        <v>-1.5399999974761158E-3</v>
      </c>
      <c r="L159" s="19"/>
      <c r="M159" s="19"/>
      <c r="N159" s="19"/>
      <c r="O159" s="19">
        <f t="shared" ca="1" si="177"/>
        <v>6.5259345440160286E-4</v>
      </c>
      <c r="P159" s="21">
        <f t="shared" si="175"/>
        <v>1.4263248006645045E-2</v>
      </c>
      <c r="Q159" s="22">
        <f t="shared" si="160"/>
        <v>41214.467700000001</v>
      </c>
      <c r="R159" s="19">
        <f t="shared" si="155"/>
        <v>2.4974264747975943E-4</v>
      </c>
      <c r="S159" s="137">
        <v>1</v>
      </c>
      <c r="Z159">
        <f t="shared" si="161"/>
        <v>149</v>
      </c>
      <c r="AA159" s="19">
        <f t="shared" si="162"/>
        <v>3.526270533638954E-3</v>
      </c>
      <c r="AB159" s="19">
        <f t="shared" si="163"/>
        <v>9.196977475529975E-3</v>
      </c>
      <c r="AC159" s="19">
        <f t="shared" si="164"/>
        <v>-1.5803248004121161E-2</v>
      </c>
      <c r="AD159" s="19">
        <f t="shared" si="165"/>
        <v>-5.0662705311150698E-3</v>
      </c>
      <c r="AE159" s="19">
        <f t="shared" si="166"/>
        <v>2.5667097094444972E-5</v>
      </c>
      <c r="AF159">
        <f t="shared" si="167"/>
        <v>-1.5803248004121161E-2</v>
      </c>
      <c r="AG159" s="137"/>
      <c r="AH159">
        <f t="shared" si="168"/>
        <v>-1.0736977473006091E-2</v>
      </c>
      <c r="AI159">
        <f t="shared" si="169"/>
        <v>0.24574270096672846</v>
      </c>
      <c r="AJ159">
        <f t="shared" si="170"/>
        <v>-1.1931310840341535E-2</v>
      </c>
      <c r="AK159">
        <f t="shared" si="171"/>
        <v>0.37894147083221258</v>
      </c>
      <c r="AL159">
        <f t="shared" si="172"/>
        <v>2.6760241319746649</v>
      </c>
      <c r="AM159">
        <f t="shared" si="173"/>
        <v>4.217946554551113</v>
      </c>
      <c r="AN159" s="19">
        <f t="shared" si="176"/>
        <v>-494.59815427215887</v>
      </c>
      <c r="AO159" s="19">
        <f t="shared" si="176"/>
        <v>-494.59813844815073</v>
      </c>
      <c r="AP159" s="19">
        <f t="shared" si="176"/>
        <v>-494.59823158833746</v>
      </c>
      <c r="AQ159" s="19">
        <f t="shared" si="176"/>
        <v>-494.5976839703481</v>
      </c>
      <c r="AR159" s="19">
        <f t="shared" si="176"/>
        <v>-494.60092491211719</v>
      </c>
      <c r="AS159" s="19">
        <f t="shared" si="176"/>
        <v>-494.58243351540114</v>
      </c>
      <c r="AT159" s="19">
        <f t="shared" si="176"/>
        <v>-494.7400064359353</v>
      </c>
      <c r="AU159" s="19">
        <f t="shared" si="174"/>
        <v>-495.424969532913</v>
      </c>
    </row>
    <row r="160" spans="1:47">
      <c r="A160" s="88" t="s">
        <v>200</v>
      </c>
      <c r="B160" s="89" t="s">
        <v>92</v>
      </c>
      <c r="C160" s="90">
        <v>56324.723100000003</v>
      </c>
      <c r="D160" s="90">
        <v>5.9999999999999995E-4</v>
      </c>
      <c r="E160" s="92">
        <f t="shared" si="157"/>
        <v>186.49999386947013</v>
      </c>
      <c r="F160" s="19">
        <f t="shared" si="158"/>
        <v>186.5</v>
      </c>
      <c r="G160" s="19">
        <f t="shared" si="159"/>
        <v>-1.4999997802078724E-5</v>
      </c>
      <c r="H160" s="19"/>
      <c r="I160" s="19"/>
      <c r="J160" s="20"/>
      <c r="K160" s="19">
        <f t="shared" si="156"/>
        <v>-1.4999997802078724E-5</v>
      </c>
      <c r="L160" s="19"/>
      <c r="M160" s="19"/>
      <c r="N160" s="19"/>
      <c r="O160" s="19">
        <f t="shared" ca="1" si="177"/>
        <v>8.7750725424094365E-4</v>
      </c>
      <c r="P160" s="21">
        <f t="shared" si="175"/>
        <v>1.428401523994903E-2</v>
      </c>
      <c r="Q160" s="22">
        <f t="shared" si="160"/>
        <v>41306.223100000003</v>
      </c>
      <c r="R160" s="19">
        <f t="shared" si="155"/>
        <v>2.044618367694384E-4</v>
      </c>
      <c r="S160" s="137">
        <v>1</v>
      </c>
      <c r="Z160">
        <f t="shared" si="161"/>
        <v>186.5</v>
      </c>
      <c r="AA160" s="19">
        <f t="shared" si="162"/>
        <v>4.7464020205250142E-3</v>
      </c>
      <c r="AB160" s="19">
        <f t="shared" si="163"/>
        <v>9.522613221621937E-3</v>
      </c>
      <c r="AC160" s="19">
        <f t="shared" si="164"/>
        <v>-1.4299015237751109E-2</v>
      </c>
      <c r="AD160" s="19">
        <f t="shared" si="165"/>
        <v>-4.761402018327093E-3</v>
      </c>
      <c r="AE160" s="19">
        <f t="shared" si="166"/>
        <v>2.2670949180129316E-5</v>
      </c>
      <c r="AF160">
        <f t="shared" si="167"/>
        <v>-1.4299015237751109E-2</v>
      </c>
      <c r="AG160" s="137"/>
      <c r="AH160">
        <f t="shared" si="168"/>
        <v>-9.5376132194240158E-3</v>
      </c>
      <c r="AI160">
        <f t="shared" si="169"/>
        <v>0.23281947193989261</v>
      </c>
      <c r="AJ160">
        <f t="shared" si="170"/>
        <v>2.34209714585293E-2</v>
      </c>
      <c r="AK160">
        <f t="shared" si="171"/>
        <v>0.35204367460140723</v>
      </c>
      <c r="AL160">
        <f t="shared" si="172"/>
        <v>2.7113788391337428</v>
      </c>
      <c r="AM160">
        <f t="shared" si="173"/>
        <v>4.5769267183238771</v>
      </c>
      <c r="AN160" s="19">
        <f t="shared" si="176"/>
        <v>-494.51888465480732</v>
      </c>
      <c r="AO160" s="19">
        <f t="shared" si="176"/>
        <v>-494.51882122620606</v>
      </c>
      <c r="AP160" s="19">
        <f t="shared" si="176"/>
        <v>-494.51909136366271</v>
      </c>
      <c r="AQ160" s="19">
        <f t="shared" si="176"/>
        <v>-494.51794261177645</v>
      </c>
      <c r="AR160" s="19">
        <f t="shared" si="176"/>
        <v>-494.52285959725896</v>
      </c>
      <c r="AS160" s="19">
        <f t="shared" si="176"/>
        <v>-494.5023666244989</v>
      </c>
      <c r="AT160" s="19">
        <f t="shared" si="176"/>
        <v>-494.60082808360039</v>
      </c>
      <c r="AU160" s="19">
        <f t="shared" si="174"/>
        <v>-495.32963595196787</v>
      </c>
    </row>
    <row r="161" spans="1:48">
      <c r="A161" s="93" t="s">
        <v>201</v>
      </c>
      <c r="B161" s="94" t="s">
        <v>92</v>
      </c>
      <c r="C161" s="95">
        <v>56588.9787</v>
      </c>
      <c r="D161" s="95">
        <v>5.0000000000000001E-4</v>
      </c>
      <c r="E161" s="92">
        <f t="shared" si="157"/>
        <v>294.5018085067253</v>
      </c>
      <c r="F161" s="19">
        <f t="shared" si="158"/>
        <v>294.5</v>
      </c>
      <c r="G161" s="19">
        <f t="shared" si="159"/>
        <v>4.4249999991734512E-3</v>
      </c>
      <c r="H161" s="19"/>
      <c r="I161" s="19"/>
      <c r="J161" s="20"/>
      <c r="K161" s="19">
        <f t="shared" si="156"/>
        <v>4.4249999991734512E-3</v>
      </c>
      <c r="L161" s="19"/>
      <c r="M161" s="19"/>
      <c r="N161" s="19"/>
      <c r="O161" s="19">
        <f t="shared" ca="1" si="177"/>
        <v>1.525258997778245E-3</v>
      </c>
      <c r="P161" s="21">
        <f t="shared" si="175"/>
        <v>1.4343935726101858E-2</v>
      </c>
      <c r="Q161" s="22">
        <f t="shared" si="160"/>
        <v>41570.4787</v>
      </c>
      <c r="R161" s="19">
        <f t="shared" si="155"/>
        <v>9.8385285954936759E-5</v>
      </c>
      <c r="S161" s="137">
        <v>1</v>
      </c>
      <c r="Z161">
        <f t="shared" si="161"/>
        <v>294.5</v>
      </c>
      <c r="AA161" s="19">
        <f t="shared" si="162"/>
        <v>8.2302084611941898E-3</v>
      </c>
      <c r="AB161" s="19">
        <f t="shared" si="163"/>
        <v>1.0538727264081119E-2</v>
      </c>
      <c r="AC161" s="19">
        <f t="shared" si="164"/>
        <v>-9.9189357269284066E-3</v>
      </c>
      <c r="AD161" s="19">
        <f t="shared" si="165"/>
        <v>-3.8052084620207385E-3</v>
      </c>
      <c r="AE161" s="19">
        <f t="shared" si="166"/>
        <v>1.4479611439434235E-5</v>
      </c>
      <c r="AF161">
        <f t="shared" si="167"/>
        <v>-9.9189357269284066E-3</v>
      </c>
      <c r="AG161" s="137"/>
      <c r="AH161">
        <f t="shared" si="168"/>
        <v>-6.1137272649076689E-3</v>
      </c>
      <c r="AI161">
        <f t="shared" si="169"/>
        <v>0.20568494263135473</v>
      </c>
      <c r="AJ161">
        <f t="shared" si="170"/>
        <v>0.10826861656939933</v>
      </c>
      <c r="AK161">
        <f t="shared" si="171"/>
        <v>0.28559464473076596</v>
      </c>
      <c r="AL161">
        <f t="shared" si="172"/>
        <v>2.796436988573225</v>
      </c>
      <c r="AM161">
        <f t="shared" si="173"/>
        <v>5.7368464704693301</v>
      </c>
      <c r="AN161" s="19">
        <f t="shared" ref="AN161:AT162" si="178">$AU161+$AB$7*SIN(AO161)</f>
        <v>-494.31015644154633</v>
      </c>
      <c r="AO161" s="19">
        <f t="shared" si="178"/>
        <v>-494.31120498128126</v>
      </c>
      <c r="AP161" s="19">
        <f t="shared" si="178"/>
        <v>-494.30857023016728</v>
      </c>
      <c r="AQ161" s="19">
        <f t="shared" si="178"/>
        <v>-494.31521573499413</v>
      </c>
      <c r="AR161" s="19">
        <f t="shared" si="178"/>
        <v>-494.29860918919064</v>
      </c>
      <c r="AS161" s="19">
        <f t="shared" si="178"/>
        <v>-494.34113740056767</v>
      </c>
      <c r="AT161" s="19">
        <f t="shared" si="178"/>
        <v>-494.23810978211179</v>
      </c>
      <c r="AU161" s="19">
        <f t="shared" si="174"/>
        <v>-495.05507523884603</v>
      </c>
    </row>
    <row r="162" spans="1:48">
      <c r="A162" s="93" t="s">
        <v>201</v>
      </c>
      <c r="B162" s="94" t="s">
        <v>92</v>
      </c>
      <c r="C162" s="95">
        <v>56610.996400000004</v>
      </c>
      <c r="D162" s="95">
        <v>8.0000000000000004E-4</v>
      </c>
      <c r="E162" s="92">
        <f t="shared" si="157"/>
        <v>303.50048839899301</v>
      </c>
      <c r="F162" s="19">
        <f t="shared" si="158"/>
        <v>303.5</v>
      </c>
      <c r="G162" s="19">
        <f t="shared" si="159"/>
        <v>1.1950000043725595E-3</v>
      </c>
      <c r="H162" s="19"/>
      <c r="I162" s="19"/>
      <c r="J162" s="20"/>
      <c r="K162" s="19">
        <f t="shared" si="156"/>
        <v>1.1950000043725595E-3</v>
      </c>
      <c r="L162" s="19"/>
      <c r="M162" s="19"/>
      <c r="N162" s="19"/>
      <c r="O162" s="19">
        <f t="shared" ca="1" si="177"/>
        <v>1.5792383097396868E-3</v>
      </c>
      <c r="P162" s="21">
        <f t="shared" si="175"/>
        <v>1.4348936528324656E-2</v>
      </c>
      <c r="Q162" s="22">
        <f t="shared" si="160"/>
        <v>41592.496400000004</v>
      </c>
      <c r="R162" s="19">
        <f t="shared" si="155"/>
        <v>1.7302604607616096E-4</v>
      </c>
      <c r="S162" s="137">
        <v>1</v>
      </c>
      <c r="Z162">
        <f t="shared" si="161"/>
        <v>303.5</v>
      </c>
      <c r="AA162" s="19">
        <f t="shared" si="162"/>
        <v>8.5177870614600651E-3</v>
      </c>
      <c r="AB162" s="19">
        <f t="shared" si="163"/>
        <v>7.0261494712371506E-3</v>
      </c>
      <c r="AC162" s="19">
        <f t="shared" si="164"/>
        <v>-1.3153936523952097E-2</v>
      </c>
      <c r="AD162" s="19">
        <f t="shared" si="165"/>
        <v>-7.3227870570875056E-3</v>
      </c>
      <c r="AE162" s="19">
        <f t="shared" si="166"/>
        <v>5.3623210283448292E-5</v>
      </c>
      <c r="AF162">
        <f t="shared" si="167"/>
        <v>-1.3153936523952097E-2</v>
      </c>
      <c r="AG162" s="137"/>
      <c r="AH162">
        <f t="shared" si="168"/>
        <v>-5.8311494668645911E-3</v>
      </c>
      <c r="AI162">
        <f t="shared" si="169"/>
        <v>0.20390984901279818</v>
      </c>
      <c r="AJ162">
        <f t="shared" si="170"/>
        <v>0.1144997331110216</v>
      </c>
      <c r="AK162">
        <f t="shared" si="171"/>
        <v>0.28060859388589815</v>
      </c>
      <c r="AL162">
        <f t="shared" si="172"/>
        <v>2.8027071321608292</v>
      </c>
      <c r="AM162">
        <f t="shared" si="173"/>
        <v>5.8451086636859424</v>
      </c>
      <c r="AN162" s="19">
        <f t="shared" si="178"/>
        <v>-494.29373997494696</v>
      </c>
      <c r="AO162" s="19">
        <f t="shared" si="178"/>
        <v>-494.29516397971923</v>
      </c>
      <c r="AP162" s="19">
        <f t="shared" si="178"/>
        <v>-494.29169217949567</v>
      </c>
      <c r="AQ162" s="19">
        <f t="shared" si="178"/>
        <v>-494.30019513634193</v>
      </c>
      <c r="AR162" s="19">
        <f t="shared" si="178"/>
        <v>-494.27959489519844</v>
      </c>
      <c r="AS162" s="19">
        <f t="shared" si="178"/>
        <v>-494.33092052466924</v>
      </c>
      <c r="AT162" s="19">
        <f t="shared" si="178"/>
        <v>-494.21058670904677</v>
      </c>
      <c r="AU162" s="19">
        <f t="shared" si="174"/>
        <v>-495.0321951794192</v>
      </c>
    </row>
    <row r="163" spans="1:48">
      <c r="C163" s="18"/>
      <c r="D163" s="18"/>
      <c r="P163" s="15"/>
      <c r="AA163" s="19"/>
      <c r="AB163" s="19"/>
      <c r="AC163" s="19"/>
      <c r="AD163" s="19"/>
      <c r="AE163" s="19"/>
      <c r="AG163" s="137"/>
      <c r="AN163" s="19"/>
      <c r="AO163" s="19"/>
      <c r="AP163" s="19"/>
      <c r="AQ163" s="19"/>
      <c r="AR163" s="19"/>
      <c r="AS163" s="19"/>
      <c r="AT163" s="19"/>
      <c r="AU163" s="19"/>
    </row>
    <row r="164" spans="1:48">
      <c r="C164" s="18"/>
      <c r="D164" s="18"/>
      <c r="P164" s="15"/>
      <c r="AA164" s="19"/>
      <c r="AB164" s="19"/>
      <c r="AC164" s="19"/>
      <c r="AD164" s="19"/>
      <c r="AE164" s="19"/>
      <c r="AG164" s="137"/>
      <c r="AN164" s="19"/>
      <c r="AO164" s="19"/>
      <c r="AP164" s="19"/>
      <c r="AQ164" s="19"/>
      <c r="AR164" s="19"/>
      <c r="AS164" s="19"/>
      <c r="AT164" s="19"/>
      <c r="AU164" s="19"/>
    </row>
    <row r="165" spans="1:48">
      <c r="C165" s="18"/>
      <c r="D165" s="18"/>
      <c r="P165" s="15"/>
      <c r="AA165" s="19"/>
      <c r="AB165" s="19"/>
      <c r="AC165" s="19"/>
      <c r="AD165" s="19"/>
      <c r="AE165" s="19"/>
      <c r="AG165" s="137"/>
      <c r="AN165" s="19"/>
      <c r="AO165" s="19"/>
      <c r="AP165" s="19"/>
      <c r="AQ165" s="19"/>
      <c r="AR165" s="19"/>
      <c r="AS165" s="19"/>
      <c r="AT165" s="19"/>
      <c r="AU165" s="19"/>
    </row>
    <row r="166" spans="1:48">
      <c r="C166" s="18"/>
      <c r="D166" s="18"/>
      <c r="P166" s="15"/>
      <c r="AA166" s="19"/>
      <c r="AB166" s="19"/>
      <c r="AC166" s="19"/>
      <c r="AD166" s="19"/>
      <c r="AE166" s="19"/>
      <c r="AG166" s="137"/>
      <c r="AN166" s="19"/>
      <c r="AO166" s="19"/>
      <c r="AP166" s="19"/>
      <c r="AQ166" s="19"/>
      <c r="AR166" s="19"/>
      <c r="AS166" s="19"/>
      <c r="AT166" s="19"/>
      <c r="AU166" s="19"/>
    </row>
    <row r="167" spans="1:48">
      <c r="C167" s="18"/>
      <c r="D167" s="18"/>
      <c r="P167" s="15"/>
      <c r="AA167" s="19"/>
      <c r="AB167" s="19"/>
      <c r="AC167" s="19"/>
      <c r="AD167" s="19"/>
      <c r="AE167" s="19"/>
      <c r="AG167" s="137"/>
      <c r="AN167" s="19"/>
      <c r="AO167" s="19"/>
      <c r="AP167" s="19"/>
      <c r="AQ167" s="19"/>
      <c r="AR167" s="19"/>
      <c r="AS167" s="19"/>
      <c r="AT167" s="19"/>
      <c r="AU167" s="19"/>
    </row>
    <row r="168" spans="1:48">
      <c r="C168" s="18"/>
      <c r="D168" s="18"/>
      <c r="P168" s="15"/>
      <c r="AA168" s="19"/>
      <c r="AB168" s="19"/>
      <c r="AC168" s="19"/>
      <c r="AD168" s="19"/>
      <c r="AE168" s="19"/>
      <c r="AG168" s="137"/>
      <c r="AN168" s="19"/>
      <c r="AO168" s="19"/>
      <c r="AP168" s="19"/>
      <c r="AQ168" s="19"/>
      <c r="AR168" s="19"/>
      <c r="AS168" s="19"/>
      <c r="AT168" s="19"/>
      <c r="AU168" s="19"/>
    </row>
    <row r="169" spans="1:48">
      <c r="C169" s="18"/>
      <c r="D169" s="18"/>
      <c r="P169" s="15"/>
      <c r="AA169" s="19"/>
      <c r="AB169" s="19"/>
      <c r="AC169" s="19"/>
      <c r="AD169" s="19"/>
      <c r="AE169" s="19"/>
      <c r="AG169" s="137"/>
      <c r="AN169" s="19"/>
      <c r="AO169" s="19"/>
      <c r="AP169" s="19"/>
      <c r="AQ169" s="19"/>
      <c r="AR169" s="19"/>
      <c r="AS169" s="19"/>
      <c r="AT169" s="19"/>
      <c r="AU169" s="19"/>
      <c r="AV169" s="19"/>
    </row>
    <row r="170" spans="1:48">
      <c r="C170" s="18"/>
      <c r="D170" s="18"/>
      <c r="P170" s="15"/>
      <c r="AA170" s="19"/>
      <c r="AB170" s="19"/>
      <c r="AC170" s="19"/>
      <c r="AD170" s="19"/>
      <c r="AE170" s="19"/>
      <c r="AG170" s="137"/>
      <c r="AN170" s="19"/>
      <c r="AO170" s="19"/>
      <c r="AP170" s="19"/>
      <c r="AQ170" s="19"/>
      <c r="AR170" s="19"/>
      <c r="AS170" s="19"/>
      <c r="AT170" s="19"/>
      <c r="AU170" s="19"/>
    </row>
    <row r="171" spans="1:48">
      <c r="C171" s="18"/>
      <c r="D171" s="18"/>
      <c r="P171" s="15"/>
      <c r="AA171" s="19"/>
      <c r="AB171" s="19"/>
      <c r="AC171" s="19"/>
      <c r="AD171" s="19"/>
      <c r="AE171" s="19"/>
      <c r="AG171" s="137"/>
      <c r="AN171" s="19"/>
      <c r="AO171" s="19"/>
      <c r="AP171" s="19"/>
      <c r="AQ171" s="19"/>
      <c r="AR171" s="19"/>
      <c r="AS171" s="19"/>
      <c r="AT171" s="19"/>
      <c r="AU171" s="19"/>
    </row>
    <row r="172" spans="1:48">
      <c r="C172" s="18"/>
      <c r="D172" s="18"/>
      <c r="P172" s="15"/>
      <c r="AA172" s="19"/>
      <c r="AB172" s="19"/>
      <c r="AC172" s="19"/>
      <c r="AD172" s="19"/>
      <c r="AE172" s="19"/>
      <c r="AG172" s="137"/>
      <c r="AN172" s="19"/>
      <c r="AO172" s="19"/>
      <c r="AP172" s="19"/>
      <c r="AQ172" s="19"/>
      <c r="AR172" s="19"/>
      <c r="AS172" s="19"/>
      <c r="AT172" s="19"/>
      <c r="AU172" s="19"/>
      <c r="AV172" s="19"/>
    </row>
    <row r="173" spans="1:48">
      <c r="C173" s="18"/>
      <c r="D173" s="18"/>
      <c r="P173" s="15"/>
      <c r="AA173" s="19"/>
      <c r="AB173" s="19"/>
      <c r="AC173" s="19"/>
      <c r="AD173" s="19"/>
      <c r="AE173" s="19"/>
      <c r="AG173" s="137"/>
      <c r="AN173" s="19"/>
      <c r="AO173" s="19"/>
      <c r="AP173" s="19"/>
      <c r="AQ173" s="19"/>
      <c r="AR173" s="19"/>
      <c r="AS173" s="19"/>
      <c r="AT173" s="19"/>
      <c r="AU173" s="19"/>
    </row>
    <row r="174" spans="1:48">
      <c r="C174" s="18"/>
      <c r="D174" s="18"/>
      <c r="P174" s="15"/>
      <c r="AA174" s="19"/>
      <c r="AB174" s="19"/>
      <c r="AC174" s="19"/>
      <c r="AD174" s="19"/>
      <c r="AE174" s="19"/>
      <c r="AG174" s="137"/>
      <c r="AN174" s="19"/>
      <c r="AO174" s="19"/>
      <c r="AP174" s="19"/>
      <c r="AQ174" s="19"/>
      <c r="AR174" s="19"/>
      <c r="AS174" s="19"/>
      <c r="AT174" s="19"/>
      <c r="AU174" s="19"/>
      <c r="AV174" s="19"/>
    </row>
    <row r="175" spans="1:48">
      <c r="C175" s="18"/>
      <c r="D175" s="18"/>
      <c r="P175" s="15"/>
      <c r="AA175" s="19"/>
      <c r="AB175" s="19"/>
      <c r="AC175" s="19"/>
      <c r="AD175" s="19"/>
      <c r="AE175" s="19"/>
      <c r="AG175" s="137"/>
      <c r="AN175" s="19"/>
      <c r="AO175" s="19"/>
      <c r="AP175" s="19"/>
      <c r="AQ175" s="19"/>
      <c r="AR175" s="19"/>
      <c r="AS175" s="19"/>
      <c r="AT175" s="19"/>
      <c r="AU175" s="19"/>
    </row>
    <row r="176" spans="1:48">
      <c r="C176" s="18"/>
      <c r="D176" s="18"/>
      <c r="P176" s="15"/>
      <c r="AA176" s="19"/>
      <c r="AB176" s="19"/>
      <c r="AC176" s="19"/>
      <c r="AD176" s="19"/>
      <c r="AE176" s="19"/>
      <c r="AG176" s="137"/>
      <c r="AN176" s="19"/>
      <c r="AO176" s="19"/>
      <c r="AP176" s="19"/>
      <c r="AQ176" s="19"/>
      <c r="AR176" s="19"/>
      <c r="AS176" s="19"/>
      <c r="AT176" s="19"/>
      <c r="AU176" s="19"/>
    </row>
    <row r="177" spans="3:48">
      <c r="C177" s="18"/>
      <c r="D177" s="18"/>
      <c r="P177" s="15"/>
      <c r="AA177" s="19"/>
      <c r="AB177" s="19"/>
      <c r="AC177" s="19"/>
      <c r="AD177" s="19"/>
      <c r="AE177" s="19"/>
      <c r="AG177" s="137"/>
      <c r="AN177" s="19"/>
      <c r="AO177" s="19"/>
      <c r="AP177" s="19"/>
      <c r="AQ177" s="19"/>
      <c r="AR177" s="19"/>
      <c r="AS177" s="19"/>
      <c r="AT177" s="19"/>
      <c r="AU177" s="19"/>
    </row>
    <row r="178" spans="3:48">
      <c r="C178" s="18"/>
      <c r="D178" s="18"/>
      <c r="P178" s="15"/>
      <c r="AA178" s="19"/>
      <c r="AB178" s="19"/>
      <c r="AC178" s="19"/>
      <c r="AD178" s="19"/>
      <c r="AE178" s="19"/>
      <c r="AG178" s="137"/>
      <c r="AN178" s="19"/>
      <c r="AO178" s="19"/>
      <c r="AP178" s="19"/>
      <c r="AQ178" s="19"/>
      <c r="AR178" s="19"/>
      <c r="AS178" s="19"/>
      <c r="AT178" s="19"/>
      <c r="AU178" s="19"/>
    </row>
    <row r="179" spans="3:48">
      <c r="C179" s="18"/>
      <c r="D179" s="18"/>
      <c r="P179" s="15"/>
      <c r="AA179" s="19"/>
      <c r="AB179" s="19"/>
      <c r="AC179" s="19"/>
      <c r="AD179" s="19"/>
      <c r="AE179" s="19"/>
      <c r="AG179" s="137"/>
      <c r="AN179" s="19"/>
      <c r="AO179" s="19"/>
      <c r="AP179" s="19"/>
      <c r="AQ179" s="19"/>
      <c r="AR179" s="19"/>
      <c r="AS179" s="19"/>
      <c r="AT179" s="19"/>
      <c r="AU179" s="19"/>
    </row>
    <row r="180" spans="3:48">
      <c r="C180" s="18"/>
      <c r="D180" s="18"/>
      <c r="P180" s="15"/>
      <c r="AA180" s="19"/>
      <c r="AB180" s="19"/>
      <c r="AC180" s="19"/>
      <c r="AD180" s="19"/>
      <c r="AE180" s="19"/>
      <c r="AG180" s="137"/>
      <c r="AN180" s="19"/>
      <c r="AO180" s="19"/>
      <c r="AP180" s="19"/>
      <c r="AQ180" s="19"/>
      <c r="AR180" s="19"/>
      <c r="AS180" s="19"/>
      <c r="AT180" s="19"/>
      <c r="AU180" s="19"/>
    </row>
    <row r="181" spans="3:48">
      <c r="C181" s="18"/>
      <c r="D181" s="18"/>
      <c r="P181" s="15"/>
      <c r="AA181" s="19"/>
      <c r="AB181" s="19"/>
      <c r="AC181" s="19"/>
      <c r="AD181" s="19"/>
      <c r="AE181" s="19"/>
      <c r="AG181" s="137"/>
      <c r="AN181" s="19"/>
      <c r="AO181" s="19"/>
      <c r="AP181" s="19"/>
      <c r="AQ181" s="19"/>
      <c r="AR181" s="19"/>
      <c r="AS181" s="19"/>
      <c r="AT181" s="19"/>
      <c r="AU181" s="19"/>
    </row>
    <row r="182" spans="3:48">
      <c r="C182" s="18"/>
      <c r="D182" s="18"/>
      <c r="P182" s="15"/>
      <c r="AA182" s="19"/>
      <c r="AB182" s="19"/>
      <c r="AC182" s="19"/>
      <c r="AD182" s="19"/>
      <c r="AE182" s="19"/>
      <c r="AG182" s="137"/>
      <c r="AN182" s="19"/>
      <c r="AO182" s="19"/>
      <c r="AP182" s="19"/>
      <c r="AQ182" s="19"/>
      <c r="AR182" s="19"/>
      <c r="AS182" s="19"/>
      <c r="AT182" s="19"/>
      <c r="AU182" s="19"/>
    </row>
    <row r="183" spans="3:48">
      <c r="C183" s="18"/>
      <c r="D183" s="18"/>
      <c r="P183" s="15"/>
      <c r="AA183" s="19"/>
      <c r="AB183" s="19"/>
      <c r="AC183" s="19"/>
      <c r="AD183" s="19"/>
      <c r="AE183" s="19"/>
      <c r="AG183" s="137"/>
      <c r="AN183" s="19"/>
      <c r="AO183" s="19"/>
      <c r="AP183" s="19"/>
      <c r="AQ183" s="19"/>
      <c r="AR183" s="19"/>
      <c r="AS183" s="19"/>
      <c r="AT183" s="19"/>
      <c r="AU183" s="19"/>
      <c r="AV183" s="19"/>
    </row>
    <row r="184" spans="3:48">
      <c r="C184" s="18"/>
      <c r="D184" s="18"/>
      <c r="P184" s="15"/>
      <c r="AA184" s="19"/>
      <c r="AB184" s="19"/>
      <c r="AC184" s="19"/>
      <c r="AD184" s="19"/>
      <c r="AE184" s="19"/>
      <c r="AG184" s="137"/>
      <c r="AN184" s="19"/>
      <c r="AO184" s="19"/>
      <c r="AP184" s="19"/>
      <c r="AQ184" s="19"/>
      <c r="AR184" s="19"/>
      <c r="AS184" s="19"/>
      <c r="AT184" s="19"/>
      <c r="AU184" s="19"/>
    </row>
    <row r="185" spans="3:48">
      <c r="C185" s="18"/>
      <c r="D185" s="18"/>
      <c r="P185" s="15"/>
      <c r="AA185" s="19"/>
      <c r="AB185" s="19"/>
      <c r="AC185" s="19"/>
      <c r="AD185" s="19"/>
      <c r="AE185" s="19"/>
      <c r="AG185" s="137"/>
      <c r="AN185" s="19"/>
      <c r="AO185" s="19"/>
      <c r="AP185" s="19"/>
      <c r="AQ185" s="19"/>
      <c r="AR185" s="19"/>
      <c r="AS185" s="19"/>
      <c r="AT185" s="19"/>
      <c r="AU185" s="19"/>
    </row>
    <row r="186" spans="3:48">
      <c r="C186" s="18"/>
      <c r="D186" s="18"/>
      <c r="P186" s="15"/>
      <c r="AA186" s="19"/>
      <c r="AB186" s="19"/>
      <c r="AC186" s="19"/>
      <c r="AD186" s="19"/>
      <c r="AE186" s="19"/>
      <c r="AG186" s="137"/>
      <c r="AN186" s="19"/>
      <c r="AO186" s="19"/>
      <c r="AP186" s="19"/>
      <c r="AQ186" s="19"/>
      <c r="AR186" s="19"/>
      <c r="AS186" s="19"/>
      <c r="AT186" s="19"/>
      <c r="AU186" s="19"/>
    </row>
    <row r="187" spans="3:48">
      <c r="C187" s="18"/>
      <c r="D187" s="18"/>
      <c r="P187" s="15"/>
      <c r="AA187" s="19"/>
      <c r="AB187" s="19"/>
      <c r="AC187" s="19"/>
      <c r="AD187" s="19"/>
      <c r="AE187" s="19"/>
      <c r="AG187" s="137"/>
      <c r="AN187" s="19"/>
      <c r="AO187" s="19"/>
      <c r="AP187" s="19"/>
      <c r="AQ187" s="19"/>
      <c r="AR187" s="19"/>
      <c r="AS187" s="19"/>
      <c r="AT187" s="19"/>
      <c r="AU187" s="19"/>
    </row>
    <row r="188" spans="3:48">
      <c r="C188" s="18"/>
      <c r="D188" s="18"/>
      <c r="P188" s="15"/>
      <c r="AA188" s="19"/>
      <c r="AB188" s="19"/>
      <c r="AC188" s="19"/>
      <c r="AD188" s="19"/>
      <c r="AE188" s="19"/>
      <c r="AG188" s="137"/>
      <c r="AN188" s="19"/>
      <c r="AO188" s="19"/>
      <c r="AP188" s="19"/>
      <c r="AQ188" s="19"/>
      <c r="AR188" s="19"/>
      <c r="AS188" s="19"/>
      <c r="AT188" s="19"/>
      <c r="AU188" s="19"/>
    </row>
    <row r="189" spans="3:48">
      <c r="C189" s="18"/>
      <c r="D189" s="18"/>
      <c r="P189" s="15"/>
      <c r="AA189" s="19"/>
      <c r="AB189" s="19"/>
      <c r="AC189" s="19"/>
      <c r="AD189" s="19"/>
      <c r="AE189" s="19"/>
      <c r="AG189" s="137"/>
      <c r="AN189" s="19"/>
      <c r="AO189" s="19"/>
      <c r="AP189" s="19"/>
      <c r="AQ189" s="19"/>
      <c r="AR189" s="19"/>
      <c r="AS189" s="19"/>
      <c r="AT189" s="19"/>
      <c r="AU189" s="19"/>
    </row>
    <row r="190" spans="3:48">
      <c r="C190" s="18"/>
      <c r="D190" s="18"/>
      <c r="P190" s="15"/>
      <c r="AA190" s="19"/>
      <c r="AB190" s="19"/>
      <c r="AC190" s="19"/>
      <c r="AD190" s="19"/>
      <c r="AE190" s="19"/>
      <c r="AG190" s="137"/>
      <c r="AN190" s="19"/>
      <c r="AO190" s="19"/>
      <c r="AP190" s="19"/>
      <c r="AQ190" s="19"/>
      <c r="AR190" s="19"/>
      <c r="AS190" s="19"/>
      <c r="AT190" s="19"/>
      <c r="AU190" s="19"/>
      <c r="AV190" s="19"/>
    </row>
    <row r="191" spans="3:48">
      <c r="C191" s="18"/>
      <c r="D191" s="18"/>
      <c r="P191" s="15"/>
      <c r="AA191" s="19"/>
      <c r="AB191" s="19"/>
      <c r="AC191" s="19"/>
      <c r="AD191" s="19"/>
      <c r="AE191" s="19"/>
      <c r="AG191" s="137"/>
      <c r="AN191" s="19"/>
      <c r="AO191" s="19"/>
      <c r="AP191" s="19"/>
      <c r="AQ191" s="19"/>
      <c r="AR191" s="19"/>
      <c r="AS191" s="19"/>
      <c r="AT191" s="19"/>
      <c r="AU191" s="19"/>
    </row>
    <row r="192" spans="3:48">
      <c r="C192" s="18"/>
      <c r="D192" s="18"/>
      <c r="P192" s="15"/>
      <c r="AA192" s="19"/>
      <c r="AB192" s="19"/>
      <c r="AC192" s="19"/>
      <c r="AD192" s="19"/>
      <c r="AE192" s="19"/>
      <c r="AG192" s="137"/>
      <c r="AN192" s="19"/>
      <c r="AO192" s="19"/>
      <c r="AP192" s="19"/>
      <c r="AQ192" s="19"/>
      <c r="AR192" s="19"/>
      <c r="AS192" s="19"/>
      <c r="AT192" s="19"/>
      <c r="AU192" s="19"/>
    </row>
    <row r="193" spans="3:48">
      <c r="C193" s="18"/>
      <c r="D193" s="18"/>
      <c r="P193" s="15"/>
      <c r="AA193" s="19"/>
      <c r="AB193" s="19"/>
      <c r="AC193" s="19"/>
      <c r="AD193" s="19"/>
      <c r="AE193" s="19"/>
      <c r="AG193" s="137"/>
      <c r="AN193" s="19"/>
      <c r="AO193" s="19"/>
      <c r="AP193" s="19"/>
      <c r="AQ193" s="19"/>
      <c r="AR193" s="19"/>
      <c r="AS193" s="19"/>
      <c r="AT193" s="19"/>
      <c r="AU193" s="19"/>
      <c r="AV193" s="19"/>
    </row>
    <row r="194" spans="3:48">
      <c r="C194" s="18"/>
      <c r="D194" s="18"/>
      <c r="P194" s="15"/>
      <c r="AA194" s="19"/>
      <c r="AB194" s="19"/>
      <c r="AC194" s="19"/>
      <c r="AD194" s="19"/>
      <c r="AE194" s="19"/>
      <c r="AG194" s="137"/>
      <c r="AN194" s="19"/>
      <c r="AO194" s="19"/>
      <c r="AP194" s="19"/>
      <c r="AQ194" s="19"/>
      <c r="AR194" s="19"/>
      <c r="AS194" s="19"/>
      <c r="AT194" s="19"/>
      <c r="AU194" s="19"/>
    </row>
    <row r="195" spans="3:48">
      <c r="C195" s="18"/>
      <c r="D195" s="18"/>
      <c r="P195" s="15"/>
      <c r="AA195" s="19"/>
      <c r="AB195" s="19"/>
      <c r="AC195" s="19"/>
      <c r="AD195" s="19"/>
      <c r="AE195" s="19"/>
      <c r="AG195" s="137"/>
      <c r="AN195" s="19"/>
      <c r="AO195" s="19"/>
      <c r="AP195" s="19"/>
      <c r="AQ195" s="19"/>
      <c r="AR195" s="19"/>
      <c r="AS195" s="19"/>
      <c r="AT195" s="19"/>
      <c r="AU195" s="19"/>
    </row>
    <row r="196" spans="3:48">
      <c r="C196" s="18"/>
      <c r="D196" s="18"/>
      <c r="P196" s="15"/>
      <c r="AA196" s="19"/>
      <c r="AB196" s="19"/>
      <c r="AC196" s="19"/>
      <c r="AD196" s="19"/>
      <c r="AE196" s="19"/>
      <c r="AG196" s="137"/>
      <c r="AN196" s="19"/>
      <c r="AO196" s="19"/>
      <c r="AP196" s="19"/>
      <c r="AQ196" s="19"/>
      <c r="AR196" s="19"/>
      <c r="AS196" s="19"/>
      <c r="AT196" s="19"/>
      <c r="AU196" s="19"/>
    </row>
    <row r="197" spans="3:48">
      <c r="C197" s="18"/>
      <c r="D197" s="18"/>
      <c r="P197" s="15"/>
      <c r="AA197" s="19"/>
      <c r="AB197" s="19"/>
      <c r="AC197" s="19"/>
      <c r="AD197" s="19"/>
      <c r="AE197" s="19"/>
      <c r="AG197" s="137"/>
      <c r="AN197" s="19"/>
      <c r="AO197" s="19"/>
      <c r="AP197" s="19"/>
      <c r="AQ197" s="19"/>
      <c r="AR197" s="19"/>
      <c r="AS197" s="19"/>
      <c r="AT197" s="19"/>
      <c r="AU197" s="19"/>
    </row>
    <row r="198" spans="3:48">
      <c r="C198" s="18"/>
      <c r="D198" s="18"/>
      <c r="P198" s="15"/>
      <c r="AA198" s="19"/>
      <c r="AB198" s="19"/>
      <c r="AC198" s="19"/>
      <c r="AD198" s="19"/>
      <c r="AE198" s="19"/>
      <c r="AG198" s="137"/>
      <c r="AN198" s="19"/>
      <c r="AO198" s="19"/>
      <c r="AP198" s="19"/>
      <c r="AQ198" s="19"/>
      <c r="AR198" s="19"/>
      <c r="AS198" s="19"/>
      <c r="AT198" s="19"/>
      <c r="AU198" s="19"/>
    </row>
    <row r="199" spans="3:48">
      <c r="C199" s="18"/>
      <c r="D199" s="18"/>
      <c r="P199" s="15"/>
      <c r="AA199" s="19"/>
      <c r="AB199" s="19"/>
      <c r="AC199" s="19"/>
      <c r="AD199" s="19"/>
      <c r="AE199" s="19"/>
      <c r="AG199" s="137"/>
      <c r="AN199" s="19"/>
      <c r="AO199" s="19"/>
      <c r="AP199" s="19"/>
      <c r="AQ199" s="19"/>
      <c r="AR199" s="19"/>
      <c r="AS199" s="19"/>
      <c r="AT199" s="19"/>
      <c r="AU199" s="19"/>
    </row>
    <row r="200" spans="3:48">
      <c r="C200" s="18"/>
      <c r="D200" s="18"/>
      <c r="P200" s="15"/>
      <c r="AA200" s="19"/>
      <c r="AB200" s="19"/>
      <c r="AC200" s="19"/>
      <c r="AD200" s="19"/>
      <c r="AE200" s="19"/>
      <c r="AG200" s="137"/>
      <c r="AN200" s="19"/>
      <c r="AO200" s="19"/>
      <c r="AP200" s="19"/>
      <c r="AQ200" s="19"/>
      <c r="AR200" s="19"/>
      <c r="AS200" s="19"/>
      <c r="AT200" s="19"/>
      <c r="AU200" s="19"/>
    </row>
    <row r="201" spans="3:48">
      <c r="C201" s="18"/>
      <c r="D201" s="18"/>
      <c r="P201" s="15"/>
      <c r="AA201" s="19"/>
      <c r="AB201" s="19"/>
      <c r="AC201" s="19"/>
      <c r="AD201" s="19"/>
      <c r="AE201" s="19"/>
      <c r="AG201" s="137"/>
      <c r="AN201" s="19"/>
      <c r="AO201" s="19"/>
      <c r="AP201" s="19"/>
      <c r="AQ201" s="19"/>
      <c r="AR201" s="19"/>
      <c r="AS201" s="19"/>
      <c r="AT201" s="19"/>
      <c r="AU201" s="19"/>
    </row>
    <row r="202" spans="3:48">
      <c r="C202" s="18"/>
      <c r="D202" s="18"/>
      <c r="P202" s="15"/>
      <c r="AA202" s="19"/>
      <c r="AB202" s="19"/>
      <c r="AC202" s="19"/>
      <c r="AD202" s="19"/>
      <c r="AE202" s="19"/>
      <c r="AG202" s="137"/>
      <c r="AN202" s="19"/>
      <c r="AO202" s="19"/>
      <c r="AP202" s="19"/>
      <c r="AQ202" s="19"/>
      <c r="AR202" s="19"/>
      <c r="AS202" s="19"/>
      <c r="AT202" s="19"/>
      <c r="AU202" s="19"/>
    </row>
    <row r="203" spans="3:48">
      <c r="C203" s="18"/>
      <c r="D203" s="18"/>
      <c r="P203" s="15"/>
      <c r="AA203" s="19"/>
      <c r="AB203" s="19"/>
      <c r="AC203" s="19"/>
      <c r="AD203" s="19"/>
      <c r="AE203" s="19"/>
      <c r="AG203" s="137"/>
      <c r="AN203" s="19"/>
      <c r="AO203" s="19"/>
      <c r="AP203" s="19"/>
      <c r="AQ203" s="19"/>
      <c r="AR203" s="19"/>
      <c r="AS203" s="19"/>
      <c r="AT203" s="19"/>
      <c r="AU203" s="19"/>
    </row>
    <row r="204" spans="3:48">
      <c r="C204" s="18"/>
      <c r="D204" s="18"/>
      <c r="P204" s="15"/>
      <c r="AA204" s="19"/>
      <c r="AB204" s="19"/>
      <c r="AC204" s="19"/>
      <c r="AD204" s="19"/>
      <c r="AE204" s="19"/>
      <c r="AG204" s="137"/>
      <c r="AN204" s="19"/>
      <c r="AO204" s="19"/>
      <c r="AP204" s="19"/>
      <c r="AQ204" s="19"/>
      <c r="AR204" s="19"/>
      <c r="AS204" s="19"/>
      <c r="AT204" s="19"/>
      <c r="AU204" s="19"/>
    </row>
    <row r="205" spans="3:48">
      <c r="C205" s="18"/>
      <c r="D205" s="18"/>
      <c r="P205" s="15"/>
      <c r="AA205" s="19"/>
      <c r="AB205" s="19"/>
      <c r="AC205" s="19"/>
      <c r="AD205" s="19"/>
      <c r="AE205" s="19"/>
      <c r="AG205" s="137"/>
      <c r="AN205" s="19"/>
      <c r="AO205" s="19"/>
      <c r="AP205" s="19"/>
      <c r="AQ205" s="19"/>
      <c r="AR205" s="19"/>
      <c r="AS205" s="19"/>
      <c r="AT205" s="19"/>
      <c r="AU205" s="19"/>
    </row>
    <row r="206" spans="3:48">
      <c r="C206" s="18"/>
      <c r="D206" s="18"/>
      <c r="P206" s="15"/>
      <c r="AA206" s="19"/>
      <c r="AB206" s="19"/>
      <c r="AC206" s="19"/>
      <c r="AD206" s="19"/>
      <c r="AE206" s="19"/>
      <c r="AG206" s="137"/>
      <c r="AN206" s="19"/>
      <c r="AO206" s="19"/>
      <c r="AP206" s="19"/>
      <c r="AQ206" s="19"/>
      <c r="AR206" s="19"/>
      <c r="AS206" s="19"/>
      <c r="AT206" s="19"/>
      <c r="AU206" s="19"/>
    </row>
    <row r="207" spans="3:48">
      <c r="C207" s="18"/>
      <c r="D207" s="18"/>
      <c r="P207" s="15"/>
      <c r="AA207" s="19"/>
      <c r="AB207" s="19"/>
      <c r="AC207" s="19"/>
      <c r="AD207" s="19"/>
      <c r="AE207" s="19"/>
      <c r="AG207" s="137"/>
      <c r="AN207" s="19"/>
      <c r="AO207" s="19"/>
      <c r="AP207" s="19"/>
      <c r="AQ207" s="19"/>
      <c r="AR207" s="19"/>
      <c r="AS207" s="19"/>
      <c r="AT207" s="19"/>
      <c r="AU207" s="19"/>
      <c r="AV207" s="19"/>
    </row>
    <row r="208" spans="3:48">
      <c r="C208" s="18"/>
      <c r="D208" s="18"/>
      <c r="P208" s="15"/>
      <c r="AA208" s="19"/>
      <c r="AB208" s="19"/>
      <c r="AC208" s="19"/>
      <c r="AD208" s="19"/>
      <c r="AE208" s="19"/>
      <c r="AG208" s="137"/>
      <c r="AN208" s="19"/>
      <c r="AO208" s="19"/>
      <c r="AP208" s="19"/>
      <c r="AQ208" s="19"/>
      <c r="AR208" s="19"/>
      <c r="AS208" s="19"/>
      <c r="AT208" s="19"/>
      <c r="AU208" s="19"/>
      <c r="AV208" s="19"/>
    </row>
    <row r="209" spans="3:48">
      <c r="C209" s="18"/>
      <c r="D209" s="18"/>
      <c r="P209" s="15"/>
      <c r="AA209" s="19"/>
      <c r="AB209" s="19"/>
      <c r="AC209" s="19"/>
      <c r="AD209" s="19"/>
      <c r="AE209" s="19"/>
      <c r="AG209" s="137"/>
      <c r="AN209" s="19"/>
      <c r="AO209" s="19"/>
      <c r="AP209" s="19"/>
      <c r="AQ209" s="19"/>
      <c r="AR209" s="19"/>
      <c r="AS209" s="19"/>
      <c r="AT209" s="19"/>
      <c r="AU209" s="19"/>
      <c r="AV209" s="19"/>
    </row>
    <row r="210" spans="3:48">
      <c r="C210" s="18"/>
      <c r="D210" s="18"/>
      <c r="P210" s="15"/>
      <c r="AA210" s="19"/>
      <c r="AB210" s="19"/>
      <c r="AC210" s="19"/>
      <c r="AD210" s="19"/>
      <c r="AE210" s="19"/>
      <c r="AG210" s="137"/>
      <c r="AN210" s="19"/>
      <c r="AO210" s="19"/>
      <c r="AP210" s="19"/>
      <c r="AQ210" s="19"/>
      <c r="AR210" s="19"/>
      <c r="AS210" s="19"/>
      <c r="AT210" s="19"/>
      <c r="AU210" s="19"/>
    </row>
    <row r="211" spans="3:48">
      <c r="C211" s="18"/>
      <c r="D211" s="18"/>
      <c r="P211" s="15"/>
      <c r="AA211" s="19"/>
      <c r="AB211" s="19"/>
      <c r="AC211" s="19"/>
      <c r="AD211" s="19"/>
      <c r="AE211" s="19"/>
      <c r="AG211" s="137"/>
      <c r="AN211" s="19"/>
      <c r="AO211" s="19"/>
      <c r="AP211" s="19"/>
      <c r="AQ211" s="19"/>
      <c r="AR211" s="19"/>
      <c r="AS211" s="19"/>
      <c r="AT211" s="19"/>
      <c r="AU211" s="19"/>
    </row>
    <row r="212" spans="3:48">
      <c r="C212" s="18"/>
      <c r="D212" s="18"/>
      <c r="P212" s="15"/>
      <c r="AA212" s="19"/>
      <c r="AB212" s="19"/>
      <c r="AC212" s="19"/>
      <c r="AD212" s="19"/>
      <c r="AE212" s="19"/>
      <c r="AG212" s="137"/>
      <c r="AN212" s="19"/>
      <c r="AO212" s="19"/>
      <c r="AP212" s="19"/>
      <c r="AQ212" s="19"/>
      <c r="AR212" s="19"/>
      <c r="AS212" s="19"/>
      <c r="AT212" s="19"/>
      <c r="AU212" s="19"/>
    </row>
    <row r="213" spans="3:48">
      <c r="C213" s="18"/>
      <c r="D213" s="18"/>
      <c r="P213" s="15"/>
      <c r="AA213" s="19"/>
      <c r="AB213" s="19"/>
      <c r="AC213" s="19"/>
      <c r="AD213" s="19"/>
      <c r="AE213" s="19"/>
      <c r="AG213" s="137"/>
      <c r="AN213" s="19"/>
      <c r="AO213" s="19"/>
      <c r="AP213" s="19"/>
      <c r="AQ213" s="19"/>
      <c r="AR213" s="19"/>
      <c r="AS213" s="19"/>
      <c r="AT213" s="19"/>
      <c r="AU213" s="19"/>
    </row>
    <row r="214" spans="3:48">
      <c r="C214" s="18"/>
      <c r="D214" s="18"/>
      <c r="P214" s="15"/>
      <c r="AA214" s="19"/>
      <c r="AB214" s="19"/>
      <c r="AC214" s="19"/>
      <c r="AD214" s="19"/>
      <c r="AE214" s="19"/>
      <c r="AG214" s="137"/>
      <c r="AN214" s="19"/>
      <c r="AO214" s="19"/>
      <c r="AP214" s="19"/>
      <c r="AQ214" s="19"/>
      <c r="AR214" s="19"/>
      <c r="AS214" s="19"/>
      <c r="AT214" s="19"/>
      <c r="AU214" s="19"/>
    </row>
    <row r="215" spans="3:48">
      <c r="C215" s="18"/>
      <c r="D215" s="18"/>
      <c r="P215" s="15"/>
      <c r="AA215" s="19"/>
      <c r="AB215" s="19"/>
      <c r="AC215" s="19"/>
      <c r="AD215" s="19"/>
      <c r="AE215" s="19"/>
      <c r="AG215" s="137"/>
      <c r="AN215" s="19"/>
      <c r="AO215" s="19"/>
      <c r="AP215" s="19"/>
      <c r="AQ215" s="19"/>
      <c r="AR215" s="19"/>
      <c r="AS215" s="19"/>
      <c r="AT215" s="19"/>
      <c r="AU215" s="19"/>
    </row>
    <row r="216" spans="3:48">
      <c r="C216" s="18"/>
      <c r="D216" s="18"/>
      <c r="P216" s="15"/>
      <c r="AA216" s="19"/>
      <c r="AB216" s="19"/>
      <c r="AC216" s="19"/>
      <c r="AD216" s="19"/>
      <c r="AE216" s="19"/>
      <c r="AG216" s="137"/>
      <c r="AN216" s="19"/>
      <c r="AO216" s="19"/>
      <c r="AP216" s="19"/>
      <c r="AQ216" s="19"/>
      <c r="AR216" s="19"/>
      <c r="AS216" s="19"/>
      <c r="AT216" s="19"/>
      <c r="AU216" s="19"/>
    </row>
    <row r="217" spans="3:48">
      <c r="C217" s="18"/>
      <c r="D217" s="18"/>
      <c r="P217" s="15"/>
      <c r="AA217" s="19"/>
      <c r="AB217" s="19"/>
      <c r="AC217" s="19"/>
      <c r="AD217" s="19"/>
      <c r="AE217" s="19"/>
      <c r="AG217" s="137"/>
      <c r="AN217" s="19"/>
      <c r="AO217" s="19"/>
      <c r="AP217" s="19"/>
      <c r="AQ217" s="19"/>
      <c r="AR217" s="19"/>
      <c r="AS217" s="19"/>
      <c r="AT217" s="19"/>
      <c r="AU217" s="19"/>
    </row>
    <row r="218" spans="3:48">
      <c r="C218" s="18"/>
      <c r="D218" s="18"/>
      <c r="P218" s="15"/>
      <c r="AA218" s="19"/>
      <c r="AB218" s="19"/>
      <c r="AC218" s="19"/>
      <c r="AD218" s="19"/>
      <c r="AE218" s="19"/>
      <c r="AG218" s="137"/>
      <c r="AN218" s="19"/>
      <c r="AO218" s="19"/>
      <c r="AP218" s="19"/>
      <c r="AQ218" s="19"/>
      <c r="AR218" s="19"/>
      <c r="AS218" s="19"/>
      <c r="AT218" s="19"/>
      <c r="AU218" s="19"/>
    </row>
    <row r="219" spans="3:48">
      <c r="C219" s="18"/>
      <c r="D219" s="18"/>
      <c r="P219" s="15"/>
      <c r="AA219" s="19"/>
      <c r="AB219" s="19"/>
      <c r="AC219" s="19"/>
      <c r="AD219" s="19"/>
      <c r="AE219" s="19"/>
      <c r="AG219" s="137"/>
      <c r="AN219" s="19"/>
      <c r="AO219" s="19"/>
      <c r="AP219" s="19"/>
      <c r="AQ219" s="19"/>
      <c r="AR219" s="19"/>
      <c r="AS219" s="19"/>
      <c r="AT219" s="19"/>
      <c r="AU219" s="19"/>
    </row>
    <row r="220" spans="3:48">
      <c r="C220" s="18"/>
      <c r="D220" s="18"/>
      <c r="P220" s="15"/>
      <c r="AA220" s="19"/>
      <c r="AB220" s="19"/>
      <c r="AC220" s="19"/>
      <c r="AD220" s="19"/>
      <c r="AE220" s="19"/>
      <c r="AG220" s="137"/>
      <c r="AN220" s="19"/>
      <c r="AO220" s="19"/>
      <c r="AP220" s="19"/>
      <c r="AQ220" s="19"/>
      <c r="AR220" s="19"/>
      <c r="AS220" s="19"/>
      <c r="AT220" s="19"/>
      <c r="AU220" s="19"/>
    </row>
    <row r="221" spans="3:48">
      <c r="C221" s="18"/>
      <c r="D221" s="18"/>
      <c r="P221" s="15"/>
      <c r="AA221" s="19"/>
      <c r="AB221" s="19"/>
      <c r="AC221" s="19"/>
      <c r="AD221" s="19"/>
      <c r="AE221" s="19"/>
      <c r="AG221" s="137"/>
      <c r="AN221" s="19"/>
      <c r="AO221" s="19"/>
      <c r="AP221" s="19"/>
      <c r="AQ221" s="19"/>
      <c r="AR221" s="19"/>
      <c r="AS221" s="19"/>
      <c r="AT221" s="19"/>
      <c r="AU221" s="19"/>
    </row>
    <row r="222" spans="3:48">
      <c r="C222" s="18"/>
      <c r="D222" s="18"/>
      <c r="P222" s="15"/>
      <c r="AA222" s="19"/>
      <c r="AB222" s="19"/>
      <c r="AC222" s="19"/>
      <c r="AD222" s="19"/>
      <c r="AE222" s="19"/>
      <c r="AG222" s="137"/>
      <c r="AN222" s="19"/>
      <c r="AO222" s="19"/>
      <c r="AP222" s="19"/>
      <c r="AQ222" s="19"/>
      <c r="AR222" s="19"/>
      <c r="AS222" s="19"/>
      <c r="AT222" s="19"/>
      <c r="AU222" s="19"/>
    </row>
    <row r="223" spans="3:48">
      <c r="C223" s="18"/>
      <c r="D223" s="18"/>
      <c r="P223" s="15"/>
      <c r="AA223" s="19"/>
      <c r="AB223" s="19"/>
      <c r="AC223" s="19"/>
      <c r="AD223" s="19"/>
      <c r="AE223" s="19"/>
      <c r="AG223" s="137"/>
      <c r="AN223" s="19"/>
      <c r="AO223" s="19"/>
      <c r="AP223" s="19"/>
      <c r="AQ223" s="19"/>
      <c r="AR223" s="19"/>
      <c r="AS223" s="19"/>
      <c r="AT223" s="19"/>
      <c r="AU223" s="19"/>
    </row>
    <row r="224" spans="3:48">
      <c r="C224" s="18"/>
      <c r="D224" s="18"/>
      <c r="P224" s="15"/>
      <c r="AA224" s="19"/>
      <c r="AB224" s="19"/>
      <c r="AC224" s="19"/>
      <c r="AD224" s="19"/>
      <c r="AE224" s="19"/>
      <c r="AG224" s="137"/>
      <c r="AN224" s="19"/>
      <c r="AO224" s="19"/>
      <c r="AP224" s="19"/>
      <c r="AQ224" s="19"/>
      <c r="AR224" s="19"/>
      <c r="AS224" s="19"/>
      <c r="AT224" s="19"/>
      <c r="AU224" s="19"/>
    </row>
    <row r="225" spans="3:48">
      <c r="C225" s="18"/>
      <c r="D225" s="18"/>
      <c r="P225" s="15"/>
      <c r="AA225" s="19"/>
      <c r="AB225" s="19"/>
      <c r="AC225" s="19"/>
      <c r="AD225" s="19"/>
      <c r="AE225" s="19"/>
      <c r="AG225" s="137"/>
      <c r="AN225" s="19"/>
      <c r="AO225" s="19"/>
      <c r="AP225" s="19"/>
      <c r="AQ225" s="19"/>
      <c r="AR225" s="19"/>
      <c r="AS225" s="19"/>
      <c r="AT225" s="19"/>
      <c r="AU225" s="19"/>
    </row>
    <row r="226" spans="3:48">
      <c r="C226" s="18"/>
      <c r="D226" s="18"/>
      <c r="P226" s="15"/>
      <c r="AA226" s="19"/>
      <c r="AB226" s="19"/>
      <c r="AC226" s="19"/>
      <c r="AD226" s="19"/>
      <c r="AE226" s="19"/>
      <c r="AG226" s="137"/>
      <c r="AN226" s="19"/>
      <c r="AO226" s="19"/>
      <c r="AP226" s="19"/>
      <c r="AQ226" s="19"/>
      <c r="AR226" s="19"/>
      <c r="AS226" s="19"/>
      <c r="AT226" s="19"/>
      <c r="AU226" s="19"/>
    </row>
    <row r="227" spans="3:48">
      <c r="C227" s="18"/>
      <c r="D227" s="18"/>
      <c r="P227" s="15"/>
      <c r="AA227" s="19"/>
      <c r="AB227" s="19"/>
      <c r="AC227" s="19"/>
      <c r="AD227" s="19"/>
      <c r="AE227" s="19"/>
      <c r="AG227" s="137"/>
      <c r="AN227" s="19"/>
      <c r="AO227" s="19"/>
      <c r="AP227" s="19"/>
      <c r="AQ227" s="19"/>
      <c r="AR227" s="19"/>
      <c r="AS227" s="19"/>
      <c r="AT227" s="19"/>
      <c r="AU227" s="19"/>
    </row>
    <row r="228" spans="3:48">
      <c r="C228" s="18"/>
      <c r="D228" s="18"/>
      <c r="P228" s="15"/>
      <c r="AA228" s="19"/>
      <c r="AB228" s="19"/>
      <c r="AC228" s="19"/>
      <c r="AD228" s="19"/>
      <c r="AE228" s="19"/>
      <c r="AG228" s="137"/>
      <c r="AN228" s="19"/>
      <c r="AO228" s="19"/>
      <c r="AP228" s="19"/>
      <c r="AQ228" s="19"/>
      <c r="AR228" s="19"/>
      <c r="AS228" s="19"/>
      <c r="AT228" s="19"/>
      <c r="AU228" s="19"/>
    </row>
    <row r="229" spans="3:48">
      <c r="C229" s="18"/>
      <c r="D229" s="18"/>
      <c r="P229" s="15"/>
      <c r="AA229" s="19"/>
      <c r="AB229" s="19"/>
      <c r="AC229" s="19"/>
      <c r="AD229" s="19"/>
      <c r="AE229" s="19"/>
      <c r="AG229" s="137"/>
      <c r="AN229" s="19"/>
      <c r="AO229" s="19"/>
      <c r="AP229" s="19"/>
      <c r="AQ229" s="19"/>
      <c r="AR229" s="19"/>
      <c r="AS229" s="19"/>
      <c r="AT229" s="19"/>
      <c r="AU229" s="19"/>
    </row>
    <row r="230" spans="3:48">
      <c r="C230" s="18"/>
      <c r="D230" s="18"/>
      <c r="P230" s="15"/>
      <c r="AA230" s="19"/>
      <c r="AB230" s="19"/>
      <c r="AC230" s="19"/>
      <c r="AD230" s="19"/>
      <c r="AE230" s="19"/>
      <c r="AG230" s="137"/>
      <c r="AN230" s="19"/>
      <c r="AO230" s="19"/>
      <c r="AP230" s="19"/>
      <c r="AQ230" s="19"/>
      <c r="AR230" s="19"/>
      <c r="AS230" s="19"/>
      <c r="AT230" s="19"/>
      <c r="AU230" s="19"/>
    </row>
    <row r="231" spans="3:48">
      <c r="C231" s="18"/>
      <c r="D231" s="18"/>
      <c r="P231" s="15"/>
      <c r="AA231" s="19"/>
      <c r="AB231" s="19"/>
      <c r="AC231" s="19"/>
      <c r="AD231" s="19"/>
      <c r="AE231" s="19"/>
      <c r="AG231" s="137"/>
      <c r="AN231" s="19"/>
      <c r="AO231" s="19"/>
      <c r="AP231" s="19"/>
      <c r="AQ231" s="19"/>
      <c r="AR231" s="19"/>
      <c r="AS231" s="19"/>
      <c r="AT231" s="19"/>
      <c r="AU231" s="19"/>
      <c r="AV231" s="19"/>
    </row>
    <row r="232" spans="3:48">
      <c r="C232" s="18"/>
      <c r="D232" s="18"/>
      <c r="P232" s="15"/>
      <c r="AA232" s="19"/>
      <c r="AB232" s="19"/>
      <c r="AC232" s="19"/>
      <c r="AD232" s="19"/>
      <c r="AE232" s="19"/>
      <c r="AG232" s="137"/>
      <c r="AN232" s="19"/>
      <c r="AO232" s="19"/>
      <c r="AP232" s="19"/>
      <c r="AQ232" s="19"/>
      <c r="AR232" s="19"/>
      <c r="AS232" s="19"/>
      <c r="AT232" s="19"/>
      <c r="AU232" s="19"/>
    </row>
    <row r="233" spans="3:48">
      <c r="C233" s="18"/>
      <c r="D233" s="18"/>
      <c r="P233" s="15"/>
      <c r="AA233" s="19"/>
      <c r="AB233" s="19"/>
      <c r="AC233" s="19"/>
      <c r="AD233" s="19"/>
      <c r="AE233" s="19"/>
      <c r="AG233" s="137"/>
      <c r="AN233" s="19"/>
      <c r="AO233" s="19"/>
      <c r="AP233" s="19"/>
      <c r="AQ233" s="19"/>
      <c r="AR233" s="19"/>
      <c r="AS233" s="19"/>
      <c r="AT233" s="19"/>
      <c r="AU233" s="19"/>
    </row>
    <row r="234" spans="3:48">
      <c r="C234" s="18"/>
      <c r="D234" s="18"/>
      <c r="P234" s="15"/>
      <c r="AA234" s="19"/>
      <c r="AB234" s="19"/>
      <c r="AC234" s="19"/>
      <c r="AD234" s="19"/>
      <c r="AE234" s="19"/>
      <c r="AG234" s="137"/>
      <c r="AN234" s="19"/>
      <c r="AO234" s="19"/>
      <c r="AP234" s="19"/>
      <c r="AQ234" s="19"/>
      <c r="AR234" s="19"/>
      <c r="AS234" s="19"/>
      <c r="AT234" s="19"/>
      <c r="AU234" s="19"/>
    </row>
    <row r="235" spans="3:48">
      <c r="C235" s="18"/>
      <c r="D235" s="18"/>
      <c r="P235" s="15"/>
      <c r="AA235" s="19"/>
      <c r="AB235" s="19"/>
      <c r="AC235" s="19"/>
      <c r="AD235" s="19"/>
      <c r="AE235" s="19"/>
      <c r="AG235" s="137"/>
      <c r="AN235" s="19"/>
      <c r="AO235" s="19"/>
      <c r="AP235" s="19"/>
      <c r="AQ235" s="19"/>
      <c r="AR235" s="19"/>
      <c r="AS235" s="19"/>
      <c r="AT235" s="19"/>
      <c r="AU235" s="19"/>
    </row>
    <row r="236" spans="3:48">
      <c r="C236" s="18"/>
      <c r="D236" s="18"/>
      <c r="P236" s="15"/>
      <c r="AA236" s="19"/>
      <c r="AB236" s="19"/>
      <c r="AC236" s="19"/>
      <c r="AD236" s="19"/>
      <c r="AE236" s="19"/>
      <c r="AG236" s="137"/>
      <c r="AN236" s="19"/>
      <c r="AO236" s="19"/>
      <c r="AP236" s="19"/>
      <c r="AQ236" s="19"/>
      <c r="AR236" s="19"/>
      <c r="AS236" s="19"/>
      <c r="AT236" s="19"/>
      <c r="AU236" s="19"/>
    </row>
    <row r="237" spans="3:48">
      <c r="C237" s="18"/>
      <c r="D237" s="18"/>
      <c r="P237" s="15"/>
      <c r="AA237" s="19"/>
      <c r="AB237" s="19"/>
      <c r="AC237" s="19"/>
      <c r="AD237" s="19"/>
      <c r="AE237" s="19"/>
      <c r="AG237" s="137"/>
      <c r="AN237" s="19"/>
      <c r="AO237" s="19"/>
      <c r="AP237" s="19"/>
      <c r="AQ237" s="19"/>
      <c r="AR237" s="19"/>
      <c r="AS237" s="19"/>
      <c r="AT237" s="19"/>
      <c r="AU237" s="19"/>
    </row>
    <row r="238" spans="3:48">
      <c r="C238" s="18"/>
      <c r="D238" s="18"/>
      <c r="P238" s="15"/>
      <c r="AA238" s="19"/>
      <c r="AB238" s="19"/>
      <c r="AC238" s="19"/>
      <c r="AD238" s="19"/>
      <c r="AE238" s="19"/>
      <c r="AG238" s="137"/>
      <c r="AN238" s="19"/>
      <c r="AO238" s="19"/>
      <c r="AP238" s="19"/>
      <c r="AQ238" s="19"/>
      <c r="AR238" s="19"/>
      <c r="AS238" s="19"/>
      <c r="AT238" s="19"/>
      <c r="AU238" s="19"/>
    </row>
    <row r="239" spans="3:48">
      <c r="C239" s="18"/>
      <c r="D239" s="18"/>
      <c r="P239" s="15"/>
      <c r="AA239" s="19"/>
      <c r="AB239" s="19"/>
      <c r="AC239" s="19"/>
      <c r="AD239" s="19"/>
      <c r="AE239" s="19"/>
      <c r="AG239" s="137"/>
      <c r="AN239" s="19"/>
      <c r="AO239" s="19"/>
      <c r="AP239" s="19"/>
      <c r="AQ239" s="19"/>
      <c r="AR239" s="19"/>
      <c r="AS239" s="19"/>
      <c r="AT239" s="19"/>
      <c r="AU239" s="19"/>
    </row>
    <row r="240" spans="3:48">
      <c r="C240" s="18"/>
      <c r="D240" s="18"/>
      <c r="P240" s="15"/>
      <c r="AA240" s="19"/>
      <c r="AB240" s="19"/>
      <c r="AC240" s="19"/>
      <c r="AD240" s="19"/>
      <c r="AE240" s="19"/>
      <c r="AG240" s="137"/>
      <c r="AN240" s="19"/>
      <c r="AO240" s="19"/>
      <c r="AP240" s="19"/>
      <c r="AQ240" s="19"/>
      <c r="AR240" s="19"/>
      <c r="AS240" s="19"/>
      <c r="AT240" s="19"/>
      <c r="AU240" s="19"/>
    </row>
    <row r="241" spans="3:48">
      <c r="C241" s="18"/>
      <c r="D241" s="18"/>
      <c r="P241" s="15"/>
      <c r="AA241" s="19"/>
      <c r="AB241" s="19"/>
      <c r="AC241" s="19"/>
      <c r="AD241" s="19"/>
      <c r="AE241" s="19"/>
      <c r="AG241" s="137"/>
      <c r="AN241" s="19"/>
      <c r="AO241" s="19"/>
      <c r="AP241" s="19"/>
      <c r="AQ241" s="19"/>
      <c r="AR241" s="19"/>
      <c r="AS241" s="19"/>
      <c r="AT241" s="19"/>
      <c r="AU241" s="19"/>
    </row>
    <row r="242" spans="3:48">
      <c r="C242" s="18"/>
      <c r="D242" s="18"/>
      <c r="P242" s="15"/>
      <c r="AA242" s="19"/>
      <c r="AB242" s="19"/>
      <c r="AC242" s="19"/>
      <c r="AD242" s="19"/>
      <c r="AE242" s="19"/>
      <c r="AG242" s="137"/>
      <c r="AN242" s="19"/>
      <c r="AO242" s="19"/>
      <c r="AP242" s="19"/>
      <c r="AQ242" s="19"/>
      <c r="AR242" s="19"/>
      <c r="AS242" s="19"/>
      <c r="AT242" s="19"/>
      <c r="AU242" s="19"/>
    </row>
    <row r="243" spans="3:48">
      <c r="C243" s="18"/>
      <c r="D243" s="18"/>
      <c r="P243" s="15"/>
      <c r="AA243" s="19"/>
      <c r="AB243" s="19"/>
      <c r="AC243" s="19"/>
      <c r="AD243" s="19"/>
      <c r="AE243" s="19"/>
      <c r="AG243" s="137"/>
      <c r="AN243" s="19"/>
      <c r="AO243" s="19"/>
      <c r="AP243" s="19"/>
      <c r="AQ243" s="19"/>
      <c r="AR243" s="19"/>
      <c r="AS243" s="19"/>
      <c r="AT243" s="19"/>
      <c r="AU243" s="19"/>
    </row>
    <row r="244" spans="3:48">
      <c r="C244" s="18"/>
      <c r="D244" s="18"/>
      <c r="P244" s="15"/>
      <c r="AA244" s="19"/>
      <c r="AB244" s="19"/>
      <c r="AC244" s="19"/>
      <c r="AD244" s="19"/>
      <c r="AE244" s="19"/>
      <c r="AG244" s="137"/>
      <c r="AN244" s="19"/>
      <c r="AO244" s="19"/>
      <c r="AP244" s="19"/>
      <c r="AQ244" s="19"/>
      <c r="AR244" s="19"/>
      <c r="AS244" s="19"/>
      <c r="AT244" s="19"/>
      <c r="AU244" s="19"/>
    </row>
    <row r="245" spans="3:48">
      <c r="C245" s="18"/>
      <c r="D245" s="18"/>
      <c r="P245" s="15"/>
      <c r="AA245" s="19"/>
      <c r="AB245" s="19"/>
      <c r="AC245" s="19"/>
      <c r="AD245" s="19"/>
      <c r="AE245" s="19"/>
      <c r="AG245" s="137"/>
      <c r="AN245" s="19"/>
      <c r="AO245" s="19"/>
      <c r="AP245" s="19"/>
      <c r="AQ245" s="19"/>
      <c r="AR245" s="19"/>
      <c r="AS245" s="19"/>
      <c r="AT245" s="19"/>
      <c r="AU245" s="19"/>
    </row>
    <row r="246" spans="3:48">
      <c r="C246" s="18"/>
      <c r="D246" s="18"/>
      <c r="P246" s="15"/>
      <c r="AA246" s="19"/>
      <c r="AB246" s="19"/>
      <c r="AC246" s="19"/>
      <c r="AD246" s="19"/>
      <c r="AE246" s="19"/>
      <c r="AG246" s="137"/>
      <c r="AN246" s="19"/>
      <c r="AO246" s="19"/>
      <c r="AP246" s="19"/>
      <c r="AQ246" s="19"/>
      <c r="AR246" s="19"/>
      <c r="AS246" s="19"/>
      <c r="AT246" s="19"/>
      <c r="AU246" s="19"/>
    </row>
    <row r="247" spans="3:48">
      <c r="C247" s="18"/>
      <c r="D247" s="18"/>
      <c r="P247" s="15"/>
      <c r="AA247" s="19"/>
      <c r="AB247" s="19"/>
      <c r="AC247" s="19"/>
      <c r="AD247" s="19"/>
      <c r="AE247" s="19"/>
      <c r="AG247" s="137"/>
      <c r="AN247" s="19"/>
      <c r="AO247" s="19"/>
      <c r="AP247" s="19"/>
      <c r="AQ247" s="19"/>
      <c r="AR247" s="19"/>
      <c r="AS247" s="19"/>
      <c r="AT247" s="19"/>
      <c r="AU247" s="19"/>
    </row>
    <row r="248" spans="3:48">
      <c r="C248" s="18"/>
      <c r="D248" s="18"/>
      <c r="P248" s="15"/>
      <c r="AA248" s="19"/>
      <c r="AB248" s="19"/>
      <c r="AC248" s="19"/>
      <c r="AD248" s="19"/>
      <c r="AE248" s="19"/>
      <c r="AG248" s="137"/>
      <c r="AN248" s="19"/>
      <c r="AO248" s="19"/>
      <c r="AP248" s="19"/>
      <c r="AQ248" s="19"/>
      <c r="AR248" s="19"/>
      <c r="AS248" s="19"/>
      <c r="AT248" s="19"/>
      <c r="AU248" s="19"/>
    </row>
    <row r="249" spans="3:48">
      <c r="C249" s="18"/>
      <c r="D249" s="18"/>
      <c r="P249" s="15"/>
      <c r="AA249" s="19"/>
      <c r="AB249" s="19"/>
      <c r="AC249" s="19"/>
      <c r="AD249" s="19"/>
      <c r="AE249" s="19"/>
      <c r="AG249" s="137"/>
      <c r="AN249" s="19"/>
      <c r="AO249" s="19"/>
      <c r="AP249" s="19"/>
      <c r="AQ249" s="19"/>
      <c r="AR249" s="19"/>
      <c r="AS249" s="19"/>
      <c r="AT249" s="19"/>
      <c r="AU249" s="19"/>
    </row>
    <row r="250" spans="3:48">
      <c r="C250" s="18"/>
      <c r="D250" s="18"/>
      <c r="P250" s="15"/>
      <c r="AA250" s="19"/>
      <c r="AB250" s="19"/>
      <c r="AC250" s="19"/>
      <c r="AD250" s="19"/>
      <c r="AE250" s="19"/>
      <c r="AG250" s="137"/>
      <c r="AN250" s="19"/>
      <c r="AO250" s="19"/>
      <c r="AP250" s="19"/>
      <c r="AQ250" s="19"/>
      <c r="AR250" s="19"/>
      <c r="AS250" s="19"/>
      <c r="AT250" s="19"/>
      <c r="AU250" s="19"/>
    </row>
    <row r="251" spans="3:48">
      <c r="C251" s="18"/>
      <c r="D251" s="18"/>
      <c r="P251" s="15"/>
      <c r="AA251" s="19"/>
      <c r="AB251" s="19"/>
      <c r="AC251" s="19"/>
      <c r="AD251" s="19"/>
      <c r="AE251" s="19"/>
      <c r="AG251" s="137"/>
      <c r="AN251" s="19"/>
      <c r="AO251" s="19"/>
      <c r="AP251" s="19"/>
      <c r="AQ251" s="19"/>
      <c r="AR251" s="19"/>
      <c r="AS251" s="19"/>
      <c r="AT251" s="19"/>
      <c r="AU251" s="19"/>
    </row>
    <row r="252" spans="3:48">
      <c r="C252" s="18"/>
      <c r="D252" s="18"/>
      <c r="P252" s="15"/>
      <c r="AA252" s="19"/>
      <c r="AB252" s="19"/>
      <c r="AC252" s="19"/>
      <c r="AD252" s="19"/>
      <c r="AE252" s="19"/>
      <c r="AG252" s="137"/>
      <c r="AN252" s="19"/>
      <c r="AO252" s="19"/>
      <c r="AP252" s="19"/>
      <c r="AQ252" s="19"/>
      <c r="AR252" s="19"/>
      <c r="AS252" s="19"/>
      <c r="AT252" s="19"/>
      <c r="AU252" s="19"/>
      <c r="AV252" s="19"/>
    </row>
    <row r="253" spans="3:48">
      <c r="C253" s="18"/>
      <c r="D253" s="18"/>
      <c r="P253" s="15"/>
      <c r="AA253" s="19"/>
      <c r="AB253" s="19"/>
      <c r="AC253" s="19"/>
      <c r="AD253" s="19"/>
      <c r="AE253" s="19"/>
      <c r="AG253" s="137"/>
      <c r="AN253" s="19"/>
      <c r="AO253" s="19"/>
      <c r="AP253" s="19"/>
      <c r="AQ253" s="19"/>
      <c r="AR253" s="19"/>
      <c r="AS253" s="19"/>
      <c r="AT253" s="19"/>
      <c r="AU253" s="19"/>
    </row>
    <row r="254" spans="3:48">
      <c r="C254" s="18"/>
      <c r="D254" s="18"/>
      <c r="P254" s="15"/>
      <c r="AA254" s="19"/>
      <c r="AB254" s="19"/>
      <c r="AC254" s="19"/>
      <c r="AD254" s="19"/>
      <c r="AE254" s="19"/>
      <c r="AG254" s="137"/>
      <c r="AN254" s="19"/>
      <c r="AO254" s="19"/>
      <c r="AP254" s="19"/>
      <c r="AQ254" s="19"/>
      <c r="AR254" s="19"/>
      <c r="AS254" s="19"/>
      <c r="AT254" s="19"/>
      <c r="AU254" s="19"/>
      <c r="AV254" s="19"/>
    </row>
    <row r="255" spans="3:48">
      <c r="C255" s="18"/>
      <c r="D255" s="18"/>
      <c r="P255" s="15"/>
      <c r="AA255" s="19"/>
      <c r="AB255" s="19"/>
      <c r="AC255" s="19"/>
      <c r="AD255" s="19"/>
      <c r="AE255" s="19"/>
      <c r="AG255" s="137"/>
      <c r="AN255" s="19"/>
      <c r="AO255" s="19"/>
      <c r="AP255" s="19"/>
      <c r="AQ255" s="19"/>
      <c r="AR255" s="19"/>
      <c r="AS255" s="19"/>
      <c r="AT255" s="19"/>
      <c r="AU255" s="19"/>
    </row>
    <row r="256" spans="3:48">
      <c r="C256" s="18"/>
      <c r="D256" s="18"/>
      <c r="P256" s="15"/>
      <c r="AA256" s="19"/>
      <c r="AB256" s="19"/>
      <c r="AC256" s="19"/>
      <c r="AD256" s="19"/>
      <c r="AE256" s="19"/>
      <c r="AG256" s="137"/>
      <c r="AN256" s="19"/>
      <c r="AO256" s="19"/>
      <c r="AP256" s="19"/>
      <c r="AQ256" s="19"/>
      <c r="AR256" s="19"/>
      <c r="AS256" s="19"/>
      <c r="AT256" s="19"/>
      <c r="AU256" s="19"/>
      <c r="AV256" s="19"/>
    </row>
    <row r="257" spans="3:48">
      <c r="C257" s="18"/>
      <c r="D257" s="18"/>
      <c r="P257" s="15"/>
      <c r="AA257" s="19"/>
      <c r="AB257" s="19"/>
      <c r="AC257" s="19"/>
      <c r="AD257" s="19"/>
      <c r="AE257" s="19"/>
      <c r="AG257" s="137"/>
      <c r="AN257" s="19"/>
      <c r="AO257" s="19"/>
      <c r="AP257" s="19"/>
      <c r="AQ257" s="19"/>
      <c r="AR257" s="19"/>
      <c r="AS257" s="19"/>
      <c r="AT257" s="19"/>
      <c r="AU257" s="19"/>
      <c r="AV257" s="19"/>
    </row>
    <row r="258" spans="3:48">
      <c r="C258" s="18"/>
      <c r="D258" s="18"/>
      <c r="P258" s="15"/>
      <c r="AA258" s="19"/>
      <c r="AB258" s="19"/>
      <c r="AC258" s="19"/>
      <c r="AD258" s="19"/>
      <c r="AE258" s="19"/>
      <c r="AG258" s="137"/>
      <c r="AN258" s="19"/>
      <c r="AO258" s="19"/>
      <c r="AP258" s="19"/>
      <c r="AQ258" s="19"/>
      <c r="AR258" s="19"/>
      <c r="AS258" s="19"/>
      <c r="AT258" s="19"/>
      <c r="AU258" s="19"/>
    </row>
    <row r="259" spans="3:48">
      <c r="C259" s="18"/>
      <c r="D259" s="18"/>
      <c r="P259" s="15"/>
      <c r="AA259" s="19"/>
      <c r="AB259" s="19"/>
      <c r="AC259" s="19"/>
      <c r="AD259" s="19"/>
      <c r="AE259" s="19"/>
      <c r="AG259" s="137"/>
      <c r="AN259" s="19"/>
      <c r="AO259" s="19"/>
      <c r="AP259" s="19"/>
      <c r="AQ259" s="19"/>
      <c r="AR259" s="19"/>
      <c r="AS259" s="19"/>
      <c r="AT259" s="19"/>
      <c r="AU259" s="19"/>
      <c r="AV259" s="19"/>
    </row>
    <row r="260" spans="3:48">
      <c r="C260" s="18"/>
      <c r="D260" s="18"/>
      <c r="P260" s="15"/>
      <c r="AA260" s="19"/>
      <c r="AB260" s="19"/>
      <c r="AC260" s="19"/>
      <c r="AD260" s="19"/>
      <c r="AE260" s="19"/>
      <c r="AG260" s="137"/>
      <c r="AN260" s="19"/>
      <c r="AO260" s="19"/>
      <c r="AP260" s="19"/>
      <c r="AQ260" s="19"/>
      <c r="AR260" s="19"/>
      <c r="AS260" s="19"/>
      <c r="AT260" s="19"/>
      <c r="AU260" s="19"/>
      <c r="AV260" s="19"/>
    </row>
    <row r="261" spans="3:48">
      <c r="C261" s="18"/>
      <c r="D261" s="18"/>
      <c r="P261" s="15"/>
      <c r="AA261" s="19"/>
      <c r="AB261" s="19"/>
      <c r="AC261" s="19"/>
      <c r="AD261" s="19"/>
      <c r="AE261" s="19"/>
      <c r="AG261" s="137"/>
      <c r="AN261" s="19"/>
      <c r="AO261" s="19"/>
      <c r="AP261" s="19"/>
      <c r="AQ261" s="19"/>
      <c r="AR261" s="19"/>
      <c r="AS261" s="19"/>
      <c r="AT261" s="19"/>
      <c r="AU261" s="19"/>
    </row>
    <row r="262" spans="3:48">
      <c r="C262" s="18"/>
      <c r="D262" s="18"/>
      <c r="P262" s="15"/>
      <c r="AA262" s="19"/>
      <c r="AB262" s="19"/>
      <c r="AC262" s="19"/>
      <c r="AD262" s="19"/>
      <c r="AE262" s="19"/>
      <c r="AG262" s="137"/>
      <c r="AN262" s="19"/>
      <c r="AO262" s="19"/>
      <c r="AP262" s="19"/>
      <c r="AQ262" s="19"/>
      <c r="AR262" s="19"/>
      <c r="AS262" s="19"/>
      <c r="AT262" s="19"/>
      <c r="AU262" s="19"/>
      <c r="AV262" s="19"/>
    </row>
    <row r="263" spans="3:48">
      <c r="C263" s="18"/>
      <c r="D263" s="18"/>
      <c r="P263" s="15"/>
      <c r="AA263" s="19"/>
      <c r="AB263" s="19"/>
      <c r="AC263" s="19"/>
      <c r="AD263" s="19"/>
      <c r="AE263" s="19"/>
      <c r="AG263" s="137"/>
      <c r="AN263" s="19"/>
      <c r="AO263" s="19"/>
      <c r="AP263" s="19"/>
      <c r="AQ263" s="19"/>
      <c r="AR263" s="19"/>
      <c r="AS263" s="19"/>
      <c r="AT263" s="19"/>
      <c r="AU263" s="19"/>
      <c r="AV263" s="19"/>
    </row>
    <row r="264" spans="3:48">
      <c r="C264" s="18"/>
      <c r="D264" s="18"/>
      <c r="P264" s="15"/>
      <c r="AA264" s="19"/>
      <c r="AB264" s="19"/>
      <c r="AC264" s="19"/>
      <c r="AD264" s="19"/>
      <c r="AE264" s="19"/>
      <c r="AG264" s="137"/>
      <c r="AN264" s="19"/>
      <c r="AO264" s="19"/>
      <c r="AP264" s="19"/>
      <c r="AQ264" s="19"/>
      <c r="AR264" s="19"/>
      <c r="AS264" s="19"/>
      <c r="AT264" s="19"/>
      <c r="AU264" s="19"/>
      <c r="AV264" s="19"/>
    </row>
    <row r="265" spans="3:48">
      <c r="C265" s="18"/>
      <c r="D265" s="18"/>
      <c r="P265" s="15"/>
      <c r="AA265" s="19"/>
      <c r="AB265" s="19"/>
      <c r="AC265" s="19"/>
      <c r="AD265" s="19"/>
      <c r="AE265" s="19"/>
      <c r="AG265" s="137"/>
      <c r="AN265" s="19"/>
      <c r="AO265" s="19"/>
      <c r="AP265" s="19"/>
      <c r="AQ265" s="19"/>
      <c r="AR265" s="19"/>
      <c r="AS265" s="19"/>
      <c r="AT265" s="19"/>
      <c r="AU265" s="19"/>
      <c r="AV265" s="19"/>
    </row>
    <row r="266" spans="3:48">
      <c r="C266" s="18"/>
      <c r="D266" s="18"/>
      <c r="P266" s="15"/>
      <c r="AA266" s="19"/>
      <c r="AB266" s="19"/>
      <c r="AC266" s="19"/>
      <c r="AD266" s="19"/>
      <c r="AE266" s="19"/>
      <c r="AG266" s="137"/>
      <c r="AN266" s="19"/>
      <c r="AO266" s="19"/>
      <c r="AP266" s="19"/>
      <c r="AQ266" s="19"/>
      <c r="AR266" s="19"/>
      <c r="AS266" s="19"/>
      <c r="AT266" s="19"/>
      <c r="AU266" s="19"/>
    </row>
    <row r="267" spans="3:48">
      <c r="C267" s="18"/>
      <c r="D267" s="18"/>
      <c r="P267" s="15"/>
      <c r="AA267" s="19"/>
      <c r="AB267" s="19"/>
      <c r="AC267" s="19"/>
      <c r="AD267" s="19"/>
      <c r="AE267" s="19"/>
      <c r="AG267" s="137"/>
      <c r="AN267" s="19"/>
      <c r="AO267" s="19"/>
      <c r="AP267" s="19"/>
      <c r="AQ267" s="19"/>
      <c r="AR267" s="19"/>
      <c r="AS267" s="19"/>
      <c r="AT267" s="19"/>
      <c r="AU267" s="19"/>
      <c r="AV267" s="19"/>
    </row>
    <row r="268" spans="3:48">
      <c r="C268" s="18"/>
      <c r="D268" s="18"/>
      <c r="P268" s="15"/>
      <c r="AA268" s="19"/>
      <c r="AB268" s="19"/>
      <c r="AC268" s="19"/>
      <c r="AD268" s="19"/>
      <c r="AE268" s="19"/>
      <c r="AG268" s="137"/>
      <c r="AN268" s="19"/>
      <c r="AO268" s="19"/>
      <c r="AP268" s="19"/>
      <c r="AQ268" s="19"/>
      <c r="AR268" s="19"/>
      <c r="AS268" s="19"/>
      <c r="AT268" s="19"/>
      <c r="AU268" s="19"/>
    </row>
    <row r="269" spans="3:48">
      <c r="C269" s="18"/>
      <c r="D269" s="18"/>
      <c r="P269" s="15"/>
      <c r="AA269" s="19"/>
      <c r="AB269" s="19"/>
      <c r="AC269" s="19"/>
      <c r="AD269" s="19"/>
      <c r="AE269" s="19"/>
      <c r="AG269" s="137"/>
      <c r="AN269" s="19"/>
      <c r="AO269" s="19"/>
      <c r="AP269" s="19"/>
      <c r="AQ269" s="19"/>
      <c r="AR269" s="19"/>
      <c r="AS269" s="19"/>
      <c r="AT269" s="19"/>
      <c r="AU269" s="19"/>
    </row>
    <row r="270" spans="3:48">
      <c r="P270" s="15"/>
      <c r="AA270" s="19"/>
      <c r="AB270" s="19"/>
      <c r="AC270" s="19"/>
      <c r="AD270" s="19"/>
      <c r="AE270" s="19"/>
      <c r="AG270" s="137"/>
      <c r="AN270" s="19"/>
      <c r="AO270" s="19"/>
      <c r="AP270" s="19"/>
      <c r="AQ270" s="19"/>
      <c r="AR270" s="19"/>
      <c r="AS270" s="19"/>
      <c r="AT270" s="19"/>
      <c r="AU270" s="19"/>
    </row>
    <row r="271" spans="3:48">
      <c r="P271" s="15"/>
      <c r="AA271" s="19"/>
      <c r="AB271" s="19"/>
      <c r="AC271" s="19"/>
      <c r="AD271" s="19"/>
      <c r="AE271" s="19"/>
      <c r="AG271" s="137"/>
      <c r="AN271" s="19"/>
      <c r="AO271" s="19"/>
      <c r="AP271" s="19"/>
      <c r="AQ271" s="19"/>
      <c r="AR271" s="19"/>
      <c r="AS271" s="19"/>
      <c r="AT271" s="19"/>
      <c r="AU271" s="19"/>
    </row>
    <row r="272" spans="3:48">
      <c r="P272" s="15"/>
      <c r="AA272" s="19"/>
      <c r="AB272" s="19"/>
      <c r="AC272" s="19"/>
      <c r="AD272" s="19"/>
      <c r="AE272" s="19"/>
      <c r="AG272" s="137"/>
      <c r="AN272" s="19"/>
      <c r="AO272" s="19"/>
      <c r="AP272" s="19"/>
      <c r="AQ272" s="19"/>
      <c r="AR272" s="19"/>
      <c r="AS272" s="19"/>
      <c r="AT272" s="19"/>
      <c r="AU272" s="19"/>
    </row>
    <row r="273" spans="16:48">
      <c r="P273" s="15"/>
      <c r="AA273" s="19"/>
      <c r="AB273" s="19"/>
      <c r="AC273" s="19"/>
      <c r="AD273" s="19"/>
      <c r="AE273" s="19"/>
      <c r="AG273" s="137"/>
      <c r="AN273" s="19"/>
      <c r="AO273" s="19"/>
      <c r="AP273" s="19"/>
      <c r="AQ273" s="19"/>
      <c r="AR273" s="19"/>
      <c r="AS273" s="19"/>
      <c r="AT273" s="19"/>
      <c r="AU273" s="19"/>
    </row>
    <row r="274" spans="16:48">
      <c r="P274" s="15"/>
      <c r="AA274" s="19"/>
      <c r="AB274" s="19"/>
      <c r="AC274" s="19"/>
      <c r="AD274" s="19"/>
      <c r="AE274" s="19"/>
      <c r="AG274" s="137"/>
      <c r="AN274" s="19"/>
      <c r="AO274" s="19"/>
      <c r="AP274" s="19"/>
      <c r="AQ274" s="19"/>
      <c r="AR274" s="19"/>
      <c r="AS274" s="19"/>
      <c r="AT274" s="19"/>
      <c r="AU274" s="19"/>
    </row>
    <row r="275" spans="16:48">
      <c r="P275" s="15"/>
      <c r="AA275" s="19"/>
      <c r="AB275" s="19"/>
      <c r="AC275" s="19"/>
      <c r="AD275" s="19"/>
      <c r="AE275" s="19"/>
      <c r="AG275" s="137"/>
      <c r="AN275" s="19"/>
      <c r="AO275" s="19"/>
      <c r="AP275" s="19"/>
      <c r="AQ275" s="19"/>
      <c r="AR275" s="19"/>
      <c r="AS275" s="19"/>
      <c r="AT275" s="19"/>
      <c r="AU275" s="19"/>
      <c r="AV275" s="19"/>
    </row>
    <row r="276" spans="16:48">
      <c r="P276" s="15"/>
      <c r="AA276" s="19"/>
      <c r="AB276" s="19"/>
      <c r="AC276" s="19"/>
      <c r="AD276" s="19"/>
      <c r="AE276" s="19"/>
      <c r="AG276" s="137"/>
      <c r="AN276" s="19"/>
      <c r="AO276" s="19"/>
      <c r="AP276" s="19"/>
      <c r="AQ276" s="19"/>
      <c r="AR276" s="19"/>
      <c r="AS276" s="19"/>
      <c r="AT276" s="19"/>
      <c r="AU276" s="19"/>
    </row>
    <row r="277" spans="16:48">
      <c r="P277" s="15"/>
      <c r="AA277" s="19"/>
      <c r="AB277" s="19"/>
      <c r="AC277" s="19"/>
      <c r="AD277" s="19"/>
      <c r="AE277" s="19"/>
      <c r="AG277" s="137"/>
      <c r="AN277" s="19"/>
      <c r="AO277" s="19"/>
      <c r="AP277" s="19"/>
      <c r="AQ277" s="19"/>
      <c r="AR277" s="19"/>
      <c r="AS277" s="19"/>
      <c r="AT277" s="19"/>
      <c r="AU277" s="19"/>
    </row>
    <row r="278" spans="16:48">
      <c r="P278" s="15"/>
      <c r="AA278" s="19"/>
      <c r="AB278" s="19"/>
      <c r="AC278" s="19"/>
      <c r="AD278" s="19"/>
      <c r="AE278" s="19"/>
      <c r="AG278" s="137"/>
      <c r="AN278" s="19"/>
      <c r="AO278" s="19"/>
      <c r="AP278" s="19"/>
      <c r="AQ278" s="19"/>
      <c r="AR278" s="19"/>
      <c r="AS278" s="19"/>
      <c r="AT278" s="19"/>
      <c r="AU278" s="19"/>
    </row>
    <row r="279" spans="16:48">
      <c r="P279" s="15"/>
      <c r="AA279" s="19"/>
      <c r="AB279" s="19"/>
      <c r="AC279" s="19"/>
      <c r="AD279" s="19"/>
      <c r="AE279" s="19"/>
      <c r="AG279" s="137"/>
      <c r="AN279" s="19"/>
      <c r="AO279" s="19"/>
      <c r="AP279" s="19"/>
      <c r="AQ279" s="19"/>
      <c r="AR279" s="19"/>
      <c r="AS279" s="19"/>
      <c r="AT279" s="19"/>
      <c r="AU279" s="19"/>
    </row>
    <row r="280" spans="16:48">
      <c r="P280" s="15"/>
      <c r="AA280" s="19"/>
      <c r="AB280" s="19"/>
      <c r="AC280" s="19"/>
      <c r="AD280" s="19"/>
      <c r="AE280" s="19"/>
      <c r="AG280" s="137"/>
      <c r="AN280" s="19"/>
      <c r="AO280" s="19"/>
      <c r="AP280" s="19"/>
      <c r="AQ280" s="19"/>
      <c r="AR280" s="19"/>
      <c r="AS280" s="19"/>
      <c r="AT280" s="19"/>
      <c r="AU280" s="19"/>
      <c r="AV280" s="19"/>
    </row>
    <row r="281" spans="16:48">
      <c r="P281" s="15"/>
      <c r="AA281" s="19"/>
      <c r="AB281" s="19"/>
      <c r="AC281" s="19"/>
      <c r="AD281" s="19"/>
      <c r="AE281" s="19"/>
      <c r="AG281" s="137"/>
      <c r="AN281" s="19"/>
      <c r="AO281" s="19"/>
      <c r="AP281" s="19"/>
      <c r="AQ281" s="19"/>
      <c r="AR281" s="19"/>
      <c r="AS281" s="19"/>
      <c r="AT281" s="19"/>
      <c r="AU281" s="19"/>
      <c r="AV281" s="19"/>
    </row>
    <row r="282" spans="16:48">
      <c r="P282" s="15"/>
      <c r="AA282" s="19"/>
      <c r="AB282" s="19"/>
      <c r="AC282" s="19"/>
      <c r="AD282" s="19"/>
      <c r="AE282" s="19"/>
      <c r="AG282" s="137"/>
      <c r="AN282" s="19"/>
      <c r="AO282" s="19"/>
      <c r="AP282" s="19"/>
      <c r="AQ282" s="19"/>
      <c r="AR282" s="19"/>
      <c r="AS282" s="19"/>
      <c r="AT282" s="19"/>
      <c r="AU282" s="19"/>
    </row>
    <row r="283" spans="16:48">
      <c r="P283" s="15"/>
      <c r="AA283" s="19"/>
      <c r="AB283" s="19"/>
      <c r="AC283" s="19"/>
      <c r="AD283" s="19"/>
      <c r="AE283" s="19"/>
      <c r="AG283" s="137"/>
      <c r="AN283" s="19"/>
      <c r="AO283" s="19"/>
      <c r="AP283" s="19"/>
      <c r="AQ283" s="19"/>
      <c r="AR283" s="19"/>
      <c r="AS283" s="19"/>
      <c r="AT283" s="19"/>
      <c r="AU283" s="19"/>
    </row>
    <row r="284" spans="16:48">
      <c r="P284" s="15"/>
      <c r="AA284" s="19"/>
      <c r="AB284" s="19"/>
      <c r="AC284" s="19"/>
      <c r="AD284" s="19"/>
      <c r="AE284" s="19"/>
      <c r="AG284" s="137"/>
      <c r="AN284" s="19"/>
      <c r="AO284" s="19"/>
      <c r="AP284" s="19"/>
      <c r="AQ284" s="19"/>
      <c r="AR284" s="19"/>
      <c r="AS284" s="19"/>
      <c r="AT284" s="19"/>
      <c r="AU284" s="19"/>
    </row>
    <row r="285" spans="16:48">
      <c r="P285" s="15"/>
      <c r="AA285" s="19"/>
      <c r="AB285" s="19"/>
      <c r="AC285" s="19"/>
      <c r="AD285" s="19"/>
      <c r="AE285" s="19"/>
      <c r="AG285" s="137"/>
      <c r="AN285" s="19"/>
      <c r="AO285" s="19"/>
      <c r="AP285" s="19"/>
      <c r="AQ285" s="19"/>
      <c r="AR285" s="19"/>
      <c r="AS285" s="19"/>
      <c r="AT285" s="19"/>
      <c r="AU285" s="19"/>
    </row>
    <row r="286" spans="16:48">
      <c r="P286" s="15"/>
      <c r="AA286" s="19"/>
      <c r="AB286" s="19"/>
      <c r="AC286" s="19"/>
      <c r="AD286" s="19"/>
      <c r="AE286" s="19"/>
      <c r="AG286" s="137"/>
      <c r="AN286" s="19"/>
      <c r="AO286" s="19"/>
      <c r="AP286" s="19"/>
      <c r="AQ286" s="19"/>
      <c r="AR286" s="19"/>
      <c r="AS286" s="19"/>
      <c r="AT286" s="19"/>
      <c r="AU286" s="19"/>
      <c r="AV286" s="19"/>
    </row>
    <row r="287" spans="16:48">
      <c r="P287" s="15"/>
      <c r="AA287" s="19"/>
      <c r="AB287" s="19"/>
      <c r="AC287" s="19"/>
      <c r="AD287" s="19"/>
      <c r="AE287" s="19"/>
      <c r="AG287" s="137"/>
      <c r="AN287" s="19"/>
      <c r="AO287" s="19"/>
      <c r="AP287" s="19"/>
      <c r="AQ287" s="19"/>
      <c r="AR287" s="19"/>
      <c r="AS287" s="19"/>
      <c r="AT287" s="19"/>
      <c r="AU287" s="19"/>
      <c r="AV287" s="19"/>
    </row>
    <row r="288" spans="16:48">
      <c r="P288" s="15"/>
      <c r="AA288" s="19"/>
      <c r="AB288" s="19"/>
      <c r="AC288" s="19"/>
      <c r="AD288" s="19"/>
      <c r="AE288" s="19"/>
      <c r="AG288" s="137"/>
      <c r="AN288" s="19"/>
      <c r="AO288" s="19"/>
      <c r="AP288" s="19"/>
      <c r="AQ288" s="19"/>
      <c r="AR288" s="19"/>
      <c r="AS288" s="19"/>
      <c r="AT288" s="19"/>
      <c r="AU288" s="19"/>
    </row>
    <row r="289" spans="16:48">
      <c r="P289" s="15"/>
      <c r="AA289" s="19"/>
      <c r="AB289" s="19"/>
      <c r="AC289" s="19"/>
      <c r="AD289" s="19"/>
      <c r="AE289" s="19"/>
      <c r="AG289" s="137"/>
      <c r="AN289" s="19"/>
      <c r="AO289" s="19"/>
      <c r="AP289" s="19"/>
      <c r="AQ289" s="19"/>
      <c r="AR289" s="19"/>
      <c r="AS289" s="19"/>
      <c r="AT289" s="19"/>
      <c r="AU289" s="19"/>
    </row>
    <row r="290" spans="16:48">
      <c r="P290" s="15"/>
      <c r="AA290" s="19"/>
      <c r="AB290" s="19"/>
      <c r="AC290" s="19"/>
      <c r="AD290" s="19"/>
      <c r="AE290" s="19"/>
      <c r="AG290" s="137"/>
      <c r="AN290" s="19"/>
      <c r="AO290" s="19"/>
      <c r="AP290" s="19"/>
      <c r="AQ290" s="19"/>
      <c r="AR290" s="19"/>
      <c r="AS290" s="19"/>
      <c r="AT290" s="19"/>
      <c r="AU290" s="19"/>
    </row>
    <row r="291" spans="16:48">
      <c r="P291" s="15"/>
      <c r="AA291" s="19"/>
      <c r="AB291" s="19"/>
      <c r="AC291" s="19"/>
      <c r="AD291" s="19"/>
      <c r="AE291" s="19"/>
      <c r="AG291" s="137"/>
      <c r="AN291" s="19"/>
      <c r="AO291" s="19"/>
      <c r="AP291" s="19"/>
      <c r="AQ291" s="19"/>
      <c r="AR291" s="19"/>
      <c r="AS291" s="19"/>
      <c r="AT291" s="19"/>
      <c r="AU291" s="19"/>
    </row>
    <row r="292" spans="16:48">
      <c r="P292" s="15"/>
      <c r="AA292" s="19"/>
      <c r="AB292" s="19"/>
      <c r="AC292" s="19"/>
      <c r="AD292" s="19"/>
      <c r="AE292" s="19"/>
      <c r="AG292" s="137"/>
      <c r="AN292" s="19"/>
      <c r="AO292" s="19"/>
      <c r="AP292" s="19"/>
      <c r="AQ292" s="19"/>
      <c r="AR292" s="19"/>
      <c r="AS292" s="19"/>
      <c r="AT292" s="19"/>
      <c r="AU292" s="19"/>
    </row>
    <row r="293" spans="16:48">
      <c r="P293" s="15"/>
      <c r="AA293" s="19"/>
      <c r="AB293" s="19"/>
      <c r="AC293" s="19"/>
      <c r="AD293" s="19"/>
      <c r="AE293" s="19"/>
      <c r="AG293" s="137"/>
      <c r="AN293" s="19"/>
      <c r="AO293" s="19"/>
      <c r="AP293" s="19"/>
      <c r="AQ293" s="19"/>
      <c r="AR293" s="19"/>
      <c r="AS293" s="19"/>
      <c r="AT293" s="19"/>
      <c r="AU293" s="19"/>
    </row>
    <row r="294" spans="16:48">
      <c r="P294" s="15"/>
      <c r="AA294" s="19"/>
      <c r="AB294" s="19"/>
      <c r="AC294" s="19"/>
      <c r="AD294" s="19"/>
      <c r="AE294" s="19"/>
      <c r="AG294" s="137"/>
      <c r="AN294" s="19"/>
      <c r="AO294" s="19"/>
      <c r="AP294" s="19"/>
      <c r="AQ294" s="19"/>
      <c r="AR294" s="19"/>
      <c r="AS294" s="19"/>
      <c r="AT294" s="19"/>
      <c r="AU294" s="19"/>
      <c r="AV294" s="19"/>
    </row>
    <row r="295" spans="16:48">
      <c r="P295" s="15"/>
      <c r="AA295" s="19"/>
      <c r="AB295" s="19"/>
      <c r="AC295" s="19"/>
      <c r="AD295" s="19"/>
      <c r="AE295" s="19"/>
      <c r="AG295" s="137"/>
      <c r="AN295" s="19"/>
      <c r="AO295" s="19"/>
      <c r="AP295" s="19"/>
      <c r="AQ295" s="19"/>
      <c r="AR295" s="19"/>
      <c r="AS295" s="19"/>
      <c r="AT295" s="19"/>
      <c r="AU295" s="19"/>
      <c r="AV295" s="19"/>
    </row>
    <row r="296" spans="16:48">
      <c r="P296" s="15"/>
      <c r="AA296" s="19"/>
      <c r="AB296" s="19"/>
      <c r="AC296" s="19"/>
      <c r="AD296" s="19"/>
      <c r="AE296" s="19"/>
      <c r="AG296" s="137"/>
      <c r="AN296" s="19"/>
      <c r="AO296" s="19"/>
      <c r="AP296" s="19"/>
      <c r="AQ296" s="19"/>
      <c r="AR296" s="19"/>
      <c r="AS296" s="19"/>
      <c r="AT296" s="19"/>
      <c r="AU296" s="19"/>
      <c r="AV296" s="19"/>
    </row>
    <row r="297" spans="16:48">
      <c r="P297" s="15"/>
      <c r="AA297" s="19"/>
      <c r="AB297" s="19"/>
      <c r="AC297" s="19"/>
      <c r="AD297" s="19"/>
      <c r="AE297" s="19"/>
      <c r="AG297" s="137"/>
      <c r="AN297" s="19"/>
      <c r="AO297" s="19"/>
      <c r="AP297" s="19"/>
      <c r="AQ297" s="19"/>
      <c r="AR297" s="19"/>
      <c r="AS297" s="19"/>
      <c r="AT297" s="19"/>
      <c r="AU297" s="19"/>
    </row>
    <row r="298" spans="16:48">
      <c r="P298" s="15"/>
      <c r="AA298" s="19"/>
      <c r="AB298" s="19"/>
      <c r="AC298" s="19"/>
      <c r="AD298" s="19"/>
      <c r="AE298" s="19"/>
      <c r="AG298" s="137"/>
      <c r="AN298" s="19"/>
      <c r="AO298" s="19"/>
      <c r="AP298" s="19"/>
      <c r="AQ298" s="19"/>
      <c r="AR298" s="19"/>
      <c r="AS298" s="19"/>
      <c r="AT298" s="19"/>
      <c r="AU298" s="19"/>
    </row>
    <row r="299" spans="16:48">
      <c r="P299" s="15"/>
      <c r="AA299" s="19"/>
      <c r="AB299" s="19"/>
      <c r="AC299" s="19"/>
      <c r="AD299" s="19"/>
      <c r="AE299" s="19"/>
      <c r="AG299" s="137"/>
      <c r="AN299" s="19"/>
      <c r="AO299" s="19"/>
      <c r="AP299" s="19"/>
      <c r="AQ299" s="19"/>
      <c r="AR299" s="19"/>
      <c r="AS299" s="19"/>
      <c r="AT299" s="19"/>
      <c r="AU299" s="19"/>
    </row>
    <row r="300" spans="16:48">
      <c r="P300" s="15"/>
      <c r="AA300" s="19"/>
      <c r="AB300" s="19"/>
      <c r="AC300" s="19"/>
      <c r="AD300" s="19"/>
      <c r="AE300" s="19"/>
      <c r="AG300" s="137"/>
      <c r="AN300" s="19"/>
      <c r="AO300" s="19"/>
      <c r="AP300" s="19"/>
      <c r="AQ300" s="19"/>
      <c r="AR300" s="19"/>
      <c r="AS300" s="19"/>
      <c r="AT300" s="19"/>
      <c r="AU300" s="19"/>
    </row>
    <row r="301" spans="16:48">
      <c r="P301" s="15"/>
      <c r="AA301" s="19"/>
      <c r="AB301" s="19"/>
      <c r="AC301" s="19"/>
      <c r="AD301" s="19"/>
      <c r="AE301" s="19"/>
      <c r="AG301" s="137"/>
      <c r="AN301" s="19"/>
      <c r="AO301" s="19"/>
      <c r="AP301" s="19"/>
      <c r="AQ301" s="19"/>
      <c r="AR301" s="19"/>
      <c r="AS301" s="19"/>
      <c r="AT301" s="19"/>
      <c r="AU301" s="19"/>
    </row>
    <row r="302" spans="16:48">
      <c r="P302" s="15"/>
      <c r="AA302" s="19"/>
      <c r="AB302" s="19"/>
      <c r="AC302" s="19"/>
      <c r="AD302" s="19"/>
      <c r="AE302" s="19"/>
      <c r="AG302" s="137"/>
      <c r="AN302" s="19"/>
      <c r="AO302" s="19"/>
      <c r="AP302" s="19"/>
      <c r="AQ302" s="19"/>
      <c r="AR302" s="19"/>
      <c r="AS302" s="19"/>
      <c r="AT302" s="19"/>
      <c r="AU302" s="19"/>
    </row>
    <row r="303" spans="16:48">
      <c r="P303" s="15"/>
      <c r="AA303" s="19"/>
      <c r="AB303" s="19"/>
      <c r="AC303" s="19"/>
      <c r="AD303" s="19"/>
      <c r="AE303" s="19"/>
      <c r="AG303" s="137"/>
      <c r="AN303" s="19"/>
      <c r="AO303" s="19"/>
      <c r="AP303" s="19"/>
      <c r="AQ303" s="19"/>
      <c r="AR303" s="19"/>
      <c r="AS303" s="19"/>
      <c r="AT303" s="19"/>
      <c r="AU303" s="19"/>
    </row>
    <row r="304" spans="16:48">
      <c r="P304" s="15"/>
      <c r="AA304" s="19"/>
      <c r="AB304" s="19"/>
      <c r="AC304" s="19"/>
      <c r="AD304" s="19"/>
      <c r="AE304" s="19"/>
      <c r="AG304" s="137"/>
      <c r="AN304" s="19"/>
      <c r="AO304" s="19"/>
      <c r="AP304" s="19"/>
      <c r="AQ304" s="19"/>
      <c r="AR304" s="19"/>
      <c r="AS304" s="19"/>
      <c r="AT304" s="19"/>
      <c r="AU304" s="19"/>
      <c r="AV304" s="19"/>
    </row>
    <row r="305" spans="16:48">
      <c r="P305" s="15"/>
      <c r="AA305" s="19"/>
      <c r="AB305" s="19"/>
      <c r="AC305" s="19"/>
      <c r="AD305" s="19"/>
      <c r="AE305" s="19"/>
      <c r="AG305" s="137"/>
      <c r="AN305" s="19"/>
      <c r="AO305" s="19"/>
      <c r="AP305" s="19"/>
      <c r="AQ305" s="19"/>
      <c r="AR305" s="19"/>
      <c r="AS305" s="19"/>
      <c r="AT305" s="19"/>
      <c r="AU305" s="19"/>
      <c r="AV305" s="19"/>
    </row>
    <row r="306" spans="16:48">
      <c r="P306" s="15"/>
      <c r="AA306" s="19"/>
      <c r="AB306" s="19"/>
      <c r="AC306" s="19"/>
      <c r="AD306" s="19"/>
      <c r="AE306" s="19"/>
      <c r="AG306" s="137"/>
      <c r="AN306" s="19"/>
      <c r="AO306" s="19"/>
      <c r="AP306" s="19"/>
      <c r="AQ306" s="19"/>
      <c r="AR306" s="19"/>
      <c r="AS306" s="19"/>
      <c r="AT306" s="19"/>
      <c r="AU306" s="19"/>
      <c r="AV306" s="19"/>
    </row>
    <row r="307" spans="16:48">
      <c r="P307" s="15"/>
      <c r="AA307" s="19"/>
      <c r="AB307" s="19"/>
      <c r="AC307" s="19"/>
      <c r="AD307" s="19"/>
      <c r="AE307" s="19"/>
      <c r="AG307" s="137"/>
      <c r="AN307" s="19"/>
      <c r="AO307" s="19"/>
      <c r="AP307" s="19"/>
      <c r="AQ307" s="19"/>
      <c r="AR307" s="19"/>
      <c r="AS307" s="19"/>
      <c r="AT307" s="19"/>
      <c r="AU307" s="19"/>
    </row>
    <row r="308" spans="16:48">
      <c r="P308" s="15"/>
      <c r="AA308" s="19"/>
      <c r="AB308" s="19"/>
      <c r="AC308" s="19"/>
      <c r="AD308" s="19"/>
      <c r="AE308" s="19"/>
      <c r="AG308" s="137"/>
      <c r="AN308" s="19"/>
      <c r="AO308" s="19"/>
      <c r="AP308" s="19"/>
      <c r="AQ308" s="19"/>
      <c r="AR308" s="19"/>
      <c r="AS308" s="19"/>
      <c r="AT308" s="19"/>
      <c r="AU308" s="19"/>
    </row>
    <row r="309" spans="16:48">
      <c r="P309" s="15"/>
      <c r="AA309" s="19"/>
      <c r="AB309" s="19"/>
      <c r="AC309" s="19"/>
      <c r="AD309" s="19"/>
      <c r="AE309" s="19"/>
      <c r="AG309" s="137"/>
      <c r="AN309" s="19"/>
      <c r="AO309" s="19"/>
      <c r="AP309" s="19"/>
      <c r="AQ309" s="19"/>
      <c r="AR309" s="19"/>
      <c r="AS309" s="19"/>
      <c r="AT309" s="19"/>
      <c r="AU309" s="19"/>
    </row>
    <row r="310" spans="16:48">
      <c r="P310" s="15"/>
      <c r="AA310" s="19"/>
      <c r="AB310" s="19"/>
      <c r="AC310" s="19"/>
      <c r="AD310" s="19"/>
      <c r="AE310" s="19"/>
      <c r="AG310" s="137"/>
      <c r="AN310" s="19"/>
      <c r="AO310" s="19"/>
      <c r="AP310" s="19"/>
      <c r="AQ310" s="19"/>
      <c r="AR310" s="19"/>
      <c r="AS310" s="19"/>
      <c r="AT310" s="19"/>
      <c r="AU310" s="19"/>
    </row>
    <row r="311" spans="16:48">
      <c r="P311" s="15"/>
      <c r="AA311" s="19"/>
      <c r="AB311" s="19"/>
      <c r="AC311" s="19"/>
      <c r="AD311" s="19"/>
      <c r="AE311" s="19"/>
      <c r="AG311" s="137"/>
      <c r="AN311" s="19"/>
      <c r="AO311" s="19"/>
      <c r="AP311" s="19"/>
      <c r="AQ311" s="19"/>
      <c r="AR311" s="19"/>
      <c r="AS311" s="19"/>
      <c r="AT311" s="19"/>
      <c r="AU311" s="19"/>
    </row>
    <row r="312" spans="16:48">
      <c r="P312" s="15"/>
      <c r="AA312" s="19"/>
      <c r="AB312" s="19"/>
      <c r="AC312" s="19"/>
      <c r="AD312" s="19"/>
      <c r="AE312" s="19"/>
      <c r="AG312" s="137"/>
      <c r="AN312" s="19"/>
      <c r="AO312" s="19"/>
      <c r="AP312" s="19"/>
      <c r="AQ312" s="19"/>
      <c r="AR312" s="19"/>
      <c r="AS312" s="19"/>
      <c r="AT312" s="19"/>
      <c r="AU312" s="19"/>
    </row>
    <row r="313" spans="16:48">
      <c r="AA313" s="19"/>
      <c r="AB313" s="19"/>
      <c r="AC313" s="19"/>
      <c r="AD313" s="19"/>
      <c r="AE313" s="19"/>
      <c r="AG313" s="137"/>
      <c r="AN313" s="19"/>
      <c r="AO313" s="19"/>
      <c r="AP313" s="19"/>
      <c r="AQ313" s="19"/>
      <c r="AR313" s="19"/>
      <c r="AS313" s="19"/>
      <c r="AT313" s="19"/>
      <c r="AU313" s="19"/>
    </row>
    <row r="314" spans="16:48">
      <c r="AA314" s="19"/>
      <c r="AB314" s="19"/>
      <c r="AC314" s="19"/>
      <c r="AD314" s="19"/>
      <c r="AE314" s="19"/>
      <c r="AG314" s="137"/>
      <c r="AN314" s="19"/>
      <c r="AO314" s="19"/>
      <c r="AP314" s="19"/>
      <c r="AQ314" s="19"/>
      <c r="AR314" s="19"/>
      <c r="AS314" s="19"/>
      <c r="AT314" s="19"/>
      <c r="AU314" s="19"/>
    </row>
    <row r="315" spans="16:48">
      <c r="AA315" s="19"/>
      <c r="AB315" s="19"/>
      <c r="AC315" s="19"/>
      <c r="AD315" s="19"/>
      <c r="AE315" s="19"/>
      <c r="AG315" s="137"/>
      <c r="AN315" s="19"/>
      <c r="AO315" s="19"/>
      <c r="AP315" s="19"/>
      <c r="AQ315" s="19"/>
      <c r="AR315" s="19"/>
      <c r="AS315" s="19"/>
      <c r="AT315" s="19"/>
      <c r="AU315" s="19"/>
    </row>
    <row r="316" spans="16:48">
      <c r="AA316" s="19"/>
      <c r="AB316" s="19"/>
      <c r="AC316" s="19"/>
      <c r="AD316" s="19"/>
      <c r="AE316" s="19"/>
      <c r="AG316" s="137"/>
      <c r="AN316" s="19"/>
      <c r="AO316" s="19"/>
      <c r="AP316" s="19"/>
      <c r="AQ316" s="19"/>
      <c r="AR316" s="19"/>
      <c r="AS316" s="19"/>
      <c r="AT316" s="19"/>
      <c r="AU316" s="19"/>
    </row>
    <row r="317" spans="16:48">
      <c r="AA317" s="19"/>
      <c r="AB317" s="19"/>
      <c r="AC317" s="19"/>
      <c r="AD317" s="19"/>
      <c r="AE317" s="19"/>
      <c r="AG317" s="137"/>
      <c r="AN317" s="19"/>
      <c r="AO317" s="19"/>
      <c r="AP317" s="19"/>
      <c r="AQ317" s="19"/>
      <c r="AR317" s="19"/>
      <c r="AS317" s="19"/>
      <c r="AT317" s="19"/>
      <c r="AU317" s="19"/>
    </row>
    <row r="318" spans="16:48">
      <c r="AA318" s="19"/>
      <c r="AB318" s="19"/>
      <c r="AC318" s="19"/>
      <c r="AD318" s="19"/>
      <c r="AE318" s="19"/>
      <c r="AG318" s="137"/>
      <c r="AN318" s="19"/>
      <c r="AO318" s="19"/>
      <c r="AP318" s="19"/>
      <c r="AQ318" s="19"/>
      <c r="AR318" s="19"/>
      <c r="AS318" s="19"/>
      <c r="AT318" s="19"/>
      <c r="AU318" s="19"/>
    </row>
    <row r="319" spans="16:48">
      <c r="AA319" s="19"/>
      <c r="AB319" s="19"/>
      <c r="AC319" s="19"/>
      <c r="AD319" s="19"/>
      <c r="AE319" s="19"/>
      <c r="AG319" s="137"/>
      <c r="AN319" s="19"/>
      <c r="AO319" s="19"/>
      <c r="AP319" s="19"/>
      <c r="AQ319" s="19"/>
      <c r="AR319" s="19"/>
      <c r="AS319" s="19"/>
      <c r="AT319" s="19"/>
      <c r="AU319" s="19"/>
    </row>
    <row r="320" spans="16:48">
      <c r="AA320" s="19"/>
      <c r="AB320" s="19"/>
      <c r="AC320" s="19"/>
      <c r="AD320" s="19"/>
      <c r="AE320" s="19"/>
      <c r="AG320" s="137"/>
      <c r="AN320" s="19"/>
      <c r="AO320" s="19"/>
      <c r="AP320" s="19"/>
      <c r="AQ320" s="19"/>
      <c r="AR320" s="19"/>
      <c r="AS320" s="19"/>
      <c r="AT320" s="19"/>
      <c r="AU320" s="19"/>
    </row>
    <row r="321" spans="27:48">
      <c r="AA321" s="19"/>
      <c r="AB321" s="19"/>
      <c r="AC321" s="19"/>
      <c r="AD321" s="19"/>
      <c r="AE321" s="19"/>
      <c r="AG321" s="137"/>
      <c r="AN321" s="19"/>
      <c r="AO321" s="19"/>
      <c r="AP321" s="19"/>
      <c r="AQ321" s="19"/>
      <c r="AR321" s="19"/>
      <c r="AS321" s="19"/>
      <c r="AT321" s="19"/>
      <c r="AU321" s="19"/>
    </row>
    <row r="322" spans="27:48">
      <c r="AA322" s="19"/>
      <c r="AB322" s="19"/>
      <c r="AC322" s="19"/>
      <c r="AD322" s="19"/>
      <c r="AE322" s="19"/>
      <c r="AG322" s="137"/>
      <c r="AN322" s="19"/>
      <c r="AO322" s="19"/>
      <c r="AP322" s="19"/>
      <c r="AQ322" s="19"/>
      <c r="AR322" s="19"/>
      <c r="AS322" s="19"/>
      <c r="AT322" s="19"/>
      <c r="AU322" s="19"/>
      <c r="AV322" s="19"/>
    </row>
    <row r="323" spans="27:48">
      <c r="AA323" s="19"/>
      <c r="AB323" s="19"/>
      <c r="AC323" s="19"/>
      <c r="AD323" s="19"/>
      <c r="AE323" s="19"/>
      <c r="AG323" s="137"/>
      <c r="AN323" s="19"/>
      <c r="AO323" s="19"/>
      <c r="AP323" s="19"/>
      <c r="AQ323" s="19"/>
      <c r="AR323" s="19"/>
      <c r="AS323" s="19"/>
      <c r="AT323" s="19"/>
      <c r="AU323" s="19"/>
    </row>
    <row r="324" spans="27:48">
      <c r="AA324" s="19"/>
      <c r="AB324" s="19"/>
      <c r="AC324" s="19"/>
      <c r="AD324" s="19"/>
      <c r="AE324" s="19"/>
      <c r="AG324" s="137"/>
      <c r="AN324" s="19"/>
      <c r="AO324" s="19"/>
      <c r="AP324" s="19"/>
      <c r="AQ324" s="19"/>
      <c r="AR324" s="19"/>
      <c r="AS324" s="19"/>
      <c r="AT324" s="19"/>
      <c r="AU324" s="19"/>
    </row>
    <row r="325" spans="27:48">
      <c r="AA325" s="19"/>
      <c r="AB325" s="19"/>
      <c r="AC325" s="19"/>
      <c r="AD325" s="19"/>
      <c r="AE325" s="19"/>
      <c r="AG325" s="137"/>
      <c r="AN325" s="19"/>
      <c r="AO325" s="19"/>
      <c r="AP325" s="19"/>
      <c r="AQ325" s="19"/>
      <c r="AR325" s="19"/>
      <c r="AS325" s="19"/>
      <c r="AT325" s="19"/>
      <c r="AU325" s="19"/>
    </row>
    <row r="326" spans="27:48">
      <c r="AA326" s="19"/>
      <c r="AB326" s="19"/>
      <c r="AC326" s="19"/>
      <c r="AD326" s="19"/>
      <c r="AE326" s="19"/>
      <c r="AG326" s="137"/>
      <c r="AN326" s="19"/>
      <c r="AO326" s="19"/>
      <c r="AP326" s="19"/>
      <c r="AQ326" s="19"/>
      <c r="AR326" s="19"/>
      <c r="AS326" s="19"/>
      <c r="AT326" s="19"/>
      <c r="AU326" s="19"/>
    </row>
    <row r="327" spans="27:48">
      <c r="AA327" s="19"/>
      <c r="AB327" s="19"/>
      <c r="AC327" s="19"/>
      <c r="AD327" s="19"/>
      <c r="AE327" s="19"/>
      <c r="AG327" s="137"/>
      <c r="AN327" s="19"/>
      <c r="AO327" s="19"/>
      <c r="AP327" s="19"/>
      <c r="AQ327" s="19"/>
      <c r="AR327" s="19"/>
      <c r="AS327" s="19"/>
      <c r="AT327" s="19"/>
      <c r="AU327" s="19"/>
    </row>
    <row r="328" spans="27:48">
      <c r="AA328" s="19"/>
      <c r="AB328" s="19"/>
      <c r="AC328" s="19"/>
      <c r="AD328" s="19"/>
      <c r="AE328" s="19"/>
      <c r="AG328" s="137"/>
      <c r="AN328" s="19"/>
      <c r="AO328" s="19"/>
      <c r="AP328" s="19"/>
      <c r="AQ328" s="19"/>
      <c r="AR328" s="19"/>
      <c r="AS328" s="19"/>
      <c r="AT328" s="19"/>
      <c r="AU328" s="19"/>
    </row>
    <row r="329" spans="27:48">
      <c r="AA329" s="19"/>
      <c r="AB329" s="19"/>
      <c r="AC329" s="19"/>
      <c r="AD329" s="19"/>
      <c r="AE329" s="19"/>
      <c r="AG329" s="137"/>
      <c r="AN329" s="19"/>
      <c r="AO329" s="19"/>
      <c r="AP329" s="19"/>
      <c r="AQ329" s="19"/>
      <c r="AR329" s="19"/>
      <c r="AS329" s="19"/>
      <c r="AT329" s="19"/>
      <c r="AU329" s="19"/>
    </row>
    <row r="330" spans="27:48">
      <c r="AA330" s="19"/>
      <c r="AB330" s="19"/>
      <c r="AC330" s="19"/>
      <c r="AD330" s="19"/>
      <c r="AE330" s="19"/>
      <c r="AG330" s="137"/>
      <c r="AN330" s="19"/>
      <c r="AO330" s="19"/>
      <c r="AP330" s="19"/>
      <c r="AQ330" s="19"/>
      <c r="AR330" s="19"/>
      <c r="AS330" s="19"/>
      <c r="AT330" s="19"/>
      <c r="AU330" s="19"/>
    </row>
    <row r="331" spans="27:48">
      <c r="AA331" s="19"/>
      <c r="AB331" s="19"/>
      <c r="AC331" s="19"/>
      <c r="AD331" s="19"/>
      <c r="AE331" s="19"/>
      <c r="AG331" s="137"/>
      <c r="AN331" s="19"/>
      <c r="AO331" s="19"/>
      <c r="AP331" s="19"/>
      <c r="AQ331" s="19"/>
      <c r="AR331" s="19"/>
      <c r="AS331" s="19"/>
      <c r="AT331" s="19"/>
      <c r="AU331" s="19"/>
    </row>
    <row r="332" spans="27:48">
      <c r="AA332" s="19"/>
      <c r="AB332" s="19"/>
      <c r="AC332" s="19"/>
      <c r="AD332" s="19"/>
      <c r="AE332" s="19"/>
      <c r="AG332" s="137"/>
      <c r="AN332" s="19"/>
      <c r="AO332" s="19"/>
      <c r="AP332" s="19"/>
      <c r="AQ332" s="19"/>
      <c r="AR332" s="19"/>
      <c r="AS332" s="19"/>
      <c r="AT332" s="19"/>
      <c r="AU332" s="19"/>
    </row>
    <row r="333" spans="27:48">
      <c r="AA333" s="19"/>
      <c r="AB333" s="19"/>
      <c r="AC333" s="19"/>
      <c r="AD333" s="19"/>
      <c r="AE333" s="19"/>
      <c r="AG333" s="137"/>
      <c r="AN333" s="19"/>
      <c r="AO333" s="19"/>
      <c r="AP333" s="19"/>
      <c r="AQ333" s="19"/>
      <c r="AR333" s="19"/>
      <c r="AS333" s="19"/>
      <c r="AT333" s="19"/>
      <c r="AU333" s="19"/>
    </row>
    <row r="334" spans="27:48">
      <c r="AA334" s="19"/>
      <c r="AB334" s="19"/>
      <c r="AC334" s="19"/>
      <c r="AD334" s="19"/>
      <c r="AE334" s="19"/>
      <c r="AG334" s="137"/>
      <c r="AN334" s="19"/>
      <c r="AO334" s="19"/>
      <c r="AP334" s="19"/>
      <c r="AQ334" s="19"/>
      <c r="AR334" s="19"/>
      <c r="AS334" s="19"/>
      <c r="AT334" s="19"/>
      <c r="AU334" s="19"/>
    </row>
    <row r="335" spans="27:48">
      <c r="AA335" s="19"/>
      <c r="AB335" s="19"/>
      <c r="AC335" s="19"/>
      <c r="AD335" s="19"/>
      <c r="AE335" s="19"/>
      <c r="AG335" s="137"/>
      <c r="AN335" s="19"/>
      <c r="AO335" s="19"/>
      <c r="AP335" s="19"/>
      <c r="AQ335" s="19"/>
      <c r="AR335" s="19"/>
      <c r="AS335" s="19"/>
      <c r="AT335" s="19"/>
      <c r="AU335" s="19"/>
    </row>
    <row r="336" spans="27:48">
      <c r="AA336" s="19"/>
      <c r="AB336" s="19"/>
      <c r="AC336" s="19"/>
      <c r="AD336" s="19"/>
      <c r="AE336" s="19"/>
      <c r="AG336" s="137"/>
      <c r="AN336" s="19"/>
      <c r="AO336" s="19"/>
      <c r="AP336" s="19"/>
      <c r="AQ336" s="19"/>
      <c r="AR336" s="19"/>
      <c r="AS336" s="19"/>
      <c r="AT336" s="19"/>
      <c r="AU336" s="19"/>
      <c r="AV336" s="19"/>
    </row>
    <row r="337" spans="27:47">
      <c r="AA337" s="19"/>
      <c r="AB337" s="19"/>
      <c r="AC337" s="19"/>
      <c r="AD337" s="19"/>
      <c r="AE337" s="19"/>
      <c r="AG337" s="137"/>
      <c r="AN337" s="19"/>
      <c r="AO337" s="19"/>
      <c r="AP337" s="19"/>
      <c r="AQ337" s="19"/>
      <c r="AR337" s="19"/>
      <c r="AS337" s="19"/>
      <c r="AT337" s="19"/>
      <c r="AU337" s="19"/>
    </row>
    <row r="338" spans="27:47">
      <c r="AA338" s="19"/>
      <c r="AB338" s="19"/>
      <c r="AC338" s="19"/>
      <c r="AD338" s="19"/>
      <c r="AE338" s="19"/>
      <c r="AG338" s="137"/>
      <c r="AN338" s="19"/>
      <c r="AO338" s="19"/>
      <c r="AP338" s="19"/>
      <c r="AQ338" s="19"/>
      <c r="AR338" s="19"/>
      <c r="AS338" s="19"/>
      <c r="AT338" s="19"/>
      <c r="AU338" s="19"/>
    </row>
    <row r="339" spans="27:47">
      <c r="AA339" s="19"/>
      <c r="AB339" s="19"/>
      <c r="AC339" s="19"/>
      <c r="AD339" s="19"/>
      <c r="AE339" s="19"/>
      <c r="AG339" s="137"/>
      <c r="AN339" s="19"/>
      <c r="AO339" s="19"/>
      <c r="AP339" s="19"/>
      <c r="AQ339" s="19"/>
      <c r="AR339" s="19"/>
      <c r="AS339" s="19"/>
      <c r="AT339" s="19"/>
      <c r="AU339" s="19"/>
    </row>
    <row r="340" spans="27:47">
      <c r="AA340" s="19"/>
      <c r="AB340" s="19"/>
      <c r="AC340" s="19"/>
      <c r="AD340" s="19"/>
      <c r="AE340" s="19"/>
      <c r="AG340" s="137"/>
      <c r="AN340" s="19"/>
      <c r="AO340" s="19"/>
      <c r="AP340" s="19"/>
      <c r="AQ340" s="19"/>
      <c r="AR340" s="19"/>
      <c r="AS340" s="19"/>
      <c r="AT340" s="19"/>
      <c r="AU340" s="19"/>
    </row>
    <row r="341" spans="27:47">
      <c r="AA341" s="19"/>
      <c r="AB341" s="19"/>
      <c r="AC341" s="19"/>
      <c r="AD341" s="19"/>
      <c r="AE341" s="19"/>
      <c r="AG341" s="137"/>
      <c r="AN341" s="19"/>
      <c r="AO341" s="19"/>
      <c r="AP341" s="19"/>
      <c r="AQ341" s="19"/>
      <c r="AR341" s="19"/>
      <c r="AS341" s="19"/>
      <c r="AT341" s="19"/>
      <c r="AU341" s="19"/>
    </row>
    <row r="342" spans="27:47">
      <c r="AA342" s="19"/>
      <c r="AB342" s="19"/>
      <c r="AC342" s="19"/>
      <c r="AD342" s="19"/>
      <c r="AE342" s="19"/>
      <c r="AG342" s="137"/>
      <c r="AN342" s="19"/>
      <c r="AO342" s="19"/>
      <c r="AP342" s="19"/>
      <c r="AQ342" s="19"/>
      <c r="AR342" s="19"/>
      <c r="AS342" s="19"/>
      <c r="AT342" s="19"/>
      <c r="AU342" s="19"/>
    </row>
    <row r="343" spans="27:47">
      <c r="AA343" s="19"/>
      <c r="AB343" s="19"/>
      <c r="AC343" s="19"/>
      <c r="AD343" s="19"/>
      <c r="AE343" s="19"/>
      <c r="AG343" s="137"/>
      <c r="AN343" s="19"/>
      <c r="AO343" s="19"/>
      <c r="AP343" s="19"/>
      <c r="AQ343" s="19"/>
      <c r="AR343" s="19"/>
      <c r="AS343" s="19"/>
      <c r="AT343" s="19"/>
      <c r="AU343" s="19"/>
    </row>
    <row r="344" spans="27:47">
      <c r="AA344" s="19"/>
      <c r="AB344" s="19"/>
      <c r="AC344" s="19"/>
      <c r="AD344" s="19"/>
      <c r="AE344" s="19"/>
      <c r="AG344" s="137"/>
      <c r="AN344" s="19"/>
      <c r="AO344" s="19"/>
      <c r="AP344" s="19"/>
      <c r="AQ344" s="19"/>
      <c r="AR344" s="19"/>
      <c r="AS344" s="19"/>
      <c r="AT344" s="19"/>
      <c r="AU344" s="19"/>
    </row>
    <row r="345" spans="27:47">
      <c r="AA345" s="19"/>
      <c r="AB345" s="19"/>
      <c r="AC345" s="19"/>
      <c r="AD345" s="19"/>
      <c r="AE345" s="19"/>
      <c r="AG345" s="137"/>
      <c r="AN345" s="19"/>
      <c r="AO345" s="19"/>
      <c r="AP345" s="19"/>
      <c r="AQ345" s="19"/>
      <c r="AR345" s="19"/>
      <c r="AS345" s="19"/>
      <c r="AT345" s="19"/>
      <c r="AU345" s="19"/>
    </row>
    <row r="346" spans="27:47">
      <c r="AA346" s="19"/>
      <c r="AB346" s="19"/>
      <c r="AC346" s="19"/>
      <c r="AD346" s="19"/>
      <c r="AE346" s="19"/>
      <c r="AG346" s="137"/>
      <c r="AN346" s="19"/>
      <c r="AO346" s="19"/>
      <c r="AP346" s="19"/>
      <c r="AQ346" s="19"/>
      <c r="AR346" s="19"/>
      <c r="AS346" s="19"/>
      <c r="AT346" s="19"/>
      <c r="AU346" s="19"/>
    </row>
    <row r="347" spans="27:47">
      <c r="AA347" s="19"/>
      <c r="AB347" s="19"/>
      <c r="AC347" s="19"/>
      <c r="AD347" s="19"/>
      <c r="AE347" s="19"/>
      <c r="AG347" s="137"/>
      <c r="AN347" s="19"/>
      <c r="AO347" s="19"/>
      <c r="AP347" s="19"/>
      <c r="AQ347" s="19"/>
      <c r="AR347" s="19"/>
      <c r="AS347" s="19"/>
      <c r="AT347" s="19"/>
      <c r="AU347" s="19"/>
    </row>
    <row r="348" spans="27:47">
      <c r="AA348" s="19"/>
      <c r="AB348" s="19"/>
      <c r="AC348" s="19"/>
      <c r="AD348" s="19"/>
      <c r="AE348" s="19"/>
      <c r="AG348" s="137"/>
      <c r="AN348" s="19"/>
      <c r="AO348" s="19"/>
      <c r="AP348" s="19"/>
      <c r="AQ348" s="19"/>
      <c r="AR348" s="19"/>
      <c r="AS348" s="19"/>
      <c r="AT348" s="19"/>
      <c r="AU348" s="19"/>
    </row>
    <row r="349" spans="27:47">
      <c r="AA349" s="19"/>
      <c r="AB349" s="19"/>
      <c r="AC349" s="19"/>
      <c r="AD349" s="19"/>
      <c r="AE349" s="19"/>
      <c r="AG349" s="137"/>
      <c r="AN349" s="19"/>
      <c r="AO349" s="19"/>
      <c r="AP349" s="19"/>
      <c r="AQ349" s="19"/>
      <c r="AR349" s="19"/>
      <c r="AS349" s="19"/>
      <c r="AT349" s="19"/>
      <c r="AU349" s="19"/>
    </row>
    <row r="350" spans="27:47">
      <c r="AA350" s="19"/>
      <c r="AB350" s="19"/>
      <c r="AC350" s="19"/>
      <c r="AD350" s="19"/>
      <c r="AE350" s="19"/>
      <c r="AG350" s="137"/>
      <c r="AN350" s="19"/>
      <c r="AO350" s="19"/>
      <c r="AP350" s="19"/>
      <c r="AQ350" s="19"/>
      <c r="AR350" s="19"/>
      <c r="AS350" s="19"/>
      <c r="AT350" s="19"/>
      <c r="AU350" s="19"/>
    </row>
    <row r="351" spans="27:47">
      <c r="AA351" s="19"/>
      <c r="AB351" s="19"/>
      <c r="AC351" s="19"/>
      <c r="AD351" s="19"/>
      <c r="AE351" s="19"/>
      <c r="AG351" s="137"/>
      <c r="AN351" s="19"/>
      <c r="AO351" s="19"/>
      <c r="AP351" s="19"/>
      <c r="AQ351" s="19"/>
      <c r="AR351" s="19"/>
      <c r="AS351" s="19"/>
      <c r="AT351" s="19"/>
      <c r="AU351" s="19"/>
    </row>
    <row r="352" spans="27:47">
      <c r="AA352" s="19"/>
      <c r="AB352" s="19"/>
      <c r="AC352" s="19"/>
      <c r="AD352" s="19"/>
      <c r="AE352" s="19"/>
      <c r="AG352" s="137"/>
      <c r="AN352" s="19"/>
      <c r="AO352" s="19"/>
      <c r="AP352" s="19"/>
      <c r="AQ352" s="19"/>
      <c r="AR352" s="19"/>
      <c r="AS352" s="19"/>
      <c r="AT352" s="19"/>
      <c r="AU352" s="19"/>
    </row>
    <row r="353" spans="27:64">
      <c r="AA353" s="19"/>
      <c r="AB353" s="19"/>
      <c r="AC353" s="19"/>
      <c r="AD353" s="19"/>
      <c r="AE353" s="19"/>
      <c r="AG353" s="137"/>
      <c r="AN353" s="19"/>
      <c r="AO353" s="19"/>
      <c r="AP353" s="19"/>
      <c r="AQ353" s="19"/>
      <c r="AR353" s="19"/>
      <c r="AS353" s="19"/>
      <c r="AT353" s="19"/>
      <c r="AU353" s="19"/>
    </row>
    <row r="354" spans="27:64">
      <c r="AA354" s="19"/>
      <c r="AB354" s="19"/>
      <c r="AC354" s="19"/>
      <c r="AD354" s="19"/>
      <c r="AE354" s="19"/>
      <c r="AG354" s="137"/>
      <c r="AN354" s="19"/>
      <c r="AO354" s="19"/>
      <c r="AP354" s="19"/>
      <c r="AQ354" s="19"/>
      <c r="AR354" s="19"/>
      <c r="AS354" s="19"/>
      <c r="AT354" s="19"/>
      <c r="AU354" s="19"/>
      <c r="AV354" s="19"/>
    </row>
    <row r="355" spans="27:64">
      <c r="AA355" s="19"/>
      <c r="AB355" s="19"/>
      <c r="AC355" s="19"/>
      <c r="AD355" s="19"/>
      <c r="AE355" s="19"/>
      <c r="AG355" s="137"/>
      <c r="AN355" s="19"/>
      <c r="AO355" s="19"/>
      <c r="AP355" s="19"/>
      <c r="AQ355" s="19"/>
      <c r="AR355" s="19"/>
      <c r="AS355" s="19"/>
      <c r="AT355" s="19"/>
      <c r="AU355" s="19"/>
    </row>
    <row r="356" spans="27:64">
      <c r="AA356" s="19"/>
      <c r="AB356" s="19"/>
      <c r="AC356" s="19"/>
      <c r="AD356" s="19"/>
      <c r="AE356" s="19"/>
      <c r="AG356" s="137"/>
      <c r="AN356" s="19"/>
      <c r="AO356" s="19"/>
      <c r="AP356" s="19"/>
      <c r="AQ356" s="19"/>
      <c r="AR356" s="19"/>
      <c r="AS356" s="19"/>
      <c r="AT356" s="19"/>
      <c r="AU356" s="19"/>
    </row>
    <row r="357" spans="27:64">
      <c r="AA357" s="19"/>
      <c r="AB357" s="19"/>
      <c r="AC357" s="19"/>
      <c r="AD357" s="19"/>
      <c r="AE357" s="19"/>
      <c r="AG357" s="137"/>
      <c r="AN357" s="19"/>
      <c r="AO357" s="19"/>
      <c r="AP357" s="19"/>
      <c r="AQ357" s="19"/>
      <c r="AR357" s="19"/>
      <c r="AS357" s="19"/>
      <c r="AT357" s="19"/>
      <c r="AU357" s="19"/>
    </row>
    <row r="358" spans="27:64">
      <c r="AA358" s="19"/>
      <c r="AB358" s="19"/>
      <c r="AC358" s="19"/>
      <c r="AD358" s="19"/>
      <c r="AE358" s="19"/>
      <c r="AG358" s="137"/>
      <c r="AN358" s="19"/>
      <c r="AO358" s="19"/>
      <c r="AP358" s="19"/>
      <c r="AQ358" s="19"/>
      <c r="AR358" s="19"/>
      <c r="AS358" s="19"/>
      <c r="AT358" s="19"/>
      <c r="AU358" s="19"/>
    </row>
    <row r="359" spans="27:64">
      <c r="AA359" s="19"/>
      <c r="AB359" s="19"/>
      <c r="AC359" s="19"/>
      <c r="AD359" s="19"/>
      <c r="AE359" s="19"/>
      <c r="AG359" s="137"/>
      <c r="AN359" s="19"/>
      <c r="AO359" s="19"/>
      <c r="AP359" s="19"/>
      <c r="AQ359" s="19"/>
      <c r="AR359" s="19"/>
      <c r="AS359" s="19"/>
      <c r="AT359" s="19"/>
      <c r="AU359" s="19"/>
    </row>
    <row r="360" spans="27:64">
      <c r="AA360" s="19"/>
      <c r="AB360" s="19"/>
      <c r="AC360" s="19"/>
      <c r="AD360" s="19"/>
      <c r="AE360" s="19"/>
      <c r="AG360" s="137"/>
      <c r="AN360" s="19"/>
      <c r="AO360" s="19"/>
      <c r="AP360" s="19"/>
      <c r="AQ360" s="19"/>
      <c r="AR360" s="19"/>
      <c r="AS360" s="19"/>
      <c r="AT360" s="19"/>
      <c r="AU360" s="19"/>
    </row>
    <row r="361" spans="27:64">
      <c r="AA361" s="19"/>
      <c r="AB361" s="19"/>
      <c r="AC361" s="19"/>
      <c r="AD361" s="19"/>
      <c r="AE361" s="19"/>
      <c r="AG361" s="137"/>
      <c r="AN361" s="19"/>
      <c r="AO361" s="19"/>
      <c r="AP361" s="19"/>
      <c r="AQ361" s="19"/>
      <c r="AR361" s="19"/>
      <c r="AS361" s="19"/>
      <c r="AT361" s="19"/>
      <c r="AU361" s="19"/>
    </row>
    <row r="362" spans="27:64">
      <c r="AA362" s="19"/>
      <c r="AB362" s="19"/>
      <c r="AC362" s="19"/>
      <c r="AD362" s="19"/>
      <c r="AE362" s="19"/>
      <c r="AG362" s="137"/>
      <c r="AN362" s="19"/>
      <c r="AO362" s="19"/>
      <c r="AP362" s="19"/>
      <c r="AQ362" s="19"/>
      <c r="AR362" s="19"/>
      <c r="AS362" s="19"/>
      <c r="AT362" s="19"/>
      <c r="AU362" s="19"/>
    </row>
    <row r="363" spans="27:64">
      <c r="AA363" s="19"/>
      <c r="AB363" s="19"/>
      <c r="AC363" s="19"/>
      <c r="AD363" s="19"/>
      <c r="AE363" s="19"/>
      <c r="AG363" s="137"/>
      <c r="AN363" s="19"/>
      <c r="AO363" s="19"/>
      <c r="AP363" s="19"/>
      <c r="AQ363" s="19"/>
      <c r="AR363" s="19"/>
      <c r="AS363" s="19"/>
      <c r="AT363" s="19"/>
      <c r="AU363" s="19"/>
    </row>
    <row r="364" spans="27:64">
      <c r="AA364" s="19"/>
      <c r="AB364" s="19"/>
      <c r="AC364" s="19"/>
      <c r="AD364" s="19"/>
      <c r="AE364" s="19"/>
      <c r="AG364" s="137"/>
      <c r="AN364" s="19"/>
      <c r="AO364" s="19"/>
      <c r="AP364" s="19"/>
      <c r="AQ364" s="19"/>
      <c r="AR364" s="19"/>
      <c r="AS364" s="19"/>
      <c r="AT364" s="19"/>
      <c r="AU364" s="19"/>
    </row>
    <row r="365" spans="27:64">
      <c r="AA365" s="19"/>
      <c r="AB365" s="19"/>
      <c r="AC365" s="19"/>
      <c r="AD365" s="19"/>
      <c r="AE365" s="19"/>
      <c r="AG365" s="137"/>
      <c r="AN365" s="19"/>
      <c r="AO365" s="19"/>
      <c r="AP365" s="19"/>
      <c r="AQ365" s="19"/>
      <c r="AR365" s="19"/>
      <c r="AS365" s="19"/>
      <c r="AT365" s="19"/>
      <c r="AU365" s="19"/>
    </row>
    <row r="366" spans="27:64">
      <c r="AA366" s="19"/>
      <c r="AB366" s="19"/>
      <c r="AC366" s="19"/>
      <c r="AD366" s="19"/>
      <c r="AE366" s="19"/>
      <c r="AG366" s="137"/>
      <c r="AN366" s="19"/>
      <c r="AO366" s="19"/>
      <c r="AP366" s="19"/>
      <c r="AQ366" s="19"/>
      <c r="AR366" s="19"/>
      <c r="AS366" s="19"/>
      <c r="AT366" s="19"/>
      <c r="AU366" s="19"/>
    </row>
    <row r="367" spans="27:64">
      <c r="AA367" s="19"/>
      <c r="AB367" s="19"/>
      <c r="AC367" s="19"/>
      <c r="AD367" s="19"/>
      <c r="AE367" s="19"/>
      <c r="AG367" s="137"/>
      <c r="AN367" s="19"/>
      <c r="AO367" s="19"/>
      <c r="AP367" s="19"/>
      <c r="AQ367" s="19"/>
      <c r="AR367" s="19"/>
      <c r="AS367" s="19"/>
      <c r="AT367" s="19"/>
      <c r="AU367" s="19"/>
    </row>
    <row r="368" spans="27:64">
      <c r="AA368" s="19"/>
      <c r="AB368" s="19"/>
      <c r="AC368" s="19"/>
      <c r="AD368" s="19"/>
      <c r="AE368" s="19"/>
      <c r="AG368" s="137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</row>
    <row r="369" spans="27:47">
      <c r="AA369" s="19"/>
      <c r="AB369" s="19"/>
      <c r="AC369" s="19"/>
      <c r="AD369" s="19"/>
      <c r="AE369" s="19"/>
      <c r="AG369" s="137"/>
      <c r="AN369" s="19"/>
      <c r="AO369" s="19"/>
      <c r="AP369" s="19"/>
      <c r="AQ369" s="19"/>
      <c r="AR369" s="19"/>
      <c r="AS369" s="19"/>
      <c r="AT369" s="19"/>
      <c r="AU369" s="19"/>
    </row>
    <row r="370" spans="27:47">
      <c r="AA370" s="19"/>
      <c r="AB370" s="19"/>
      <c r="AC370" s="19"/>
      <c r="AD370" s="19"/>
      <c r="AE370" s="19"/>
      <c r="AG370" s="137"/>
      <c r="AN370" s="19"/>
      <c r="AO370" s="19"/>
      <c r="AP370" s="19"/>
      <c r="AQ370" s="19"/>
      <c r="AR370" s="19"/>
      <c r="AS370" s="19"/>
      <c r="AT370" s="19"/>
      <c r="AU370" s="19"/>
    </row>
    <row r="371" spans="27:47">
      <c r="AA371" s="19"/>
      <c r="AB371" s="19"/>
      <c r="AC371" s="19"/>
      <c r="AD371" s="19"/>
      <c r="AE371" s="19"/>
      <c r="AG371" s="137"/>
      <c r="AN371" s="19"/>
      <c r="AO371" s="19"/>
      <c r="AP371" s="19"/>
      <c r="AQ371" s="19"/>
      <c r="AR371" s="19"/>
      <c r="AS371" s="19"/>
      <c r="AT371" s="19"/>
      <c r="AU371" s="19"/>
    </row>
    <row r="372" spans="27:47">
      <c r="AA372" s="19"/>
      <c r="AB372" s="19"/>
      <c r="AC372" s="19"/>
      <c r="AD372" s="19"/>
      <c r="AE372" s="19"/>
      <c r="AG372" s="137"/>
      <c r="AN372" s="19"/>
      <c r="AO372" s="19"/>
      <c r="AP372" s="19"/>
      <c r="AQ372" s="19"/>
      <c r="AR372" s="19"/>
      <c r="AS372" s="19"/>
      <c r="AT372" s="19"/>
      <c r="AU372" s="19"/>
    </row>
    <row r="373" spans="27:47">
      <c r="AA373" s="19"/>
      <c r="AB373" s="19"/>
      <c r="AC373" s="19"/>
      <c r="AD373" s="19"/>
      <c r="AE373" s="19"/>
      <c r="AG373" s="137"/>
      <c r="AN373" s="19"/>
      <c r="AO373" s="19"/>
      <c r="AP373" s="19"/>
      <c r="AQ373" s="19"/>
      <c r="AR373" s="19"/>
      <c r="AS373" s="19"/>
      <c r="AT373" s="19"/>
      <c r="AU373" s="19"/>
    </row>
    <row r="374" spans="27:47">
      <c r="AA374" s="19"/>
      <c r="AB374" s="19"/>
      <c r="AC374" s="19"/>
      <c r="AD374" s="19"/>
      <c r="AE374" s="19"/>
      <c r="AG374" s="137"/>
      <c r="AN374" s="19"/>
      <c r="AO374" s="19"/>
      <c r="AP374" s="19"/>
      <c r="AQ374" s="19"/>
      <c r="AR374" s="19"/>
      <c r="AS374" s="19"/>
      <c r="AT374" s="19"/>
      <c r="AU374" s="19"/>
    </row>
    <row r="375" spans="27:47">
      <c r="AA375" s="19"/>
      <c r="AB375" s="19"/>
      <c r="AC375" s="19"/>
      <c r="AD375" s="19"/>
      <c r="AE375" s="19"/>
      <c r="AG375" s="137"/>
      <c r="AN375" s="19"/>
      <c r="AO375" s="19"/>
      <c r="AP375" s="19"/>
      <c r="AQ375" s="19"/>
      <c r="AR375" s="19"/>
      <c r="AS375" s="19"/>
      <c r="AT375" s="19"/>
      <c r="AU375" s="19"/>
    </row>
    <row r="376" spans="27:47">
      <c r="AA376" s="19"/>
      <c r="AB376" s="19"/>
      <c r="AC376" s="19"/>
      <c r="AD376" s="19"/>
      <c r="AE376" s="19"/>
      <c r="AG376" s="137"/>
      <c r="AN376" s="19"/>
      <c r="AO376" s="19"/>
      <c r="AP376" s="19"/>
      <c r="AQ376" s="19"/>
      <c r="AR376" s="19"/>
      <c r="AS376" s="19"/>
      <c r="AT376" s="19"/>
      <c r="AU376" s="19"/>
    </row>
    <row r="377" spans="27:47">
      <c r="AA377" s="19"/>
      <c r="AB377" s="19"/>
      <c r="AC377" s="19"/>
      <c r="AD377" s="19"/>
      <c r="AE377" s="19"/>
      <c r="AG377" s="137"/>
      <c r="AN377" s="19"/>
      <c r="AO377" s="19"/>
      <c r="AP377" s="19"/>
      <c r="AQ377" s="19"/>
      <c r="AR377" s="19"/>
      <c r="AS377" s="19"/>
      <c r="AT377" s="19"/>
      <c r="AU377" s="19"/>
    </row>
    <row r="378" spans="27:47">
      <c r="AA378" s="19"/>
      <c r="AB378" s="19"/>
      <c r="AC378" s="19"/>
      <c r="AD378" s="19"/>
      <c r="AE378" s="19"/>
      <c r="AG378" s="137"/>
      <c r="AN378" s="19"/>
      <c r="AO378" s="19"/>
      <c r="AP378" s="19"/>
      <c r="AQ378" s="19"/>
      <c r="AR378" s="19"/>
      <c r="AS378" s="19"/>
      <c r="AT378" s="19"/>
      <c r="AU378" s="19"/>
    </row>
    <row r="379" spans="27:47">
      <c r="AA379" s="19"/>
      <c r="AB379" s="19"/>
      <c r="AC379" s="19"/>
      <c r="AD379" s="19"/>
      <c r="AE379" s="19"/>
      <c r="AG379" s="137"/>
      <c r="AN379" s="19"/>
      <c r="AO379" s="19"/>
      <c r="AP379" s="19"/>
      <c r="AQ379" s="19"/>
      <c r="AR379" s="19"/>
      <c r="AS379" s="19"/>
      <c r="AT379" s="19"/>
      <c r="AU379" s="19"/>
    </row>
    <row r="380" spans="27:47">
      <c r="AA380" s="19"/>
      <c r="AB380" s="19"/>
      <c r="AC380" s="19"/>
      <c r="AD380" s="19"/>
      <c r="AE380" s="19"/>
      <c r="AG380" s="137"/>
      <c r="AN380" s="19"/>
      <c r="AO380" s="19"/>
      <c r="AP380" s="19"/>
      <c r="AQ380" s="19"/>
      <c r="AR380" s="19"/>
      <c r="AS380" s="19"/>
      <c r="AT380" s="19"/>
      <c r="AU380" s="19"/>
    </row>
    <row r="381" spans="27:47">
      <c r="AA381" s="19"/>
      <c r="AB381" s="19"/>
      <c r="AC381" s="19"/>
      <c r="AD381" s="19"/>
      <c r="AE381" s="19"/>
      <c r="AG381" s="137"/>
      <c r="AN381" s="19"/>
      <c r="AO381" s="19"/>
      <c r="AP381" s="19"/>
      <c r="AQ381" s="19"/>
      <c r="AR381" s="19"/>
      <c r="AS381" s="19"/>
      <c r="AT381" s="19"/>
      <c r="AU381" s="19"/>
    </row>
    <row r="382" spans="27:47">
      <c r="AA382" s="19"/>
      <c r="AB382" s="19"/>
      <c r="AC382" s="19"/>
      <c r="AD382" s="19"/>
      <c r="AE382" s="19"/>
      <c r="AG382" s="137"/>
      <c r="AN382" s="19"/>
      <c r="AO382" s="19"/>
      <c r="AP382" s="19"/>
      <c r="AQ382" s="19"/>
      <c r="AR382" s="19"/>
      <c r="AS382" s="19"/>
      <c r="AT382" s="19"/>
      <c r="AU382" s="19"/>
    </row>
    <row r="383" spans="27:47">
      <c r="AA383" s="19"/>
      <c r="AB383" s="19"/>
      <c r="AC383" s="19"/>
      <c r="AD383" s="19"/>
      <c r="AE383" s="19"/>
      <c r="AG383" s="137"/>
      <c r="AN383" s="19"/>
      <c r="AO383" s="19"/>
      <c r="AP383" s="19"/>
      <c r="AQ383" s="19"/>
      <c r="AR383" s="19"/>
      <c r="AS383" s="19"/>
      <c r="AT383" s="19"/>
      <c r="AU383" s="19"/>
    </row>
    <row r="384" spans="27:47">
      <c r="AA384" s="19"/>
      <c r="AB384" s="19"/>
      <c r="AC384" s="19"/>
      <c r="AD384" s="19"/>
      <c r="AE384" s="19"/>
      <c r="AG384" s="137"/>
      <c r="AN384" s="19"/>
      <c r="AO384" s="19"/>
      <c r="AP384" s="19"/>
      <c r="AQ384" s="19"/>
      <c r="AR384" s="19"/>
      <c r="AS384" s="19"/>
      <c r="AT384" s="19"/>
      <c r="AU384" s="19"/>
    </row>
    <row r="385" spans="27:64">
      <c r="AA385" s="19"/>
      <c r="AB385" s="19"/>
      <c r="AC385" s="19"/>
      <c r="AD385" s="19"/>
      <c r="AE385" s="19"/>
      <c r="AG385" s="137"/>
      <c r="AN385" s="19"/>
      <c r="AO385" s="19"/>
      <c r="AP385" s="19"/>
      <c r="AQ385" s="19"/>
      <c r="AR385" s="19"/>
      <c r="AS385" s="19"/>
      <c r="AT385" s="19"/>
      <c r="AU385" s="19"/>
    </row>
    <row r="386" spans="27:64">
      <c r="AA386" s="19"/>
      <c r="AB386" s="19"/>
      <c r="AC386" s="19"/>
      <c r="AD386" s="19"/>
      <c r="AE386" s="19"/>
      <c r="AG386" s="137"/>
      <c r="AN386" s="19"/>
      <c r="AO386" s="19"/>
      <c r="AP386" s="19"/>
      <c r="AQ386" s="19"/>
      <c r="AR386" s="19"/>
      <c r="AS386" s="19"/>
      <c r="AT386" s="19"/>
      <c r="AU386" s="19"/>
    </row>
    <row r="387" spans="27:64">
      <c r="AA387" s="19"/>
      <c r="AB387" s="19"/>
      <c r="AC387" s="19"/>
      <c r="AD387" s="19"/>
      <c r="AE387" s="19"/>
      <c r="AG387" s="137"/>
      <c r="AN387" s="19"/>
      <c r="AO387" s="19"/>
      <c r="AP387" s="19"/>
      <c r="AQ387" s="19"/>
      <c r="AR387" s="19"/>
      <c r="AS387" s="19"/>
      <c r="AT387" s="19"/>
      <c r="AU387" s="19"/>
    </row>
    <row r="388" spans="27:64">
      <c r="AA388" s="19"/>
      <c r="AB388" s="19"/>
      <c r="AC388" s="19"/>
      <c r="AD388" s="19"/>
      <c r="AE388" s="19"/>
      <c r="AG388" s="137"/>
      <c r="AN388" s="19"/>
      <c r="AO388" s="19"/>
      <c r="AP388" s="19"/>
      <c r="AQ388" s="19"/>
      <c r="AR388" s="19"/>
      <c r="AS388" s="19"/>
      <c r="AT388" s="19"/>
      <c r="AU388" s="19"/>
    </row>
    <row r="389" spans="27:64">
      <c r="AA389" s="19"/>
      <c r="AB389" s="19"/>
      <c r="AC389" s="19"/>
      <c r="AD389" s="19"/>
      <c r="AE389" s="19"/>
      <c r="AG389" s="137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</row>
    <row r="390" spans="27:64">
      <c r="AA390" s="19"/>
      <c r="AB390" s="19"/>
      <c r="AC390" s="19"/>
      <c r="AD390" s="19"/>
      <c r="AE390" s="19"/>
      <c r="AG390" s="137"/>
      <c r="AN390" s="19"/>
      <c r="AO390" s="19"/>
      <c r="AP390" s="19"/>
      <c r="AQ390" s="19"/>
      <c r="AR390" s="19"/>
      <c r="AS390" s="19"/>
      <c r="AT390" s="19"/>
      <c r="AU390" s="19"/>
    </row>
    <row r="391" spans="27:64">
      <c r="AA391" s="19"/>
      <c r="AB391" s="19"/>
      <c r="AC391" s="19"/>
      <c r="AD391" s="19"/>
      <c r="AE391" s="19"/>
      <c r="AG391" s="137"/>
      <c r="AN391" s="19"/>
      <c r="AO391" s="19"/>
      <c r="AP391" s="19"/>
      <c r="AQ391" s="19"/>
      <c r="AR391" s="19"/>
      <c r="AS391" s="19"/>
      <c r="AT391" s="19"/>
      <c r="AU391" s="19"/>
      <c r="AV391" s="19"/>
    </row>
    <row r="392" spans="27:64">
      <c r="AA392" s="19"/>
      <c r="AB392" s="19"/>
      <c r="AC392" s="19"/>
      <c r="AD392" s="19"/>
      <c r="AE392" s="19"/>
      <c r="AG392" s="137"/>
      <c r="AN392" s="19"/>
      <c r="AO392" s="19"/>
      <c r="AP392" s="19"/>
      <c r="AQ392" s="19"/>
      <c r="AR392" s="19"/>
      <c r="AS392" s="19"/>
      <c r="AT392" s="19"/>
      <c r="AU392" s="19"/>
    </row>
    <row r="393" spans="27:64">
      <c r="AA393" s="19"/>
      <c r="AB393" s="19"/>
      <c r="AC393" s="19"/>
      <c r="AD393" s="19"/>
      <c r="AE393" s="19"/>
      <c r="AG393" s="137"/>
      <c r="AN393" s="19"/>
      <c r="AO393" s="19"/>
      <c r="AP393" s="19"/>
      <c r="AQ393" s="19"/>
      <c r="AR393" s="19"/>
      <c r="AS393" s="19"/>
      <c r="AT393" s="19"/>
      <c r="AU393" s="19"/>
    </row>
    <row r="394" spans="27:64">
      <c r="AA394" s="19"/>
      <c r="AB394" s="19"/>
      <c r="AC394" s="19"/>
      <c r="AD394" s="19"/>
      <c r="AE394" s="19"/>
      <c r="AG394" s="137"/>
      <c r="AN394" s="19"/>
      <c r="AO394" s="19"/>
      <c r="AP394" s="19"/>
      <c r="AQ394" s="19"/>
      <c r="AR394" s="19"/>
      <c r="AS394" s="19"/>
      <c r="AT394" s="19"/>
      <c r="AU394" s="19"/>
    </row>
    <row r="395" spans="27:64">
      <c r="AA395" s="19"/>
      <c r="AB395" s="19"/>
      <c r="AC395" s="19"/>
      <c r="AD395" s="19"/>
      <c r="AE395" s="19"/>
      <c r="AG395" s="137"/>
      <c r="AN395" s="19"/>
      <c r="AO395" s="19"/>
      <c r="AP395" s="19"/>
      <c r="AQ395" s="19"/>
      <c r="AR395" s="19"/>
      <c r="AS395" s="19"/>
      <c r="AT395" s="19"/>
      <c r="AU395" s="19"/>
    </row>
    <row r="396" spans="27:64">
      <c r="AA396" s="19"/>
      <c r="AB396" s="19"/>
      <c r="AC396" s="19"/>
      <c r="AD396" s="19"/>
      <c r="AE396" s="19"/>
      <c r="AG396" s="137"/>
      <c r="AN396" s="19"/>
      <c r="AO396" s="19"/>
      <c r="AP396" s="19"/>
      <c r="AQ396" s="19"/>
      <c r="AR396" s="19"/>
      <c r="AS396" s="19"/>
      <c r="AT396" s="19"/>
      <c r="AU396" s="19"/>
    </row>
    <row r="397" spans="27:64">
      <c r="AA397" s="19"/>
      <c r="AB397" s="19"/>
      <c r="AC397" s="19"/>
      <c r="AD397" s="19"/>
      <c r="AE397" s="19"/>
      <c r="AG397" s="137"/>
      <c r="AN397" s="19"/>
      <c r="AO397" s="19"/>
      <c r="AP397" s="19"/>
      <c r="AQ397" s="19"/>
      <c r="AR397" s="19"/>
      <c r="AS397" s="19"/>
      <c r="AT397" s="19"/>
      <c r="AU397" s="19"/>
    </row>
    <row r="398" spans="27:64">
      <c r="AA398" s="19"/>
      <c r="AB398" s="19"/>
      <c r="AC398" s="19"/>
      <c r="AD398" s="19"/>
      <c r="AE398" s="19"/>
      <c r="AG398" s="137"/>
      <c r="AN398" s="19"/>
      <c r="AO398" s="19"/>
      <c r="AP398" s="19"/>
      <c r="AQ398" s="19"/>
      <c r="AR398" s="19"/>
      <c r="AS398" s="19"/>
      <c r="AT398" s="19"/>
      <c r="AU398" s="19"/>
    </row>
    <row r="399" spans="27:64">
      <c r="AA399" s="19"/>
      <c r="AB399" s="19"/>
      <c r="AC399" s="19"/>
      <c r="AD399" s="19"/>
      <c r="AE399" s="19"/>
      <c r="AG399" s="137"/>
      <c r="AN399" s="19"/>
      <c r="AO399" s="19"/>
      <c r="AP399" s="19"/>
      <c r="AQ399" s="19"/>
      <c r="AR399" s="19"/>
      <c r="AS399" s="19"/>
      <c r="AT399" s="19"/>
      <c r="AU399" s="19"/>
    </row>
    <row r="400" spans="27:64">
      <c r="AA400" s="19"/>
      <c r="AB400" s="19"/>
      <c r="AC400" s="19"/>
      <c r="AD400" s="19"/>
      <c r="AE400" s="19"/>
      <c r="AG400" s="137"/>
      <c r="AN400" s="19"/>
      <c r="AO400" s="19"/>
      <c r="AP400" s="19"/>
      <c r="AQ400" s="19"/>
      <c r="AR400" s="19"/>
      <c r="AS400" s="19"/>
      <c r="AT400" s="19"/>
      <c r="AU400" s="19"/>
    </row>
    <row r="401" spans="27:64">
      <c r="AA401" s="19"/>
      <c r="AB401" s="19"/>
      <c r="AC401" s="19"/>
      <c r="AD401" s="19"/>
      <c r="AE401" s="19"/>
      <c r="AG401" s="137"/>
      <c r="AN401" s="19"/>
      <c r="AO401" s="19"/>
      <c r="AP401" s="19"/>
      <c r="AQ401" s="19"/>
      <c r="AR401" s="19"/>
      <c r="AS401" s="19"/>
      <c r="AT401" s="19"/>
      <c r="AU401" s="19"/>
    </row>
    <row r="402" spans="27:64">
      <c r="AA402" s="19"/>
      <c r="AB402" s="19"/>
      <c r="AC402" s="19"/>
      <c r="AD402" s="19"/>
      <c r="AE402" s="19"/>
      <c r="AG402" s="137"/>
      <c r="AN402" s="19"/>
      <c r="AO402" s="19"/>
      <c r="AP402" s="19"/>
      <c r="AQ402" s="19"/>
      <c r="AR402" s="19"/>
      <c r="AS402" s="19"/>
      <c r="AT402" s="19"/>
      <c r="AU402" s="19"/>
    </row>
    <row r="403" spans="27:64">
      <c r="AA403" s="19"/>
      <c r="AB403" s="19"/>
      <c r="AC403" s="19"/>
      <c r="AD403" s="19"/>
      <c r="AE403" s="19"/>
      <c r="AG403" s="137"/>
      <c r="AN403" s="19"/>
      <c r="AO403" s="19"/>
      <c r="AP403" s="19"/>
      <c r="AQ403" s="19"/>
      <c r="AR403" s="19"/>
      <c r="AS403" s="19"/>
      <c r="AT403" s="19"/>
      <c r="AU403" s="19"/>
    </row>
    <row r="404" spans="27:64">
      <c r="AA404" s="19"/>
      <c r="AB404" s="19"/>
      <c r="AC404" s="19"/>
      <c r="AD404" s="19"/>
      <c r="AE404" s="19"/>
      <c r="AG404" s="137"/>
      <c r="AN404" s="19"/>
      <c r="AO404" s="19"/>
      <c r="AP404" s="19"/>
      <c r="AQ404" s="19"/>
      <c r="AR404" s="19"/>
      <c r="AS404" s="19"/>
      <c r="AT404" s="19"/>
      <c r="AU404" s="19"/>
    </row>
    <row r="405" spans="27:64">
      <c r="AA405" s="19"/>
      <c r="AB405" s="19"/>
      <c r="AC405" s="19"/>
      <c r="AD405" s="19"/>
      <c r="AE405" s="19"/>
      <c r="AG405" s="137"/>
      <c r="AN405" s="19"/>
      <c r="AO405" s="19"/>
      <c r="AP405" s="19"/>
      <c r="AQ405" s="19"/>
      <c r="AR405" s="19"/>
      <c r="AS405" s="19"/>
      <c r="AT405" s="19"/>
      <c r="AU405" s="19"/>
    </row>
    <row r="406" spans="27:64">
      <c r="AA406" s="19"/>
      <c r="AB406" s="19"/>
      <c r="AC406" s="19"/>
      <c r="AD406" s="19"/>
      <c r="AE406" s="19"/>
      <c r="AG406" s="137"/>
      <c r="AN406" s="19"/>
      <c r="AO406" s="19"/>
      <c r="AP406" s="19"/>
      <c r="AQ406" s="19"/>
      <c r="AR406" s="19"/>
      <c r="AS406" s="19"/>
      <c r="AT406" s="19"/>
      <c r="AU406" s="19"/>
    </row>
    <row r="407" spans="27:64">
      <c r="AA407" s="19"/>
      <c r="AB407" s="19"/>
      <c r="AC407" s="19"/>
      <c r="AD407" s="19"/>
      <c r="AE407" s="19"/>
      <c r="AG407" s="137"/>
      <c r="AN407" s="19"/>
      <c r="AO407" s="19"/>
      <c r="AP407" s="19"/>
      <c r="AQ407" s="19"/>
      <c r="AR407" s="19"/>
      <c r="AS407" s="19"/>
      <c r="AT407" s="19"/>
      <c r="AU407" s="19"/>
    </row>
    <row r="408" spans="27:64">
      <c r="AA408" s="19"/>
      <c r="AB408" s="19"/>
      <c r="AC408" s="19"/>
      <c r="AD408" s="19"/>
      <c r="AE408" s="19"/>
      <c r="AG408" s="137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</row>
    <row r="409" spans="27:64">
      <c r="AA409" s="19"/>
      <c r="AB409" s="19"/>
      <c r="AC409" s="19"/>
      <c r="AD409" s="19"/>
      <c r="AE409" s="19"/>
      <c r="AG409" s="137"/>
      <c r="AN409" s="19"/>
      <c r="AO409" s="19"/>
      <c r="AP409" s="19"/>
      <c r="AQ409" s="19"/>
      <c r="AR409" s="19"/>
      <c r="AS409" s="19"/>
      <c r="AT409" s="19"/>
      <c r="AU409" s="19"/>
      <c r="AV409" s="19"/>
    </row>
    <row r="410" spans="27:64">
      <c r="AA410" s="19"/>
      <c r="AB410" s="19"/>
      <c r="AC410" s="19"/>
      <c r="AD410" s="19"/>
      <c r="AE410" s="19"/>
      <c r="AG410" s="137"/>
      <c r="AN410" s="19"/>
      <c r="AO410" s="19"/>
      <c r="AP410" s="19"/>
      <c r="AQ410" s="19"/>
      <c r="AR410" s="19"/>
      <c r="AS410" s="19"/>
      <c r="AT410" s="19"/>
      <c r="AU410" s="19"/>
      <c r="AV410" s="19"/>
      <c r="AX410" s="19"/>
    </row>
    <row r="411" spans="27:64">
      <c r="AA411" s="19"/>
      <c r="AB411" s="19"/>
      <c r="AC411" s="19"/>
      <c r="AD411" s="19"/>
      <c r="AE411" s="19"/>
      <c r="AG411" s="137"/>
      <c r="AN411" s="19"/>
      <c r="AO411" s="19"/>
      <c r="AP411" s="19"/>
      <c r="AQ411" s="19"/>
      <c r="AR411" s="19"/>
      <c r="AS411" s="19"/>
      <c r="AT411" s="19"/>
      <c r="AU411" s="19"/>
    </row>
    <row r="412" spans="27:64">
      <c r="AA412" s="19"/>
      <c r="AB412" s="19"/>
      <c r="AC412" s="19"/>
      <c r="AD412" s="19"/>
      <c r="AE412" s="19"/>
      <c r="AG412" s="137"/>
      <c r="AN412" s="19"/>
      <c r="AO412" s="19"/>
      <c r="AP412" s="19"/>
      <c r="AQ412" s="19"/>
      <c r="AR412" s="19"/>
      <c r="AS412" s="19"/>
      <c r="AT412" s="19"/>
      <c r="AU412" s="19"/>
    </row>
    <row r="413" spans="27:64">
      <c r="AA413" s="19"/>
      <c r="AB413" s="19"/>
      <c r="AC413" s="19"/>
      <c r="AD413" s="19"/>
      <c r="AE413" s="19"/>
      <c r="AG413" s="137"/>
      <c r="AN413" s="19"/>
      <c r="AO413" s="19"/>
      <c r="AP413" s="19"/>
      <c r="AQ413" s="19"/>
      <c r="AR413" s="19"/>
      <c r="AS413" s="19"/>
      <c r="AT413" s="19"/>
      <c r="AU413" s="19"/>
    </row>
    <row r="414" spans="27:64">
      <c r="AA414" s="19"/>
      <c r="AB414" s="19"/>
      <c r="AC414" s="19"/>
      <c r="AD414" s="19"/>
      <c r="AE414" s="19"/>
      <c r="AG414" s="137"/>
      <c r="AN414" s="19"/>
      <c r="AO414" s="19"/>
      <c r="AP414" s="19"/>
      <c r="AQ414" s="19"/>
      <c r="AR414" s="19"/>
      <c r="AS414" s="19"/>
      <c r="AT414" s="19"/>
      <c r="AU414" s="19"/>
      <c r="AV414" s="19"/>
    </row>
    <row r="415" spans="27:64">
      <c r="AA415" s="19"/>
      <c r="AB415" s="19"/>
      <c r="AC415" s="19"/>
      <c r="AD415" s="19"/>
      <c r="AE415" s="19"/>
      <c r="AG415" s="137"/>
      <c r="AN415" s="19"/>
      <c r="AO415" s="19"/>
      <c r="AP415" s="19"/>
      <c r="AQ415" s="19"/>
      <c r="AR415" s="19"/>
      <c r="AS415" s="19"/>
      <c r="AT415" s="19"/>
      <c r="AU415" s="19"/>
    </row>
    <row r="416" spans="27:64">
      <c r="AA416" s="19"/>
      <c r="AB416" s="19"/>
      <c r="AC416" s="19"/>
      <c r="AD416" s="19"/>
      <c r="AE416" s="19"/>
      <c r="AG416" s="137"/>
      <c r="AN416" s="19"/>
      <c r="AO416" s="19"/>
      <c r="AP416" s="19"/>
      <c r="AQ416" s="19"/>
      <c r="AR416" s="19"/>
      <c r="AS416" s="19"/>
      <c r="AT416" s="19"/>
      <c r="AU416" s="19"/>
    </row>
    <row r="417" spans="27:47">
      <c r="AA417" s="19"/>
      <c r="AB417" s="19"/>
      <c r="AC417" s="19"/>
      <c r="AD417" s="19"/>
      <c r="AE417" s="19"/>
      <c r="AG417" s="137"/>
      <c r="AN417" s="19"/>
      <c r="AO417" s="19"/>
      <c r="AP417" s="19"/>
      <c r="AQ417" s="19"/>
      <c r="AR417" s="19"/>
      <c r="AS417" s="19"/>
      <c r="AT417" s="19"/>
      <c r="AU417" s="19"/>
    </row>
    <row r="418" spans="27:47">
      <c r="AA418" s="19"/>
      <c r="AB418" s="19"/>
      <c r="AC418" s="19"/>
      <c r="AD418" s="19"/>
      <c r="AE418" s="19"/>
      <c r="AG418" s="137"/>
      <c r="AN418" s="19"/>
      <c r="AO418" s="19"/>
      <c r="AP418" s="19"/>
      <c r="AQ418" s="19"/>
      <c r="AR418" s="19"/>
      <c r="AS418" s="19"/>
      <c r="AT418" s="19"/>
      <c r="AU418" s="19"/>
    </row>
    <row r="419" spans="27:47">
      <c r="AA419" s="19"/>
      <c r="AB419" s="19"/>
      <c r="AC419" s="19"/>
      <c r="AD419" s="19"/>
      <c r="AE419" s="19"/>
      <c r="AG419" s="137"/>
      <c r="AN419" s="19"/>
      <c r="AO419" s="19"/>
      <c r="AP419" s="19"/>
      <c r="AQ419" s="19"/>
      <c r="AR419" s="19"/>
      <c r="AS419" s="19"/>
      <c r="AT419" s="19"/>
      <c r="AU419" s="19"/>
    </row>
    <row r="420" spans="27:47">
      <c r="AA420" s="19"/>
      <c r="AB420" s="19"/>
      <c r="AC420" s="19"/>
      <c r="AD420" s="19"/>
      <c r="AE420" s="19"/>
      <c r="AG420" s="137"/>
      <c r="AN420" s="19"/>
      <c r="AO420" s="19"/>
      <c r="AP420" s="19"/>
      <c r="AQ420" s="19"/>
      <c r="AR420" s="19"/>
      <c r="AS420" s="19"/>
      <c r="AT420" s="19"/>
      <c r="AU420" s="19"/>
    </row>
    <row r="421" spans="27:47">
      <c r="AA421" s="19"/>
      <c r="AB421" s="19"/>
      <c r="AC421" s="19"/>
      <c r="AD421" s="19"/>
      <c r="AE421" s="19"/>
      <c r="AG421" s="137"/>
      <c r="AN421" s="19"/>
      <c r="AO421" s="19"/>
      <c r="AP421" s="19"/>
      <c r="AQ421" s="19"/>
      <c r="AR421" s="19"/>
      <c r="AS421" s="19"/>
      <c r="AT421" s="19"/>
      <c r="AU421" s="19"/>
    </row>
    <row r="422" spans="27:47">
      <c r="AA422" s="19"/>
      <c r="AB422" s="19"/>
      <c r="AC422" s="19"/>
      <c r="AD422" s="19"/>
      <c r="AE422" s="19"/>
      <c r="AG422" s="137"/>
      <c r="AN422" s="19"/>
      <c r="AO422" s="19"/>
      <c r="AP422" s="19"/>
      <c r="AQ422" s="19"/>
      <c r="AR422" s="19"/>
      <c r="AS422" s="19"/>
      <c r="AT422" s="19"/>
      <c r="AU422" s="19"/>
    </row>
    <row r="423" spans="27:47">
      <c r="AA423" s="19"/>
      <c r="AB423" s="19"/>
      <c r="AC423" s="19"/>
      <c r="AD423" s="19"/>
      <c r="AE423" s="19"/>
      <c r="AG423" s="137"/>
      <c r="AN423" s="19"/>
      <c r="AO423" s="19"/>
      <c r="AP423" s="19"/>
      <c r="AQ423" s="19"/>
      <c r="AR423" s="19"/>
      <c r="AS423" s="19"/>
      <c r="AT423" s="19"/>
      <c r="AU423" s="19"/>
    </row>
    <row r="424" spans="27:47">
      <c r="AA424" s="19"/>
      <c r="AB424" s="19"/>
      <c r="AC424" s="19"/>
      <c r="AD424" s="19"/>
      <c r="AE424" s="19"/>
      <c r="AG424" s="137"/>
      <c r="AN424" s="19"/>
      <c r="AO424" s="19"/>
      <c r="AP424" s="19"/>
      <c r="AQ424" s="19"/>
      <c r="AR424" s="19"/>
      <c r="AS424" s="19"/>
      <c r="AT424" s="19"/>
      <c r="AU424" s="19"/>
    </row>
    <row r="425" spans="27:47">
      <c r="AA425" s="19"/>
      <c r="AB425" s="19"/>
      <c r="AC425" s="19"/>
      <c r="AD425" s="19"/>
      <c r="AE425" s="19"/>
      <c r="AG425" s="137"/>
      <c r="AN425" s="19"/>
      <c r="AO425" s="19"/>
      <c r="AP425" s="19"/>
      <c r="AQ425" s="19"/>
      <c r="AR425" s="19"/>
      <c r="AS425" s="19"/>
      <c r="AT425" s="19"/>
      <c r="AU425" s="19"/>
    </row>
    <row r="426" spans="27:47">
      <c r="AA426" s="19"/>
      <c r="AB426" s="19"/>
      <c r="AC426" s="19"/>
      <c r="AD426" s="19"/>
      <c r="AE426" s="19"/>
      <c r="AG426" s="137"/>
      <c r="AN426" s="19"/>
      <c r="AO426" s="19"/>
      <c r="AP426" s="19"/>
      <c r="AQ426" s="19"/>
      <c r="AR426" s="19"/>
      <c r="AS426" s="19"/>
      <c r="AT426" s="19"/>
      <c r="AU426" s="19"/>
    </row>
    <row r="427" spans="27:47">
      <c r="AA427" s="19"/>
      <c r="AB427" s="19"/>
      <c r="AC427" s="19"/>
      <c r="AD427" s="19"/>
      <c r="AE427" s="19"/>
      <c r="AG427" s="137"/>
      <c r="AN427" s="19"/>
      <c r="AO427" s="19"/>
      <c r="AP427" s="19"/>
      <c r="AQ427" s="19"/>
      <c r="AR427" s="19"/>
      <c r="AS427" s="19"/>
      <c r="AT427" s="19"/>
      <c r="AU427" s="19"/>
    </row>
    <row r="428" spans="27:47">
      <c r="AA428" s="19"/>
      <c r="AB428" s="19"/>
      <c r="AC428" s="19"/>
      <c r="AD428" s="19"/>
      <c r="AE428" s="19"/>
      <c r="AG428" s="137"/>
      <c r="AN428" s="19"/>
      <c r="AO428" s="19"/>
      <c r="AP428" s="19"/>
      <c r="AQ428" s="19"/>
      <c r="AR428" s="19"/>
      <c r="AS428" s="19"/>
      <c r="AT428" s="19"/>
      <c r="AU428" s="19"/>
    </row>
    <row r="429" spans="27:47">
      <c r="AA429" s="19"/>
      <c r="AB429" s="19"/>
      <c r="AC429" s="19"/>
      <c r="AD429" s="19"/>
      <c r="AE429" s="19"/>
      <c r="AG429" s="137"/>
      <c r="AN429" s="19"/>
      <c r="AO429" s="19"/>
      <c r="AP429" s="19"/>
      <c r="AQ429" s="19"/>
      <c r="AR429" s="19"/>
      <c r="AS429" s="19"/>
      <c r="AT429" s="19"/>
      <c r="AU429" s="19"/>
    </row>
    <row r="430" spans="27:47">
      <c r="AA430" s="19"/>
      <c r="AB430" s="19"/>
      <c r="AC430" s="19"/>
      <c r="AD430" s="19"/>
      <c r="AE430" s="19"/>
      <c r="AG430" s="137"/>
      <c r="AN430" s="19"/>
      <c r="AO430" s="19"/>
      <c r="AP430" s="19"/>
      <c r="AQ430" s="19"/>
      <c r="AR430" s="19"/>
      <c r="AS430" s="19"/>
      <c r="AT430" s="19"/>
      <c r="AU430" s="19"/>
    </row>
    <row r="431" spans="27:47">
      <c r="AA431" s="19"/>
      <c r="AB431" s="19"/>
      <c r="AC431" s="19"/>
      <c r="AD431" s="19"/>
      <c r="AE431" s="19"/>
      <c r="AG431" s="137"/>
      <c r="AN431" s="19"/>
      <c r="AO431" s="19"/>
      <c r="AP431" s="19"/>
      <c r="AQ431" s="19"/>
      <c r="AR431" s="19"/>
      <c r="AS431" s="19"/>
      <c r="AT431" s="19"/>
      <c r="AU431" s="19"/>
    </row>
    <row r="432" spans="27:47">
      <c r="AA432" s="19"/>
      <c r="AB432" s="19"/>
      <c r="AC432" s="19"/>
      <c r="AD432" s="19"/>
      <c r="AE432" s="19"/>
      <c r="AG432" s="137"/>
      <c r="AN432" s="19"/>
      <c r="AO432" s="19"/>
      <c r="AP432" s="19"/>
      <c r="AQ432" s="19"/>
      <c r="AR432" s="19"/>
      <c r="AS432" s="19"/>
      <c r="AT432" s="19"/>
      <c r="AU432" s="19"/>
    </row>
    <row r="433" spans="27:47">
      <c r="AA433" s="19"/>
      <c r="AB433" s="19"/>
      <c r="AC433" s="19"/>
      <c r="AD433" s="19"/>
      <c r="AE433" s="19"/>
      <c r="AG433" s="137"/>
      <c r="AN433" s="19"/>
      <c r="AO433" s="19"/>
      <c r="AP433" s="19"/>
      <c r="AQ433" s="19"/>
      <c r="AR433" s="19"/>
      <c r="AS433" s="19"/>
      <c r="AT433" s="19"/>
      <c r="AU433" s="19"/>
    </row>
    <row r="434" spans="27:47">
      <c r="AA434" s="19"/>
      <c r="AB434" s="19"/>
      <c r="AC434" s="19"/>
      <c r="AD434" s="19"/>
      <c r="AE434" s="19"/>
      <c r="AG434" s="137"/>
      <c r="AN434" s="19"/>
      <c r="AO434" s="19"/>
      <c r="AP434" s="19"/>
      <c r="AQ434" s="19"/>
      <c r="AR434" s="19"/>
      <c r="AS434" s="19"/>
      <c r="AT434" s="19"/>
      <c r="AU434" s="19"/>
    </row>
    <row r="435" spans="27:47">
      <c r="AA435" s="19"/>
      <c r="AB435" s="19"/>
      <c r="AC435" s="19"/>
      <c r="AD435" s="19"/>
      <c r="AE435" s="19"/>
      <c r="AG435" s="137"/>
      <c r="AN435" s="19"/>
      <c r="AO435" s="19"/>
      <c r="AP435" s="19"/>
      <c r="AQ435" s="19"/>
      <c r="AR435" s="19"/>
      <c r="AS435" s="19"/>
      <c r="AT435" s="19"/>
      <c r="AU435" s="19"/>
    </row>
    <row r="436" spans="27:47">
      <c r="AA436" s="19"/>
      <c r="AB436" s="19"/>
      <c r="AC436" s="19"/>
      <c r="AD436" s="19"/>
      <c r="AE436" s="19"/>
      <c r="AG436" s="137"/>
      <c r="AN436" s="19"/>
      <c r="AO436" s="19"/>
      <c r="AP436" s="19"/>
      <c r="AQ436" s="19"/>
      <c r="AR436" s="19"/>
      <c r="AS436" s="19"/>
      <c r="AT436" s="19"/>
      <c r="AU436" s="19"/>
    </row>
    <row r="437" spans="27:47">
      <c r="AA437" s="19"/>
      <c r="AB437" s="19"/>
      <c r="AC437" s="19"/>
      <c r="AD437" s="19"/>
      <c r="AE437" s="19"/>
      <c r="AG437" s="137"/>
      <c r="AN437" s="19"/>
      <c r="AO437" s="19"/>
      <c r="AP437" s="19"/>
      <c r="AQ437" s="19"/>
      <c r="AR437" s="19"/>
      <c r="AS437" s="19"/>
      <c r="AT437" s="19"/>
      <c r="AU437" s="19"/>
    </row>
    <row r="438" spans="27:47">
      <c r="AA438" s="19"/>
      <c r="AB438" s="19"/>
      <c r="AC438" s="19"/>
      <c r="AD438" s="19"/>
      <c r="AE438" s="19"/>
      <c r="AG438" s="137"/>
      <c r="AN438" s="19"/>
      <c r="AO438" s="19"/>
      <c r="AP438" s="19"/>
      <c r="AQ438" s="19"/>
      <c r="AR438" s="19"/>
      <c r="AS438" s="19"/>
      <c r="AT438" s="19"/>
      <c r="AU438" s="19"/>
    </row>
    <row r="439" spans="27:47">
      <c r="AA439" s="19"/>
      <c r="AB439" s="19"/>
      <c r="AC439" s="19"/>
      <c r="AD439" s="19"/>
      <c r="AE439" s="19"/>
      <c r="AG439" s="137"/>
      <c r="AN439" s="19"/>
      <c r="AO439" s="19"/>
      <c r="AP439" s="19"/>
      <c r="AQ439" s="19"/>
      <c r="AR439" s="19"/>
      <c r="AS439" s="19"/>
      <c r="AT439" s="19"/>
      <c r="AU439" s="19"/>
    </row>
    <row r="440" spans="27:47">
      <c r="AA440" s="19"/>
      <c r="AB440" s="19"/>
      <c r="AC440" s="19"/>
      <c r="AD440" s="19"/>
      <c r="AE440" s="19"/>
      <c r="AG440" s="137"/>
      <c r="AN440" s="19"/>
      <c r="AO440" s="19"/>
      <c r="AP440" s="19"/>
      <c r="AQ440" s="19"/>
      <c r="AR440" s="19"/>
      <c r="AS440" s="19"/>
      <c r="AT440" s="19"/>
      <c r="AU440" s="19"/>
    </row>
    <row r="441" spans="27:47">
      <c r="AA441" s="19"/>
      <c r="AB441" s="19"/>
      <c r="AC441" s="19"/>
      <c r="AD441" s="19"/>
      <c r="AE441" s="19"/>
      <c r="AG441" s="137"/>
      <c r="AN441" s="19"/>
      <c r="AO441" s="19"/>
      <c r="AP441" s="19"/>
      <c r="AQ441" s="19"/>
      <c r="AR441" s="19"/>
      <c r="AS441" s="19"/>
      <c r="AT441" s="19"/>
      <c r="AU441" s="19"/>
    </row>
    <row r="442" spans="27:47">
      <c r="AA442" s="19"/>
      <c r="AB442" s="19"/>
      <c r="AC442" s="19"/>
      <c r="AD442" s="19"/>
      <c r="AE442" s="19"/>
      <c r="AG442" s="137"/>
      <c r="AN442" s="19"/>
      <c r="AO442" s="19"/>
      <c r="AP442" s="19"/>
      <c r="AQ442" s="19"/>
      <c r="AR442" s="19"/>
      <c r="AS442" s="19"/>
      <c r="AT442" s="19"/>
      <c r="AU442" s="19"/>
    </row>
    <row r="443" spans="27:47">
      <c r="AA443" s="19"/>
      <c r="AB443" s="19"/>
      <c r="AC443" s="19"/>
      <c r="AD443" s="19"/>
      <c r="AE443" s="19"/>
      <c r="AG443" s="137"/>
      <c r="AN443" s="19"/>
      <c r="AO443" s="19"/>
      <c r="AP443" s="19"/>
      <c r="AQ443" s="19"/>
      <c r="AR443" s="19"/>
      <c r="AS443" s="19"/>
      <c r="AT443" s="19"/>
      <c r="AU443" s="19"/>
    </row>
    <row r="444" spans="27:47">
      <c r="AA444" s="19"/>
      <c r="AB444" s="19"/>
      <c r="AC444" s="19"/>
      <c r="AD444" s="19"/>
      <c r="AE444" s="19"/>
      <c r="AG444" s="137"/>
      <c r="AN444" s="19"/>
      <c r="AO444" s="19"/>
      <c r="AP444" s="19"/>
      <c r="AQ444" s="19"/>
      <c r="AR444" s="19"/>
      <c r="AS444" s="19"/>
      <c r="AT444" s="19"/>
      <c r="AU444" s="19"/>
    </row>
    <row r="445" spans="27:47">
      <c r="AA445" s="19"/>
      <c r="AB445" s="19"/>
      <c r="AC445" s="19"/>
      <c r="AD445" s="19"/>
      <c r="AE445" s="19"/>
      <c r="AG445" s="137"/>
      <c r="AN445" s="19"/>
      <c r="AO445" s="19"/>
      <c r="AP445" s="19"/>
      <c r="AQ445" s="19"/>
      <c r="AR445" s="19"/>
      <c r="AS445" s="19"/>
      <c r="AT445" s="19"/>
      <c r="AU445" s="19"/>
    </row>
    <row r="446" spans="27:47">
      <c r="AA446" s="19"/>
      <c r="AB446" s="19"/>
      <c r="AC446" s="19"/>
      <c r="AD446" s="19"/>
      <c r="AE446" s="19"/>
      <c r="AG446" s="137"/>
      <c r="AN446" s="19"/>
      <c r="AO446" s="19"/>
      <c r="AP446" s="19"/>
      <c r="AQ446" s="19"/>
      <c r="AR446" s="19"/>
      <c r="AS446" s="19"/>
      <c r="AT446" s="19"/>
      <c r="AU446" s="19"/>
    </row>
    <row r="447" spans="27:47">
      <c r="AA447" s="19"/>
      <c r="AB447" s="19"/>
      <c r="AC447" s="19"/>
      <c r="AD447" s="19"/>
      <c r="AE447" s="19"/>
      <c r="AG447" s="137"/>
      <c r="AN447" s="19"/>
      <c r="AO447" s="19"/>
      <c r="AP447" s="19"/>
      <c r="AQ447" s="19"/>
      <c r="AR447" s="19"/>
      <c r="AS447" s="19"/>
      <c r="AT447" s="19"/>
      <c r="AU447" s="19"/>
    </row>
    <row r="448" spans="27:47">
      <c r="AA448" s="19"/>
      <c r="AB448" s="19"/>
      <c r="AC448" s="19"/>
      <c r="AD448" s="19"/>
      <c r="AE448" s="19"/>
      <c r="AG448" s="137"/>
      <c r="AN448" s="19"/>
      <c r="AO448" s="19"/>
      <c r="AP448" s="19"/>
      <c r="AQ448" s="19"/>
      <c r="AR448" s="19"/>
      <c r="AS448" s="19"/>
      <c r="AT448" s="19"/>
      <c r="AU448" s="19"/>
    </row>
    <row r="449" spans="27:47">
      <c r="AA449" s="19"/>
      <c r="AB449" s="19"/>
      <c r="AC449" s="19"/>
      <c r="AD449" s="19"/>
      <c r="AE449" s="19"/>
      <c r="AG449" s="137"/>
      <c r="AN449" s="19"/>
      <c r="AO449" s="19"/>
      <c r="AP449" s="19"/>
      <c r="AQ449" s="19"/>
      <c r="AR449" s="19"/>
      <c r="AS449" s="19"/>
      <c r="AT449" s="19"/>
      <c r="AU449" s="19"/>
    </row>
    <row r="450" spans="27:47">
      <c r="AA450" s="19"/>
      <c r="AB450" s="19"/>
      <c r="AC450" s="19"/>
      <c r="AD450" s="19"/>
      <c r="AE450" s="19"/>
      <c r="AG450" s="137"/>
      <c r="AN450" s="19"/>
      <c r="AO450" s="19"/>
      <c r="AP450" s="19"/>
      <c r="AQ450" s="19"/>
      <c r="AR450" s="19"/>
      <c r="AS450" s="19"/>
      <c r="AT450" s="19"/>
      <c r="AU450" s="19"/>
    </row>
    <row r="451" spans="27:47">
      <c r="AA451" s="19"/>
      <c r="AB451" s="19"/>
      <c r="AC451" s="19"/>
      <c r="AD451" s="19"/>
      <c r="AE451" s="19"/>
      <c r="AG451" s="137"/>
      <c r="AN451" s="19"/>
      <c r="AO451" s="19"/>
      <c r="AP451" s="19"/>
      <c r="AQ451" s="19"/>
      <c r="AR451" s="19"/>
      <c r="AS451" s="19"/>
      <c r="AT451" s="19"/>
      <c r="AU451" s="19"/>
    </row>
    <row r="452" spans="27:47">
      <c r="AA452" s="19"/>
      <c r="AB452" s="19"/>
      <c r="AC452" s="19"/>
      <c r="AD452" s="19"/>
      <c r="AE452" s="19"/>
      <c r="AG452" s="137"/>
      <c r="AN452" s="19"/>
      <c r="AO452" s="19"/>
      <c r="AP452" s="19"/>
      <c r="AQ452" s="19"/>
      <c r="AR452" s="19"/>
      <c r="AS452" s="19"/>
      <c r="AT452" s="19"/>
      <c r="AU452" s="19"/>
    </row>
    <row r="453" spans="27:47">
      <c r="AA453" s="19"/>
      <c r="AB453" s="19"/>
      <c r="AC453" s="19"/>
      <c r="AD453" s="19"/>
      <c r="AE453" s="19"/>
      <c r="AG453" s="137"/>
      <c r="AN453" s="19"/>
      <c r="AO453" s="19"/>
      <c r="AP453" s="19"/>
      <c r="AQ453" s="19"/>
      <c r="AR453" s="19"/>
      <c r="AS453" s="19"/>
      <c r="AT453" s="19"/>
      <c r="AU453" s="19"/>
    </row>
    <row r="454" spans="27:47">
      <c r="AA454" s="19"/>
      <c r="AB454" s="19"/>
      <c r="AC454" s="19"/>
      <c r="AD454" s="19"/>
      <c r="AE454" s="19"/>
      <c r="AG454" s="137"/>
      <c r="AN454" s="19"/>
      <c r="AO454" s="19"/>
      <c r="AP454" s="19"/>
      <c r="AQ454" s="19"/>
      <c r="AR454" s="19"/>
      <c r="AS454" s="19"/>
      <c r="AT454" s="19"/>
      <c r="AU454" s="19"/>
    </row>
    <row r="455" spans="27:47">
      <c r="AA455" s="19"/>
      <c r="AB455" s="19"/>
      <c r="AC455" s="19"/>
      <c r="AD455" s="19"/>
      <c r="AE455" s="19"/>
      <c r="AG455" s="137"/>
      <c r="AN455" s="19"/>
      <c r="AO455" s="19"/>
      <c r="AP455" s="19"/>
      <c r="AQ455" s="19"/>
      <c r="AR455" s="19"/>
      <c r="AS455" s="19"/>
      <c r="AT455" s="19"/>
      <c r="AU455" s="19"/>
    </row>
    <row r="456" spans="27:47">
      <c r="AA456" s="19"/>
      <c r="AB456" s="19"/>
      <c r="AC456" s="19"/>
      <c r="AD456" s="19"/>
      <c r="AE456" s="19"/>
      <c r="AG456" s="137"/>
      <c r="AN456" s="19"/>
      <c r="AO456" s="19"/>
      <c r="AP456" s="19"/>
      <c r="AQ456" s="19"/>
      <c r="AR456" s="19"/>
      <c r="AS456" s="19"/>
      <c r="AT456" s="19"/>
      <c r="AU456" s="19"/>
    </row>
    <row r="457" spans="27:47">
      <c r="AA457" s="19"/>
      <c r="AB457" s="19"/>
      <c r="AC457" s="19"/>
      <c r="AD457" s="19"/>
      <c r="AE457" s="19"/>
      <c r="AG457" s="137"/>
      <c r="AN457" s="19"/>
      <c r="AO457" s="19"/>
      <c r="AP457" s="19"/>
      <c r="AQ457" s="19"/>
      <c r="AR457" s="19"/>
      <c r="AS457" s="19"/>
      <c r="AT457" s="19"/>
      <c r="AU457" s="19"/>
    </row>
    <row r="458" spans="27:47">
      <c r="AA458" s="19"/>
      <c r="AB458" s="19"/>
      <c r="AC458" s="19"/>
      <c r="AD458" s="19"/>
      <c r="AE458" s="19"/>
      <c r="AG458" s="137"/>
      <c r="AN458" s="19"/>
      <c r="AO458" s="19"/>
      <c r="AP458" s="19"/>
      <c r="AQ458" s="19"/>
      <c r="AR458" s="19"/>
      <c r="AS458" s="19"/>
      <c r="AT458" s="19"/>
      <c r="AU458" s="19"/>
    </row>
    <row r="459" spans="27:47">
      <c r="AA459" s="19"/>
      <c r="AB459" s="19"/>
      <c r="AC459" s="19"/>
      <c r="AD459" s="19"/>
      <c r="AE459" s="19"/>
      <c r="AG459" s="137"/>
      <c r="AN459" s="19"/>
      <c r="AO459" s="19"/>
      <c r="AP459" s="19"/>
      <c r="AQ459" s="19"/>
      <c r="AR459" s="19"/>
      <c r="AS459" s="19"/>
      <c r="AT459" s="19"/>
      <c r="AU459" s="19"/>
    </row>
    <row r="460" spans="27:47">
      <c r="AA460" s="19"/>
      <c r="AB460" s="19"/>
      <c r="AC460" s="19"/>
      <c r="AD460" s="19"/>
      <c r="AE460" s="19"/>
      <c r="AG460" s="137"/>
      <c r="AN460" s="19"/>
      <c r="AO460" s="19"/>
      <c r="AP460" s="19"/>
      <c r="AQ460" s="19"/>
      <c r="AR460" s="19"/>
      <c r="AS460" s="19"/>
      <c r="AT460" s="19"/>
      <c r="AU460" s="19"/>
    </row>
    <row r="461" spans="27:47">
      <c r="AA461" s="19"/>
      <c r="AB461" s="19"/>
      <c r="AC461" s="19"/>
      <c r="AD461" s="19"/>
      <c r="AE461" s="19"/>
      <c r="AG461" s="137"/>
      <c r="AN461" s="19"/>
      <c r="AO461" s="19"/>
      <c r="AP461" s="19"/>
      <c r="AQ461" s="19"/>
      <c r="AR461" s="19"/>
      <c r="AS461" s="19"/>
      <c r="AT461" s="19"/>
      <c r="AU461" s="19"/>
    </row>
    <row r="462" spans="27:47">
      <c r="AA462" s="19"/>
      <c r="AB462" s="19"/>
      <c r="AC462" s="19"/>
      <c r="AD462" s="19"/>
      <c r="AE462" s="19"/>
      <c r="AG462" s="137"/>
      <c r="AN462" s="19"/>
      <c r="AO462" s="19"/>
      <c r="AP462" s="19"/>
      <c r="AQ462" s="19"/>
      <c r="AR462" s="19"/>
      <c r="AS462" s="19"/>
      <c r="AT462" s="19"/>
      <c r="AU462" s="19"/>
    </row>
    <row r="463" spans="27:47">
      <c r="AA463" s="19"/>
      <c r="AB463" s="19"/>
      <c r="AC463" s="19"/>
      <c r="AD463" s="19"/>
      <c r="AE463" s="19"/>
      <c r="AG463" s="137"/>
      <c r="AN463" s="19"/>
      <c r="AO463" s="19"/>
      <c r="AP463" s="19"/>
      <c r="AQ463" s="19"/>
      <c r="AR463" s="19"/>
      <c r="AS463" s="19"/>
      <c r="AT463" s="19"/>
      <c r="AU463" s="19"/>
    </row>
    <row r="464" spans="27:47">
      <c r="AA464" s="19"/>
      <c r="AB464" s="19"/>
      <c r="AC464" s="19"/>
      <c r="AD464" s="19"/>
      <c r="AE464" s="19"/>
      <c r="AG464" s="137"/>
      <c r="AN464" s="19"/>
      <c r="AO464" s="19"/>
      <c r="AP464" s="19"/>
      <c r="AQ464" s="19"/>
      <c r="AR464" s="19"/>
      <c r="AS464" s="19"/>
      <c r="AT464" s="19"/>
      <c r="AU464" s="19"/>
    </row>
    <row r="465" spans="27:50">
      <c r="AA465" s="19"/>
      <c r="AB465" s="19"/>
      <c r="AC465" s="19"/>
      <c r="AD465" s="19"/>
      <c r="AE465" s="19"/>
      <c r="AG465" s="137"/>
      <c r="AN465" s="19"/>
      <c r="AO465" s="19"/>
      <c r="AP465" s="19"/>
      <c r="AQ465" s="19"/>
      <c r="AR465" s="19"/>
      <c r="AS465" s="19"/>
      <c r="AT465" s="19"/>
      <c r="AU465" s="19"/>
    </row>
    <row r="466" spans="27:50">
      <c r="AA466" s="19"/>
      <c r="AB466" s="19"/>
      <c r="AC466" s="19"/>
      <c r="AD466" s="19"/>
      <c r="AE466" s="19"/>
      <c r="AG466" s="137"/>
      <c r="AN466" s="19"/>
      <c r="AO466" s="19"/>
      <c r="AP466" s="19"/>
      <c r="AQ466" s="19"/>
      <c r="AR466" s="19"/>
      <c r="AS466" s="19"/>
      <c r="AT466" s="19"/>
      <c r="AU466" s="19"/>
    </row>
    <row r="467" spans="27:50">
      <c r="AA467" s="19"/>
      <c r="AB467" s="19"/>
      <c r="AC467" s="19"/>
      <c r="AD467" s="19"/>
      <c r="AE467" s="19"/>
      <c r="AG467" s="137"/>
      <c r="AN467" s="19"/>
      <c r="AO467" s="19"/>
      <c r="AP467" s="19"/>
      <c r="AQ467" s="19"/>
      <c r="AR467" s="19"/>
      <c r="AS467" s="19"/>
      <c r="AT467" s="19"/>
      <c r="AU467" s="19"/>
    </row>
    <row r="468" spans="27:50">
      <c r="AA468" s="19"/>
      <c r="AB468" s="19"/>
      <c r="AC468" s="19"/>
      <c r="AD468" s="19"/>
      <c r="AE468" s="19"/>
      <c r="AG468" s="137"/>
      <c r="AN468" s="19"/>
      <c r="AO468" s="19"/>
      <c r="AP468" s="19"/>
      <c r="AQ468" s="19"/>
      <c r="AR468" s="19"/>
      <c r="AS468" s="19"/>
      <c r="AT468" s="19"/>
      <c r="AU468" s="19"/>
    </row>
    <row r="469" spans="27:50">
      <c r="AA469" s="19"/>
      <c r="AB469" s="19"/>
      <c r="AC469" s="19"/>
      <c r="AD469" s="19"/>
      <c r="AE469" s="19"/>
      <c r="AG469" s="137"/>
      <c r="AN469" s="19"/>
      <c r="AO469" s="19"/>
      <c r="AP469" s="19"/>
      <c r="AQ469" s="19"/>
      <c r="AR469" s="19"/>
      <c r="AS469" s="19"/>
      <c r="AT469" s="19"/>
      <c r="AU469" s="19"/>
    </row>
    <row r="470" spans="27:50">
      <c r="AA470" s="19"/>
      <c r="AB470" s="19"/>
      <c r="AC470" s="19"/>
      <c r="AD470" s="19"/>
      <c r="AE470" s="19"/>
      <c r="AG470" s="137"/>
      <c r="AN470" s="19"/>
      <c r="AO470" s="19"/>
      <c r="AP470" s="19"/>
      <c r="AQ470" s="19"/>
      <c r="AR470" s="19"/>
      <c r="AS470" s="19"/>
      <c r="AT470" s="19"/>
      <c r="AU470" s="19"/>
    </row>
    <row r="471" spans="27:50">
      <c r="AA471" s="19"/>
      <c r="AB471" s="19"/>
      <c r="AC471" s="19"/>
      <c r="AD471" s="19"/>
      <c r="AE471" s="19"/>
      <c r="AG471" s="137"/>
      <c r="AN471" s="19"/>
      <c r="AO471" s="19"/>
      <c r="AP471" s="19"/>
      <c r="AQ471" s="19"/>
      <c r="AR471" s="19"/>
      <c r="AS471" s="19"/>
      <c r="AT471" s="19"/>
      <c r="AU471" s="19"/>
    </row>
    <row r="472" spans="27:50">
      <c r="AA472" s="19"/>
      <c r="AB472" s="19"/>
      <c r="AC472" s="19"/>
      <c r="AD472" s="19"/>
      <c r="AE472" s="19"/>
      <c r="AG472" s="137"/>
      <c r="AN472" s="19"/>
      <c r="AO472" s="19"/>
      <c r="AP472" s="19"/>
      <c r="AQ472" s="19"/>
      <c r="AR472" s="19"/>
      <c r="AS472" s="19"/>
      <c r="AT472" s="19"/>
      <c r="AU472" s="19"/>
      <c r="AV472" s="19"/>
      <c r="AX472" s="19"/>
    </row>
    <row r="473" spans="27:50">
      <c r="AA473" s="19"/>
      <c r="AB473" s="19"/>
      <c r="AC473" s="19"/>
      <c r="AD473" s="19"/>
      <c r="AE473" s="19"/>
      <c r="AG473" s="137"/>
      <c r="AN473" s="19"/>
      <c r="AO473" s="19"/>
      <c r="AP473" s="19"/>
      <c r="AQ473" s="19"/>
      <c r="AR473" s="19"/>
      <c r="AS473" s="19"/>
      <c r="AT473" s="19"/>
      <c r="AU473" s="19"/>
    </row>
    <row r="474" spans="27:50">
      <c r="AA474" s="19"/>
      <c r="AB474" s="19"/>
      <c r="AC474" s="19"/>
      <c r="AD474" s="19"/>
      <c r="AE474" s="19"/>
      <c r="AG474" s="137"/>
      <c r="AN474" s="19"/>
      <c r="AO474" s="19"/>
      <c r="AP474" s="19"/>
      <c r="AQ474" s="19"/>
      <c r="AR474" s="19"/>
      <c r="AS474" s="19"/>
      <c r="AT474" s="19"/>
      <c r="AU474" s="19"/>
    </row>
    <row r="475" spans="27:50">
      <c r="AA475" s="19"/>
      <c r="AB475" s="19"/>
      <c r="AC475" s="19"/>
      <c r="AD475" s="19"/>
      <c r="AE475" s="19"/>
      <c r="AG475" s="137"/>
      <c r="AN475" s="19"/>
      <c r="AO475" s="19"/>
      <c r="AP475" s="19"/>
      <c r="AQ475" s="19"/>
      <c r="AR475" s="19"/>
      <c r="AS475" s="19"/>
      <c r="AT475" s="19"/>
      <c r="AU475" s="19"/>
    </row>
    <row r="476" spans="27:50">
      <c r="AA476" s="19"/>
      <c r="AB476" s="19"/>
      <c r="AC476" s="19"/>
      <c r="AD476" s="19"/>
      <c r="AE476" s="19"/>
      <c r="AG476" s="137"/>
      <c r="AN476" s="19"/>
      <c r="AO476" s="19"/>
      <c r="AP476" s="19"/>
      <c r="AQ476" s="19"/>
      <c r="AR476" s="19"/>
      <c r="AS476" s="19"/>
      <c r="AT476" s="19"/>
      <c r="AU476" s="19"/>
    </row>
    <row r="477" spans="27:50">
      <c r="AA477" s="19"/>
      <c r="AB477" s="19"/>
      <c r="AC477" s="19"/>
      <c r="AD477" s="19"/>
      <c r="AE477" s="19"/>
      <c r="AG477" s="137"/>
      <c r="AN477" s="19"/>
      <c r="AO477" s="19"/>
      <c r="AP477" s="19"/>
      <c r="AQ477" s="19"/>
      <c r="AR477" s="19"/>
      <c r="AS477" s="19"/>
      <c r="AT477" s="19"/>
      <c r="AU477" s="19"/>
    </row>
    <row r="478" spans="27:50">
      <c r="AA478" s="19"/>
      <c r="AB478" s="19"/>
      <c r="AC478" s="19"/>
      <c r="AD478" s="19"/>
      <c r="AE478" s="19"/>
      <c r="AG478" s="137"/>
      <c r="AN478" s="19"/>
      <c r="AO478" s="19"/>
      <c r="AP478" s="19"/>
      <c r="AQ478" s="19"/>
      <c r="AR478" s="19"/>
      <c r="AS478" s="19"/>
      <c r="AT478" s="19"/>
      <c r="AU478" s="19"/>
    </row>
    <row r="479" spans="27:50">
      <c r="AA479" s="19"/>
      <c r="AB479" s="19"/>
      <c r="AC479" s="19"/>
      <c r="AD479" s="19"/>
      <c r="AE479" s="19"/>
      <c r="AG479" s="137"/>
      <c r="AN479" s="19"/>
      <c r="AO479" s="19"/>
      <c r="AP479" s="19"/>
      <c r="AQ479" s="19"/>
      <c r="AR479" s="19"/>
      <c r="AS479" s="19"/>
      <c r="AT479" s="19"/>
      <c r="AU479" s="19"/>
    </row>
    <row r="480" spans="27:50">
      <c r="AA480" s="19"/>
      <c r="AB480" s="19"/>
      <c r="AC480" s="19"/>
      <c r="AD480" s="19"/>
      <c r="AE480" s="19"/>
      <c r="AG480" s="137"/>
      <c r="AN480" s="19"/>
      <c r="AO480" s="19"/>
      <c r="AP480" s="19"/>
      <c r="AQ480" s="19"/>
      <c r="AR480" s="19"/>
      <c r="AS480" s="19"/>
      <c r="AT480" s="19"/>
      <c r="AU480" s="19"/>
    </row>
    <row r="481" spans="27:64">
      <c r="AA481" s="19"/>
      <c r="AB481" s="19"/>
      <c r="AC481" s="19"/>
      <c r="AD481" s="19"/>
      <c r="AE481" s="19"/>
      <c r="AG481" s="137"/>
      <c r="AN481" s="19"/>
      <c r="AO481" s="19"/>
      <c r="AP481" s="19"/>
      <c r="AQ481" s="19"/>
      <c r="AR481" s="19"/>
      <c r="AS481" s="19"/>
      <c r="AT481" s="19"/>
      <c r="AU481" s="19"/>
    </row>
    <row r="482" spans="27:64">
      <c r="AA482" s="19"/>
      <c r="AB482" s="19"/>
      <c r="AC482" s="19"/>
      <c r="AD482" s="19"/>
      <c r="AE482" s="19"/>
      <c r="AG482" s="137"/>
      <c r="AN482" s="19"/>
      <c r="AO482" s="19"/>
      <c r="AP482" s="19"/>
      <c r="AQ482" s="19"/>
      <c r="AR482" s="19"/>
      <c r="AS482" s="19"/>
      <c r="AT482" s="19"/>
      <c r="AU482" s="19"/>
    </row>
    <row r="483" spans="27:64">
      <c r="AA483" s="19"/>
      <c r="AB483" s="19"/>
      <c r="AC483" s="19"/>
      <c r="AD483" s="19"/>
      <c r="AE483" s="19"/>
      <c r="AG483" s="137"/>
      <c r="AN483" s="19"/>
      <c r="AO483" s="19"/>
      <c r="AP483" s="19"/>
      <c r="AQ483" s="19"/>
      <c r="AR483" s="19"/>
      <c r="AS483" s="19"/>
      <c r="AT483" s="19"/>
      <c r="AU483" s="19"/>
    </row>
    <row r="484" spans="27:64">
      <c r="AA484" s="19"/>
      <c r="AB484" s="19"/>
      <c r="AC484" s="19"/>
      <c r="AD484" s="19"/>
      <c r="AE484" s="19"/>
      <c r="AG484" s="137"/>
      <c r="AN484" s="19"/>
      <c r="AO484" s="19"/>
      <c r="AP484" s="19"/>
      <c r="AQ484" s="19"/>
      <c r="AR484" s="19"/>
      <c r="AS484" s="19"/>
      <c r="AT484" s="19"/>
      <c r="AU484" s="19"/>
    </row>
    <row r="485" spans="27:64">
      <c r="AA485" s="19"/>
      <c r="AB485" s="19"/>
      <c r="AC485" s="19"/>
      <c r="AD485" s="19"/>
      <c r="AE485" s="19"/>
      <c r="AG485" s="137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</row>
    <row r="486" spans="27:64">
      <c r="AA486" s="19"/>
      <c r="AB486" s="19"/>
      <c r="AC486" s="19"/>
      <c r="AD486" s="19"/>
      <c r="AE486" s="19"/>
      <c r="AG486" s="137"/>
      <c r="AN486" s="19"/>
      <c r="AO486" s="19"/>
      <c r="AP486" s="19"/>
      <c r="AQ486" s="19"/>
      <c r="AR486" s="19"/>
      <c r="AS486" s="19"/>
      <c r="AT486" s="19"/>
      <c r="AU486" s="19"/>
    </row>
    <row r="487" spans="27:64">
      <c r="AA487" s="19"/>
      <c r="AB487" s="19"/>
      <c r="AC487" s="19"/>
      <c r="AD487" s="19"/>
      <c r="AE487" s="19"/>
      <c r="AG487" s="137"/>
      <c r="AN487" s="19"/>
      <c r="AO487" s="19"/>
      <c r="AP487" s="19"/>
      <c r="AQ487" s="19"/>
      <c r="AR487" s="19"/>
      <c r="AS487" s="19"/>
      <c r="AT487" s="19"/>
      <c r="AU487" s="19"/>
    </row>
    <row r="488" spans="27:64">
      <c r="AA488" s="19"/>
      <c r="AB488" s="19"/>
      <c r="AC488" s="19"/>
      <c r="AD488" s="19"/>
      <c r="AE488" s="19"/>
      <c r="AG488" s="137"/>
      <c r="AN488" s="19"/>
      <c r="AO488" s="19"/>
      <c r="AP488" s="19"/>
      <c r="AQ488" s="19"/>
      <c r="AR488" s="19"/>
      <c r="AS488" s="19"/>
      <c r="AT488" s="19"/>
      <c r="AU488" s="19"/>
    </row>
    <row r="489" spans="27:64">
      <c r="AA489" s="19"/>
      <c r="AB489" s="19"/>
      <c r="AC489" s="19"/>
      <c r="AD489" s="19"/>
      <c r="AE489" s="19"/>
      <c r="AG489" s="137"/>
      <c r="AN489" s="19"/>
      <c r="AO489" s="19"/>
      <c r="AP489" s="19"/>
      <c r="AQ489" s="19"/>
      <c r="AR489" s="19"/>
      <c r="AS489" s="19"/>
      <c r="AT489" s="19"/>
      <c r="AU489" s="19"/>
    </row>
    <row r="490" spans="27:64">
      <c r="AA490" s="19"/>
      <c r="AB490" s="19"/>
      <c r="AC490" s="19"/>
      <c r="AD490" s="19"/>
      <c r="AE490" s="19"/>
      <c r="AG490" s="137"/>
      <c r="AN490" s="19"/>
      <c r="AO490" s="19"/>
      <c r="AP490" s="19"/>
      <c r="AQ490" s="19"/>
      <c r="AR490" s="19"/>
      <c r="AS490" s="19"/>
      <c r="AT490" s="19"/>
      <c r="AU490" s="19"/>
    </row>
    <row r="491" spans="27:64">
      <c r="AA491" s="19"/>
      <c r="AB491" s="19"/>
      <c r="AC491" s="19"/>
      <c r="AD491" s="19"/>
      <c r="AE491" s="19"/>
      <c r="AG491" s="137"/>
      <c r="AN491" s="19"/>
      <c r="AO491" s="19"/>
      <c r="AP491" s="19"/>
      <c r="AQ491" s="19"/>
      <c r="AR491" s="19"/>
      <c r="AS491" s="19"/>
      <c r="AT491" s="19"/>
      <c r="AU491" s="19"/>
    </row>
    <row r="492" spans="27:64">
      <c r="AA492" s="19"/>
      <c r="AB492" s="19"/>
      <c r="AC492" s="19"/>
      <c r="AD492" s="19"/>
      <c r="AE492" s="19"/>
      <c r="AG492" s="137"/>
      <c r="AN492" s="19"/>
      <c r="AO492" s="19"/>
      <c r="AP492" s="19"/>
      <c r="AQ492" s="19"/>
      <c r="AR492" s="19"/>
      <c r="AS492" s="19"/>
      <c r="AT492" s="19"/>
      <c r="AU492" s="19"/>
    </row>
    <row r="493" spans="27:64">
      <c r="AA493" s="19"/>
      <c r="AB493" s="19"/>
      <c r="AC493" s="19"/>
      <c r="AD493" s="19"/>
      <c r="AE493" s="19"/>
      <c r="AG493" s="137"/>
      <c r="AN493" s="19"/>
      <c r="AO493" s="19"/>
      <c r="AP493" s="19"/>
      <c r="AQ493" s="19"/>
      <c r="AR493" s="19"/>
      <c r="AS493" s="19"/>
      <c r="AT493" s="19"/>
      <c r="AU493" s="19"/>
    </row>
    <row r="494" spans="27:64">
      <c r="AA494" s="19"/>
      <c r="AB494" s="19"/>
      <c r="AC494" s="19"/>
      <c r="AD494" s="19"/>
      <c r="AE494" s="19"/>
      <c r="AG494" s="137"/>
      <c r="AN494" s="19"/>
      <c r="AO494" s="19"/>
      <c r="AP494" s="19"/>
      <c r="AQ494" s="19"/>
      <c r="AR494" s="19"/>
      <c r="AS494" s="19"/>
      <c r="AT494" s="19"/>
      <c r="AU494" s="19"/>
    </row>
    <row r="495" spans="27:64">
      <c r="AA495" s="19"/>
      <c r="AB495" s="19"/>
      <c r="AC495" s="19"/>
      <c r="AD495" s="19"/>
      <c r="AE495" s="19"/>
      <c r="AG495" s="137"/>
      <c r="AN495" s="19"/>
      <c r="AO495" s="19"/>
      <c r="AP495" s="19"/>
      <c r="AQ495" s="19"/>
      <c r="AR495" s="19"/>
      <c r="AS495" s="19"/>
      <c r="AT495" s="19"/>
      <c r="AU495" s="19"/>
    </row>
    <row r="496" spans="27:64">
      <c r="AA496" s="19"/>
      <c r="AB496" s="19"/>
      <c r="AC496" s="19"/>
      <c r="AD496" s="19"/>
      <c r="AE496" s="19"/>
      <c r="AG496" s="137"/>
      <c r="AN496" s="19"/>
      <c r="AO496" s="19"/>
      <c r="AP496" s="19"/>
      <c r="AQ496" s="19"/>
      <c r="AR496" s="19"/>
      <c r="AS496" s="19"/>
      <c r="AT496" s="19"/>
      <c r="AU496" s="19"/>
    </row>
    <row r="497" spans="27:47">
      <c r="AA497" s="19"/>
      <c r="AB497" s="19"/>
      <c r="AC497" s="19"/>
      <c r="AD497" s="19"/>
      <c r="AE497" s="19"/>
      <c r="AG497" s="137"/>
      <c r="AN497" s="19"/>
      <c r="AO497" s="19"/>
      <c r="AP497" s="19"/>
      <c r="AQ497" s="19"/>
      <c r="AR497" s="19"/>
      <c r="AS497" s="19"/>
      <c r="AT497" s="19"/>
      <c r="AU497" s="19"/>
    </row>
    <row r="498" spans="27:47">
      <c r="AA498" s="19"/>
      <c r="AB498" s="19"/>
      <c r="AC498" s="19"/>
      <c r="AD498" s="19"/>
      <c r="AE498" s="19"/>
      <c r="AG498" s="137"/>
      <c r="AN498" s="19"/>
      <c r="AO498" s="19"/>
      <c r="AP498" s="19"/>
      <c r="AQ498" s="19"/>
      <c r="AR498" s="19"/>
      <c r="AS498" s="19"/>
      <c r="AT498" s="19"/>
      <c r="AU498" s="19"/>
    </row>
    <row r="499" spans="27:47">
      <c r="AA499" s="19"/>
      <c r="AB499" s="19"/>
      <c r="AC499" s="19"/>
      <c r="AD499" s="19"/>
      <c r="AE499" s="19"/>
      <c r="AG499" s="137"/>
      <c r="AN499" s="19"/>
      <c r="AO499" s="19"/>
      <c r="AP499" s="19"/>
      <c r="AQ499" s="19"/>
      <c r="AR499" s="19"/>
      <c r="AS499" s="19"/>
      <c r="AT499" s="19"/>
      <c r="AU499" s="19"/>
    </row>
    <row r="500" spans="27:47">
      <c r="AA500" s="19"/>
      <c r="AB500" s="19"/>
      <c r="AC500" s="19"/>
      <c r="AD500" s="19"/>
      <c r="AE500" s="19"/>
      <c r="AG500" s="137"/>
      <c r="AN500" s="19"/>
      <c r="AO500" s="19"/>
      <c r="AP500" s="19"/>
      <c r="AQ500" s="19"/>
      <c r="AR500" s="19"/>
      <c r="AS500" s="19"/>
      <c r="AT500" s="19"/>
      <c r="AU500" s="19"/>
    </row>
    <row r="501" spans="27:47">
      <c r="AA501" s="19"/>
      <c r="AB501" s="19"/>
      <c r="AC501" s="19"/>
      <c r="AD501" s="19"/>
      <c r="AE501" s="19"/>
      <c r="AG501" s="137"/>
      <c r="AN501" s="19"/>
      <c r="AO501" s="19"/>
      <c r="AP501" s="19"/>
      <c r="AQ501" s="19"/>
      <c r="AR501" s="19"/>
      <c r="AS501" s="19"/>
      <c r="AT501" s="19"/>
      <c r="AU501" s="19"/>
    </row>
    <row r="502" spans="27:47">
      <c r="AA502" s="19"/>
      <c r="AB502" s="19"/>
      <c r="AC502" s="19"/>
      <c r="AD502" s="19"/>
      <c r="AE502" s="19"/>
      <c r="AG502" s="137"/>
      <c r="AN502" s="19"/>
      <c r="AO502" s="19"/>
      <c r="AP502" s="19"/>
      <c r="AQ502" s="19"/>
      <c r="AR502" s="19"/>
      <c r="AS502" s="19"/>
      <c r="AT502" s="19"/>
      <c r="AU502" s="19"/>
    </row>
    <row r="503" spans="27:47">
      <c r="AA503" s="19"/>
      <c r="AB503" s="19"/>
      <c r="AC503" s="19"/>
      <c r="AD503" s="19"/>
      <c r="AE503" s="19"/>
      <c r="AG503" s="137"/>
      <c r="AN503" s="19"/>
      <c r="AO503" s="19"/>
      <c r="AP503" s="19"/>
      <c r="AQ503" s="19"/>
      <c r="AR503" s="19"/>
      <c r="AS503" s="19"/>
      <c r="AT503" s="19"/>
      <c r="AU503" s="19"/>
    </row>
    <row r="504" spans="27:47">
      <c r="AA504" s="19"/>
      <c r="AB504" s="19"/>
      <c r="AC504" s="19"/>
      <c r="AD504" s="19"/>
      <c r="AE504" s="19"/>
      <c r="AG504" s="137"/>
      <c r="AN504" s="19"/>
      <c r="AO504" s="19"/>
      <c r="AP504" s="19"/>
      <c r="AQ504" s="19"/>
      <c r="AR504" s="19"/>
      <c r="AS504" s="19"/>
      <c r="AT504" s="19"/>
      <c r="AU504" s="19"/>
    </row>
    <row r="505" spans="27:47">
      <c r="AA505" s="19"/>
      <c r="AB505" s="19"/>
      <c r="AC505" s="19"/>
      <c r="AD505" s="19"/>
      <c r="AE505" s="19"/>
      <c r="AG505" s="137"/>
      <c r="AN505" s="19"/>
      <c r="AO505" s="19"/>
      <c r="AP505" s="19"/>
      <c r="AQ505" s="19"/>
      <c r="AR505" s="19"/>
      <c r="AS505" s="19"/>
      <c r="AT505" s="19"/>
      <c r="AU505" s="19"/>
    </row>
    <row r="506" spans="27:47">
      <c r="AA506" s="19"/>
      <c r="AB506" s="19"/>
      <c r="AC506" s="19"/>
      <c r="AD506" s="19"/>
      <c r="AE506" s="19"/>
      <c r="AG506" s="137"/>
      <c r="AN506" s="19"/>
      <c r="AO506" s="19"/>
      <c r="AP506" s="19"/>
      <c r="AQ506" s="19"/>
      <c r="AR506" s="19"/>
      <c r="AS506" s="19"/>
      <c r="AT506" s="19"/>
      <c r="AU506" s="19"/>
    </row>
    <row r="507" spans="27:47">
      <c r="AA507" s="19"/>
      <c r="AB507" s="19"/>
      <c r="AC507" s="19"/>
      <c r="AD507" s="19"/>
      <c r="AE507" s="19"/>
      <c r="AG507" s="137"/>
      <c r="AN507" s="19"/>
      <c r="AO507" s="19"/>
      <c r="AP507" s="19"/>
      <c r="AQ507" s="19"/>
      <c r="AR507" s="19"/>
      <c r="AS507" s="19"/>
      <c r="AT507" s="19"/>
      <c r="AU507" s="19"/>
    </row>
    <row r="508" spans="27:47">
      <c r="AA508" s="19"/>
      <c r="AB508" s="19"/>
      <c r="AC508" s="19"/>
      <c r="AD508" s="19"/>
      <c r="AE508" s="19"/>
      <c r="AG508" s="137"/>
      <c r="AN508" s="19"/>
      <c r="AO508" s="19"/>
      <c r="AP508" s="19"/>
      <c r="AQ508" s="19"/>
      <c r="AR508" s="19"/>
      <c r="AS508" s="19"/>
      <c r="AT508" s="19"/>
      <c r="AU508" s="19"/>
    </row>
    <row r="509" spans="27:47">
      <c r="AA509" s="19"/>
      <c r="AB509" s="19"/>
      <c r="AC509" s="19"/>
      <c r="AD509" s="19"/>
      <c r="AE509" s="19"/>
      <c r="AG509" s="137"/>
      <c r="AN509" s="19"/>
      <c r="AO509" s="19"/>
      <c r="AP509" s="19"/>
      <c r="AQ509" s="19"/>
      <c r="AR509" s="19"/>
      <c r="AS509" s="19"/>
      <c r="AT509" s="19"/>
      <c r="AU509" s="19"/>
    </row>
    <row r="510" spans="27:47">
      <c r="AA510" s="19"/>
      <c r="AB510" s="19"/>
      <c r="AC510" s="19"/>
      <c r="AD510" s="19"/>
      <c r="AE510" s="19"/>
      <c r="AG510" s="137"/>
      <c r="AN510" s="19"/>
      <c r="AO510" s="19"/>
      <c r="AP510" s="19"/>
      <c r="AQ510" s="19"/>
      <c r="AR510" s="19"/>
      <c r="AS510" s="19"/>
      <c r="AT510" s="19"/>
      <c r="AU510" s="19"/>
    </row>
    <row r="511" spans="27:47">
      <c r="AA511" s="19"/>
      <c r="AB511" s="19"/>
      <c r="AC511" s="19"/>
      <c r="AD511" s="19"/>
      <c r="AE511" s="19"/>
      <c r="AG511" s="137"/>
      <c r="AN511" s="19"/>
      <c r="AO511" s="19"/>
      <c r="AP511" s="19"/>
      <c r="AQ511" s="19"/>
      <c r="AR511" s="19"/>
      <c r="AS511" s="19"/>
      <c r="AT511" s="19"/>
      <c r="AU511" s="19"/>
    </row>
    <row r="512" spans="27:47">
      <c r="AA512" s="19"/>
      <c r="AB512" s="19"/>
      <c r="AC512" s="19"/>
      <c r="AD512" s="19"/>
      <c r="AE512" s="19"/>
      <c r="AG512" s="137"/>
      <c r="AN512" s="19"/>
      <c r="AO512" s="19"/>
      <c r="AP512" s="19"/>
      <c r="AQ512" s="19"/>
      <c r="AR512" s="19"/>
      <c r="AS512" s="19"/>
      <c r="AT512" s="19"/>
      <c r="AU512" s="19"/>
    </row>
    <row r="513" spans="27:64">
      <c r="AA513" s="19"/>
      <c r="AB513" s="19"/>
      <c r="AC513" s="19"/>
      <c r="AD513" s="19"/>
      <c r="AE513" s="19"/>
      <c r="AG513" s="137"/>
      <c r="AN513" s="19"/>
      <c r="AO513" s="19"/>
      <c r="AP513" s="19"/>
      <c r="AQ513" s="19"/>
      <c r="AR513" s="19"/>
      <c r="AS513" s="19"/>
      <c r="AT513" s="19"/>
      <c r="AU513" s="19"/>
    </row>
    <row r="514" spans="27:64">
      <c r="AA514" s="19"/>
      <c r="AB514" s="19"/>
      <c r="AC514" s="19"/>
      <c r="AD514" s="19"/>
      <c r="AE514" s="19"/>
      <c r="AG514" s="137"/>
      <c r="AN514" s="19"/>
      <c r="AO514" s="19"/>
      <c r="AP514" s="19"/>
      <c r="AQ514" s="19"/>
      <c r="AR514" s="19"/>
      <c r="AS514" s="19"/>
      <c r="AT514" s="19"/>
      <c r="AU514" s="19"/>
    </row>
    <row r="515" spans="27:64">
      <c r="AA515" s="19"/>
      <c r="AB515" s="19"/>
      <c r="AC515" s="19"/>
      <c r="AD515" s="19"/>
      <c r="AE515" s="19"/>
      <c r="AG515" s="137"/>
      <c r="AN515" s="19"/>
      <c r="AO515" s="19"/>
      <c r="AP515" s="19"/>
      <c r="AQ515" s="19"/>
      <c r="AR515" s="19"/>
      <c r="AS515" s="19"/>
      <c r="AT515" s="19"/>
      <c r="AU515" s="19"/>
      <c r="AV515" s="19"/>
    </row>
    <row r="516" spans="27:64">
      <c r="AA516" s="19"/>
      <c r="AB516" s="19"/>
      <c r="AC516" s="19"/>
      <c r="AD516" s="19"/>
      <c r="AE516" s="19"/>
      <c r="AG516" s="137"/>
      <c r="AN516" s="19"/>
      <c r="AO516" s="19"/>
      <c r="AP516" s="19"/>
      <c r="AQ516" s="19"/>
      <c r="AR516" s="19"/>
      <c r="AS516" s="19"/>
      <c r="AT516" s="19"/>
      <c r="AU516" s="19"/>
    </row>
    <row r="517" spans="27:64">
      <c r="AA517" s="19"/>
      <c r="AB517" s="19"/>
      <c r="AC517" s="19"/>
      <c r="AD517" s="19"/>
      <c r="AE517" s="19"/>
      <c r="AG517" s="137"/>
      <c r="AN517" s="19"/>
      <c r="AO517" s="19"/>
      <c r="AP517" s="19"/>
      <c r="AQ517" s="19"/>
      <c r="AR517" s="19"/>
      <c r="AS517" s="19"/>
      <c r="AT517" s="19"/>
      <c r="AU517" s="19"/>
    </row>
    <row r="518" spans="27:64">
      <c r="AA518" s="19"/>
      <c r="AB518" s="19"/>
      <c r="AC518" s="19"/>
      <c r="AD518" s="19"/>
      <c r="AE518" s="19"/>
      <c r="AG518" s="137"/>
      <c r="AN518" s="19"/>
      <c r="AO518" s="19"/>
      <c r="AP518" s="19"/>
      <c r="AQ518" s="19"/>
      <c r="AR518" s="19"/>
      <c r="AS518" s="19"/>
      <c r="AT518" s="19"/>
      <c r="AU518" s="19"/>
      <c r="AV518" s="19"/>
    </row>
    <row r="519" spans="27:64">
      <c r="AA519" s="19"/>
      <c r="AB519" s="19"/>
      <c r="AC519" s="19"/>
      <c r="AD519" s="19"/>
      <c r="AE519" s="19"/>
      <c r="AG519" s="137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</row>
    <row r="520" spans="27:64">
      <c r="AA520" s="19"/>
      <c r="AB520" s="19"/>
      <c r="AC520" s="19"/>
      <c r="AD520" s="19"/>
      <c r="AE520" s="19"/>
      <c r="AG520" s="137"/>
      <c r="AN520" s="19"/>
      <c r="AO520" s="19"/>
      <c r="AP520" s="19"/>
      <c r="AQ520" s="19"/>
      <c r="AR520" s="19"/>
      <c r="AS520" s="19"/>
      <c r="AT520" s="19"/>
      <c r="AU520" s="19"/>
    </row>
    <row r="521" spans="27:64">
      <c r="AA521" s="19"/>
      <c r="AB521" s="19"/>
      <c r="AC521" s="19"/>
      <c r="AD521" s="19"/>
      <c r="AE521" s="19"/>
      <c r="AG521" s="137"/>
      <c r="AN521" s="19"/>
      <c r="AO521" s="19"/>
      <c r="AP521" s="19"/>
      <c r="AQ521" s="19"/>
      <c r="AR521" s="19"/>
      <c r="AS521" s="19"/>
      <c r="AT521" s="19"/>
      <c r="AU521" s="19"/>
    </row>
    <row r="522" spans="27:64">
      <c r="AA522" s="19"/>
      <c r="AB522" s="19"/>
      <c r="AC522" s="19"/>
      <c r="AD522" s="19"/>
      <c r="AE522" s="19"/>
      <c r="AG522" s="137"/>
      <c r="AN522" s="19"/>
      <c r="AO522" s="19"/>
      <c r="AP522" s="19"/>
      <c r="AQ522" s="19"/>
      <c r="AR522" s="19"/>
      <c r="AS522" s="19"/>
      <c r="AT522" s="19"/>
      <c r="AU522" s="19"/>
    </row>
    <row r="523" spans="27:64">
      <c r="AA523" s="19"/>
      <c r="AB523" s="19"/>
      <c r="AC523" s="19"/>
      <c r="AD523" s="19"/>
      <c r="AE523" s="19"/>
      <c r="AG523" s="137"/>
      <c r="AN523" s="19"/>
      <c r="AO523" s="19"/>
      <c r="AP523" s="19"/>
      <c r="AQ523" s="19"/>
      <c r="AR523" s="19"/>
      <c r="AS523" s="19"/>
      <c r="AT523" s="19"/>
      <c r="AU523" s="19"/>
    </row>
    <row r="524" spans="27:64">
      <c r="AA524" s="19"/>
      <c r="AB524" s="19"/>
      <c r="AC524" s="19"/>
      <c r="AD524" s="19"/>
      <c r="AE524" s="19"/>
      <c r="AG524" s="137"/>
      <c r="AN524" s="19"/>
      <c r="AO524" s="19"/>
      <c r="AP524" s="19"/>
      <c r="AQ524" s="19"/>
      <c r="AR524" s="19"/>
      <c r="AS524" s="19"/>
      <c r="AT524" s="19"/>
      <c r="AU524" s="19"/>
    </row>
    <row r="525" spans="27:64">
      <c r="AA525" s="19"/>
      <c r="AB525" s="19"/>
      <c r="AC525" s="19"/>
      <c r="AD525" s="19"/>
      <c r="AE525" s="19"/>
      <c r="AG525" s="137"/>
      <c r="AN525" s="19"/>
      <c r="AO525" s="19"/>
      <c r="AP525" s="19"/>
      <c r="AQ525" s="19"/>
      <c r="AR525" s="19"/>
      <c r="AS525" s="19"/>
      <c r="AT525" s="19"/>
      <c r="AU525" s="19"/>
    </row>
    <row r="526" spans="27:64">
      <c r="AA526" s="19"/>
      <c r="AB526" s="19"/>
      <c r="AC526" s="19"/>
      <c r="AD526" s="19"/>
      <c r="AE526" s="19"/>
      <c r="AG526" s="137"/>
      <c r="AN526" s="19"/>
      <c r="AO526" s="19"/>
      <c r="AP526" s="19"/>
      <c r="AQ526" s="19"/>
      <c r="AR526" s="19"/>
      <c r="AS526" s="19"/>
      <c r="AT526" s="19"/>
      <c r="AU526" s="19"/>
    </row>
    <row r="527" spans="27:64">
      <c r="AA527" s="19"/>
      <c r="AB527" s="19"/>
      <c r="AC527" s="19"/>
      <c r="AD527" s="19"/>
      <c r="AE527" s="19"/>
      <c r="AG527" s="137"/>
      <c r="AN527" s="19"/>
      <c r="AO527" s="19"/>
      <c r="AP527" s="19"/>
      <c r="AQ527" s="19"/>
      <c r="AR527" s="19"/>
      <c r="AS527" s="19"/>
      <c r="AT527" s="19"/>
      <c r="AU527" s="19"/>
    </row>
    <row r="528" spans="27:64">
      <c r="AA528" s="19"/>
      <c r="AB528" s="19"/>
      <c r="AC528" s="19"/>
      <c r="AD528" s="19"/>
      <c r="AE528" s="19"/>
      <c r="AG528" s="137"/>
      <c r="AN528" s="19"/>
      <c r="AO528" s="19"/>
      <c r="AP528" s="19"/>
      <c r="AQ528" s="19"/>
      <c r="AR528" s="19"/>
      <c r="AS528" s="19"/>
      <c r="AT528" s="19"/>
      <c r="AU528" s="19"/>
      <c r="AV528" s="19"/>
      <c r="AX528" s="19"/>
    </row>
    <row r="529" spans="27:64">
      <c r="AA529" s="19"/>
      <c r="AB529" s="19"/>
      <c r="AC529" s="19"/>
      <c r="AD529" s="19"/>
      <c r="AE529" s="19"/>
      <c r="AG529" s="137"/>
      <c r="AN529" s="19"/>
      <c r="AO529" s="19"/>
      <c r="AP529" s="19"/>
      <c r="AQ529" s="19"/>
      <c r="AR529" s="19"/>
      <c r="AS529" s="19"/>
      <c r="AT529" s="19"/>
      <c r="AU529" s="19"/>
    </row>
    <row r="530" spans="27:64">
      <c r="AA530" s="19"/>
      <c r="AB530" s="19"/>
      <c r="AC530" s="19"/>
      <c r="AD530" s="19"/>
      <c r="AE530" s="19"/>
      <c r="AG530" s="137"/>
      <c r="AN530" s="19"/>
      <c r="AO530" s="19"/>
      <c r="AP530" s="19"/>
      <c r="AQ530" s="19"/>
      <c r="AR530" s="19"/>
      <c r="AS530" s="19"/>
      <c r="AT530" s="19"/>
      <c r="AU530" s="19"/>
    </row>
    <row r="531" spans="27:64">
      <c r="AA531" s="19"/>
      <c r="AB531" s="19"/>
      <c r="AC531" s="19"/>
      <c r="AD531" s="19"/>
      <c r="AE531" s="19"/>
      <c r="AG531" s="137"/>
      <c r="AN531" s="19"/>
      <c r="AO531" s="19"/>
      <c r="AP531" s="19"/>
      <c r="AQ531" s="19"/>
      <c r="AR531" s="19"/>
      <c r="AS531" s="19"/>
      <c r="AT531" s="19"/>
      <c r="AU531" s="19"/>
    </row>
    <row r="532" spans="27:64">
      <c r="AA532" s="19"/>
      <c r="AB532" s="19"/>
      <c r="AC532" s="19"/>
      <c r="AD532" s="19"/>
      <c r="AE532" s="19"/>
      <c r="AG532" s="137"/>
      <c r="AN532" s="19"/>
      <c r="AO532" s="19"/>
      <c r="AP532" s="19"/>
      <c r="AQ532" s="19"/>
      <c r="AR532" s="19"/>
      <c r="AS532" s="19"/>
      <c r="AT532" s="19"/>
      <c r="AU532" s="19"/>
    </row>
    <row r="533" spans="27:64">
      <c r="AA533" s="19"/>
      <c r="AB533" s="19"/>
      <c r="AC533" s="19"/>
      <c r="AD533" s="19"/>
      <c r="AE533" s="19"/>
      <c r="AG533" s="137"/>
      <c r="AN533" s="19"/>
      <c r="AO533" s="19"/>
      <c r="AP533" s="19"/>
      <c r="AQ533" s="19"/>
      <c r="AR533" s="19"/>
      <c r="AS533" s="19"/>
      <c r="AT533" s="19"/>
      <c r="AU533" s="19"/>
    </row>
    <row r="534" spans="27:64">
      <c r="AA534" s="19"/>
      <c r="AB534" s="19"/>
      <c r="AC534" s="19"/>
      <c r="AD534" s="19"/>
      <c r="AE534" s="19"/>
      <c r="AG534" s="137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</row>
    <row r="535" spans="27:64">
      <c r="AA535" s="19"/>
      <c r="AB535" s="19"/>
      <c r="AC535" s="19"/>
      <c r="AD535" s="19"/>
      <c r="AE535" s="19"/>
      <c r="AG535" s="137"/>
      <c r="AN535" s="19"/>
      <c r="AO535" s="19"/>
      <c r="AP535" s="19"/>
      <c r="AQ535" s="19"/>
      <c r="AR535" s="19"/>
      <c r="AS535" s="19"/>
      <c r="AT535" s="19"/>
      <c r="AU535" s="19"/>
    </row>
    <row r="536" spans="27:64">
      <c r="AA536" s="19"/>
      <c r="AB536" s="19"/>
      <c r="AC536" s="19"/>
      <c r="AD536" s="19"/>
      <c r="AE536" s="19"/>
      <c r="AG536" s="137"/>
      <c r="AN536" s="19"/>
      <c r="AO536" s="19"/>
      <c r="AP536" s="19"/>
      <c r="AQ536" s="19"/>
      <c r="AR536" s="19"/>
      <c r="AS536" s="19"/>
      <c r="AT536" s="19"/>
      <c r="AU536" s="19"/>
    </row>
    <row r="537" spans="27:64">
      <c r="AA537" s="19"/>
      <c r="AB537" s="19"/>
      <c r="AC537" s="19"/>
      <c r="AD537" s="19"/>
      <c r="AE537" s="19"/>
      <c r="AG537" s="137"/>
      <c r="AN537" s="19"/>
      <c r="AO537" s="19"/>
      <c r="AP537" s="19"/>
      <c r="AQ537" s="19"/>
      <c r="AR537" s="19"/>
      <c r="AS537" s="19"/>
      <c r="AT537" s="19"/>
      <c r="AU537" s="19"/>
    </row>
    <row r="538" spans="27:64">
      <c r="AA538" s="19"/>
      <c r="AB538" s="19"/>
      <c r="AC538" s="19"/>
      <c r="AD538" s="19"/>
      <c r="AE538" s="19"/>
      <c r="AG538" s="137"/>
      <c r="AN538" s="19"/>
      <c r="AO538" s="19"/>
      <c r="AP538" s="19"/>
      <c r="AQ538" s="19"/>
      <c r="AR538" s="19"/>
      <c r="AS538" s="19"/>
      <c r="AT538" s="19"/>
      <c r="AU538" s="19"/>
    </row>
    <row r="539" spans="27:64">
      <c r="AA539" s="19"/>
      <c r="AB539" s="19"/>
      <c r="AC539" s="19"/>
      <c r="AD539" s="19"/>
      <c r="AE539" s="19"/>
      <c r="AG539" s="137"/>
      <c r="AN539" s="19"/>
      <c r="AO539" s="19"/>
      <c r="AP539" s="19"/>
      <c r="AQ539" s="19"/>
      <c r="AR539" s="19"/>
      <c r="AS539" s="19"/>
      <c r="AT539" s="19"/>
      <c r="AU539" s="19"/>
    </row>
    <row r="540" spans="27:64">
      <c r="AA540" s="19"/>
      <c r="AB540" s="19"/>
      <c r="AC540" s="19"/>
      <c r="AD540" s="19"/>
      <c r="AE540" s="19"/>
      <c r="AG540" s="137"/>
      <c r="AN540" s="19"/>
      <c r="AO540" s="19"/>
      <c r="AP540" s="19"/>
      <c r="AQ540" s="19"/>
      <c r="AR540" s="19"/>
      <c r="AS540" s="19"/>
      <c r="AT540" s="19"/>
      <c r="AU540" s="19"/>
    </row>
    <row r="541" spans="27:64">
      <c r="AA541" s="19"/>
      <c r="AB541" s="19"/>
      <c r="AC541" s="19"/>
      <c r="AD541" s="19"/>
      <c r="AE541" s="19"/>
      <c r="AG541" s="137"/>
      <c r="AN541" s="19"/>
      <c r="AO541" s="19"/>
      <c r="AP541" s="19"/>
      <c r="AQ541" s="19"/>
      <c r="AR541" s="19"/>
      <c r="AS541" s="19"/>
      <c r="AT541" s="19"/>
      <c r="AU541" s="19"/>
    </row>
    <row r="542" spans="27:64">
      <c r="AA542" s="19"/>
      <c r="AB542" s="19"/>
      <c r="AC542" s="19"/>
      <c r="AD542" s="19"/>
      <c r="AE542" s="19"/>
      <c r="AG542" s="137"/>
      <c r="AN542" s="19"/>
      <c r="AO542" s="19"/>
      <c r="AP542" s="19"/>
      <c r="AQ542" s="19"/>
      <c r="AR542" s="19"/>
      <c r="AS542" s="19"/>
      <c r="AT542" s="19"/>
      <c r="AU542" s="19"/>
    </row>
    <row r="543" spans="27:64">
      <c r="AA543" s="19"/>
      <c r="AB543" s="19"/>
      <c r="AC543" s="19"/>
      <c r="AD543" s="19"/>
      <c r="AE543" s="19"/>
      <c r="AG543" s="137"/>
      <c r="AN543" s="19"/>
      <c r="AO543" s="19"/>
      <c r="AP543" s="19"/>
      <c r="AQ543" s="19"/>
      <c r="AR543" s="19"/>
      <c r="AS543" s="19"/>
      <c r="AT543" s="19"/>
      <c r="AU543" s="19"/>
    </row>
    <row r="544" spans="27:64">
      <c r="AA544" s="19"/>
      <c r="AB544" s="19"/>
      <c r="AC544" s="19"/>
      <c r="AD544" s="19"/>
      <c r="AE544" s="19"/>
      <c r="AG544" s="137"/>
      <c r="AN544" s="19"/>
      <c r="AO544" s="19"/>
      <c r="AP544" s="19"/>
      <c r="AQ544" s="19"/>
      <c r="AR544" s="19"/>
      <c r="AS544" s="19"/>
      <c r="AT544" s="19"/>
      <c r="AU544" s="19"/>
    </row>
    <row r="545" spans="27:48">
      <c r="AA545" s="19"/>
      <c r="AB545" s="19"/>
      <c r="AC545" s="19"/>
      <c r="AD545" s="19"/>
      <c r="AE545" s="19"/>
      <c r="AG545" s="137"/>
      <c r="AN545" s="19"/>
      <c r="AO545" s="19"/>
      <c r="AP545" s="19"/>
      <c r="AQ545" s="19"/>
      <c r="AR545" s="19"/>
      <c r="AS545" s="19"/>
      <c r="AT545" s="19"/>
      <c r="AU545" s="19"/>
    </row>
    <row r="546" spans="27:48">
      <c r="AA546" s="19"/>
      <c r="AB546" s="19"/>
      <c r="AC546" s="19"/>
      <c r="AD546" s="19"/>
      <c r="AE546" s="19"/>
      <c r="AG546" s="137"/>
      <c r="AN546" s="19"/>
      <c r="AO546" s="19"/>
      <c r="AP546" s="19"/>
      <c r="AQ546" s="19"/>
      <c r="AR546" s="19"/>
      <c r="AS546" s="19"/>
      <c r="AT546" s="19"/>
      <c r="AU546" s="19"/>
    </row>
    <row r="547" spans="27:48">
      <c r="AA547" s="19"/>
      <c r="AB547" s="19"/>
      <c r="AC547" s="19"/>
      <c r="AD547" s="19"/>
      <c r="AE547" s="19"/>
      <c r="AG547" s="137"/>
      <c r="AN547" s="19"/>
      <c r="AO547" s="19"/>
      <c r="AP547" s="19"/>
      <c r="AQ547" s="19"/>
      <c r="AR547" s="19"/>
      <c r="AS547" s="19"/>
      <c r="AT547" s="19"/>
      <c r="AU547" s="19"/>
    </row>
    <row r="548" spans="27:48">
      <c r="AA548" s="19"/>
      <c r="AB548" s="19"/>
      <c r="AC548" s="19"/>
      <c r="AD548" s="19"/>
      <c r="AE548" s="19"/>
      <c r="AG548" s="137"/>
      <c r="AN548" s="19"/>
      <c r="AO548" s="19"/>
      <c r="AP548" s="19"/>
      <c r="AQ548" s="19"/>
      <c r="AR548" s="19"/>
      <c r="AS548" s="19"/>
      <c r="AT548" s="19"/>
      <c r="AU548" s="19"/>
    </row>
    <row r="549" spans="27:48">
      <c r="AA549" s="19"/>
      <c r="AB549" s="19"/>
      <c r="AC549" s="19"/>
      <c r="AD549" s="19"/>
      <c r="AE549" s="19"/>
      <c r="AG549" s="137"/>
      <c r="AN549" s="19"/>
      <c r="AO549" s="19"/>
      <c r="AP549" s="19"/>
      <c r="AQ549" s="19"/>
      <c r="AR549" s="19"/>
      <c r="AS549" s="19"/>
      <c r="AT549" s="19"/>
      <c r="AU549" s="19"/>
    </row>
    <row r="550" spans="27:48">
      <c r="AA550" s="19"/>
      <c r="AB550" s="19"/>
      <c r="AC550" s="19"/>
      <c r="AD550" s="19"/>
      <c r="AE550" s="19"/>
      <c r="AG550" s="137"/>
      <c r="AN550" s="19"/>
      <c r="AO550" s="19"/>
      <c r="AP550" s="19"/>
      <c r="AQ550" s="19"/>
      <c r="AR550" s="19"/>
      <c r="AS550" s="19"/>
      <c r="AT550" s="19"/>
      <c r="AU550" s="19"/>
    </row>
    <row r="551" spans="27:48">
      <c r="AA551" s="19"/>
      <c r="AB551" s="19"/>
      <c r="AC551" s="19"/>
      <c r="AD551" s="19"/>
      <c r="AE551" s="19"/>
      <c r="AG551" s="137"/>
      <c r="AN551" s="19"/>
      <c r="AO551" s="19"/>
      <c r="AP551" s="19"/>
      <c r="AQ551" s="19"/>
      <c r="AR551" s="19"/>
      <c r="AS551" s="19"/>
      <c r="AT551" s="19"/>
      <c r="AU551" s="19"/>
    </row>
    <row r="552" spans="27:48">
      <c r="AA552" s="19"/>
      <c r="AB552" s="19"/>
      <c r="AC552" s="19"/>
      <c r="AD552" s="19"/>
      <c r="AE552" s="19"/>
      <c r="AG552" s="137"/>
      <c r="AN552" s="19"/>
      <c r="AO552" s="19"/>
      <c r="AP552" s="19"/>
      <c r="AQ552" s="19"/>
      <c r="AR552" s="19"/>
      <c r="AS552" s="19"/>
      <c r="AT552" s="19"/>
      <c r="AU552" s="19"/>
    </row>
    <row r="553" spans="27:48">
      <c r="AA553" s="19"/>
      <c r="AB553" s="19"/>
      <c r="AC553" s="19"/>
      <c r="AD553" s="19"/>
      <c r="AE553" s="19"/>
      <c r="AG553" s="137"/>
      <c r="AN553" s="19"/>
      <c r="AO553" s="19"/>
      <c r="AP553" s="19"/>
      <c r="AQ553" s="19"/>
      <c r="AR553" s="19"/>
      <c r="AS553" s="19"/>
      <c r="AT553" s="19"/>
      <c r="AU553" s="19"/>
    </row>
    <row r="554" spans="27:48">
      <c r="AA554" s="19"/>
      <c r="AB554" s="19"/>
      <c r="AC554" s="19"/>
      <c r="AD554" s="19"/>
      <c r="AE554" s="19"/>
      <c r="AG554" s="137"/>
      <c r="AN554" s="19"/>
      <c r="AO554" s="19"/>
      <c r="AP554" s="19"/>
      <c r="AQ554" s="19"/>
      <c r="AR554" s="19"/>
      <c r="AS554" s="19"/>
      <c r="AT554" s="19"/>
      <c r="AU554" s="19"/>
    </row>
    <row r="555" spans="27:48">
      <c r="AA555" s="19"/>
      <c r="AB555" s="19"/>
      <c r="AC555" s="19"/>
      <c r="AD555" s="19"/>
      <c r="AE555" s="19"/>
      <c r="AG555" s="137"/>
      <c r="AN555" s="19"/>
      <c r="AO555" s="19"/>
      <c r="AP555" s="19"/>
      <c r="AQ555" s="19"/>
      <c r="AR555" s="19"/>
      <c r="AS555" s="19"/>
      <c r="AT555" s="19"/>
      <c r="AU555" s="19"/>
    </row>
    <row r="556" spans="27:48">
      <c r="AA556" s="19"/>
      <c r="AB556" s="19"/>
      <c r="AC556" s="19"/>
      <c r="AD556" s="19"/>
      <c r="AE556" s="19"/>
      <c r="AG556" s="137"/>
      <c r="AN556" s="19"/>
      <c r="AO556" s="19"/>
      <c r="AP556" s="19"/>
      <c r="AQ556" s="19"/>
      <c r="AR556" s="19"/>
      <c r="AS556" s="19"/>
      <c r="AT556" s="19"/>
      <c r="AU556" s="19"/>
    </row>
    <row r="557" spans="27:48">
      <c r="AA557" s="19"/>
      <c r="AB557" s="19"/>
      <c r="AC557" s="19"/>
      <c r="AD557" s="19"/>
      <c r="AE557" s="19"/>
      <c r="AG557" s="137"/>
      <c r="AN557" s="19"/>
      <c r="AO557" s="19"/>
      <c r="AP557" s="19"/>
      <c r="AQ557" s="19"/>
      <c r="AR557" s="19"/>
      <c r="AS557" s="19"/>
      <c r="AT557" s="19"/>
      <c r="AU557" s="19"/>
    </row>
    <row r="558" spans="27:48">
      <c r="AA558" s="19"/>
      <c r="AB558" s="19"/>
      <c r="AC558" s="19"/>
      <c r="AD558" s="19"/>
      <c r="AE558" s="19"/>
      <c r="AG558" s="137"/>
      <c r="AN558" s="19"/>
      <c r="AO558" s="19"/>
      <c r="AP558" s="19"/>
      <c r="AQ558" s="19"/>
      <c r="AR558" s="19"/>
      <c r="AS558" s="19"/>
      <c r="AT558" s="19"/>
      <c r="AU558" s="19"/>
    </row>
    <row r="559" spans="27:48">
      <c r="AA559" s="19"/>
      <c r="AB559" s="19"/>
      <c r="AC559" s="19"/>
      <c r="AD559" s="19"/>
      <c r="AE559" s="19"/>
      <c r="AG559" s="137"/>
      <c r="AN559" s="19"/>
      <c r="AO559" s="19"/>
      <c r="AP559" s="19"/>
      <c r="AQ559" s="19"/>
      <c r="AR559" s="19"/>
      <c r="AS559" s="19"/>
      <c r="AT559" s="19"/>
      <c r="AU559" s="19"/>
      <c r="AV559" s="19"/>
    </row>
    <row r="560" spans="27:48">
      <c r="AA560" s="19"/>
      <c r="AB560" s="19"/>
      <c r="AC560" s="19"/>
      <c r="AD560" s="19"/>
      <c r="AE560" s="19"/>
      <c r="AG560" s="137"/>
      <c r="AN560" s="19"/>
      <c r="AO560" s="19"/>
      <c r="AP560" s="19"/>
      <c r="AQ560" s="19"/>
      <c r="AR560" s="19"/>
      <c r="AS560" s="19"/>
      <c r="AT560" s="19"/>
      <c r="AU560" s="19"/>
    </row>
    <row r="561" spans="27:47">
      <c r="AA561" s="19"/>
      <c r="AB561" s="19"/>
      <c r="AC561" s="19"/>
      <c r="AD561" s="19"/>
      <c r="AE561" s="19"/>
      <c r="AG561" s="137"/>
      <c r="AN561" s="19"/>
      <c r="AO561" s="19"/>
      <c r="AP561" s="19"/>
      <c r="AQ561" s="19"/>
      <c r="AR561" s="19"/>
      <c r="AS561" s="19"/>
      <c r="AT561" s="19"/>
      <c r="AU561" s="19"/>
    </row>
    <row r="562" spans="27:47">
      <c r="AA562" s="19"/>
      <c r="AB562" s="19"/>
      <c r="AC562" s="19"/>
      <c r="AD562" s="19"/>
      <c r="AE562" s="19"/>
      <c r="AG562" s="137"/>
      <c r="AN562" s="19"/>
      <c r="AO562" s="19"/>
      <c r="AP562" s="19"/>
      <c r="AQ562" s="19"/>
      <c r="AR562" s="19"/>
      <c r="AS562" s="19"/>
      <c r="AT562" s="19"/>
      <c r="AU562" s="19"/>
    </row>
    <row r="563" spans="27:47">
      <c r="AA563" s="19"/>
      <c r="AB563" s="19"/>
      <c r="AC563" s="19"/>
      <c r="AD563" s="19"/>
      <c r="AE563" s="19"/>
      <c r="AG563" s="137"/>
      <c r="AN563" s="19"/>
      <c r="AO563" s="19"/>
      <c r="AP563" s="19"/>
      <c r="AQ563" s="19"/>
      <c r="AR563" s="19"/>
      <c r="AS563" s="19"/>
      <c r="AT563" s="19"/>
      <c r="AU563" s="19"/>
    </row>
    <row r="564" spans="27:47">
      <c r="AA564" s="19"/>
      <c r="AB564" s="19"/>
      <c r="AC564" s="19"/>
      <c r="AD564" s="19"/>
      <c r="AE564" s="19"/>
      <c r="AG564" s="137"/>
      <c r="AN564" s="19"/>
      <c r="AO564" s="19"/>
      <c r="AP564" s="19"/>
      <c r="AQ564" s="19"/>
      <c r="AR564" s="19"/>
      <c r="AS564" s="19"/>
      <c r="AT564" s="19"/>
      <c r="AU564" s="19"/>
    </row>
    <row r="565" spans="27:47">
      <c r="AA565" s="19"/>
      <c r="AB565" s="19"/>
      <c r="AC565" s="19"/>
      <c r="AD565" s="19"/>
      <c r="AE565" s="19"/>
      <c r="AG565" s="137"/>
      <c r="AN565" s="19"/>
      <c r="AO565" s="19"/>
      <c r="AP565" s="19"/>
      <c r="AQ565" s="19"/>
      <c r="AR565" s="19"/>
      <c r="AS565" s="19"/>
      <c r="AT565" s="19"/>
      <c r="AU565" s="19"/>
    </row>
    <row r="566" spans="27:47">
      <c r="AA566" s="19"/>
      <c r="AB566" s="19"/>
      <c r="AC566" s="19"/>
      <c r="AD566" s="19"/>
      <c r="AE566" s="19"/>
      <c r="AG566" s="137"/>
      <c r="AN566" s="19"/>
      <c r="AO566" s="19"/>
      <c r="AP566" s="19"/>
      <c r="AQ566" s="19"/>
      <c r="AR566" s="19"/>
      <c r="AS566" s="19"/>
      <c r="AT566" s="19"/>
      <c r="AU566" s="19"/>
    </row>
    <row r="567" spans="27:47">
      <c r="AA567" s="19"/>
      <c r="AB567" s="19"/>
      <c r="AC567" s="19"/>
      <c r="AD567" s="19"/>
      <c r="AE567" s="19"/>
      <c r="AG567" s="137"/>
      <c r="AN567" s="19"/>
      <c r="AO567" s="19"/>
      <c r="AP567" s="19"/>
      <c r="AQ567" s="19"/>
      <c r="AR567" s="19"/>
      <c r="AS567" s="19"/>
      <c r="AT567" s="19"/>
      <c r="AU567" s="19"/>
    </row>
    <row r="568" spans="27:47">
      <c r="AA568" s="19"/>
      <c r="AB568" s="19"/>
      <c r="AC568" s="19"/>
      <c r="AD568" s="19"/>
      <c r="AE568" s="19"/>
      <c r="AG568" s="137"/>
      <c r="AN568" s="19"/>
      <c r="AO568" s="19"/>
      <c r="AP568" s="19"/>
      <c r="AQ568" s="19"/>
      <c r="AR568" s="19"/>
      <c r="AS568" s="19"/>
      <c r="AT568" s="19"/>
      <c r="AU568" s="19"/>
    </row>
    <row r="569" spans="27:47">
      <c r="AA569" s="19"/>
      <c r="AB569" s="19"/>
      <c r="AC569" s="19"/>
      <c r="AD569" s="19"/>
      <c r="AE569" s="19"/>
      <c r="AG569" s="137"/>
      <c r="AN569" s="19"/>
      <c r="AO569" s="19"/>
      <c r="AP569" s="19"/>
      <c r="AQ569" s="19"/>
      <c r="AR569" s="19"/>
      <c r="AS569" s="19"/>
      <c r="AT569" s="19"/>
      <c r="AU569" s="19"/>
    </row>
    <row r="570" spans="27:47">
      <c r="AA570" s="19"/>
      <c r="AB570" s="19"/>
      <c r="AC570" s="19"/>
      <c r="AD570" s="19"/>
      <c r="AE570" s="19"/>
      <c r="AG570" s="137"/>
      <c r="AN570" s="19"/>
      <c r="AO570" s="19"/>
      <c r="AP570" s="19"/>
      <c r="AQ570" s="19"/>
      <c r="AR570" s="19"/>
      <c r="AS570" s="19"/>
      <c r="AT570" s="19"/>
      <c r="AU570" s="19"/>
    </row>
    <row r="571" spans="27:47">
      <c r="AA571" s="19"/>
      <c r="AB571" s="19"/>
      <c r="AC571" s="19"/>
      <c r="AD571" s="19"/>
      <c r="AE571" s="19"/>
      <c r="AG571" s="137"/>
      <c r="AN571" s="19"/>
      <c r="AO571" s="19"/>
      <c r="AP571" s="19"/>
      <c r="AQ571" s="19"/>
      <c r="AR571" s="19"/>
      <c r="AS571" s="19"/>
      <c r="AT571" s="19"/>
      <c r="AU571" s="19"/>
    </row>
    <row r="572" spans="27:47">
      <c r="AA572" s="19"/>
      <c r="AB572" s="19"/>
      <c r="AC572" s="19"/>
      <c r="AD572" s="19"/>
      <c r="AE572" s="19"/>
      <c r="AG572" s="137"/>
      <c r="AN572" s="19"/>
      <c r="AO572" s="19"/>
      <c r="AP572" s="19"/>
      <c r="AQ572" s="19"/>
      <c r="AR572" s="19"/>
      <c r="AS572" s="19"/>
      <c r="AT572" s="19"/>
      <c r="AU572" s="19"/>
    </row>
    <row r="573" spans="27:47">
      <c r="AA573" s="19"/>
      <c r="AB573" s="19"/>
      <c r="AC573" s="19"/>
      <c r="AD573" s="19"/>
      <c r="AE573" s="19"/>
      <c r="AG573" s="137"/>
      <c r="AN573" s="19"/>
      <c r="AO573" s="19"/>
      <c r="AP573" s="19"/>
      <c r="AQ573" s="19"/>
      <c r="AR573" s="19"/>
      <c r="AS573" s="19"/>
      <c r="AT573" s="19"/>
      <c r="AU573" s="19"/>
    </row>
    <row r="574" spans="27:47">
      <c r="AA574" s="19"/>
      <c r="AB574" s="19"/>
      <c r="AC574" s="19"/>
      <c r="AD574" s="19"/>
      <c r="AE574" s="19"/>
      <c r="AG574" s="137"/>
      <c r="AN574" s="19"/>
      <c r="AO574" s="19"/>
      <c r="AP574" s="19"/>
      <c r="AQ574" s="19"/>
      <c r="AR574" s="19"/>
      <c r="AS574" s="19"/>
      <c r="AT574" s="19"/>
      <c r="AU574" s="19"/>
    </row>
    <row r="575" spans="27:47">
      <c r="AA575" s="19"/>
      <c r="AB575" s="19"/>
      <c r="AC575" s="19"/>
      <c r="AD575" s="19"/>
      <c r="AE575" s="19"/>
      <c r="AG575" s="137"/>
      <c r="AN575" s="19"/>
      <c r="AO575" s="19"/>
      <c r="AP575" s="19"/>
      <c r="AQ575" s="19"/>
      <c r="AR575" s="19"/>
      <c r="AS575" s="19"/>
      <c r="AT575" s="19"/>
      <c r="AU575" s="19"/>
    </row>
    <row r="576" spans="27:47">
      <c r="AA576" s="19"/>
      <c r="AB576" s="19"/>
      <c r="AC576" s="19"/>
      <c r="AD576" s="19"/>
      <c r="AE576" s="19"/>
      <c r="AG576" s="137"/>
      <c r="AN576" s="19"/>
      <c r="AO576" s="19"/>
      <c r="AP576" s="19"/>
      <c r="AQ576" s="19"/>
      <c r="AR576" s="19"/>
      <c r="AS576" s="19"/>
      <c r="AT576" s="19"/>
      <c r="AU576" s="19"/>
    </row>
    <row r="577" spans="27:48">
      <c r="AA577" s="19"/>
      <c r="AB577" s="19"/>
      <c r="AC577" s="19"/>
      <c r="AD577" s="19"/>
      <c r="AE577" s="19"/>
      <c r="AG577" s="137"/>
      <c r="AN577" s="19"/>
      <c r="AO577" s="19"/>
      <c r="AP577" s="19"/>
      <c r="AQ577" s="19"/>
      <c r="AR577" s="19"/>
      <c r="AS577" s="19"/>
      <c r="AT577" s="19"/>
      <c r="AU577" s="19"/>
    </row>
    <row r="578" spans="27:48">
      <c r="AA578" s="19"/>
      <c r="AB578" s="19"/>
      <c r="AC578" s="19"/>
      <c r="AD578" s="19"/>
      <c r="AE578" s="19"/>
      <c r="AG578" s="137"/>
      <c r="AN578" s="19"/>
      <c r="AO578" s="19"/>
      <c r="AP578" s="19"/>
      <c r="AQ578" s="19"/>
      <c r="AR578" s="19"/>
      <c r="AS578" s="19"/>
      <c r="AT578" s="19"/>
      <c r="AU578" s="19"/>
    </row>
    <row r="579" spans="27:48">
      <c r="AA579" s="19"/>
      <c r="AB579" s="19"/>
      <c r="AC579" s="19"/>
      <c r="AD579" s="19"/>
      <c r="AE579" s="19"/>
      <c r="AG579" s="137"/>
      <c r="AN579" s="19"/>
      <c r="AO579" s="19"/>
      <c r="AP579" s="19"/>
      <c r="AQ579" s="19"/>
      <c r="AR579" s="19"/>
      <c r="AS579" s="19"/>
      <c r="AT579" s="19"/>
      <c r="AU579" s="19"/>
      <c r="AV579" s="19"/>
    </row>
    <row r="580" spans="27:48">
      <c r="AA580" s="19"/>
      <c r="AB580" s="19"/>
      <c r="AC580" s="19"/>
      <c r="AD580" s="19"/>
      <c r="AE580" s="19"/>
      <c r="AG580" s="137"/>
      <c r="AN580" s="19"/>
      <c r="AO580" s="19"/>
      <c r="AP580" s="19"/>
      <c r="AQ580" s="19"/>
      <c r="AR580" s="19"/>
      <c r="AS580" s="19"/>
      <c r="AT580" s="19"/>
      <c r="AU580" s="19"/>
    </row>
    <row r="581" spans="27:48">
      <c r="AA581" s="19"/>
      <c r="AB581" s="19"/>
      <c r="AC581" s="19"/>
      <c r="AD581" s="19"/>
      <c r="AE581" s="19"/>
      <c r="AG581" s="137"/>
      <c r="AN581" s="19"/>
      <c r="AO581" s="19"/>
      <c r="AP581" s="19"/>
      <c r="AQ581" s="19"/>
      <c r="AR581" s="19"/>
      <c r="AS581" s="19"/>
      <c r="AT581" s="19"/>
      <c r="AU581" s="19"/>
    </row>
    <row r="582" spans="27:48">
      <c r="AA582" s="19"/>
      <c r="AB582" s="19"/>
      <c r="AC582" s="19"/>
      <c r="AD582" s="19"/>
      <c r="AE582" s="19"/>
      <c r="AG582" s="137"/>
      <c r="AN582" s="19"/>
      <c r="AO582" s="19"/>
      <c r="AP582" s="19"/>
      <c r="AQ582" s="19"/>
      <c r="AR582" s="19"/>
      <c r="AS582" s="19"/>
      <c r="AT582" s="19"/>
      <c r="AU582" s="19"/>
    </row>
    <row r="583" spans="27:48">
      <c r="AA583" s="19"/>
      <c r="AB583" s="19"/>
      <c r="AC583" s="19"/>
      <c r="AD583" s="19"/>
      <c r="AE583" s="19"/>
      <c r="AG583" s="137"/>
      <c r="AN583" s="19"/>
      <c r="AO583" s="19"/>
      <c r="AP583" s="19"/>
      <c r="AQ583" s="19"/>
      <c r="AR583" s="19"/>
      <c r="AS583" s="19"/>
      <c r="AT583" s="19"/>
      <c r="AU583" s="19"/>
    </row>
    <row r="584" spans="27:48">
      <c r="AA584" s="19"/>
      <c r="AB584" s="19"/>
      <c r="AC584" s="19"/>
      <c r="AD584" s="19"/>
      <c r="AE584" s="19"/>
      <c r="AG584" s="137"/>
      <c r="AN584" s="19"/>
      <c r="AO584" s="19"/>
      <c r="AP584" s="19"/>
      <c r="AQ584" s="19"/>
      <c r="AR584" s="19"/>
      <c r="AS584" s="19"/>
      <c r="AT584" s="19"/>
      <c r="AU584" s="19"/>
    </row>
    <row r="585" spans="27:48">
      <c r="AA585" s="19"/>
      <c r="AB585" s="19"/>
      <c r="AC585" s="19"/>
      <c r="AD585" s="19"/>
      <c r="AE585" s="19"/>
      <c r="AG585" s="137"/>
      <c r="AN585" s="19"/>
      <c r="AO585" s="19"/>
      <c r="AP585" s="19"/>
      <c r="AQ585" s="19"/>
      <c r="AR585" s="19"/>
      <c r="AS585" s="19"/>
      <c r="AT585" s="19"/>
      <c r="AU585" s="19"/>
    </row>
    <row r="586" spans="27:48">
      <c r="AA586" s="19"/>
      <c r="AB586" s="19"/>
      <c r="AC586" s="19"/>
      <c r="AD586" s="19"/>
      <c r="AE586" s="19"/>
      <c r="AG586" s="137"/>
      <c r="AN586" s="19"/>
      <c r="AO586" s="19"/>
      <c r="AP586" s="19"/>
      <c r="AQ586" s="19"/>
      <c r="AR586" s="19"/>
      <c r="AS586" s="19"/>
      <c r="AT586" s="19"/>
      <c r="AU586" s="19"/>
    </row>
    <row r="587" spans="27:48">
      <c r="AA587" s="19"/>
      <c r="AB587" s="19"/>
      <c r="AC587" s="19"/>
      <c r="AD587" s="19"/>
      <c r="AE587" s="19"/>
      <c r="AG587" s="137"/>
      <c r="AN587" s="19"/>
      <c r="AO587" s="19"/>
      <c r="AP587" s="19"/>
      <c r="AQ587" s="19"/>
      <c r="AR587" s="19"/>
      <c r="AS587" s="19"/>
      <c r="AT587" s="19"/>
      <c r="AU587" s="19"/>
    </row>
    <row r="588" spans="27:48">
      <c r="AA588" s="19"/>
      <c r="AB588" s="19"/>
      <c r="AC588" s="19"/>
      <c r="AD588" s="19"/>
      <c r="AE588" s="19"/>
      <c r="AG588" s="137"/>
      <c r="AN588" s="19"/>
      <c r="AO588" s="19"/>
      <c r="AP588" s="19"/>
      <c r="AQ588" s="19"/>
      <c r="AR588" s="19"/>
      <c r="AS588" s="19"/>
      <c r="AT588" s="19"/>
      <c r="AU588" s="19"/>
    </row>
    <row r="589" spans="27:48">
      <c r="AA589" s="19"/>
      <c r="AB589" s="19"/>
      <c r="AC589" s="19"/>
      <c r="AD589" s="19"/>
      <c r="AE589" s="19"/>
      <c r="AG589" s="137"/>
      <c r="AN589" s="19"/>
      <c r="AO589" s="19"/>
      <c r="AP589" s="19"/>
      <c r="AQ589" s="19"/>
      <c r="AR589" s="19"/>
      <c r="AS589" s="19"/>
      <c r="AT589" s="19"/>
      <c r="AU589" s="19"/>
    </row>
    <row r="590" spans="27:48">
      <c r="AA590" s="19"/>
      <c r="AB590" s="19"/>
      <c r="AC590" s="19"/>
      <c r="AD590" s="19"/>
      <c r="AE590" s="19"/>
      <c r="AG590" s="137"/>
      <c r="AN590" s="19"/>
      <c r="AO590" s="19"/>
      <c r="AP590" s="19"/>
      <c r="AQ590" s="19"/>
      <c r="AR590" s="19"/>
      <c r="AS590" s="19"/>
      <c r="AT590" s="19"/>
      <c r="AU590" s="19"/>
    </row>
    <row r="591" spans="27:48">
      <c r="AA591" s="19"/>
      <c r="AB591" s="19"/>
      <c r="AC591" s="19"/>
      <c r="AD591" s="19"/>
      <c r="AE591" s="19"/>
      <c r="AG591" s="137"/>
      <c r="AN591" s="19"/>
      <c r="AO591" s="19"/>
      <c r="AP591" s="19"/>
      <c r="AQ591" s="19"/>
      <c r="AR591" s="19"/>
      <c r="AS591" s="19"/>
      <c r="AT591" s="19"/>
      <c r="AU591" s="19"/>
      <c r="AV591" s="19"/>
    </row>
    <row r="592" spans="27:48">
      <c r="AA592" s="19"/>
      <c r="AB592" s="19"/>
      <c r="AC592" s="19"/>
      <c r="AD592" s="19"/>
      <c r="AE592" s="19"/>
      <c r="AG592" s="137"/>
      <c r="AN592" s="19"/>
      <c r="AO592" s="19"/>
      <c r="AP592" s="19"/>
      <c r="AQ592" s="19"/>
      <c r="AR592" s="19"/>
      <c r="AS592" s="19"/>
      <c r="AT592" s="19"/>
      <c r="AU592" s="19"/>
      <c r="AV592" s="19"/>
    </row>
    <row r="593" spans="27:64">
      <c r="AA593" s="19"/>
      <c r="AB593" s="19"/>
      <c r="AC593" s="19"/>
      <c r="AD593" s="19"/>
      <c r="AE593" s="19"/>
      <c r="AG593" s="137"/>
      <c r="AN593" s="19"/>
      <c r="AO593" s="19"/>
      <c r="AP593" s="19"/>
      <c r="AQ593" s="19"/>
      <c r="AR593" s="19"/>
      <c r="AS593" s="19"/>
      <c r="AT593" s="19"/>
      <c r="AU593" s="19"/>
      <c r="AV593" s="19"/>
      <c r="AX593" s="19"/>
    </row>
    <row r="594" spans="27:64">
      <c r="AA594" s="19"/>
      <c r="AB594" s="19"/>
      <c r="AC594" s="19"/>
      <c r="AD594" s="19"/>
      <c r="AE594" s="19"/>
      <c r="AG594" s="137"/>
      <c r="AN594" s="19"/>
      <c r="AO594" s="19"/>
      <c r="AP594" s="19"/>
      <c r="AQ594" s="19"/>
      <c r="AR594" s="19"/>
      <c r="AS594" s="19"/>
      <c r="AT594" s="19"/>
      <c r="AU594" s="19"/>
      <c r="AV594" s="19"/>
    </row>
    <row r="595" spans="27:64">
      <c r="AA595" s="19"/>
      <c r="AB595" s="19"/>
      <c r="AC595" s="19"/>
      <c r="AD595" s="19"/>
      <c r="AE595" s="19"/>
      <c r="AG595" s="137"/>
      <c r="AN595" s="19"/>
      <c r="AO595" s="19"/>
      <c r="AP595" s="19"/>
      <c r="AQ595" s="19"/>
      <c r="AR595" s="19"/>
      <c r="AS595" s="19"/>
      <c r="AT595" s="19"/>
      <c r="AU595" s="19"/>
    </row>
    <row r="596" spans="27:64">
      <c r="AA596" s="19"/>
      <c r="AB596" s="19"/>
      <c r="AC596" s="19"/>
      <c r="AD596" s="19"/>
      <c r="AE596" s="19"/>
      <c r="AG596" s="137"/>
      <c r="AN596" s="19"/>
      <c r="AO596" s="19"/>
      <c r="AP596" s="19"/>
      <c r="AQ596" s="19"/>
      <c r="AR596" s="19"/>
      <c r="AS596" s="19"/>
      <c r="AT596" s="19"/>
      <c r="AU596" s="19"/>
    </row>
    <row r="597" spans="27:64">
      <c r="AA597" s="19"/>
      <c r="AB597" s="19"/>
      <c r="AC597" s="19"/>
      <c r="AD597" s="19"/>
      <c r="AE597" s="19"/>
      <c r="AG597" s="137"/>
      <c r="AN597" s="19"/>
      <c r="AO597" s="19"/>
      <c r="AP597" s="19"/>
      <c r="AQ597" s="19"/>
      <c r="AR597" s="19"/>
      <c r="AS597" s="19"/>
      <c r="AT597" s="19"/>
      <c r="AU597" s="19"/>
    </row>
    <row r="598" spans="27:64">
      <c r="AA598" s="19"/>
      <c r="AB598" s="19"/>
      <c r="AC598" s="19"/>
      <c r="AD598" s="19"/>
      <c r="AE598" s="19"/>
      <c r="AG598" s="137"/>
      <c r="AN598" s="19"/>
      <c r="AO598" s="19"/>
      <c r="AP598" s="19"/>
      <c r="AQ598" s="19"/>
      <c r="AR598" s="19"/>
      <c r="AS598" s="19"/>
      <c r="AT598" s="19"/>
      <c r="AU598" s="19"/>
    </row>
    <row r="599" spans="27:64">
      <c r="AA599" s="19"/>
      <c r="AB599" s="19"/>
      <c r="AC599" s="19"/>
      <c r="AD599" s="19"/>
      <c r="AE599" s="19"/>
      <c r="AG599" s="137"/>
      <c r="AN599" s="19"/>
      <c r="AO599" s="19"/>
      <c r="AP599" s="19"/>
      <c r="AQ599" s="19"/>
      <c r="AR599" s="19"/>
      <c r="AS599" s="19"/>
      <c r="AT599" s="19"/>
      <c r="AU599" s="19"/>
    </row>
    <row r="600" spans="27:64">
      <c r="AA600" s="19"/>
      <c r="AB600" s="19"/>
      <c r="AC600" s="19"/>
      <c r="AD600" s="19"/>
      <c r="AE600" s="19"/>
      <c r="AG600" s="137"/>
      <c r="AN600" s="19"/>
      <c r="AO600" s="19"/>
      <c r="AP600" s="19"/>
      <c r="AQ600" s="19"/>
      <c r="AR600" s="19"/>
      <c r="AS600" s="19"/>
      <c r="AT600" s="19"/>
      <c r="AU600" s="19"/>
    </row>
    <row r="601" spans="27:64">
      <c r="AA601" s="19"/>
      <c r="AB601" s="19"/>
      <c r="AC601" s="19"/>
      <c r="AD601" s="19"/>
      <c r="AE601" s="19"/>
      <c r="AG601" s="137"/>
      <c r="AN601" s="19"/>
      <c r="AO601" s="19"/>
      <c r="AP601" s="19"/>
      <c r="AQ601" s="19"/>
      <c r="AR601" s="19"/>
      <c r="AS601" s="19"/>
      <c r="AT601" s="19"/>
      <c r="AU601" s="19"/>
    </row>
    <row r="602" spans="27:64">
      <c r="AA602" s="19"/>
      <c r="AB602" s="19"/>
      <c r="AC602" s="19"/>
      <c r="AD602" s="19"/>
      <c r="AE602" s="19"/>
      <c r="AG602" s="137"/>
      <c r="AN602" s="19"/>
      <c r="AO602" s="19"/>
      <c r="AP602" s="19"/>
      <c r="AQ602" s="19"/>
      <c r="AR602" s="19"/>
      <c r="AS602" s="19"/>
      <c r="AT602" s="19"/>
      <c r="AU602" s="19"/>
    </row>
    <row r="603" spans="27:64">
      <c r="AA603" s="19"/>
      <c r="AB603" s="19"/>
      <c r="AC603" s="19"/>
      <c r="AD603" s="19"/>
      <c r="AE603" s="19"/>
      <c r="AG603" s="137"/>
      <c r="AN603" s="19"/>
      <c r="AO603" s="19"/>
      <c r="AP603" s="19"/>
      <c r="AQ603" s="19"/>
      <c r="AR603" s="19"/>
      <c r="AS603" s="19"/>
      <c r="AT603" s="19"/>
      <c r="AU603" s="19"/>
    </row>
    <row r="604" spans="27:64">
      <c r="AA604" s="19"/>
      <c r="AB604" s="19"/>
      <c r="AC604" s="19"/>
      <c r="AD604" s="19"/>
      <c r="AE604" s="19"/>
      <c r="AG604" s="137"/>
      <c r="AN604" s="19"/>
      <c r="AO604" s="19"/>
      <c r="AP604" s="19"/>
      <c r="AQ604" s="19"/>
      <c r="AR604" s="19"/>
      <c r="AS604" s="19"/>
      <c r="AT604" s="19"/>
      <c r="AU604" s="19"/>
    </row>
    <row r="605" spans="27:64">
      <c r="AA605" s="19"/>
      <c r="AB605" s="19"/>
      <c r="AC605" s="19"/>
      <c r="AD605" s="19"/>
      <c r="AE605" s="19"/>
      <c r="AG605" s="137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</row>
    <row r="606" spans="27:64">
      <c r="AA606" s="19"/>
      <c r="AB606" s="19"/>
      <c r="AC606" s="19"/>
      <c r="AD606" s="19"/>
      <c r="AE606" s="19"/>
      <c r="AG606" s="137"/>
      <c r="AN606" s="19"/>
      <c r="AO606" s="19"/>
      <c r="AP606" s="19"/>
      <c r="AQ606" s="19"/>
      <c r="AR606" s="19"/>
      <c r="AS606" s="19"/>
      <c r="AT606" s="19"/>
      <c r="AU606" s="19"/>
    </row>
    <row r="607" spans="27:64">
      <c r="AA607" s="19"/>
      <c r="AB607" s="19"/>
      <c r="AC607" s="19"/>
      <c r="AD607" s="19"/>
      <c r="AE607" s="19"/>
      <c r="AG607" s="137"/>
      <c r="AN607" s="19"/>
      <c r="AO607" s="19"/>
      <c r="AP607" s="19"/>
      <c r="AQ607" s="19"/>
      <c r="AR607" s="19"/>
      <c r="AS607" s="19"/>
      <c r="AT607" s="19"/>
      <c r="AU607" s="19"/>
    </row>
    <row r="608" spans="27:64">
      <c r="AA608" s="19"/>
      <c r="AB608" s="19"/>
      <c r="AC608" s="19"/>
      <c r="AD608" s="19"/>
      <c r="AE608" s="19"/>
      <c r="AG608" s="137"/>
      <c r="AN608" s="19"/>
      <c r="AO608" s="19"/>
      <c r="AP608" s="19"/>
      <c r="AQ608" s="19"/>
      <c r="AR608" s="19"/>
      <c r="AS608" s="19"/>
      <c r="AT608" s="19"/>
      <c r="AU608" s="19"/>
    </row>
    <row r="609" spans="27:64">
      <c r="AA609" s="19"/>
      <c r="AB609" s="19"/>
      <c r="AC609" s="19"/>
      <c r="AD609" s="19"/>
      <c r="AE609" s="19"/>
      <c r="AG609" s="137"/>
      <c r="AN609" s="19"/>
      <c r="AO609" s="19"/>
      <c r="AP609" s="19"/>
      <c r="AQ609" s="19"/>
      <c r="AR609" s="19"/>
      <c r="AS609" s="19"/>
      <c r="AT609" s="19"/>
      <c r="AU609" s="19"/>
    </row>
    <row r="610" spans="27:64">
      <c r="AA610" s="19"/>
      <c r="AB610" s="19"/>
      <c r="AC610" s="19"/>
      <c r="AD610" s="19"/>
      <c r="AE610" s="19"/>
      <c r="AG610" s="137"/>
      <c r="AN610" s="19"/>
      <c r="AO610" s="19"/>
      <c r="AP610" s="19"/>
      <c r="AQ610" s="19"/>
      <c r="AR610" s="19"/>
      <c r="AS610" s="19"/>
      <c r="AT610" s="19"/>
      <c r="AU610" s="19"/>
    </row>
    <row r="611" spans="27:64">
      <c r="AA611" s="19"/>
      <c r="AB611" s="19"/>
      <c r="AC611" s="19"/>
      <c r="AD611" s="19"/>
      <c r="AE611" s="19"/>
      <c r="AG611" s="137"/>
      <c r="AN611" s="19"/>
      <c r="AO611" s="19"/>
      <c r="AP611" s="19"/>
      <c r="AQ611" s="19"/>
      <c r="AR611" s="19"/>
      <c r="AS611" s="19"/>
      <c r="AT611" s="19"/>
      <c r="AU611" s="19"/>
    </row>
    <row r="612" spans="27:64">
      <c r="AA612" s="19"/>
      <c r="AB612" s="19"/>
      <c r="AC612" s="19"/>
      <c r="AD612" s="19"/>
      <c r="AE612" s="19"/>
      <c r="AG612" s="137"/>
      <c r="AN612" s="19"/>
      <c r="AO612" s="19"/>
      <c r="AP612" s="19"/>
      <c r="AQ612" s="19"/>
      <c r="AR612" s="19"/>
      <c r="AS612" s="19"/>
      <c r="AT612" s="19"/>
      <c r="AU612" s="19"/>
    </row>
    <row r="613" spans="27:64">
      <c r="AA613" s="19"/>
      <c r="AB613" s="19"/>
      <c r="AC613" s="19"/>
      <c r="AD613" s="19"/>
      <c r="AE613" s="19"/>
      <c r="AG613" s="137"/>
      <c r="AN613" s="19"/>
      <c r="AO613" s="19"/>
      <c r="AP613" s="19"/>
      <c r="AQ613" s="19"/>
      <c r="AR613" s="19"/>
      <c r="AS613" s="19"/>
      <c r="AT613" s="19"/>
      <c r="AU613" s="19"/>
    </row>
    <row r="614" spans="27:64">
      <c r="AA614" s="19"/>
      <c r="AB614" s="19"/>
      <c r="AC614" s="19"/>
      <c r="AD614" s="19"/>
      <c r="AE614" s="19"/>
      <c r="AG614" s="137"/>
      <c r="AN614" s="19"/>
      <c r="AO614" s="19"/>
      <c r="AP614" s="19"/>
      <c r="AQ614" s="19"/>
      <c r="AR614" s="19"/>
      <c r="AS614" s="19"/>
      <c r="AT614" s="19"/>
      <c r="AU614" s="19"/>
      <c r="AV614" s="19"/>
    </row>
    <row r="615" spans="27:64">
      <c r="AA615" s="19"/>
      <c r="AB615" s="19"/>
      <c r="AC615" s="19"/>
      <c r="AD615" s="19"/>
      <c r="AE615" s="19"/>
      <c r="AG615" s="137"/>
      <c r="AN615" s="19"/>
      <c r="AO615" s="19"/>
      <c r="AP615" s="19"/>
      <c r="AQ615" s="19"/>
      <c r="AR615" s="19"/>
      <c r="AS615" s="19"/>
      <c r="AT615" s="19"/>
      <c r="AU615" s="19"/>
    </row>
    <row r="616" spans="27:64">
      <c r="AA616" s="19"/>
      <c r="AB616" s="19"/>
      <c r="AC616" s="19"/>
      <c r="AD616" s="19"/>
      <c r="AE616" s="19"/>
      <c r="AG616" s="137"/>
      <c r="AN616" s="19"/>
      <c r="AO616" s="19"/>
      <c r="AP616" s="19"/>
      <c r="AQ616" s="19"/>
      <c r="AR616" s="19"/>
      <c r="AS616" s="19"/>
      <c r="AT616" s="19"/>
      <c r="AU616" s="19"/>
    </row>
    <row r="617" spans="27:64">
      <c r="AA617" s="19"/>
      <c r="AB617" s="19"/>
      <c r="AC617" s="19"/>
      <c r="AD617" s="19"/>
      <c r="AE617" s="19"/>
      <c r="AG617" s="137"/>
      <c r="AN617" s="19"/>
      <c r="AO617" s="19"/>
      <c r="AP617" s="19"/>
      <c r="AQ617" s="19"/>
      <c r="AR617" s="19"/>
      <c r="AS617" s="19"/>
      <c r="AT617" s="19"/>
      <c r="AU617" s="19"/>
    </row>
    <row r="618" spans="27:64">
      <c r="AA618" s="19"/>
      <c r="AB618" s="19"/>
      <c r="AC618" s="19"/>
      <c r="AD618" s="19"/>
      <c r="AE618" s="19"/>
      <c r="AG618" s="137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</row>
    <row r="619" spans="27:64">
      <c r="AA619" s="19"/>
      <c r="AB619" s="19"/>
      <c r="AC619" s="19"/>
      <c r="AD619" s="19"/>
      <c r="AE619" s="19"/>
      <c r="AG619" s="137"/>
      <c r="AN619" s="19"/>
      <c r="AO619" s="19"/>
      <c r="AP619" s="19"/>
      <c r="AQ619" s="19"/>
      <c r="AR619" s="19"/>
      <c r="AS619" s="19"/>
      <c r="AT619" s="19"/>
      <c r="AU619" s="19"/>
    </row>
    <row r="620" spans="27:64">
      <c r="AA620" s="19"/>
      <c r="AB620" s="19"/>
      <c r="AC620" s="19"/>
      <c r="AD620" s="19"/>
      <c r="AE620" s="19"/>
      <c r="AG620" s="137"/>
      <c r="AN620" s="19"/>
      <c r="AO620" s="19"/>
      <c r="AP620" s="19"/>
      <c r="AQ620" s="19"/>
      <c r="AR620" s="19"/>
      <c r="AS620" s="19"/>
      <c r="AT620" s="19"/>
      <c r="AU620" s="19"/>
    </row>
    <row r="621" spans="27:64">
      <c r="AA621" s="19"/>
      <c r="AB621" s="19"/>
      <c r="AC621" s="19"/>
      <c r="AD621" s="19"/>
      <c r="AE621" s="19"/>
      <c r="AG621" s="137"/>
      <c r="AN621" s="19"/>
      <c r="AO621" s="19"/>
      <c r="AP621" s="19"/>
      <c r="AQ621" s="19"/>
      <c r="AR621" s="19"/>
      <c r="AS621" s="19"/>
      <c r="AT621" s="19"/>
      <c r="AU621" s="19"/>
    </row>
    <row r="622" spans="27:64">
      <c r="AA622" s="19"/>
      <c r="AB622" s="19"/>
      <c r="AC622" s="19"/>
      <c r="AD622" s="19"/>
      <c r="AE622" s="19"/>
      <c r="AG622" s="137"/>
      <c r="AN622" s="19"/>
      <c r="AO622" s="19"/>
      <c r="AP622" s="19"/>
      <c r="AQ622" s="19"/>
      <c r="AR622" s="19"/>
      <c r="AS622" s="19"/>
      <c r="AT622" s="19"/>
      <c r="AU622" s="19"/>
    </row>
    <row r="623" spans="27:64">
      <c r="AA623" s="19"/>
      <c r="AB623" s="19"/>
      <c r="AC623" s="19"/>
      <c r="AD623" s="19"/>
      <c r="AE623" s="19"/>
      <c r="AG623" s="137"/>
      <c r="AN623" s="19"/>
      <c r="AO623" s="19"/>
      <c r="AP623" s="19"/>
      <c r="AQ623" s="19"/>
      <c r="AR623" s="19"/>
      <c r="AS623" s="19"/>
      <c r="AT623" s="19"/>
      <c r="AU623" s="19"/>
    </row>
    <row r="624" spans="27:64">
      <c r="AA624" s="19"/>
      <c r="AB624" s="19"/>
      <c r="AC624" s="19"/>
      <c r="AD624" s="19"/>
      <c r="AE624" s="19"/>
      <c r="AG624" s="137"/>
      <c r="AN624" s="19"/>
      <c r="AO624" s="19"/>
      <c r="AP624" s="19"/>
      <c r="AQ624" s="19"/>
      <c r="AR624" s="19"/>
      <c r="AS624" s="19"/>
      <c r="AT624" s="19"/>
      <c r="AU624" s="19"/>
    </row>
    <row r="625" spans="27:64">
      <c r="AA625" s="19"/>
      <c r="AB625" s="19"/>
      <c r="AC625" s="19"/>
      <c r="AD625" s="19"/>
      <c r="AE625" s="19"/>
      <c r="AG625" s="137"/>
      <c r="AN625" s="19"/>
      <c r="AO625" s="19"/>
      <c r="AP625" s="19"/>
      <c r="AQ625" s="19"/>
      <c r="AR625" s="19"/>
      <c r="AS625" s="19"/>
      <c r="AT625" s="19"/>
      <c r="AU625" s="19"/>
    </row>
    <row r="626" spans="27:64">
      <c r="AA626" s="19"/>
      <c r="AB626" s="19"/>
      <c r="AC626" s="19"/>
      <c r="AD626" s="19"/>
      <c r="AE626" s="19"/>
      <c r="AG626" s="137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</row>
    <row r="627" spans="27:64">
      <c r="AA627" s="19"/>
      <c r="AB627" s="19"/>
      <c r="AC627" s="19"/>
      <c r="AD627" s="19"/>
      <c r="AE627" s="19"/>
      <c r="AG627" s="137"/>
      <c r="AN627" s="19"/>
      <c r="AO627" s="19"/>
      <c r="AP627" s="19"/>
      <c r="AQ627" s="19"/>
      <c r="AR627" s="19"/>
      <c r="AS627" s="19"/>
      <c r="AT627" s="19"/>
      <c r="AU627" s="19"/>
    </row>
    <row r="628" spans="27:64">
      <c r="AA628" s="19"/>
      <c r="AB628" s="19"/>
      <c r="AC628" s="19"/>
      <c r="AD628" s="19"/>
      <c r="AE628" s="19"/>
      <c r="AG628" s="137"/>
      <c r="AN628" s="19"/>
      <c r="AO628" s="19"/>
      <c r="AP628" s="19"/>
      <c r="AQ628" s="19"/>
      <c r="AR628" s="19"/>
      <c r="AS628" s="19"/>
      <c r="AT628" s="19"/>
      <c r="AU628" s="19"/>
    </row>
    <row r="629" spans="27:64">
      <c r="AA629" s="19"/>
      <c r="AB629" s="19"/>
      <c r="AC629" s="19"/>
      <c r="AD629" s="19"/>
      <c r="AE629" s="19"/>
      <c r="AG629" s="137"/>
      <c r="AN629" s="19"/>
      <c r="AO629" s="19"/>
      <c r="AP629" s="19"/>
      <c r="AQ629" s="19"/>
      <c r="AR629" s="19"/>
      <c r="AS629" s="19"/>
      <c r="AT629" s="19"/>
      <c r="AU629" s="19"/>
    </row>
    <row r="630" spans="27:64">
      <c r="AA630" s="19"/>
      <c r="AB630" s="19"/>
      <c r="AC630" s="19"/>
      <c r="AD630" s="19"/>
      <c r="AE630" s="19"/>
      <c r="AG630" s="137"/>
      <c r="AN630" s="19"/>
      <c r="AO630" s="19"/>
      <c r="AP630" s="19"/>
      <c r="AQ630" s="19"/>
      <c r="AR630" s="19"/>
      <c r="AS630" s="19"/>
      <c r="AT630" s="19"/>
      <c r="AU630" s="19"/>
    </row>
    <row r="631" spans="27:64">
      <c r="AA631" s="19"/>
      <c r="AB631" s="19"/>
      <c r="AC631" s="19"/>
      <c r="AD631" s="19"/>
      <c r="AE631" s="19"/>
      <c r="AG631" s="137"/>
      <c r="AN631" s="19"/>
      <c r="AO631" s="19"/>
      <c r="AP631" s="19"/>
      <c r="AQ631" s="19"/>
      <c r="AR631" s="19"/>
      <c r="AS631" s="19"/>
      <c r="AT631" s="19"/>
      <c r="AU631" s="19"/>
    </row>
    <row r="632" spans="27:64">
      <c r="AA632" s="19"/>
      <c r="AB632" s="19"/>
      <c r="AC632" s="19"/>
      <c r="AD632" s="19"/>
      <c r="AE632" s="19"/>
      <c r="AG632" s="137"/>
      <c r="AN632" s="19"/>
      <c r="AO632" s="19"/>
      <c r="AP632" s="19"/>
      <c r="AQ632" s="19"/>
      <c r="AR632" s="19"/>
      <c r="AS632" s="19"/>
      <c r="AT632" s="19"/>
      <c r="AU632" s="19"/>
    </row>
    <row r="633" spans="27:64">
      <c r="AA633" s="19"/>
      <c r="AB633" s="19"/>
      <c r="AC633" s="19"/>
      <c r="AD633" s="19"/>
      <c r="AE633" s="19"/>
      <c r="AG633" s="137"/>
      <c r="AN633" s="19"/>
      <c r="AO633" s="19"/>
      <c r="AP633" s="19"/>
      <c r="AQ633" s="19"/>
      <c r="AR633" s="19"/>
      <c r="AS633" s="19"/>
      <c r="AT633" s="19"/>
      <c r="AU633" s="19"/>
    </row>
    <row r="634" spans="27:64">
      <c r="AA634" s="19"/>
      <c r="AB634" s="19"/>
      <c r="AC634" s="19"/>
      <c r="AD634" s="19"/>
      <c r="AE634" s="19"/>
      <c r="AG634" s="137"/>
      <c r="AN634" s="19"/>
      <c r="AO634" s="19"/>
      <c r="AP634" s="19"/>
      <c r="AQ634" s="19"/>
      <c r="AR634" s="19"/>
      <c r="AS634" s="19"/>
      <c r="AT634" s="19"/>
      <c r="AU634" s="19"/>
    </row>
    <row r="635" spans="27:64">
      <c r="AA635" s="19"/>
      <c r="AB635" s="19"/>
      <c r="AC635" s="19"/>
      <c r="AD635" s="19"/>
      <c r="AE635" s="19"/>
      <c r="AG635" s="137"/>
      <c r="AN635" s="19"/>
      <c r="AO635" s="19"/>
      <c r="AP635" s="19"/>
      <c r="AQ635" s="19"/>
      <c r="AR635" s="19"/>
      <c r="AS635" s="19"/>
      <c r="AT635" s="19"/>
      <c r="AU635" s="19"/>
    </row>
    <row r="636" spans="27:64">
      <c r="AA636" s="19"/>
      <c r="AB636" s="19"/>
      <c r="AC636" s="19"/>
      <c r="AD636" s="19"/>
      <c r="AE636" s="19"/>
      <c r="AG636" s="137"/>
      <c r="AN636" s="19"/>
      <c r="AO636" s="19"/>
      <c r="AP636" s="19"/>
      <c r="AQ636" s="19"/>
      <c r="AR636" s="19"/>
      <c r="AS636" s="19"/>
      <c r="AT636" s="19"/>
      <c r="AU636" s="19"/>
    </row>
    <row r="637" spans="27:64">
      <c r="AA637" s="19"/>
      <c r="AB637" s="19"/>
      <c r="AC637" s="19"/>
      <c r="AD637" s="19"/>
      <c r="AE637" s="19"/>
      <c r="AG637" s="137"/>
      <c r="AN637" s="19"/>
      <c r="AO637" s="19"/>
      <c r="AP637" s="19"/>
      <c r="AQ637" s="19"/>
      <c r="AR637" s="19"/>
      <c r="AS637" s="19"/>
      <c r="AT637" s="19"/>
      <c r="AU637" s="19"/>
    </row>
    <row r="638" spans="27:64">
      <c r="AA638" s="19"/>
      <c r="AB638" s="19"/>
      <c r="AC638" s="19"/>
      <c r="AD638" s="19"/>
      <c r="AE638" s="19"/>
      <c r="AG638" s="137"/>
      <c r="AN638" s="19"/>
      <c r="AO638" s="19"/>
      <c r="AP638" s="19"/>
      <c r="AQ638" s="19"/>
      <c r="AR638" s="19"/>
      <c r="AS638" s="19"/>
      <c r="AT638" s="19"/>
      <c r="AU638" s="19"/>
    </row>
    <row r="639" spans="27:64">
      <c r="AA639" s="19"/>
      <c r="AB639" s="19"/>
      <c r="AC639" s="19"/>
      <c r="AD639" s="19"/>
      <c r="AE639" s="19"/>
      <c r="AG639" s="137"/>
      <c r="AN639" s="19"/>
      <c r="AO639" s="19"/>
      <c r="AP639" s="19"/>
      <c r="AQ639" s="19"/>
      <c r="AR639" s="19"/>
      <c r="AS639" s="19"/>
      <c r="AT639" s="19"/>
      <c r="AU639" s="19"/>
    </row>
    <row r="640" spans="27:64">
      <c r="AA640" s="19"/>
      <c r="AB640" s="19"/>
      <c r="AC640" s="19"/>
      <c r="AD640" s="19"/>
      <c r="AE640" s="19"/>
      <c r="AG640" s="137"/>
      <c r="AN640" s="19"/>
      <c r="AO640" s="19"/>
      <c r="AP640" s="19"/>
      <c r="AQ640" s="19"/>
      <c r="AR640" s="19"/>
      <c r="AS640" s="19"/>
      <c r="AT640" s="19"/>
      <c r="AU640" s="19"/>
      <c r="AV640" s="19"/>
    </row>
    <row r="641" spans="27:47">
      <c r="AA641" s="19"/>
      <c r="AB641" s="19"/>
      <c r="AC641" s="19"/>
      <c r="AD641" s="19"/>
      <c r="AE641" s="19"/>
      <c r="AG641" s="137"/>
      <c r="AN641" s="19"/>
      <c r="AO641" s="19"/>
      <c r="AP641" s="19"/>
      <c r="AQ641" s="19"/>
      <c r="AR641" s="19"/>
      <c r="AS641" s="19"/>
      <c r="AT641" s="19"/>
      <c r="AU641" s="19"/>
    </row>
    <row r="642" spans="27:47">
      <c r="AA642" s="19"/>
      <c r="AB642" s="19"/>
      <c r="AC642" s="19"/>
      <c r="AD642" s="19"/>
      <c r="AE642" s="19"/>
      <c r="AG642" s="137"/>
      <c r="AN642" s="19"/>
      <c r="AO642" s="19"/>
      <c r="AP642" s="19"/>
      <c r="AQ642" s="19"/>
      <c r="AR642" s="19"/>
      <c r="AS642" s="19"/>
      <c r="AT642" s="19"/>
      <c r="AU642" s="19"/>
    </row>
    <row r="643" spans="27:47">
      <c r="AA643" s="19"/>
      <c r="AB643" s="19"/>
      <c r="AC643" s="19"/>
      <c r="AD643" s="19"/>
      <c r="AE643" s="19"/>
      <c r="AG643" s="137"/>
      <c r="AN643" s="19"/>
      <c r="AO643" s="19"/>
      <c r="AP643" s="19"/>
      <c r="AQ643" s="19"/>
      <c r="AR643" s="19"/>
      <c r="AS643" s="19"/>
      <c r="AT643" s="19"/>
      <c r="AU643" s="19"/>
    </row>
    <row r="644" spans="27:47">
      <c r="AA644" s="19"/>
      <c r="AB644" s="19"/>
      <c r="AC644" s="19"/>
      <c r="AD644" s="19"/>
      <c r="AE644" s="19"/>
      <c r="AG644" s="137"/>
      <c r="AN644" s="19"/>
      <c r="AO644" s="19"/>
      <c r="AP644" s="19"/>
      <c r="AQ644" s="19"/>
      <c r="AR644" s="19"/>
      <c r="AS644" s="19"/>
      <c r="AT644" s="19"/>
      <c r="AU644" s="19"/>
    </row>
    <row r="645" spans="27:47">
      <c r="AA645" s="19"/>
      <c r="AB645" s="19"/>
      <c r="AC645" s="19"/>
      <c r="AD645" s="19"/>
      <c r="AE645" s="19"/>
      <c r="AG645" s="137"/>
      <c r="AN645" s="19"/>
      <c r="AO645" s="19"/>
      <c r="AP645" s="19"/>
      <c r="AQ645" s="19"/>
      <c r="AR645" s="19"/>
      <c r="AS645" s="19"/>
      <c r="AT645" s="19"/>
      <c r="AU645" s="19"/>
    </row>
    <row r="646" spans="27:47">
      <c r="AA646" s="19"/>
      <c r="AB646" s="19"/>
      <c r="AC646" s="19"/>
      <c r="AD646" s="19"/>
      <c r="AE646" s="19"/>
      <c r="AG646" s="137"/>
      <c r="AN646" s="19"/>
      <c r="AO646" s="19"/>
      <c r="AP646" s="19"/>
      <c r="AQ646" s="19"/>
      <c r="AR646" s="19"/>
      <c r="AS646" s="19"/>
      <c r="AT646" s="19"/>
      <c r="AU646" s="19"/>
    </row>
    <row r="647" spans="27:47">
      <c r="AA647" s="19"/>
      <c r="AB647" s="19"/>
      <c r="AC647" s="19"/>
      <c r="AD647" s="19"/>
      <c r="AE647" s="19"/>
      <c r="AG647" s="137"/>
      <c r="AN647" s="19"/>
      <c r="AO647" s="19"/>
      <c r="AP647" s="19"/>
      <c r="AQ647" s="19"/>
      <c r="AR647" s="19"/>
      <c r="AS647" s="19"/>
      <c r="AT647" s="19"/>
      <c r="AU647" s="19"/>
    </row>
    <row r="648" spans="27:47">
      <c r="AA648" s="19"/>
      <c r="AB648" s="19"/>
      <c r="AC648" s="19"/>
      <c r="AD648" s="19"/>
      <c r="AE648" s="19"/>
      <c r="AG648" s="137"/>
      <c r="AN648" s="19"/>
      <c r="AO648" s="19"/>
      <c r="AP648" s="19"/>
      <c r="AQ648" s="19"/>
      <c r="AR648" s="19"/>
      <c r="AS648" s="19"/>
      <c r="AT648" s="19"/>
      <c r="AU648" s="19"/>
    </row>
    <row r="649" spans="27:47">
      <c r="AA649" s="19"/>
      <c r="AB649" s="19"/>
      <c r="AC649" s="19"/>
      <c r="AD649" s="19"/>
      <c r="AE649" s="19"/>
      <c r="AG649" s="137"/>
      <c r="AN649" s="19"/>
      <c r="AO649" s="19"/>
      <c r="AP649" s="19"/>
      <c r="AQ649" s="19"/>
      <c r="AR649" s="19"/>
      <c r="AS649" s="19"/>
      <c r="AT649" s="19"/>
      <c r="AU649" s="19"/>
    </row>
    <row r="650" spans="27:47">
      <c r="AA650" s="19"/>
      <c r="AB650" s="19"/>
      <c r="AC650" s="19"/>
      <c r="AD650" s="19"/>
      <c r="AE650" s="19"/>
      <c r="AG650" s="137"/>
      <c r="AN650" s="19"/>
      <c r="AO650" s="19"/>
      <c r="AP650" s="19"/>
      <c r="AQ650" s="19"/>
      <c r="AR650" s="19"/>
      <c r="AS650" s="19"/>
      <c r="AT650" s="19"/>
      <c r="AU650" s="19"/>
    </row>
    <row r="651" spans="27:47">
      <c r="AA651" s="19"/>
      <c r="AB651" s="19"/>
      <c r="AC651" s="19"/>
      <c r="AD651" s="19"/>
      <c r="AE651" s="19"/>
      <c r="AG651" s="137"/>
      <c r="AN651" s="19"/>
      <c r="AO651" s="19"/>
      <c r="AP651" s="19"/>
      <c r="AQ651" s="19"/>
      <c r="AR651" s="19"/>
      <c r="AS651" s="19"/>
      <c r="AT651" s="19"/>
      <c r="AU651" s="19"/>
    </row>
    <row r="652" spans="27:47">
      <c r="AA652" s="19"/>
      <c r="AB652" s="19"/>
      <c r="AC652" s="19"/>
      <c r="AD652" s="19"/>
      <c r="AE652" s="19"/>
      <c r="AG652" s="137"/>
      <c r="AN652" s="19"/>
      <c r="AO652" s="19"/>
      <c r="AP652" s="19"/>
      <c r="AQ652" s="19"/>
      <c r="AR652" s="19"/>
      <c r="AS652" s="19"/>
      <c r="AT652" s="19"/>
      <c r="AU652" s="19"/>
    </row>
    <row r="653" spans="27:47">
      <c r="AA653" s="19"/>
      <c r="AB653" s="19"/>
      <c r="AC653" s="19"/>
      <c r="AD653" s="19"/>
      <c r="AE653" s="19"/>
      <c r="AG653" s="137"/>
      <c r="AN653" s="19"/>
      <c r="AO653" s="19"/>
      <c r="AP653" s="19"/>
      <c r="AQ653" s="19"/>
      <c r="AR653" s="19"/>
      <c r="AS653" s="19"/>
      <c r="AT653" s="19"/>
      <c r="AU653" s="19"/>
    </row>
    <row r="654" spans="27:47">
      <c r="AA654" s="19"/>
      <c r="AB654" s="19"/>
      <c r="AC654" s="19"/>
      <c r="AD654" s="19"/>
      <c r="AE654" s="19"/>
      <c r="AG654" s="137"/>
      <c r="AN654" s="19"/>
      <c r="AO654" s="19"/>
      <c r="AP654" s="19"/>
      <c r="AQ654" s="19"/>
      <c r="AR654" s="19"/>
      <c r="AS654" s="19"/>
      <c r="AT654" s="19"/>
      <c r="AU654" s="19"/>
    </row>
    <row r="655" spans="27:47">
      <c r="AA655" s="19"/>
      <c r="AB655" s="19"/>
      <c r="AC655" s="19"/>
      <c r="AD655" s="19"/>
      <c r="AE655" s="19"/>
      <c r="AG655" s="137"/>
      <c r="AN655" s="19"/>
      <c r="AO655" s="19"/>
      <c r="AP655" s="19"/>
      <c r="AQ655" s="19"/>
      <c r="AR655" s="19"/>
      <c r="AS655" s="19"/>
      <c r="AT655" s="19"/>
      <c r="AU655" s="19"/>
    </row>
    <row r="656" spans="27:47">
      <c r="AA656" s="19"/>
      <c r="AB656" s="19"/>
      <c r="AC656" s="19"/>
      <c r="AD656" s="19"/>
      <c r="AE656" s="19"/>
      <c r="AG656" s="137"/>
      <c r="AN656" s="19"/>
      <c r="AO656" s="19"/>
      <c r="AP656" s="19"/>
      <c r="AQ656" s="19"/>
      <c r="AR656" s="19"/>
      <c r="AS656" s="19"/>
      <c r="AT656" s="19"/>
      <c r="AU656" s="19"/>
    </row>
    <row r="657" spans="27:64">
      <c r="AA657" s="19"/>
      <c r="AB657" s="19"/>
      <c r="AC657" s="19"/>
      <c r="AD657" s="19"/>
      <c r="AE657" s="19"/>
      <c r="AG657" s="137"/>
      <c r="AN657" s="19"/>
      <c r="AO657" s="19"/>
      <c r="AP657" s="19"/>
      <c r="AQ657" s="19"/>
      <c r="AR657" s="19"/>
      <c r="AS657" s="19"/>
      <c r="AT657" s="19"/>
      <c r="AU657" s="19"/>
    </row>
    <row r="658" spans="27:64">
      <c r="AA658" s="19"/>
      <c r="AB658" s="19"/>
      <c r="AC658" s="19"/>
      <c r="AD658" s="19"/>
      <c r="AE658" s="19"/>
      <c r="AG658" s="137"/>
      <c r="AN658" s="19"/>
      <c r="AO658" s="19"/>
      <c r="AP658" s="19"/>
      <c r="AQ658" s="19"/>
      <c r="AR658" s="19"/>
      <c r="AS658" s="19"/>
      <c r="AT658" s="19"/>
      <c r="AU658" s="19"/>
    </row>
    <row r="659" spans="27:64">
      <c r="AA659" s="19"/>
      <c r="AB659" s="19"/>
      <c r="AC659" s="19"/>
      <c r="AD659" s="19"/>
      <c r="AE659" s="19"/>
      <c r="AG659" s="137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</row>
    <row r="660" spans="27:64">
      <c r="AA660" s="19"/>
      <c r="AB660" s="19"/>
      <c r="AC660" s="19"/>
      <c r="AD660" s="19"/>
      <c r="AE660" s="19"/>
      <c r="AG660" s="137"/>
      <c r="AN660" s="19"/>
      <c r="AO660" s="19"/>
      <c r="AP660" s="19"/>
      <c r="AQ660" s="19"/>
      <c r="AR660" s="19"/>
      <c r="AS660" s="19"/>
      <c r="AT660" s="19"/>
      <c r="AU660" s="19"/>
    </row>
    <row r="661" spans="27:64">
      <c r="AA661" s="19"/>
      <c r="AB661" s="19"/>
      <c r="AC661" s="19"/>
      <c r="AD661" s="19"/>
      <c r="AE661" s="19"/>
      <c r="AG661" s="137"/>
      <c r="AN661" s="19"/>
      <c r="AO661" s="19"/>
      <c r="AP661" s="19"/>
      <c r="AQ661" s="19"/>
      <c r="AR661" s="19"/>
      <c r="AS661" s="19"/>
      <c r="AT661" s="19"/>
      <c r="AU661" s="19"/>
    </row>
    <row r="662" spans="27:64">
      <c r="AA662" s="19"/>
      <c r="AB662" s="19"/>
      <c r="AC662" s="19"/>
      <c r="AD662" s="19"/>
      <c r="AE662" s="19"/>
      <c r="AG662" s="137"/>
      <c r="AN662" s="19"/>
      <c r="AO662" s="19"/>
      <c r="AP662" s="19"/>
      <c r="AQ662" s="19"/>
      <c r="AR662" s="19"/>
      <c r="AS662" s="19"/>
      <c r="AT662" s="19"/>
      <c r="AU662" s="19"/>
    </row>
    <row r="663" spans="27:64">
      <c r="AA663" s="19"/>
      <c r="AB663" s="19"/>
      <c r="AC663" s="19"/>
      <c r="AD663" s="19"/>
      <c r="AE663" s="19"/>
      <c r="AG663" s="137"/>
      <c r="AN663" s="19"/>
      <c r="AO663" s="19"/>
      <c r="AP663" s="19"/>
      <c r="AQ663" s="19"/>
      <c r="AR663" s="19"/>
      <c r="AS663" s="19"/>
      <c r="AT663" s="19"/>
      <c r="AU663" s="19"/>
    </row>
    <row r="664" spans="27:64">
      <c r="AA664" s="19"/>
      <c r="AB664" s="19"/>
      <c r="AC664" s="19"/>
      <c r="AD664" s="19"/>
      <c r="AE664" s="19"/>
      <c r="AG664" s="137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</row>
    <row r="665" spans="27:64">
      <c r="AA665" s="19"/>
      <c r="AB665" s="19"/>
      <c r="AC665" s="19"/>
      <c r="AD665" s="19"/>
      <c r="AE665" s="19"/>
      <c r="AG665" s="137"/>
      <c r="AN665" s="19"/>
      <c r="AO665" s="19"/>
      <c r="AP665" s="19"/>
      <c r="AQ665" s="19"/>
      <c r="AR665" s="19"/>
      <c r="AS665" s="19"/>
      <c r="AT665" s="19"/>
      <c r="AU665" s="19"/>
    </row>
    <row r="666" spans="27:64">
      <c r="AA666" s="19"/>
      <c r="AB666" s="19"/>
      <c r="AC666" s="19"/>
      <c r="AD666" s="19"/>
      <c r="AE666" s="19"/>
      <c r="AG666" s="137"/>
      <c r="AN666" s="19"/>
      <c r="AO666" s="19"/>
      <c r="AP666" s="19"/>
      <c r="AQ666" s="19"/>
      <c r="AR666" s="19"/>
      <c r="AS666" s="19"/>
      <c r="AT666" s="19"/>
      <c r="AU666" s="19"/>
    </row>
    <row r="667" spans="27:64">
      <c r="AA667" s="19"/>
      <c r="AB667" s="19"/>
      <c r="AC667" s="19"/>
      <c r="AD667" s="19"/>
      <c r="AE667" s="19"/>
      <c r="AG667" s="137"/>
      <c r="AN667" s="19"/>
      <c r="AO667" s="19"/>
      <c r="AP667" s="19"/>
      <c r="AQ667" s="19"/>
      <c r="AR667" s="19"/>
      <c r="AS667" s="19"/>
      <c r="AT667" s="19"/>
      <c r="AU667" s="19"/>
    </row>
    <row r="668" spans="27:64">
      <c r="AA668" s="19"/>
      <c r="AB668" s="19"/>
      <c r="AC668" s="19"/>
      <c r="AD668" s="19"/>
      <c r="AE668" s="19"/>
      <c r="AG668" s="137"/>
      <c r="AN668" s="19"/>
      <c r="AO668" s="19"/>
      <c r="AP668" s="19"/>
      <c r="AQ668" s="19"/>
      <c r="AR668" s="19"/>
      <c r="AS668" s="19"/>
      <c r="AT668" s="19"/>
      <c r="AU668" s="19"/>
    </row>
    <row r="669" spans="27:64">
      <c r="AA669" s="19"/>
      <c r="AB669" s="19"/>
      <c r="AC669" s="19"/>
      <c r="AD669" s="19"/>
      <c r="AE669" s="19"/>
      <c r="AG669" s="137"/>
      <c r="AN669" s="19"/>
      <c r="AO669" s="19"/>
      <c r="AP669" s="19"/>
      <c r="AQ669" s="19"/>
      <c r="AR669" s="19"/>
      <c r="AS669" s="19"/>
      <c r="AT669" s="19"/>
      <c r="AU669" s="19"/>
      <c r="AV669" s="19"/>
      <c r="AX669" s="19"/>
    </row>
    <row r="670" spans="27:64">
      <c r="AA670" s="19"/>
      <c r="AB670" s="19"/>
      <c r="AC670" s="19"/>
      <c r="AD670" s="19"/>
      <c r="AE670" s="19"/>
      <c r="AG670" s="137"/>
      <c r="AN670" s="19"/>
      <c r="AO670" s="19"/>
      <c r="AP670" s="19"/>
      <c r="AQ670" s="19"/>
      <c r="AR670" s="19"/>
      <c r="AS670" s="19"/>
      <c r="AT670" s="19"/>
      <c r="AU670" s="19"/>
    </row>
    <row r="671" spans="27:64">
      <c r="AA671" s="19"/>
      <c r="AB671" s="19"/>
      <c r="AC671" s="19"/>
      <c r="AD671" s="19"/>
      <c r="AE671" s="19"/>
      <c r="AG671" s="137"/>
      <c r="AN671" s="19"/>
      <c r="AO671" s="19"/>
      <c r="AP671" s="19"/>
      <c r="AQ671" s="19"/>
      <c r="AR671" s="19"/>
      <c r="AS671" s="19"/>
      <c r="AT671" s="19"/>
      <c r="AU671" s="19"/>
    </row>
    <row r="672" spans="27:64">
      <c r="AA672" s="19"/>
      <c r="AB672" s="19"/>
      <c r="AC672" s="19"/>
      <c r="AD672" s="19"/>
      <c r="AE672" s="19"/>
      <c r="AG672" s="137"/>
      <c r="AN672" s="19"/>
      <c r="AO672" s="19"/>
      <c r="AP672" s="19"/>
      <c r="AQ672" s="19"/>
      <c r="AR672" s="19"/>
      <c r="AS672" s="19"/>
      <c r="AT672" s="19"/>
      <c r="AU672" s="19"/>
    </row>
    <row r="673" spans="27:47">
      <c r="AA673" s="19"/>
      <c r="AB673" s="19"/>
      <c r="AC673" s="19"/>
      <c r="AD673" s="19"/>
      <c r="AE673" s="19"/>
      <c r="AG673" s="137"/>
      <c r="AN673" s="19"/>
      <c r="AO673" s="19"/>
      <c r="AP673" s="19"/>
      <c r="AQ673" s="19"/>
      <c r="AR673" s="19"/>
      <c r="AS673" s="19"/>
      <c r="AT673" s="19"/>
      <c r="AU673" s="19"/>
    </row>
    <row r="674" spans="27:47">
      <c r="AA674" s="19"/>
      <c r="AB674" s="19"/>
      <c r="AC674" s="19"/>
      <c r="AD674" s="19"/>
      <c r="AE674" s="19"/>
      <c r="AG674" s="137"/>
      <c r="AN674" s="19"/>
      <c r="AO674" s="19"/>
      <c r="AP674" s="19"/>
      <c r="AQ674" s="19"/>
      <c r="AR674" s="19"/>
      <c r="AS674" s="19"/>
      <c r="AT674" s="19"/>
      <c r="AU674" s="19"/>
    </row>
    <row r="675" spans="27:47">
      <c r="AA675" s="19"/>
      <c r="AB675" s="19"/>
      <c r="AC675" s="19"/>
      <c r="AD675" s="19"/>
      <c r="AE675" s="19"/>
      <c r="AG675" s="137"/>
      <c r="AN675" s="19"/>
      <c r="AO675" s="19"/>
      <c r="AP675" s="19"/>
      <c r="AQ675" s="19"/>
      <c r="AR675" s="19"/>
      <c r="AS675" s="19"/>
      <c r="AT675" s="19"/>
      <c r="AU675" s="19"/>
    </row>
    <row r="676" spans="27:47">
      <c r="AA676" s="19"/>
      <c r="AB676" s="19"/>
      <c r="AC676" s="19"/>
      <c r="AD676" s="19"/>
      <c r="AE676" s="19"/>
      <c r="AG676" s="137"/>
      <c r="AN676" s="19"/>
      <c r="AO676" s="19"/>
      <c r="AP676" s="19"/>
      <c r="AQ676" s="19"/>
      <c r="AR676" s="19"/>
      <c r="AS676" s="19"/>
      <c r="AT676" s="19"/>
      <c r="AU676" s="19"/>
    </row>
    <row r="677" spans="27:47">
      <c r="AA677" s="19"/>
      <c r="AB677" s="19"/>
      <c r="AC677" s="19"/>
      <c r="AD677" s="19"/>
      <c r="AE677" s="19"/>
      <c r="AG677" s="137"/>
      <c r="AN677" s="19"/>
      <c r="AO677" s="19"/>
      <c r="AP677" s="19"/>
      <c r="AQ677" s="19"/>
      <c r="AR677" s="19"/>
      <c r="AS677" s="19"/>
      <c r="AT677" s="19"/>
      <c r="AU677" s="19"/>
    </row>
    <row r="678" spans="27:47">
      <c r="AA678" s="19"/>
      <c r="AB678" s="19"/>
      <c r="AC678" s="19"/>
      <c r="AD678" s="19"/>
      <c r="AE678" s="19"/>
      <c r="AG678" s="137"/>
      <c r="AN678" s="19"/>
      <c r="AO678" s="19"/>
      <c r="AP678" s="19"/>
      <c r="AQ678" s="19"/>
      <c r="AR678" s="19"/>
      <c r="AS678" s="19"/>
      <c r="AT678" s="19"/>
      <c r="AU678" s="19"/>
    </row>
    <row r="679" spans="27:47">
      <c r="AA679" s="19"/>
      <c r="AB679" s="19"/>
      <c r="AC679" s="19"/>
      <c r="AD679" s="19"/>
      <c r="AE679" s="19"/>
      <c r="AG679" s="137"/>
      <c r="AN679" s="19"/>
      <c r="AO679" s="19"/>
      <c r="AP679" s="19"/>
      <c r="AQ679" s="19"/>
      <c r="AR679" s="19"/>
      <c r="AS679" s="19"/>
      <c r="AT679" s="19"/>
      <c r="AU679" s="19"/>
    </row>
    <row r="680" spans="27:47">
      <c r="AA680" s="19"/>
      <c r="AB680" s="19"/>
      <c r="AC680" s="19"/>
      <c r="AD680" s="19"/>
      <c r="AE680" s="19"/>
      <c r="AG680" s="137"/>
      <c r="AN680" s="19"/>
      <c r="AO680" s="19"/>
      <c r="AP680" s="19"/>
      <c r="AQ680" s="19"/>
      <c r="AR680" s="19"/>
      <c r="AS680" s="19"/>
      <c r="AT680" s="19"/>
      <c r="AU680" s="19"/>
    </row>
    <row r="681" spans="27:47">
      <c r="AA681" s="19"/>
      <c r="AB681" s="19"/>
      <c r="AC681" s="19"/>
      <c r="AD681" s="19"/>
      <c r="AE681" s="19"/>
      <c r="AG681" s="137"/>
      <c r="AN681" s="19"/>
      <c r="AO681" s="19"/>
      <c r="AP681" s="19"/>
      <c r="AQ681" s="19"/>
      <c r="AR681" s="19"/>
      <c r="AS681" s="19"/>
      <c r="AT681" s="19"/>
      <c r="AU681" s="19"/>
    </row>
    <row r="682" spans="27:47">
      <c r="AA682" s="19"/>
      <c r="AB682" s="19"/>
      <c r="AC682" s="19"/>
      <c r="AD682" s="19"/>
      <c r="AE682" s="19"/>
      <c r="AG682" s="137"/>
      <c r="AN682" s="19"/>
      <c r="AO682" s="19"/>
      <c r="AP682" s="19"/>
      <c r="AQ682" s="19"/>
      <c r="AR682" s="19"/>
      <c r="AS682" s="19"/>
      <c r="AT682" s="19"/>
      <c r="AU682" s="19"/>
    </row>
    <row r="683" spans="27:47">
      <c r="AA683" s="19"/>
      <c r="AB683" s="19"/>
      <c r="AC683" s="19"/>
      <c r="AD683" s="19"/>
      <c r="AE683" s="19"/>
      <c r="AG683" s="137"/>
      <c r="AN683" s="19"/>
      <c r="AO683" s="19"/>
      <c r="AP683" s="19"/>
      <c r="AQ683" s="19"/>
      <c r="AR683" s="19"/>
      <c r="AS683" s="19"/>
      <c r="AT683" s="19"/>
      <c r="AU683" s="19"/>
    </row>
    <row r="684" spans="27:47">
      <c r="AA684" s="19"/>
      <c r="AB684" s="19"/>
      <c r="AC684" s="19"/>
      <c r="AD684" s="19"/>
      <c r="AE684" s="19"/>
      <c r="AG684" s="137"/>
      <c r="AN684" s="19"/>
      <c r="AO684" s="19"/>
      <c r="AP684" s="19"/>
      <c r="AQ684" s="19"/>
      <c r="AR684" s="19"/>
      <c r="AS684" s="19"/>
      <c r="AT684" s="19"/>
      <c r="AU684" s="19"/>
    </row>
    <row r="685" spans="27:47">
      <c r="AA685" s="19"/>
      <c r="AB685" s="19"/>
      <c r="AC685" s="19"/>
      <c r="AD685" s="19"/>
      <c r="AE685" s="19"/>
      <c r="AG685" s="137"/>
      <c r="AN685" s="19"/>
      <c r="AO685" s="19"/>
      <c r="AP685" s="19"/>
      <c r="AQ685" s="19"/>
      <c r="AR685" s="19"/>
      <c r="AS685" s="19"/>
      <c r="AT685" s="19"/>
      <c r="AU685" s="19"/>
    </row>
    <row r="686" spans="27:47">
      <c r="AA686" s="19"/>
      <c r="AB686" s="19"/>
      <c r="AC686" s="19"/>
      <c r="AD686" s="19"/>
      <c r="AE686" s="19"/>
      <c r="AG686" s="137"/>
      <c r="AN686" s="19"/>
      <c r="AO686" s="19"/>
      <c r="AP686" s="19"/>
      <c r="AQ686" s="19"/>
      <c r="AR686" s="19"/>
      <c r="AS686" s="19"/>
      <c r="AT686" s="19"/>
      <c r="AU686" s="19"/>
    </row>
    <row r="687" spans="27:47">
      <c r="AA687" s="19"/>
      <c r="AB687" s="19"/>
      <c r="AC687" s="19"/>
      <c r="AD687" s="19"/>
      <c r="AE687" s="19"/>
      <c r="AG687" s="137"/>
      <c r="AN687" s="19"/>
      <c r="AO687" s="19"/>
      <c r="AP687" s="19"/>
      <c r="AQ687" s="19"/>
      <c r="AR687" s="19"/>
      <c r="AS687" s="19"/>
      <c r="AT687" s="19"/>
      <c r="AU687" s="19"/>
    </row>
    <row r="688" spans="27:47">
      <c r="AA688" s="19"/>
      <c r="AB688" s="19"/>
      <c r="AC688" s="19"/>
      <c r="AD688" s="19"/>
      <c r="AE688" s="19"/>
      <c r="AG688" s="137"/>
      <c r="AN688" s="19"/>
      <c r="AO688" s="19"/>
      <c r="AP688" s="19"/>
      <c r="AQ688" s="19"/>
      <c r="AR688" s="19"/>
      <c r="AS688" s="19"/>
      <c r="AT688" s="19"/>
      <c r="AU688" s="19"/>
    </row>
    <row r="689" spans="27:64">
      <c r="AA689" s="19"/>
      <c r="AB689" s="19"/>
      <c r="AC689" s="19"/>
      <c r="AD689" s="19"/>
      <c r="AE689" s="19"/>
      <c r="AG689" s="137"/>
      <c r="AN689" s="19"/>
      <c r="AO689" s="19"/>
      <c r="AP689" s="19"/>
      <c r="AQ689" s="19"/>
      <c r="AR689" s="19"/>
      <c r="AS689" s="19"/>
      <c r="AT689" s="19"/>
      <c r="AU689" s="19"/>
    </row>
    <row r="690" spans="27:64">
      <c r="AA690" s="19"/>
      <c r="AB690" s="19"/>
      <c r="AC690" s="19"/>
      <c r="AD690" s="19"/>
      <c r="AE690" s="19"/>
      <c r="AG690" s="137"/>
      <c r="AN690" s="19"/>
      <c r="AO690" s="19"/>
      <c r="AP690" s="19"/>
      <c r="AQ690" s="19"/>
      <c r="AR690" s="19"/>
      <c r="AS690" s="19"/>
      <c r="AT690" s="19"/>
      <c r="AU690" s="19"/>
    </row>
    <row r="691" spans="27:64">
      <c r="AA691" s="19"/>
      <c r="AB691" s="19"/>
      <c r="AC691" s="19"/>
      <c r="AD691" s="19"/>
      <c r="AE691" s="19"/>
      <c r="AG691" s="137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</row>
    <row r="692" spans="27:64">
      <c r="AA692" s="19"/>
      <c r="AB692" s="19"/>
      <c r="AC692" s="19"/>
      <c r="AD692" s="19"/>
      <c r="AE692" s="19"/>
      <c r="AG692" s="137"/>
      <c r="AN692" s="19"/>
      <c r="AO692" s="19"/>
      <c r="AP692" s="19"/>
      <c r="AQ692" s="19"/>
      <c r="AR692" s="19"/>
      <c r="AS692" s="19"/>
      <c r="AT692" s="19"/>
      <c r="AU692" s="19"/>
    </row>
    <row r="693" spans="27:64">
      <c r="AA693" s="19"/>
      <c r="AB693" s="19"/>
      <c r="AC693" s="19"/>
      <c r="AD693" s="19"/>
      <c r="AE693" s="19"/>
      <c r="AG693" s="137"/>
      <c r="AN693" s="19"/>
      <c r="AO693" s="19"/>
      <c r="AP693" s="19"/>
      <c r="AQ693" s="19"/>
      <c r="AR693" s="19"/>
      <c r="AS693" s="19"/>
      <c r="AT693" s="19"/>
      <c r="AU693" s="19"/>
    </row>
    <row r="694" spans="27:64">
      <c r="AA694" s="19"/>
      <c r="AB694" s="19"/>
      <c r="AC694" s="19"/>
      <c r="AD694" s="19"/>
      <c r="AE694" s="19"/>
      <c r="AG694" s="137"/>
      <c r="AN694" s="19"/>
      <c r="AO694" s="19"/>
      <c r="AP694" s="19"/>
      <c r="AQ694" s="19"/>
      <c r="AR694" s="19"/>
      <c r="AS694" s="19"/>
      <c r="AT694" s="19"/>
      <c r="AU694" s="19"/>
    </row>
    <row r="695" spans="27:64">
      <c r="AA695" s="19"/>
      <c r="AB695" s="19"/>
      <c r="AC695" s="19"/>
      <c r="AD695" s="19"/>
      <c r="AE695" s="19"/>
      <c r="AG695" s="137"/>
      <c r="AN695" s="19"/>
      <c r="AO695" s="19"/>
      <c r="AP695" s="19"/>
      <c r="AQ695" s="19"/>
      <c r="AR695" s="19"/>
      <c r="AS695" s="19"/>
      <c r="AT695" s="19"/>
      <c r="AU695" s="19"/>
    </row>
    <row r="696" spans="27:64">
      <c r="AA696" s="19"/>
      <c r="AB696" s="19"/>
      <c r="AC696" s="19"/>
      <c r="AD696" s="19"/>
      <c r="AE696" s="19"/>
      <c r="AG696" s="137"/>
      <c r="AN696" s="19"/>
      <c r="AO696" s="19"/>
      <c r="AP696" s="19"/>
      <c r="AQ696" s="19"/>
      <c r="AR696" s="19"/>
      <c r="AS696" s="19"/>
      <c r="AT696" s="19"/>
      <c r="AU696" s="19"/>
    </row>
    <row r="697" spans="27:64">
      <c r="AA697" s="19"/>
      <c r="AB697" s="19"/>
      <c r="AC697" s="19"/>
      <c r="AD697" s="19"/>
      <c r="AE697" s="19"/>
      <c r="AG697" s="137"/>
      <c r="AN697" s="19"/>
      <c r="AO697" s="19"/>
      <c r="AP697" s="19"/>
      <c r="AQ697" s="19"/>
      <c r="AR697" s="19"/>
      <c r="AS697" s="19"/>
      <c r="AT697" s="19"/>
      <c r="AU697" s="19"/>
    </row>
    <row r="698" spans="27:64">
      <c r="AA698" s="19"/>
      <c r="AB698" s="19"/>
      <c r="AC698" s="19"/>
      <c r="AD698" s="19"/>
      <c r="AE698" s="19"/>
      <c r="AG698" s="137"/>
      <c r="AN698" s="19"/>
      <c r="AO698" s="19"/>
      <c r="AP698" s="19"/>
      <c r="AQ698" s="19"/>
      <c r="AR698" s="19"/>
      <c r="AS698" s="19"/>
      <c r="AT698" s="19"/>
      <c r="AU698" s="19"/>
    </row>
    <row r="699" spans="27:64">
      <c r="AA699" s="19"/>
      <c r="AB699" s="19"/>
      <c r="AC699" s="19"/>
      <c r="AD699" s="19"/>
      <c r="AE699" s="19"/>
      <c r="AG699" s="137"/>
      <c r="AN699" s="19"/>
      <c r="AO699" s="19"/>
      <c r="AP699" s="19"/>
      <c r="AQ699" s="19"/>
      <c r="AR699" s="19"/>
      <c r="AS699" s="19"/>
      <c r="AT699" s="19"/>
      <c r="AU699" s="19"/>
    </row>
    <row r="700" spans="27:64">
      <c r="AA700" s="19"/>
      <c r="AB700" s="19"/>
      <c r="AC700" s="19"/>
      <c r="AD700" s="19"/>
      <c r="AE700" s="19"/>
      <c r="AG700" s="137"/>
      <c r="AN700" s="19"/>
      <c r="AO700" s="19"/>
      <c r="AP700" s="19"/>
      <c r="AQ700" s="19"/>
      <c r="AR700" s="19"/>
      <c r="AS700" s="19"/>
      <c r="AT700" s="19"/>
      <c r="AU700" s="19"/>
    </row>
    <row r="701" spans="27:64">
      <c r="AA701" s="19"/>
      <c r="AB701" s="19"/>
      <c r="AC701" s="19"/>
      <c r="AD701" s="19"/>
      <c r="AE701" s="19"/>
      <c r="AG701" s="137"/>
      <c r="AN701" s="19"/>
      <c r="AO701" s="19"/>
      <c r="AP701" s="19"/>
      <c r="AQ701" s="19"/>
      <c r="AR701" s="19"/>
      <c r="AS701" s="19"/>
      <c r="AT701" s="19"/>
      <c r="AU701" s="19"/>
    </row>
    <row r="702" spans="27:64">
      <c r="AA702" s="19"/>
      <c r="AB702" s="19"/>
      <c r="AC702" s="19"/>
      <c r="AD702" s="19"/>
      <c r="AE702" s="19"/>
      <c r="AG702" s="137"/>
      <c r="AN702" s="19"/>
      <c r="AO702" s="19"/>
      <c r="AP702" s="19"/>
      <c r="AQ702" s="19"/>
      <c r="AR702" s="19"/>
      <c r="AS702" s="19"/>
      <c r="AT702" s="19"/>
      <c r="AU702" s="19"/>
    </row>
    <row r="703" spans="27:64">
      <c r="AA703" s="19"/>
      <c r="AB703" s="19"/>
      <c r="AC703" s="19"/>
      <c r="AD703" s="19"/>
      <c r="AE703" s="19"/>
      <c r="AG703" s="137"/>
      <c r="AN703" s="19"/>
      <c r="AO703" s="19"/>
      <c r="AP703" s="19"/>
      <c r="AQ703" s="19"/>
      <c r="AR703" s="19"/>
      <c r="AS703" s="19"/>
      <c r="AT703" s="19"/>
      <c r="AU703" s="19"/>
    </row>
    <row r="704" spans="27:64">
      <c r="AA704" s="19"/>
      <c r="AB704" s="19"/>
      <c r="AC704" s="19"/>
      <c r="AD704" s="19"/>
      <c r="AE704" s="19"/>
      <c r="AG704" s="137"/>
      <c r="AN704" s="19"/>
      <c r="AO704" s="19"/>
      <c r="AP704" s="19"/>
      <c r="AQ704" s="19"/>
      <c r="AR704" s="19"/>
      <c r="AS704" s="19"/>
      <c r="AT704" s="19"/>
      <c r="AU704" s="19"/>
    </row>
    <row r="705" spans="27:47">
      <c r="AA705" s="19"/>
      <c r="AB705" s="19"/>
      <c r="AC705" s="19"/>
      <c r="AD705" s="19"/>
      <c r="AE705" s="19"/>
      <c r="AG705" s="137"/>
      <c r="AN705" s="19"/>
      <c r="AO705" s="19"/>
      <c r="AP705" s="19"/>
      <c r="AQ705" s="19"/>
      <c r="AR705" s="19"/>
      <c r="AS705" s="19"/>
      <c r="AT705" s="19"/>
      <c r="AU705" s="19"/>
    </row>
    <row r="706" spans="27:47">
      <c r="AA706" s="19"/>
      <c r="AB706" s="19"/>
      <c r="AC706" s="19"/>
      <c r="AD706" s="19"/>
      <c r="AE706" s="19"/>
      <c r="AG706" s="137"/>
      <c r="AN706" s="19"/>
      <c r="AO706" s="19"/>
      <c r="AP706" s="19"/>
      <c r="AQ706" s="19"/>
      <c r="AR706" s="19"/>
      <c r="AS706" s="19"/>
      <c r="AT706" s="19"/>
      <c r="AU706" s="19"/>
    </row>
    <row r="707" spans="27:47">
      <c r="AA707" s="19"/>
      <c r="AB707" s="19"/>
      <c r="AC707" s="19"/>
      <c r="AD707" s="19"/>
      <c r="AE707" s="19"/>
      <c r="AG707" s="137"/>
      <c r="AN707" s="19"/>
      <c r="AO707" s="19"/>
      <c r="AP707" s="19"/>
      <c r="AQ707" s="19"/>
      <c r="AR707" s="19"/>
      <c r="AS707" s="19"/>
      <c r="AT707" s="19"/>
      <c r="AU707" s="19"/>
    </row>
    <row r="708" spans="27:47">
      <c r="AA708" s="19"/>
      <c r="AB708" s="19"/>
      <c r="AC708" s="19"/>
      <c r="AD708" s="19"/>
      <c r="AE708" s="19"/>
      <c r="AG708" s="137"/>
      <c r="AN708" s="19"/>
      <c r="AO708" s="19"/>
      <c r="AP708" s="19"/>
      <c r="AQ708" s="19"/>
      <c r="AR708" s="19"/>
      <c r="AS708" s="19"/>
      <c r="AT708" s="19"/>
      <c r="AU708" s="19"/>
    </row>
    <row r="709" spans="27:47">
      <c r="AA709" s="19"/>
      <c r="AB709" s="19"/>
      <c r="AC709" s="19"/>
      <c r="AD709" s="19"/>
      <c r="AE709" s="19"/>
      <c r="AG709" s="137"/>
      <c r="AN709" s="19"/>
      <c r="AO709" s="19"/>
      <c r="AP709" s="19"/>
      <c r="AQ709" s="19"/>
      <c r="AR709" s="19"/>
      <c r="AS709" s="19"/>
      <c r="AT709" s="19"/>
      <c r="AU709" s="19"/>
    </row>
    <row r="710" spans="27:47">
      <c r="AA710" s="19"/>
      <c r="AB710" s="19"/>
      <c r="AC710" s="19"/>
      <c r="AD710" s="19"/>
      <c r="AE710" s="19"/>
      <c r="AG710" s="137"/>
      <c r="AN710" s="19"/>
      <c r="AO710" s="19"/>
      <c r="AP710" s="19"/>
      <c r="AQ710" s="19"/>
      <c r="AR710" s="19"/>
      <c r="AS710" s="19"/>
      <c r="AT710" s="19"/>
      <c r="AU710" s="19"/>
    </row>
    <row r="711" spans="27:47">
      <c r="AA711" s="19"/>
      <c r="AB711" s="19"/>
      <c r="AC711" s="19"/>
      <c r="AD711" s="19"/>
      <c r="AE711" s="19"/>
      <c r="AG711" s="137"/>
      <c r="AN711" s="19"/>
      <c r="AO711" s="19"/>
      <c r="AP711" s="19"/>
      <c r="AQ711" s="19"/>
      <c r="AR711" s="19"/>
      <c r="AS711" s="19"/>
      <c r="AT711" s="19"/>
      <c r="AU711" s="19"/>
    </row>
    <row r="712" spans="27:47">
      <c r="AA712" s="19"/>
      <c r="AB712" s="19"/>
      <c r="AC712" s="19"/>
      <c r="AD712" s="19"/>
      <c r="AE712" s="19"/>
      <c r="AG712" s="137"/>
      <c r="AN712" s="19"/>
      <c r="AO712" s="19"/>
      <c r="AP712" s="19"/>
      <c r="AQ712" s="19"/>
      <c r="AR712" s="19"/>
      <c r="AS712" s="19"/>
      <c r="AT712" s="19"/>
      <c r="AU712" s="19"/>
    </row>
    <row r="713" spans="27:47">
      <c r="AA713" s="19"/>
      <c r="AB713" s="19"/>
      <c r="AC713" s="19"/>
      <c r="AD713" s="19"/>
      <c r="AE713" s="19"/>
      <c r="AG713" s="137"/>
      <c r="AN713" s="19"/>
      <c r="AO713" s="19"/>
      <c r="AP713" s="19"/>
      <c r="AQ713" s="19"/>
      <c r="AR713" s="19"/>
      <c r="AS713" s="19"/>
      <c r="AT713" s="19"/>
      <c r="AU713" s="19"/>
    </row>
    <row r="714" spans="27:47">
      <c r="AA714" s="19"/>
      <c r="AB714" s="19"/>
      <c r="AC714" s="19"/>
      <c r="AD714" s="19"/>
      <c r="AE714" s="19"/>
      <c r="AG714" s="137"/>
      <c r="AN714" s="19"/>
      <c r="AO714" s="19"/>
      <c r="AP714" s="19"/>
      <c r="AQ714" s="19"/>
      <c r="AR714" s="19"/>
      <c r="AS714" s="19"/>
      <c r="AT714" s="19"/>
      <c r="AU714" s="19"/>
    </row>
    <row r="715" spans="27:47">
      <c r="AA715" s="19"/>
      <c r="AB715" s="19"/>
      <c r="AC715" s="19"/>
      <c r="AD715" s="19"/>
      <c r="AE715" s="19"/>
      <c r="AG715" s="137"/>
      <c r="AN715" s="19"/>
      <c r="AO715" s="19"/>
      <c r="AP715" s="19"/>
      <c r="AQ715" s="19"/>
      <c r="AR715" s="19"/>
      <c r="AS715" s="19"/>
      <c r="AT715" s="19"/>
      <c r="AU715" s="19"/>
    </row>
    <row r="716" spans="27:47">
      <c r="AA716" s="19"/>
      <c r="AB716" s="19"/>
      <c r="AC716" s="19"/>
      <c r="AD716" s="19"/>
      <c r="AE716" s="19"/>
      <c r="AG716" s="137"/>
      <c r="AN716" s="19"/>
      <c r="AO716" s="19"/>
      <c r="AP716" s="19"/>
      <c r="AQ716" s="19"/>
      <c r="AR716" s="19"/>
      <c r="AS716" s="19"/>
      <c r="AT716" s="19"/>
      <c r="AU716" s="19"/>
    </row>
    <row r="717" spans="27:47">
      <c r="AA717" s="19"/>
      <c r="AB717" s="19"/>
      <c r="AC717" s="19"/>
      <c r="AD717" s="19"/>
      <c r="AE717" s="19"/>
      <c r="AG717" s="137"/>
      <c r="AN717" s="19"/>
      <c r="AO717" s="19"/>
      <c r="AP717" s="19"/>
      <c r="AQ717" s="19"/>
      <c r="AR717" s="19"/>
      <c r="AS717" s="19"/>
      <c r="AT717" s="19"/>
      <c r="AU717" s="19"/>
    </row>
    <row r="718" spans="27:47">
      <c r="AA718" s="19"/>
      <c r="AB718" s="19"/>
      <c r="AC718" s="19"/>
      <c r="AD718" s="19"/>
      <c r="AE718" s="19"/>
      <c r="AG718" s="137"/>
      <c r="AN718" s="19"/>
      <c r="AO718" s="19"/>
      <c r="AP718" s="19"/>
      <c r="AQ718" s="19"/>
      <c r="AR718" s="19"/>
      <c r="AS718" s="19"/>
      <c r="AT718" s="19"/>
      <c r="AU718" s="19"/>
    </row>
    <row r="719" spans="27:47">
      <c r="AA719" s="19"/>
      <c r="AB719" s="19"/>
      <c r="AC719" s="19"/>
      <c r="AD719" s="19"/>
      <c r="AE719" s="19"/>
      <c r="AG719" s="137"/>
      <c r="AN719" s="19"/>
      <c r="AO719" s="19"/>
      <c r="AP719" s="19"/>
      <c r="AQ719" s="19"/>
      <c r="AR719" s="19"/>
      <c r="AS719" s="19"/>
      <c r="AT719" s="19"/>
      <c r="AU719" s="19"/>
    </row>
    <row r="720" spans="27:47">
      <c r="AA720" s="19"/>
      <c r="AB720" s="19"/>
      <c r="AC720" s="19"/>
      <c r="AD720" s="19"/>
      <c r="AE720" s="19"/>
      <c r="AG720" s="137"/>
      <c r="AN720" s="19"/>
      <c r="AO720" s="19"/>
      <c r="AP720" s="19"/>
      <c r="AQ720" s="19"/>
      <c r="AR720" s="19"/>
      <c r="AS720" s="19"/>
      <c r="AT720" s="19"/>
      <c r="AU720" s="19"/>
    </row>
    <row r="721" spans="27:64">
      <c r="AA721" s="19"/>
      <c r="AB721" s="19"/>
      <c r="AC721" s="19"/>
      <c r="AD721" s="19"/>
      <c r="AE721" s="19"/>
      <c r="AG721" s="137"/>
      <c r="AN721" s="19"/>
      <c r="AO721" s="19"/>
      <c r="AP721" s="19"/>
      <c r="AQ721" s="19"/>
      <c r="AR721" s="19"/>
      <c r="AS721" s="19"/>
      <c r="AT721" s="19"/>
      <c r="AU721" s="19"/>
    </row>
    <row r="722" spans="27:64">
      <c r="AA722" s="19"/>
      <c r="AB722" s="19"/>
      <c r="AC722" s="19"/>
      <c r="AD722" s="19"/>
      <c r="AE722" s="19"/>
      <c r="AG722" s="137"/>
      <c r="AN722" s="19"/>
      <c r="AO722" s="19"/>
      <c r="AP722" s="19"/>
      <c r="AQ722" s="19"/>
      <c r="AR722" s="19"/>
      <c r="AS722" s="19"/>
      <c r="AT722" s="19"/>
      <c r="AU722" s="19"/>
    </row>
    <row r="723" spans="27:64">
      <c r="AA723" s="19"/>
      <c r="AB723" s="19"/>
      <c r="AC723" s="19"/>
      <c r="AD723" s="19"/>
      <c r="AE723" s="19"/>
      <c r="AG723" s="137"/>
      <c r="AN723" s="19"/>
      <c r="AO723" s="19"/>
      <c r="AP723" s="19"/>
      <c r="AQ723" s="19"/>
      <c r="AR723" s="19"/>
      <c r="AS723" s="19"/>
      <c r="AT723" s="19"/>
      <c r="AU723" s="19"/>
    </row>
    <row r="724" spans="27:64">
      <c r="AA724" s="19"/>
      <c r="AB724" s="19"/>
      <c r="AC724" s="19"/>
      <c r="AD724" s="19"/>
      <c r="AE724" s="19"/>
      <c r="AG724" s="137"/>
      <c r="AN724" s="19"/>
      <c r="AO724" s="19"/>
      <c r="AP724" s="19"/>
      <c r="AQ724" s="19"/>
      <c r="AR724" s="19"/>
      <c r="AS724" s="19"/>
      <c r="AT724" s="19"/>
      <c r="AU724" s="19"/>
    </row>
    <row r="725" spans="27:64">
      <c r="AA725" s="19"/>
      <c r="AB725" s="19"/>
      <c r="AC725" s="19"/>
      <c r="AD725" s="19"/>
      <c r="AE725" s="19"/>
      <c r="AG725" s="137"/>
      <c r="AN725" s="19"/>
      <c r="AO725" s="19"/>
      <c r="AP725" s="19"/>
      <c r="AQ725" s="19"/>
      <c r="AR725" s="19"/>
      <c r="AS725" s="19"/>
      <c r="AT725" s="19"/>
      <c r="AU725" s="19"/>
    </row>
    <row r="726" spans="27:64">
      <c r="AA726" s="19"/>
      <c r="AB726" s="19"/>
      <c r="AC726" s="19"/>
      <c r="AD726" s="19"/>
      <c r="AE726" s="19"/>
      <c r="AG726" s="137"/>
      <c r="AN726" s="19"/>
      <c r="AO726" s="19"/>
      <c r="AP726" s="19"/>
      <c r="AQ726" s="19"/>
      <c r="AR726" s="19"/>
      <c r="AS726" s="19"/>
      <c r="AT726" s="19"/>
      <c r="AU726" s="19"/>
    </row>
    <row r="727" spans="27:64">
      <c r="AA727" s="19"/>
      <c r="AB727" s="19"/>
      <c r="AC727" s="19"/>
      <c r="AD727" s="19"/>
      <c r="AE727" s="19"/>
      <c r="AG727" s="137"/>
      <c r="AN727" s="19"/>
      <c r="AO727" s="19"/>
      <c r="AP727" s="19"/>
      <c r="AQ727" s="19"/>
      <c r="AR727" s="19"/>
      <c r="AS727" s="19"/>
      <c r="AT727" s="19"/>
      <c r="AU727" s="19"/>
      <c r="AV727" s="19"/>
    </row>
    <row r="728" spans="27:64">
      <c r="AA728" s="19"/>
      <c r="AB728" s="19"/>
      <c r="AC728" s="19"/>
      <c r="AD728" s="19"/>
      <c r="AE728" s="19"/>
      <c r="AG728" s="137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</row>
    <row r="729" spans="27:64">
      <c r="AA729" s="19"/>
      <c r="AB729" s="19"/>
      <c r="AC729" s="19"/>
      <c r="AD729" s="19"/>
      <c r="AE729" s="19"/>
      <c r="AG729" s="137"/>
      <c r="AN729" s="19"/>
      <c r="AO729" s="19"/>
      <c r="AP729" s="19"/>
      <c r="AQ729" s="19"/>
      <c r="AR729" s="19"/>
      <c r="AS729" s="19"/>
      <c r="AT729" s="19"/>
      <c r="AU729" s="19"/>
    </row>
    <row r="730" spans="27:64">
      <c r="AA730" s="19"/>
      <c r="AB730" s="19"/>
      <c r="AC730" s="19"/>
      <c r="AD730" s="19"/>
      <c r="AE730" s="19"/>
      <c r="AG730" s="137"/>
      <c r="AN730" s="19"/>
      <c r="AO730" s="19"/>
      <c r="AP730" s="19"/>
      <c r="AQ730" s="19"/>
      <c r="AR730" s="19"/>
      <c r="AS730" s="19"/>
      <c r="AT730" s="19"/>
      <c r="AU730" s="19"/>
    </row>
    <row r="731" spans="27:64">
      <c r="AA731" s="19"/>
      <c r="AB731" s="19"/>
      <c r="AC731" s="19"/>
      <c r="AD731" s="19"/>
      <c r="AE731" s="19"/>
      <c r="AG731" s="137"/>
      <c r="AN731" s="19"/>
      <c r="AO731" s="19"/>
      <c r="AP731" s="19"/>
      <c r="AQ731" s="19"/>
      <c r="AR731" s="19"/>
      <c r="AS731" s="19"/>
      <c r="AT731" s="19"/>
      <c r="AU731" s="19"/>
    </row>
    <row r="732" spans="27:64">
      <c r="AA732" s="19"/>
      <c r="AB732" s="19"/>
      <c r="AC732" s="19"/>
      <c r="AD732" s="19"/>
      <c r="AE732" s="19"/>
      <c r="AG732" s="137"/>
      <c r="AN732" s="19"/>
      <c r="AO732" s="19"/>
      <c r="AP732" s="19"/>
      <c r="AQ732" s="19"/>
      <c r="AR732" s="19"/>
      <c r="AS732" s="19"/>
      <c r="AT732" s="19"/>
      <c r="AU732" s="19"/>
    </row>
    <row r="733" spans="27:64">
      <c r="AA733" s="19"/>
      <c r="AB733" s="19"/>
      <c r="AC733" s="19"/>
      <c r="AD733" s="19"/>
      <c r="AE733" s="19"/>
      <c r="AG733" s="137"/>
      <c r="AN733" s="19"/>
      <c r="AO733" s="19"/>
      <c r="AP733" s="19"/>
      <c r="AQ733" s="19"/>
      <c r="AR733" s="19"/>
      <c r="AS733" s="19"/>
      <c r="AT733" s="19"/>
      <c r="AU733" s="19"/>
    </row>
    <row r="734" spans="27:64">
      <c r="AA734" s="19"/>
      <c r="AB734" s="19"/>
      <c r="AC734" s="19"/>
      <c r="AD734" s="19"/>
      <c r="AE734" s="19"/>
      <c r="AG734" s="137"/>
      <c r="AN734" s="19"/>
      <c r="AO734" s="19"/>
      <c r="AP734" s="19"/>
      <c r="AQ734" s="19"/>
      <c r="AR734" s="19"/>
      <c r="AS734" s="19"/>
      <c r="AT734" s="19"/>
      <c r="AU734" s="19"/>
    </row>
    <row r="735" spans="27:64">
      <c r="AA735" s="19"/>
      <c r="AB735" s="19"/>
      <c r="AC735" s="19"/>
      <c r="AD735" s="19"/>
      <c r="AE735" s="19"/>
      <c r="AG735" s="137"/>
      <c r="AN735" s="19"/>
      <c r="AO735" s="19"/>
      <c r="AP735" s="19"/>
      <c r="AQ735" s="19"/>
      <c r="AR735" s="19"/>
      <c r="AS735" s="19"/>
      <c r="AT735" s="19"/>
      <c r="AU735" s="19"/>
    </row>
    <row r="736" spans="27:64">
      <c r="AA736" s="19"/>
      <c r="AB736" s="19"/>
      <c r="AC736" s="19"/>
      <c r="AD736" s="19"/>
      <c r="AE736" s="19"/>
      <c r="AG736" s="137"/>
      <c r="AN736" s="19"/>
      <c r="AO736" s="19"/>
      <c r="AP736" s="19"/>
      <c r="AQ736" s="19"/>
      <c r="AR736" s="19"/>
      <c r="AS736" s="19"/>
      <c r="AT736" s="19"/>
      <c r="AU736" s="19"/>
    </row>
    <row r="737" spans="27:64">
      <c r="AA737" s="19"/>
      <c r="AB737" s="19"/>
      <c r="AC737" s="19"/>
      <c r="AD737" s="19"/>
      <c r="AE737" s="19"/>
      <c r="AG737" s="137"/>
      <c r="AN737" s="19"/>
      <c r="AO737" s="19"/>
      <c r="AP737" s="19"/>
      <c r="AQ737" s="19"/>
      <c r="AR737" s="19"/>
      <c r="AS737" s="19"/>
      <c r="AT737" s="19"/>
      <c r="AU737" s="19"/>
    </row>
    <row r="738" spans="27:64">
      <c r="AA738" s="19"/>
      <c r="AB738" s="19"/>
      <c r="AC738" s="19"/>
      <c r="AD738" s="19"/>
      <c r="AE738" s="19"/>
      <c r="AG738" s="137"/>
      <c r="AN738" s="19"/>
      <c r="AO738" s="19"/>
      <c r="AP738" s="19"/>
      <c r="AQ738" s="19"/>
      <c r="AR738" s="19"/>
      <c r="AS738" s="19"/>
      <c r="AT738" s="19"/>
      <c r="AU738" s="19"/>
    </row>
    <row r="739" spans="27:64">
      <c r="AA739" s="19"/>
      <c r="AB739" s="19"/>
      <c r="AC739" s="19"/>
      <c r="AD739" s="19"/>
      <c r="AE739" s="19"/>
      <c r="AG739" s="137"/>
      <c r="AN739" s="19"/>
      <c r="AO739" s="19"/>
      <c r="AP739" s="19"/>
      <c r="AQ739" s="19"/>
      <c r="AR739" s="19"/>
      <c r="AS739" s="19"/>
      <c r="AT739" s="19"/>
      <c r="AU739" s="19"/>
    </row>
    <row r="740" spans="27:64">
      <c r="AA740" s="19"/>
      <c r="AB740" s="19"/>
      <c r="AC740" s="19"/>
      <c r="AD740" s="19"/>
      <c r="AE740" s="19"/>
      <c r="AG740" s="137"/>
      <c r="AN740" s="19"/>
      <c r="AO740" s="19"/>
      <c r="AP740" s="19"/>
      <c r="AQ740" s="19"/>
      <c r="AR740" s="19"/>
      <c r="AS740" s="19"/>
      <c r="AT740" s="19"/>
      <c r="AU740" s="19"/>
    </row>
    <row r="741" spans="27:64">
      <c r="AA741" s="19"/>
      <c r="AB741" s="19"/>
      <c r="AC741" s="19"/>
      <c r="AD741" s="19"/>
      <c r="AE741" s="19"/>
      <c r="AG741" s="137"/>
      <c r="AN741" s="19"/>
      <c r="AO741" s="19"/>
      <c r="AP741" s="19"/>
      <c r="AQ741" s="19"/>
      <c r="AR741" s="19"/>
      <c r="AS741" s="19"/>
      <c r="AT741" s="19"/>
      <c r="AU741" s="19"/>
    </row>
    <row r="742" spans="27:64">
      <c r="AA742" s="19"/>
      <c r="AB742" s="19"/>
      <c r="AC742" s="19"/>
      <c r="AD742" s="19"/>
      <c r="AE742" s="19"/>
      <c r="AG742" s="137"/>
      <c r="AN742" s="19"/>
      <c r="AO742" s="19"/>
      <c r="AP742" s="19"/>
      <c r="AQ742" s="19"/>
      <c r="AR742" s="19"/>
      <c r="AS742" s="19"/>
      <c r="AT742" s="19"/>
      <c r="AU742" s="19"/>
    </row>
    <row r="743" spans="27:64">
      <c r="AA743" s="19"/>
      <c r="AB743" s="19"/>
      <c r="AC743" s="19"/>
      <c r="AD743" s="19"/>
      <c r="AE743" s="19"/>
      <c r="AG743" s="137"/>
      <c r="AN743" s="19"/>
      <c r="AO743" s="19"/>
      <c r="AP743" s="19"/>
      <c r="AQ743" s="19"/>
      <c r="AR743" s="19"/>
      <c r="AS743" s="19"/>
      <c r="AT743" s="19"/>
      <c r="AU743" s="19"/>
    </row>
    <row r="744" spans="27:64">
      <c r="AA744" s="19"/>
      <c r="AB744" s="19"/>
      <c r="AC744" s="19"/>
      <c r="AD744" s="19"/>
      <c r="AE744" s="19"/>
      <c r="AG744" s="137"/>
      <c r="AN744" s="19"/>
      <c r="AO744" s="19"/>
      <c r="AP744" s="19"/>
      <c r="AQ744" s="19"/>
      <c r="AR744" s="19"/>
      <c r="AS744" s="19"/>
      <c r="AT744" s="19"/>
      <c r="AU744" s="19"/>
    </row>
    <row r="745" spans="27:64">
      <c r="AA745" s="19"/>
      <c r="AB745" s="19"/>
      <c r="AC745" s="19"/>
      <c r="AD745" s="19"/>
      <c r="AE745" s="19"/>
      <c r="AG745" s="137"/>
      <c r="AN745" s="19"/>
      <c r="AO745" s="19"/>
      <c r="AP745" s="19"/>
      <c r="AQ745" s="19"/>
      <c r="AR745" s="19"/>
      <c r="AS745" s="19"/>
      <c r="AT745" s="19"/>
      <c r="AU745" s="19"/>
    </row>
    <row r="746" spans="27:64">
      <c r="AA746" s="19"/>
      <c r="AB746" s="19"/>
      <c r="AC746" s="19"/>
      <c r="AD746" s="19"/>
      <c r="AE746" s="19"/>
      <c r="AG746" s="137"/>
      <c r="AN746" s="19"/>
      <c r="AO746" s="19"/>
      <c r="AP746" s="19"/>
      <c r="AQ746" s="19"/>
      <c r="AR746" s="19"/>
      <c r="AS746" s="19"/>
      <c r="AT746" s="19"/>
      <c r="AU746" s="19"/>
    </row>
    <row r="747" spans="27:64">
      <c r="AA747" s="19"/>
      <c r="AB747" s="19"/>
      <c r="AC747" s="19"/>
      <c r="AD747" s="19"/>
      <c r="AE747" s="19"/>
      <c r="AG747" s="137"/>
      <c r="AN747" s="19"/>
      <c r="AO747" s="19"/>
      <c r="AP747" s="19"/>
      <c r="AQ747" s="19"/>
      <c r="AR747" s="19"/>
      <c r="AS747" s="19"/>
      <c r="AT747" s="19"/>
      <c r="AU747" s="19"/>
    </row>
    <row r="748" spans="27:64">
      <c r="AA748" s="19"/>
      <c r="AB748" s="19"/>
      <c r="AC748" s="19"/>
      <c r="AD748" s="19"/>
      <c r="AE748" s="19"/>
      <c r="AG748" s="137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</row>
    <row r="749" spans="27:64">
      <c r="AA749" s="19"/>
      <c r="AB749" s="19"/>
      <c r="AC749" s="19"/>
      <c r="AD749" s="19"/>
      <c r="AE749" s="19"/>
      <c r="AG749" s="137"/>
      <c r="AN749" s="19"/>
      <c r="AO749" s="19"/>
      <c r="AP749" s="19"/>
      <c r="AQ749" s="19"/>
      <c r="AR749" s="19"/>
      <c r="AS749" s="19"/>
      <c r="AT749" s="19"/>
      <c r="AU749" s="19"/>
    </row>
    <row r="750" spans="27:64">
      <c r="AA750" s="19"/>
      <c r="AB750" s="19"/>
      <c r="AC750" s="19"/>
      <c r="AD750" s="19"/>
      <c r="AE750" s="19"/>
      <c r="AG750" s="137"/>
      <c r="AN750" s="19"/>
      <c r="AO750" s="19"/>
      <c r="AP750" s="19"/>
      <c r="AQ750" s="19"/>
      <c r="AR750" s="19"/>
      <c r="AS750" s="19"/>
      <c r="AT750" s="19"/>
      <c r="AU750" s="19"/>
    </row>
    <row r="751" spans="27:64">
      <c r="AA751" s="19"/>
      <c r="AB751" s="19"/>
      <c r="AC751" s="19"/>
      <c r="AD751" s="19"/>
      <c r="AE751" s="19"/>
      <c r="AG751" s="137"/>
      <c r="AN751" s="19"/>
      <c r="AO751" s="19"/>
      <c r="AP751" s="19"/>
      <c r="AQ751" s="19"/>
      <c r="AR751" s="19"/>
      <c r="AS751" s="19"/>
      <c r="AT751" s="19"/>
      <c r="AU751" s="19"/>
    </row>
    <row r="752" spans="27:64">
      <c r="AA752" s="19"/>
      <c r="AB752" s="19"/>
      <c r="AC752" s="19"/>
      <c r="AD752" s="19"/>
      <c r="AE752" s="19"/>
      <c r="AG752" s="137"/>
      <c r="AN752" s="19"/>
      <c r="AO752" s="19"/>
      <c r="AP752" s="19"/>
      <c r="AQ752" s="19"/>
      <c r="AR752" s="19"/>
      <c r="AS752" s="19"/>
      <c r="AT752" s="19"/>
      <c r="AU752" s="19"/>
    </row>
    <row r="753" spans="27:48">
      <c r="AA753" s="19"/>
      <c r="AB753" s="19"/>
      <c r="AC753" s="19"/>
      <c r="AD753" s="19"/>
      <c r="AE753" s="19"/>
      <c r="AG753" s="137"/>
      <c r="AN753" s="19"/>
      <c r="AO753" s="19"/>
      <c r="AP753" s="19"/>
      <c r="AQ753" s="19"/>
      <c r="AR753" s="19"/>
      <c r="AS753" s="19"/>
      <c r="AT753" s="19"/>
      <c r="AU753" s="19"/>
    </row>
    <row r="754" spans="27:48">
      <c r="AA754" s="19"/>
      <c r="AB754" s="19"/>
      <c r="AC754" s="19"/>
      <c r="AD754" s="19"/>
      <c r="AE754" s="19"/>
      <c r="AG754" s="137"/>
      <c r="AN754" s="19"/>
      <c r="AO754" s="19"/>
      <c r="AP754" s="19"/>
      <c r="AQ754" s="19"/>
      <c r="AR754" s="19"/>
      <c r="AS754" s="19"/>
      <c r="AT754" s="19"/>
      <c r="AU754" s="19"/>
    </row>
    <row r="755" spans="27:48">
      <c r="AA755" s="19"/>
      <c r="AB755" s="19"/>
      <c r="AC755" s="19"/>
      <c r="AD755" s="19"/>
      <c r="AE755" s="19"/>
      <c r="AG755" s="137"/>
      <c r="AN755" s="19"/>
      <c r="AO755" s="19"/>
      <c r="AP755" s="19"/>
      <c r="AQ755" s="19"/>
      <c r="AR755" s="19"/>
      <c r="AS755" s="19"/>
      <c r="AT755" s="19"/>
      <c r="AU755" s="19"/>
    </row>
    <row r="756" spans="27:48">
      <c r="AA756" s="19"/>
      <c r="AB756" s="19"/>
      <c r="AC756" s="19"/>
      <c r="AD756" s="19"/>
      <c r="AE756" s="19"/>
      <c r="AG756" s="137"/>
      <c r="AN756" s="19"/>
      <c r="AO756" s="19"/>
      <c r="AP756" s="19"/>
      <c r="AQ756" s="19"/>
      <c r="AR756" s="19"/>
      <c r="AS756" s="19"/>
      <c r="AT756" s="19"/>
      <c r="AU756" s="19"/>
    </row>
    <row r="757" spans="27:48">
      <c r="AA757" s="19"/>
      <c r="AB757" s="19"/>
      <c r="AC757" s="19"/>
      <c r="AD757" s="19"/>
      <c r="AE757" s="19"/>
      <c r="AG757" s="137"/>
      <c r="AN757" s="19"/>
      <c r="AO757" s="19"/>
      <c r="AP757" s="19"/>
      <c r="AQ757" s="19"/>
      <c r="AR757" s="19"/>
      <c r="AS757" s="19"/>
      <c r="AT757" s="19"/>
      <c r="AU757" s="19"/>
    </row>
    <row r="758" spans="27:48">
      <c r="AA758" s="19"/>
      <c r="AB758" s="19"/>
      <c r="AC758" s="19"/>
      <c r="AD758" s="19"/>
      <c r="AE758" s="19"/>
      <c r="AG758" s="137"/>
      <c r="AN758" s="19"/>
      <c r="AO758" s="19"/>
      <c r="AP758" s="19"/>
      <c r="AQ758" s="19"/>
      <c r="AR758" s="19"/>
      <c r="AS758" s="19"/>
      <c r="AT758" s="19"/>
      <c r="AU758" s="19"/>
    </row>
    <row r="759" spans="27:48">
      <c r="AA759" s="19"/>
      <c r="AB759" s="19"/>
      <c r="AC759" s="19"/>
      <c r="AD759" s="19"/>
      <c r="AE759" s="19"/>
      <c r="AG759" s="137"/>
      <c r="AN759" s="19"/>
      <c r="AO759" s="19"/>
      <c r="AP759" s="19"/>
      <c r="AQ759" s="19"/>
      <c r="AR759" s="19"/>
      <c r="AS759" s="19"/>
      <c r="AT759" s="19"/>
      <c r="AU759" s="19"/>
      <c r="AV759" s="19"/>
    </row>
    <row r="760" spans="27:48">
      <c r="AA760" s="19"/>
      <c r="AB760" s="19"/>
      <c r="AC760" s="19"/>
      <c r="AD760" s="19"/>
      <c r="AE760" s="19"/>
      <c r="AG760" s="137"/>
      <c r="AN760" s="19"/>
      <c r="AO760" s="19"/>
      <c r="AP760" s="19"/>
      <c r="AQ760" s="19"/>
      <c r="AR760" s="19"/>
      <c r="AS760" s="19"/>
      <c r="AT760" s="19"/>
      <c r="AU760" s="19"/>
    </row>
    <row r="761" spans="27:48">
      <c r="AA761" s="19"/>
      <c r="AB761" s="19"/>
      <c r="AC761" s="19"/>
      <c r="AD761" s="19"/>
      <c r="AE761" s="19"/>
      <c r="AG761" s="137"/>
      <c r="AN761" s="19"/>
      <c r="AO761" s="19"/>
      <c r="AP761" s="19"/>
      <c r="AQ761" s="19"/>
      <c r="AR761" s="19"/>
      <c r="AS761" s="19"/>
      <c r="AT761" s="19"/>
      <c r="AU761" s="19"/>
    </row>
    <row r="762" spans="27:48">
      <c r="AA762" s="19"/>
      <c r="AB762" s="19"/>
      <c r="AC762" s="19"/>
      <c r="AD762" s="19"/>
      <c r="AE762" s="19"/>
      <c r="AG762" s="137"/>
      <c r="AN762" s="19"/>
      <c r="AO762" s="19"/>
      <c r="AP762" s="19"/>
      <c r="AQ762" s="19"/>
      <c r="AR762" s="19"/>
      <c r="AS762" s="19"/>
      <c r="AT762" s="19"/>
      <c r="AU762" s="19"/>
    </row>
    <row r="763" spans="27:48">
      <c r="AA763" s="19"/>
      <c r="AB763" s="19"/>
      <c r="AC763" s="19"/>
      <c r="AD763" s="19"/>
      <c r="AE763" s="19"/>
      <c r="AG763" s="137"/>
      <c r="AN763" s="19"/>
      <c r="AO763" s="19"/>
      <c r="AP763" s="19"/>
      <c r="AQ763" s="19"/>
      <c r="AR763" s="19"/>
      <c r="AS763" s="19"/>
      <c r="AT763" s="19"/>
      <c r="AU763" s="19"/>
    </row>
    <row r="764" spans="27:48">
      <c r="AA764" s="19"/>
      <c r="AB764" s="19"/>
      <c r="AC764" s="19"/>
      <c r="AD764" s="19"/>
      <c r="AE764" s="19"/>
      <c r="AG764" s="137"/>
      <c r="AN764" s="19"/>
      <c r="AO764" s="19"/>
      <c r="AP764" s="19"/>
      <c r="AQ764" s="19"/>
      <c r="AR764" s="19"/>
      <c r="AS764" s="19"/>
      <c r="AT764" s="19"/>
      <c r="AU764" s="19"/>
    </row>
    <row r="765" spans="27:48">
      <c r="AA765" s="19"/>
      <c r="AB765" s="19"/>
      <c r="AC765" s="19"/>
      <c r="AD765" s="19"/>
      <c r="AE765" s="19"/>
      <c r="AG765" s="137"/>
      <c r="AN765" s="19"/>
      <c r="AO765" s="19"/>
      <c r="AP765" s="19"/>
      <c r="AQ765" s="19"/>
      <c r="AR765" s="19"/>
      <c r="AS765" s="19"/>
      <c r="AT765" s="19"/>
      <c r="AU765" s="19"/>
    </row>
    <row r="766" spans="27:48">
      <c r="AA766" s="19"/>
      <c r="AB766" s="19"/>
      <c r="AC766" s="19"/>
      <c r="AD766" s="19"/>
      <c r="AE766" s="19"/>
      <c r="AG766" s="137"/>
      <c r="AN766" s="19"/>
      <c r="AO766" s="19"/>
      <c r="AP766" s="19"/>
      <c r="AQ766" s="19"/>
      <c r="AR766" s="19"/>
      <c r="AS766" s="19"/>
      <c r="AT766" s="19"/>
      <c r="AU766" s="19"/>
    </row>
    <row r="767" spans="27:48">
      <c r="AA767" s="19"/>
      <c r="AB767" s="19"/>
      <c r="AC767" s="19"/>
      <c r="AD767" s="19"/>
      <c r="AE767" s="19"/>
      <c r="AG767" s="137"/>
      <c r="AN767" s="19"/>
      <c r="AO767" s="19"/>
      <c r="AP767" s="19"/>
      <c r="AQ767" s="19"/>
      <c r="AR767" s="19"/>
      <c r="AS767" s="19"/>
      <c r="AT767" s="19"/>
      <c r="AU767" s="19"/>
    </row>
    <row r="768" spans="27:48">
      <c r="AA768" s="19"/>
      <c r="AB768" s="19"/>
      <c r="AC768" s="19"/>
      <c r="AD768" s="19"/>
      <c r="AE768" s="19"/>
      <c r="AG768" s="137"/>
      <c r="AN768" s="19"/>
      <c r="AO768" s="19"/>
      <c r="AP768" s="19"/>
      <c r="AQ768" s="19"/>
      <c r="AR768" s="19"/>
      <c r="AS768" s="19"/>
      <c r="AT768" s="19"/>
      <c r="AU768" s="19"/>
    </row>
    <row r="769" spans="27:64">
      <c r="AA769" s="19"/>
      <c r="AB769" s="19"/>
      <c r="AC769" s="19"/>
      <c r="AD769" s="19"/>
      <c r="AE769" s="19"/>
      <c r="AG769" s="137"/>
      <c r="AN769" s="19"/>
      <c r="AO769" s="19"/>
      <c r="AP769" s="19"/>
      <c r="AQ769" s="19"/>
      <c r="AR769" s="19"/>
      <c r="AS769" s="19"/>
      <c r="AT769" s="19"/>
      <c r="AU769" s="19"/>
      <c r="AV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</row>
    <row r="770" spans="27:64">
      <c r="AA770" s="19"/>
      <c r="AB770" s="19"/>
      <c r="AC770" s="19"/>
      <c r="AD770" s="19"/>
      <c r="AE770" s="19"/>
      <c r="AG770" s="137"/>
      <c r="AN770" s="19"/>
      <c r="AO770" s="19"/>
      <c r="AP770" s="19"/>
      <c r="AQ770" s="19"/>
      <c r="AR770" s="19"/>
      <c r="AS770" s="19"/>
      <c r="AT770" s="19"/>
      <c r="AU770" s="19"/>
    </row>
    <row r="771" spans="27:64">
      <c r="AA771" s="19"/>
      <c r="AB771" s="19"/>
      <c r="AC771" s="19"/>
      <c r="AD771" s="19"/>
      <c r="AE771" s="19"/>
      <c r="AG771" s="137"/>
      <c r="AN771" s="19"/>
      <c r="AO771" s="19"/>
      <c r="AP771" s="19"/>
      <c r="AQ771" s="19"/>
      <c r="AR771" s="19"/>
      <c r="AS771" s="19"/>
      <c r="AT771" s="19"/>
      <c r="AU771" s="19"/>
    </row>
    <row r="772" spans="27:64">
      <c r="AA772" s="19"/>
      <c r="AB772" s="19"/>
      <c r="AC772" s="19"/>
      <c r="AD772" s="19"/>
      <c r="AE772" s="19"/>
      <c r="AG772" s="137"/>
      <c r="AN772" s="19"/>
      <c r="AO772" s="19"/>
      <c r="AP772" s="19"/>
      <c r="AQ772" s="19"/>
      <c r="AR772" s="19"/>
      <c r="AS772" s="19"/>
      <c r="AT772" s="19"/>
      <c r="AU772" s="19"/>
    </row>
    <row r="773" spans="27:64">
      <c r="AA773" s="19"/>
      <c r="AB773" s="19"/>
      <c r="AC773" s="19"/>
      <c r="AD773" s="19"/>
      <c r="AE773" s="19"/>
      <c r="AG773" s="137"/>
      <c r="AN773" s="19"/>
      <c r="AO773" s="19"/>
      <c r="AP773" s="19"/>
      <c r="AQ773" s="19"/>
      <c r="AR773" s="19"/>
      <c r="AS773" s="19"/>
      <c r="AT773" s="19"/>
      <c r="AU773" s="19"/>
    </row>
    <row r="774" spans="27:64">
      <c r="AA774" s="19"/>
      <c r="AB774" s="19"/>
      <c r="AC774" s="19"/>
      <c r="AD774" s="19"/>
      <c r="AE774" s="19"/>
      <c r="AG774" s="137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</row>
    <row r="775" spans="27:64">
      <c r="AA775" s="19"/>
      <c r="AB775" s="19"/>
      <c r="AC775" s="19"/>
      <c r="AD775" s="19"/>
      <c r="AE775" s="19"/>
      <c r="AG775" s="137"/>
      <c r="AN775" s="19"/>
      <c r="AO775" s="19"/>
      <c r="AP775" s="19"/>
      <c r="AQ775" s="19"/>
      <c r="AR775" s="19"/>
      <c r="AS775" s="19"/>
      <c r="AT775" s="19"/>
      <c r="AU775" s="19"/>
    </row>
    <row r="776" spans="27:64">
      <c r="AA776" s="19"/>
      <c r="AB776" s="19"/>
      <c r="AC776" s="19"/>
      <c r="AD776" s="19"/>
      <c r="AE776" s="19"/>
      <c r="AG776" s="137"/>
      <c r="AN776" s="19"/>
      <c r="AO776" s="19"/>
      <c r="AP776" s="19"/>
      <c r="AQ776" s="19"/>
      <c r="AR776" s="19"/>
      <c r="AS776" s="19"/>
      <c r="AT776" s="19"/>
      <c r="AU776" s="19"/>
    </row>
    <row r="777" spans="27:64">
      <c r="AA777" s="19"/>
      <c r="AB777" s="19"/>
      <c r="AC777" s="19"/>
      <c r="AD777" s="19"/>
      <c r="AE777" s="19"/>
      <c r="AG777" s="137"/>
      <c r="AN777" s="19"/>
      <c r="AO777" s="19"/>
      <c r="AP777" s="19"/>
      <c r="AQ777" s="19"/>
      <c r="AR777" s="19"/>
      <c r="AS777" s="19"/>
      <c r="AT777" s="19"/>
      <c r="AU777" s="19"/>
    </row>
    <row r="778" spans="27:64">
      <c r="AA778" s="19"/>
      <c r="AB778" s="19"/>
      <c r="AC778" s="19"/>
      <c r="AD778" s="19"/>
      <c r="AE778" s="19"/>
      <c r="AG778" s="137"/>
      <c r="AN778" s="19"/>
      <c r="AO778" s="19"/>
      <c r="AP778" s="19"/>
      <c r="AQ778" s="19"/>
      <c r="AR778" s="19"/>
      <c r="AS778" s="19"/>
      <c r="AT778" s="19"/>
      <c r="AU778" s="19"/>
    </row>
    <row r="779" spans="27:64">
      <c r="AA779" s="19"/>
      <c r="AB779" s="19"/>
      <c r="AC779" s="19"/>
      <c r="AD779" s="19"/>
      <c r="AE779" s="19"/>
      <c r="AG779" s="137"/>
      <c r="AN779" s="19"/>
      <c r="AO779" s="19"/>
      <c r="AP779" s="19"/>
      <c r="AQ779" s="19"/>
      <c r="AR779" s="19"/>
      <c r="AS779" s="19"/>
      <c r="AT779" s="19"/>
      <c r="AU779" s="19"/>
    </row>
    <row r="780" spans="27:64">
      <c r="AA780" s="19"/>
      <c r="AB780" s="19"/>
      <c r="AC780" s="19"/>
      <c r="AD780" s="19"/>
      <c r="AE780" s="19"/>
      <c r="AG780" s="137"/>
      <c r="AN780" s="19"/>
      <c r="AO780" s="19"/>
      <c r="AP780" s="19"/>
      <c r="AQ780" s="19"/>
      <c r="AR780" s="19"/>
      <c r="AS780" s="19"/>
      <c r="AT780" s="19"/>
      <c r="AU780" s="19"/>
    </row>
    <row r="781" spans="27:64">
      <c r="AA781" s="19"/>
      <c r="AB781" s="19"/>
      <c r="AC781" s="19"/>
      <c r="AD781" s="19"/>
      <c r="AE781" s="19"/>
      <c r="AG781" s="137"/>
      <c r="AN781" s="19"/>
      <c r="AO781" s="19"/>
      <c r="AP781" s="19"/>
      <c r="AQ781" s="19"/>
      <c r="AR781" s="19"/>
      <c r="AS781" s="19"/>
      <c r="AT781" s="19"/>
      <c r="AU781" s="19"/>
    </row>
    <row r="782" spans="27:64">
      <c r="AA782" s="19"/>
      <c r="AB782" s="19"/>
      <c r="AC782" s="19"/>
      <c r="AD782" s="19"/>
      <c r="AE782" s="19"/>
      <c r="AG782" s="137"/>
      <c r="AN782" s="19"/>
      <c r="AO782" s="19"/>
      <c r="AP782" s="19"/>
      <c r="AQ782" s="19"/>
      <c r="AR782" s="19"/>
      <c r="AS782" s="19"/>
      <c r="AT782" s="19"/>
      <c r="AU782" s="19"/>
    </row>
    <row r="783" spans="27:64">
      <c r="AA783" s="19"/>
      <c r="AB783" s="19"/>
      <c r="AC783" s="19"/>
      <c r="AD783" s="19"/>
      <c r="AE783" s="19"/>
      <c r="AG783" s="137"/>
      <c r="AN783" s="19"/>
      <c r="AO783" s="19"/>
      <c r="AP783" s="19"/>
      <c r="AQ783" s="19"/>
      <c r="AR783" s="19"/>
      <c r="AS783" s="19"/>
      <c r="AT783" s="19"/>
      <c r="AU783" s="19"/>
      <c r="AV783" s="19"/>
    </row>
    <row r="784" spans="27:64">
      <c r="AA784" s="19"/>
      <c r="AB784" s="19"/>
      <c r="AC784" s="19"/>
      <c r="AD784" s="19"/>
      <c r="AE784" s="19"/>
      <c r="AG784" s="137"/>
      <c r="AN784" s="19"/>
      <c r="AO784" s="19"/>
      <c r="AP784" s="19"/>
      <c r="AQ784" s="19"/>
      <c r="AR784" s="19"/>
      <c r="AS784" s="19"/>
      <c r="AT784" s="19"/>
      <c r="AU784" s="19"/>
    </row>
    <row r="785" spans="27:47">
      <c r="AA785" s="19"/>
      <c r="AB785" s="19"/>
      <c r="AC785" s="19"/>
      <c r="AD785" s="19"/>
      <c r="AE785" s="19"/>
      <c r="AG785" s="137"/>
      <c r="AN785" s="19"/>
      <c r="AO785" s="19"/>
      <c r="AP785" s="19"/>
      <c r="AQ785" s="19"/>
      <c r="AR785" s="19"/>
      <c r="AS785" s="19"/>
      <c r="AT785" s="19"/>
      <c r="AU785" s="19"/>
    </row>
    <row r="786" spans="27:47">
      <c r="AA786" s="19"/>
      <c r="AB786" s="19"/>
      <c r="AC786" s="19"/>
      <c r="AD786" s="19"/>
      <c r="AE786" s="19"/>
      <c r="AG786" s="137"/>
      <c r="AN786" s="19"/>
      <c r="AO786" s="19"/>
      <c r="AP786" s="19"/>
      <c r="AQ786" s="19"/>
      <c r="AR786" s="19"/>
      <c r="AS786" s="19"/>
      <c r="AT786" s="19"/>
      <c r="AU786" s="19"/>
    </row>
    <row r="787" spans="27:47">
      <c r="AA787" s="19"/>
      <c r="AB787" s="19"/>
      <c r="AC787" s="19"/>
      <c r="AD787" s="19"/>
      <c r="AE787" s="19"/>
      <c r="AG787" s="137"/>
      <c r="AN787" s="19"/>
      <c r="AO787" s="19"/>
      <c r="AP787" s="19"/>
      <c r="AQ787" s="19"/>
      <c r="AR787" s="19"/>
      <c r="AS787" s="19"/>
      <c r="AT787" s="19"/>
      <c r="AU787" s="19"/>
    </row>
    <row r="788" spans="27:47">
      <c r="AA788" s="19"/>
      <c r="AB788" s="19"/>
      <c r="AC788" s="19"/>
      <c r="AD788" s="19"/>
      <c r="AE788" s="19"/>
      <c r="AG788" s="137"/>
      <c r="AN788" s="19"/>
      <c r="AO788" s="19"/>
      <c r="AP788" s="19"/>
      <c r="AQ788" s="19"/>
      <c r="AR788" s="19"/>
      <c r="AS788" s="19"/>
      <c r="AT788" s="19"/>
      <c r="AU788" s="19"/>
    </row>
    <row r="789" spans="27:47">
      <c r="AA789" s="19"/>
      <c r="AB789" s="19"/>
      <c r="AC789" s="19"/>
      <c r="AD789" s="19"/>
      <c r="AE789" s="19"/>
      <c r="AG789" s="137"/>
      <c r="AN789" s="19"/>
      <c r="AO789" s="19"/>
      <c r="AP789" s="19"/>
      <c r="AQ789" s="19"/>
      <c r="AR789" s="19"/>
      <c r="AS789" s="19"/>
      <c r="AT789" s="19"/>
      <c r="AU789" s="19"/>
    </row>
    <row r="790" spans="27:47">
      <c r="AA790" s="19"/>
      <c r="AB790" s="19"/>
      <c r="AC790" s="19"/>
      <c r="AD790" s="19"/>
      <c r="AE790" s="19"/>
      <c r="AG790" s="137"/>
      <c r="AN790" s="19"/>
      <c r="AO790" s="19"/>
      <c r="AP790" s="19"/>
      <c r="AQ790" s="19"/>
      <c r="AR790" s="19"/>
      <c r="AS790" s="19"/>
      <c r="AT790" s="19"/>
      <c r="AU790" s="19"/>
    </row>
    <row r="791" spans="27:47">
      <c r="AA791" s="19"/>
      <c r="AB791" s="19"/>
      <c r="AC791" s="19"/>
      <c r="AD791" s="19"/>
      <c r="AE791" s="19"/>
      <c r="AG791" s="137"/>
      <c r="AN791" s="19"/>
      <c r="AO791" s="19"/>
      <c r="AP791" s="19"/>
      <c r="AQ791" s="19"/>
      <c r="AR791" s="19"/>
      <c r="AS791" s="19"/>
      <c r="AT791" s="19"/>
      <c r="AU791" s="19"/>
    </row>
    <row r="792" spans="27:47">
      <c r="AA792" s="19"/>
      <c r="AB792" s="19"/>
      <c r="AC792" s="19"/>
      <c r="AD792" s="19"/>
      <c r="AE792" s="19"/>
      <c r="AG792" s="137"/>
      <c r="AN792" s="19"/>
      <c r="AO792" s="19"/>
      <c r="AP792" s="19"/>
      <c r="AQ792" s="19"/>
      <c r="AR792" s="19"/>
      <c r="AS792" s="19"/>
      <c r="AT792" s="19"/>
      <c r="AU792" s="19"/>
    </row>
    <row r="793" spans="27:47">
      <c r="AA793" s="19"/>
      <c r="AB793" s="19"/>
      <c r="AC793" s="19"/>
      <c r="AD793" s="19"/>
      <c r="AE793" s="19"/>
      <c r="AG793" s="137"/>
      <c r="AN793" s="19"/>
      <c r="AO793" s="19"/>
      <c r="AP793" s="19"/>
      <c r="AQ793" s="19"/>
      <c r="AR793" s="19"/>
      <c r="AS793" s="19"/>
      <c r="AT793" s="19"/>
      <c r="AU793" s="19"/>
    </row>
    <row r="794" spans="27:47">
      <c r="AA794" s="19"/>
      <c r="AB794" s="19"/>
      <c r="AC794" s="19"/>
      <c r="AD794" s="19"/>
      <c r="AE794" s="19"/>
      <c r="AG794" s="137"/>
      <c r="AN794" s="19"/>
      <c r="AO794" s="19"/>
      <c r="AP794" s="19"/>
      <c r="AQ794" s="19"/>
      <c r="AR794" s="19"/>
      <c r="AS794" s="19"/>
      <c r="AT794" s="19"/>
      <c r="AU794" s="19"/>
    </row>
    <row r="795" spans="27:47">
      <c r="AA795" s="19"/>
      <c r="AB795" s="19"/>
      <c r="AC795" s="19"/>
      <c r="AD795" s="19"/>
      <c r="AE795" s="19"/>
      <c r="AG795" s="137"/>
      <c r="AN795" s="19"/>
      <c r="AO795" s="19"/>
      <c r="AP795" s="19"/>
      <c r="AQ795" s="19"/>
      <c r="AR795" s="19"/>
      <c r="AS795" s="19"/>
      <c r="AT795" s="19"/>
      <c r="AU795" s="19"/>
    </row>
    <row r="796" spans="27:47">
      <c r="AA796" s="19"/>
      <c r="AB796" s="19"/>
      <c r="AC796" s="19"/>
      <c r="AD796" s="19"/>
      <c r="AE796" s="19"/>
      <c r="AG796" s="137"/>
      <c r="AN796" s="19"/>
      <c r="AO796" s="19"/>
      <c r="AP796" s="19"/>
      <c r="AQ796" s="19"/>
      <c r="AR796" s="19"/>
      <c r="AS796" s="19"/>
      <c r="AT796" s="19"/>
      <c r="AU796" s="19"/>
    </row>
    <row r="797" spans="27:47">
      <c r="AA797" s="19"/>
      <c r="AB797" s="19"/>
      <c r="AC797" s="19"/>
      <c r="AD797" s="19"/>
      <c r="AE797" s="19"/>
      <c r="AG797" s="137"/>
      <c r="AN797" s="19"/>
      <c r="AO797" s="19"/>
      <c r="AP797" s="19"/>
      <c r="AQ797" s="19"/>
      <c r="AR797" s="19"/>
      <c r="AS797" s="19"/>
      <c r="AT797" s="19"/>
      <c r="AU797" s="19"/>
    </row>
    <row r="798" spans="27:47">
      <c r="AA798" s="19"/>
      <c r="AB798" s="19"/>
      <c r="AC798" s="19"/>
      <c r="AD798" s="19"/>
      <c r="AE798" s="19"/>
      <c r="AG798" s="137"/>
      <c r="AN798" s="19"/>
      <c r="AO798" s="19"/>
      <c r="AP798" s="19"/>
      <c r="AQ798" s="19"/>
      <c r="AR798" s="19"/>
      <c r="AS798" s="19"/>
      <c r="AT798" s="19"/>
      <c r="AU798" s="19"/>
    </row>
    <row r="799" spans="27:47">
      <c r="AA799" s="19"/>
      <c r="AB799" s="19"/>
      <c r="AC799" s="19"/>
      <c r="AD799" s="19"/>
      <c r="AE799" s="19"/>
      <c r="AG799" s="137"/>
      <c r="AN799" s="19"/>
      <c r="AO799" s="19"/>
      <c r="AP799" s="19"/>
      <c r="AQ799" s="19"/>
      <c r="AR799" s="19"/>
      <c r="AS799" s="19"/>
      <c r="AT799" s="19"/>
      <c r="AU799" s="19"/>
    </row>
    <row r="800" spans="27:47">
      <c r="AA800" s="19"/>
      <c r="AB800" s="19"/>
      <c r="AC800" s="19"/>
      <c r="AD800" s="19"/>
      <c r="AE800" s="19"/>
      <c r="AG800" s="137"/>
      <c r="AN800" s="19"/>
      <c r="AO800" s="19"/>
      <c r="AP800" s="19"/>
      <c r="AQ800" s="19"/>
      <c r="AR800" s="19"/>
      <c r="AS800" s="19"/>
      <c r="AT800" s="19"/>
      <c r="AU800" s="19"/>
    </row>
    <row r="801" spans="27:47">
      <c r="AA801" s="19"/>
      <c r="AB801" s="19"/>
      <c r="AC801" s="19"/>
      <c r="AD801" s="19"/>
      <c r="AE801" s="19"/>
      <c r="AG801" s="137"/>
      <c r="AN801" s="19"/>
      <c r="AO801" s="19"/>
      <c r="AP801" s="19"/>
      <c r="AQ801" s="19"/>
      <c r="AR801" s="19"/>
      <c r="AS801" s="19"/>
      <c r="AT801" s="19"/>
      <c r="AU801" s="19"/>
    </row>
    <row r="802" spans="27:47">
      <c r="AA802" s="19"/>
      <c r="AB802" s="19"/>
      <c r="AC802" s="19"/>
      <c r="AD802" s="19"/>
      <c r="AE802" s="19"/>
      <c r="AG802" s="137"/>
      <c r="AN802" s="19"/>
      <c r="AO802" s="19"/>
      <c r="AP802" s="19"/>
      <c r="AQ802" s="19"/>
      <c r="AR802" s="19"/>
      <c r="AS802" s="19"/>
      <c r="AT802" s="19"/>
      <c r="AU802" s="19"/>
    </row>
    <row r="803" spans="27:47">
      <c r="AA803" s="19"/>
      <c r="AB803" s="19"/>
      <c r="AC803" s="19"/>
      <c r="AD803" s="19"/>
      <c r="AE803" s="19"/>
      <c r="AG803" s="137"/>
      <c r="AN803" s="19"/>
      <c r="AO803" s="19"/>
      <c r="AP803" s="19"/>
      <c r="AQ803" s="19"/>
      <c r="AR803" s="19"/>
      <c r="AS803" s="19"/>
      <c r="AT803" s="19"/>
      <c r="AU803" s="19"/>
    </row>
    <row r="804" spans="27:47">
      <c r="AA804" s="19"/>
      <c r="AB804" s="19"/>
      <c r="AC804" s="19"/>
      <c r="AD804" s="19"/>
      <c r="AE804" s="19"/>
      <c r="AG804" s="137"/>
      <c r="AN804" s="19"/>
      <c r="AO804" s="19"/>
      <c r="AP804" s="19"/>
      <c r="AQ804" s="19"/>
      <c r="AR804" s="19"/>
      <c r="AS804" s="19"/>
      <c r="AT804" s="19"/>
      <c r="AU804" s="19"/>
    </row>
    <row r="805" spans="27:47">
      <c r="AA805" s="19"/>
      <c r="AB805" s="19"/>
      <c r="AC805" s="19"/>
      <c r="AD805" s="19"/>
      <c r="AE805" s="19"/>
      <c r="AG805" s="137"/>
      <c r="AN805" s="19"/>
      <c r="AO805" s="19"/>
      <c r="AP805" s="19"/>
      <c r="AQ805" s="19"/>
      <c r="AR805" s="19"/>
      <c r="AS805" s="19"/>
      <c r="AT805" s="19"/>
      <c r="AU805" s="19"/>
    </row>
    <row r="806" spans="27:47">
      <c r="AA806" s="19"/>
      <c r="AB806" s="19"/>
      <c r="AC806" s="19"/>
      <c r="AD806" s="19"/>
      <c r="AE806" s="19"/>
      <c r="AG806" s="137"/>
      <c r="AN806" s="19"/>
      <c r="AO806" s="19"/>
      <c r="AP806" s="19"/>
      <c r="AQ806" s="19"/>
      <c r="AR806" s="19"/>
      <c r="AS806" s="19"/>
      <c r="AT806" s="19"/>
      <c r="AU806" s="19"/>
    </row>
    <row r="807" spans="27:47">
      <c r="AA807" s="19"/>
      <c r="AB807" s="19"/>
      <c r="AC807" s="19"/>
      <c r="AD807" s="19"/>
      <c r="AE807" s="19"/>
      <c r="AG807" s="137"/>
      <c r="AN807" s="19"/>
      <c r="AO807" s="19"/>
      <c r="AP807" s="19"/>
      <c r="AQ807" s="19"/>
      <c r="AR807" s="19"/>
      <c r="AS807" s="19"/>
      <c r="AT807" s="19"/>
      <c r="AU807" s="19"/>
    </row>
    <row r="808" spans="27:47">
      <c r="AA808" s="19"/>
      <c r="AB808" s="19"/>
      <c r="AC808" s="19"/>
      <c r="AD808" s="19"/>
      <c r="AE808" s="19"/>
      <c r="AG808" s="137"/>
      <c r="AN808" s="19"/>
      <c r="AO808" s="19"/>
      <c r="AP808" s="19"/>
      <c r="AQ808" s="19"/>
      <c r="AR808" s="19"/>
      <c r="AS808" s="19"/>
      <c r="AT808" s="19"/>
      <c r="AU808" s="19"/>
    </row>
    <row r="809" spans="27:47">
      <c r="AA809" s="19"/>
      <c r="AB809" s="19"/>
      <c r="AC809" s="19"/>
      <c r="AD809" s="19"/>
      <c r="AE809" s="19"/>
      <c r="AG809" s="137"/>
      <c r="AN809" s="19"/>
      <c r="AO809" s="19"/>
      <c r="AP809" s="19"/>
      <c r="AQ809" s="19"/>
      <c r="AR809" s="19"/>
      <c r="AS809" s="19"/>
      <c r="AT809" s="19"/>
      <c r="AU809" s="19"/>
    </row>
    <row r="810" spans="27:47">
      <c r="AA810" s="19"/>
      <c r="AB810" s="19"/>
      <c r="AC810" s="19"/>
      <c r="AD810" s="19"/>
      <c r="AE810" s="19"/>
      <c r="AG810" s="137"/>
      <c r="AN810" s="19"/>
      <c r="AO810" s="19"/>
      <c r="AP810" s="19"/>
      <c r="AQ810" s="19"/>
      <c r="AR810" s="19"/>
      <c r="AS810" s="19"/>
      <c r="AT810" s="19"/>
      <c r="AU810" s="19"/>
    </row>
    <row r="811" spans="27:47">
      <c r="AA811" s="19"/>
      <c r="AB811" s="19"/>
      <c r="AC811" s="19"/>
      <c r="AD811" s="19"/>
      <c r="AE811" s="19"/>
      <c r="AG811" s="137"/>
      <c r="AN811" s="19"/>
      <c r="AO811" s="19"/>
      <c r="AP811" s="19"/>
      <c r="AQ811" s="19"/>
      <c r="AR811" s="19"/>
      <c r="AS811" s="19"/>
      <c r="AT811" s="19"/>
      <c r="AU811" s="19"/>
    </row>
    <row r="812" spans="27:47">
      <c r="AA812" s="19"/>
      <c r="AB812" s="19"/>
      <c r="AC812" s="19"/>
      <c r="AD812" s="19"/>
      <c r="AE812" s="19"/>
      <c r="AG812" s="137"/>
      <c r="AN812" s="19"/>
      <c r="AO812" s="19"/>
      <c r="AP812" s="19"/>
      <c r="AQ812" s="19"/>
      <c r="AR812" s="19"/>
      <c r="AS812" s="19"/>
      <c r="AT812" s="19"/>
      <c r="AU812" s="19"/>
    </row>
    <row r="813" spans="27:47">
      <c r="AA813" s="19"/>
      <c r="AB813" s="19"/>
      <c r="AC813" s="19"/>
      <c r="AD813" s="19"/>
      <c r="AE813" s="19"/>
      <c r="AG813" s="137"/>
      <c r="AN813" s="19"/>
      <c r="AO813" s="19"/>
      <c r="AP813" s="19"/>
      <c r="AQ813" s="19"/>
      <c r="AR813" s="19"/>
      <c r="AS813" s="19"/>
      <c r="AT813" s="19"/>
      <c r="AU813" s="19"/>
    </row>
    <row r="814" spans="27:47">
      <c r="AA814" s="19"/>
      <c r="AB814" s="19"/>
      <c r="AC814" s="19"/>
      <c r="AD814" s="19"/>
      <c r="AE814" s="19"/>
      <c r="AG814" s="137"/>
      <c r="AN814" s="19"/>
      <c r="AO814" s="19"/>
      <c r="AP814" s="19"/>
      <c r="AQ814" s="19"/>
      <c r="AR814" s="19"/>
      <c r="AS814" s="19"/>
      <c r="AT814" s="19"/>
      <c r="AU814" s="19"/>
    </row>
    <row r="815" spans="27:47">
      <c r="AA815" s="19"/>
      <c r="AB815" s="19"/>
      <c r="AC815" s="19"/>
      <c r="AD815" s="19"/>
      <c r="AE815" s="19"/>
      <c r="AG815" s="137"/>
      <c r="AN815" s="19"/>
      <c r="AO815" s="19"/>
      <c r="AP815" s="19"/>
      <c r="AQ815" s="19"/>
      <c r="AR815" s="19"/>
      <c r="AS815" s="19"/>
      <c r="AT815" s="19"/>
      <c r="AU815" s="19"/>
    </row>
    <row r="816" spans="27:47">
      <c r="AA816" s="19"/>
      <c r="AB816" s="19"/>
      <c r="AC816" s="19"/>
      <c r="AD816" s="19"/>
      <c r="AE816" s="19"/>
      <c r="AG816" s="137"/>
      <c r="AN816" s="19"/>
      <c r="AO816" s="19"/>
      <c r="AP816" s="19"/>
      <c r="AQ816" s="19"/>
      <c r="AR816" s="19"/>
      <c r="AS816" s="19"/>
      <c r="AT816" s="19"/>
      <c r="AU816" s="19"/>
    </row>
    <row r="817" spans="27:64">
      <c r="AA817" s="19"/>
      <c r="AB817" s="19"/>
      <c r="AC817" s="19"/>
      <c r="AD817" s="19"/>
      <c r="AE817" s="19"/>
      <c r="AG817" s="137"/>
      <c r="AN817" s="19"/>
      <c r="AO817" s="19"/>
      <c r="AP817" s="19"/>
      <c r="AQ817" s="19"/>
      <c r="AR817" s="19"/>
      <c r="AS817" s="19"/>
      <c r="AT817" s="19"/>
      <c r="AU817" s="19"/>
    </row>
    <row r="818" spans="27:64">
      <c r="AA818" s="19"/>
      <c r="AB818" s="19"/>
      <c r="AC818" s="19"/>
      <c r="AD818" s="19"/>
      <c r="AE818" s="19"/>
      <c r="AG818" s="137"/>
      <c r="AN818" s="19"/>
      <c r="AO818" s="19"/>
      <c r="AP818" s="19"/>
      <c r="AQ818" s="19"/>
      <c r="AR818" s="19"/>
      <c r="AS818" s="19"/>
      <c r="AT818" s="19"/>
      <c r="AU818" s="19"/>
    </row>
    <row r="819" spans="27:64">
      <c r="AA819" s="19"/>
      <c r="AB819" s="19"/>
      <c r="AC819" s="19"/>
      <c r="AD819" s="19"/>
      <c r="AE819" s="19"/>
      <c r="AG819" s="137"/>
      <c r="AN819" s="19"/>
      <c r="AO819" s="19"/>
      <c r="AP819" s="19"/>
      <c r="AQ819" s="19"/>
      <c r="AR819" s="19"/>
      <c r="AS819" s="19"/>
      <c r="AT819" s="19"/>
      <c r="AU819" s="19"/>
    </row>
    <row r="820" spans="27:64">
      <c r="AA820" s="19"/>
      <c r="AB820" s="19"/>
      <c r="AC820" s="19"/>
      <c r="AD820" s="19"/>
      <c r="AE820" s="19"/>
      <c r="AG820" s="137"/>
      <c r="AN820" s="19"/>
      <c r="AO820" s="19"/>
      <c r="AP820" s="19"/>
      <c r="AQ820" s="19"/>
      <c r="AR820" s="19"/>
      <c r="AS820" s="19"/>
      <c r="AT820" s="19"/>
      <c r="AU820" s="19"/>
    </row>
    <row r="821" spans="27:64">
      <c r="AA821" s="19"/>
      <c r="AB821" s="19"/>
      <c r="AC821" s="19"/>
      <c r="AD821" s="19"/>
      <c r="AE821" s="19"/>
      <c r="AG821" s="137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</row>
    <row r="822" spans="27:64">
      <c r="AA822" s="19"/>
      <c r="AB822" s="19"/>
      <c r="AC822" s="19"/>
      <c r="AD822" s="19"/>
      <c r="AE822" s="19"/>
      <c r="AG822" s="137"/>
      <c r="AN822" s="19"/>
      <c r="AO822" s="19"/>
      <c r="AP822" s="19"/>
      <c r="AQ822" s="19"/>
      <c r="AR822" s="19"/>
      <c r="AS822" s="19"/>
      <c r="AT822" s="19"/>
      <c r="AU822" s="19"/>
      <c r="AV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</row>
    <row r="823" spans="27:64">
      <c r="AA823" s="19"/>
      <c r="AB823" s="19"/>
      <c r="AC823" s="19"/>
      <c r="AD823" s="19"/>
      <c r="AE823" s="19"/>
      <c r="AG823" s="137"/>
      <c r="AN823" s="19"/>
      <c r="AO823" s="19"/>
      <c r="AP823" s="19"/>
      <c r="AQ823" s="19"/>
      <c r="AR823" s="19"/>
      <c r="AS823" s="19"/>
      <c r="AT823" s="19"/>
      <c r="AU823" s="19"/>
    </row>
    <row r="824" spans="27:64">
      <c r="AA824" s="19"/>
      <c r="AB824" s="19"/>
      <c r="AC824" s="19"/>
      <c r="AD824" s="19"/>
      <c r="AE824" s="19"/>
      <c r="AG824" s="137"/>
      <c r="AN824" s="19"/>
      <c r="AO824" s="19"/>
      <c r="AP824" s="19"/>
      <c r="AQ824" s="19"/>
      <c r="AR824" s="19"/>
      <c r="AS824" s="19"/>
      <c r="AT824" s="19"/>
      <c r="AU824" s="19"/>
    </row>
    <row r="825" spans="27:64">
      <c r="AA825" s="19"/>
      <c r="AB825" s="19"/>
      <c r="AC825" s="19"/>
      <c r="AD825" s="19"/>
      <c r="AE825" s="19"/>
      <c r="AG825" s="137"/>
      <c r="AN825" s="19"/>
      <c r="AO825" s="19"/>
      <c r="AP825" s="19"/>
      <c r="AQ825" s="19"/>
      <c r="AR825" s="19"/>
      <c r="AS825" s="19"/>
      <c r="AT825" s="19"/>
      <c r="AU825" s="19"/>
    </row>
    <row r="826" spans="27:64">
      <c r="AA826" s="19"/>
      <c r="AB826" s="19"/>
      <c r="AC826" s="19"/>
      <c r="AD826" s="19"/>
      <c r="AE826" s="19"/>
      <c r="AG826" s="137"/>
      <c r="AN826" s="19"/>
      <c r="AO826" s="19"/>
      <c r="AP826" s="19"/>
      <c r="AQ826" s="19"/>
      <c r="AR826" s="19"/>
      <c r="AS826" s="19"/>
      <c r="AT826" s="19"/>
      <c r="AU826" s="19"/>
    </row>
    <row r="827" spans="27:64">
      <c r="AA827" s="19"/>
      <c r="AB827" s="19"/>
      <c r="AC827" s="19"/>
      <c r="AD827" s="19"/>
      <c r="AE827" s="19"/>
      <c r="AG827" s="137"/>
      <c r="AN827" s="19"/>
      <c r="AO827" s="19"/>
      <c r="AP827" s="19"/>
      <c r="AQ827" s="19"/>
      <c r="AR827" s="19"/>
      <c r="AS827" s="19"/>
      <c r="AT827" s="19"/>
      <c r="AU827" s="19"/>
    </row>
    <row r="828" spans="27:64">
      <c r="AA828" s="19"/>
      <c r="AB828" s="19"/>
      <c r="AC828" s="19"/>
      <c r="AD828" s="19"/>
      <c r="AE828" s="19"/>
      <c r="AG828" s="137"/>
      <c r="AN828" s="19"/>
      <c r="AO828" s="19"/>
      <c r="AP828" s="19"/>
      <c r="AQ828" s="19"/>
      <c r="AR828" s="19"/>
      <c r="AS828" s="19"/>
      <c r="AT828" s="19"/>
      <c r="AU828" s="19"/>
    </row>
    <row r="829" spans="27:64">
      <c r="AA829" s="19"/>
      <c r="AB829" s="19"/>
      <c r="AC829" s="19"/>
      <c r="AD829" s="19"/>
      <c r="AE829" s="19"/>
      <c r="AG829" s="137"/>
      <c r="AN829" s="19"/>
      <c r="AO829" s="19"/>
      <c r="AP829" s="19"/>
      <c r="AQ829" s="19"/>
      <c r="AR829" s="19"/>
      <c r="AS829" s="19"/>
      <c r="AT829" s="19"/>
      <c r="AU829" s="19"/>
    </row>
    <row r="830" spans="27:64">
      <c r="AA830" s="19"/>
      <c r="AB830" s="19"/>
      <c r="AC830" s="19"/>
      <c r="AD830" s="19"/>
      <c r="AE830" s="19"/>
      <c r="AG830" s="137"/>
      <c r="AN830" s="19"/>
      <c r="AO830" s="19"/>
      <c r="AP830" s="19"/>
      <c r="AQ830" s="19"/>
      <c r="AR830" s="19"/>
      <c r="AS830" s="19"/>
      <c r="AT830" s="19"/>
      <c r="AU830" s="19"/>
    </row>
    <row r="831" spans="27:64">
      <c r="AA831" s="19"/>
      <c r="AB831" s="19"/>
      <c r="AC831" s="19"/>
      <c r="AD831" s="19"/>
      <c r="AE831" s="19"/>
      <c r="AG831" s="137"/>
      <c r="AN831" s="19"/>
      <c r="AO831" s="19"/>
      <c r="AP831" s="19"/>
      <c r="AQ831" s="19"/>
      <c r="AR831" s="19"/>
      <c r="AS831" s="19"/>
      <c r="AT831" s="19"/>
      <c r="AU831" s="19"/>
    </row>
    <row r="832" spans="27:64">
      <c r="AA832" s="19"/>
      <c r="AB832" s="19"/>
      <c r="AC832" s="19"/>
      <c r="AD832" s="19"/>
      <c r="AE832" s="19"/>
      <c r="AG832" s="137"/>
      <c r="AN832" s="19"/>
      <c r="AO832" s="19"/>
      <c r="AP832" s="19"/>
      <c r="AQ832" s="19"/>
      <c r="AR832" s="19"/>
      <c r="AS832" s="19"/>
      <c r="AT832" s="19"/>
      <c r="AU832" s="19"/>
    </row>
    <row r="833" spans="27:50">
      <c r="AA833" s="19"/>
      <c r="AB833" s="19"/>
      <c r="AC833" s="19"/>
      <c r="AD833" s="19"/>
      <c r="AE833" s="19"/>
      <c r="AG833" s="137"/>
      <c r="AN833" s="19"/>
      <c r="AO833" s="19"/>
      <c r="AP833" s="19"/>
      <c r="AQ833" s="19"/>
      <c r="AR833" s="19"/>
      <c r="AS833" s="19"/>
      <c r="AT833" s="19"/>
      <c r="AU833" s="19"/>
      <c r="AV833" s="19"/>
      <c r="AX833" s="19"/>
    </row>
    <row r="834" spans="27:50">
      <c r="AA834" s="19"/>
      <c r="AB834" s="19"/>
      <c r="AC834" s="19"/>
      <c r="AD834" s="19"/>
      <c r="AE834" s="19"/>
      <c r="AG834" s="137"/>
      <c r="AN834" s="19"/>
      <c r="AO834" s="19"/>
      <c r="AP834" s="19"/>
      <c r="AQ834" s="19"/>
      <c r="AR834" s="19"/>
      <c r="AS834" s="19"/>
      <c r="AT834" s="19"/>
      <c r="AU834" s="19"/>
    </row>
    <row r="835" spans="27:50">
      <c r="AA835" s="19"/>
      <c r="AB835" s="19"/>
      <c r="AC835" s="19"/>
      <c r="AD835" s="19"/>
      <c r="AE835" s="19"/>
      <c r="AG835" s="137"/>
      <c r="AN835" s="19"/>
      <c r="AO835" s="19"/>
      <c r="AP835" s="19"/>
      <c r="AQ835" s="19"/>
      <c r="AR835" s="19"/>
      <c r="AS835" s="19"/>
      <c r="AT835" s="19"/>
      <c r="AU835" s="19"/>
    </row>
    <row r="836" spans="27:50">
      <c r="AA836" s="19"/>
      <c r="AB836" s="19"/>
      <c r="AC836" s="19"/>
      <c r="AD836" s="19"/>
      <c r="AE836" s="19"/>
      <c r="AG836" s="137"/>
      <c r="AN836" s="19"/>
      <c r="AO836" s="19"/>
      <c r="AP836" s="19"/>
      <c r="AQ836" s="19"/>
      <c r="AR836" s="19"/>
      <c r="AS836" s="19"/>
      <c r="AT836" s="19"/>
      <c r="AU836" s="19"/>
    </row>
    <row r="837" spans="27:50">
      <c r="AA837" s="19"/>
      <c r="AB837" s="19"/>
      <c r="AC837" s="19"/>
      <c r="AD837" s="19"/>
      <c r="AE837" s="19"/>
      <c r="AG837" s="137"/>
      <c r="AN837" s="19"/>
      <c r="AO837" s="19"/>
      <c r="AP837" s="19"/>
      <c r="AQ837" s="19"/>
      <c r="AR837" s="19"/>
      <c r="AS837" s="19"/>
      <c r="AT837" s="19"/>
      <c r="AU837" s="19"/>
    </row>
    <row r="838" spans="27:50">
      <c r="AA838" s="19"/>
      <c r="AB838" s="19"/>
      <c r="AC838" s="19"/>
      <c r="AD838" s="19"/>
      <c r="AE838" s="19"/>
      <c r="AG838" s="137"/>
      <c r="AN838" s="19"/>
      <c r="AO838" s="19"/>
      <c r="AP838" s="19"/>
      <c r="AQ838" s="19"/>
      <c r="AR838" s="19"/>
      <c r="AS838" s="19"/>
      <c r="AT838" s="19"/>
      <c r="AU838" s="19"/>
    </row>
    <row r="839" spans="27:50">
      <c r="AA839" s="19"/>
      <c r="AB839" s="19"/>
      <c r="AC839" s="19"/>
      <c r="AD839" s="19"/>
      <c r="AE839" s="19"/>
      <c r="AG839" s="137"/>
      <c r="AN839" s="19"/>
      <c r="AO839" s="19"/>
      <c r="AP839" s="19"/>
      <c r="AQ839" s="19"/>
      <c r="AR839" s="19"/>
      <c r="AS839" s="19"/>
      <c r="AT839" s="19"/>
      <c r="AU839" s="19"/>
    </row>
    <row r="840" spans="27:50">
      <c r="AA840" s="19"/>
      <c r="AB840" s="19"/>
      <c r="AC840" s="19"/>
      <c r="AD840" s="19"/>
      <c r="AE840" s="19"/>
      <c r="AG840" s="137"/>
      <c r="AN840" s="19"/>
      <c r="AO840" s="19"/>
      <c r="AP840" s="19"/>
      <c r="AQ840" s="19"/>
      <c r="AR840" s="19"/>
      <c r="AS840" s="19"/>
      <c r="AT840" s="19"/>
      <c r="AU840" s="19"/>
    </row>
    <row r="841" spans="27:50">
      <c r="AA841" s="19"/>
      <c r="AB841" s="19"/>
      <c r="AC841" s="19"/>
      <c r="AD841" s="19"/>
      <c r="AE841" s="19"/>
      <c r="AG841" s="137"/>
      <c r="AN841" s="19"/>
      <c r="AO841" s="19"/>
      <c r="AP841" s="19"/>
      <c r="AQ841" s="19"/>
      <c r="AR841" s="19"/>
      <c r="AS841" s="19"/>
      <c r="AT841" s="19"/>
      <c r="AU841" s="19"/>
    </row>
    <row r="842" spans="27:50">
      <c r="AA842" s="19"/>
      <c r="AB842" s="19"/>
      <c r="AC842" s="19"/>
      <c r="AD842" s="19"/>
      <c r="AE842" s="19"/>
      <c r="AG842" s="137"/>
      <c r="AN842" s="19"/>
      <c r="AO842" s="19"/>
      <c r="AP842" s="19"/>
      <c r="AQ842" s="19"/>
      <c r="AR842" s="19"/>
      <c r="AS842" s="19"/>
      <c r="AT842" s="19"/>
      <c r="AU842" s="19"/>
    </row>
    <row r="843" spans="27:50">
      <c r="AA843" s="19"/>
      <c r="AB843" s="19"/>
      <c r="AC843" s="19"/>
      <c r="AD843" s="19"/>
      <c r="AE843" s="19"/>
      <c r="AG843" s="137"/>
      <c r="AN843" s="19"/>
      <c r="AO843" s="19"/>
      <c r="AP843" s="19"/>
      <c r="AQ843" s="19"/>
      <c r="AR843" s="19"/>
      <c r="AS843" s="19"/>
      <c r="AT843" s="19"/>
      <c r="AU843" s="19"/>
    </row>
    <row r="844" spans="27:50">
      <c r="AA844" s="19"/>
      <c r="AB844" s="19"/>
      <c r="AC844" s="19"/>
      <c r="AD844" s="19"/>
      <c r="AE844" s="19"/>
      <c r="AG844" s="137"/>
      <c r="AN844" s="19"/>
      <c r="AO844" s="19"/>
      <c r="AP844" s="19"/>
      <c r="AQ844" s="19"/>
      <c r="AR844" s="19"/>
      <c r="AS844" s="19"/>
      <c r="AT844" s="19"/>
      <c r="AU844" s="19"/>
    </row>
    <row r="845" spans="27:50">
      <c r="AA845" s="19"/>
      <c r="AB845" s="19"/>
      <c r="AC845" s="19"/>
      <c r="AD845" s="19"/>
      <c r="AE845" s="19"/>
      <c r="AG845" s="137"/>
      <c r="AN845" s="19"/>
      <c r="AO845" s="19"/>
      <c r="AP845" s="19"/>
      <c r="AQ845" s="19"/>
      <c r="AR845" s="19"/>
      <c r="AS845" s="19"/>
      <c r="AT845" s="19"/>
      <c r="AU845" s="19"/>
    </row>
    <row r="846" spans="27:50">
      <c r="AA846" s="19"/>
      <c r="AB846" s="19"/>
      <c r="AC846" s="19"/>
      <c r="AD846" s="19"/>
      <c r="AE846" s="19"/>
      <c r="AG846" s="137"/>
      <c r="AN846" s="19"/>
      <c r="AO846" s="19"/>
      <c r="AP846" s="19"/>
      <c r="AQ846" s="19"/>
      <c r="AR846" s="19"/>
      <c r="AS846" s="19"/>
      <c r="AT846" s="19"/>
      <c r="AU846" s="19"/>
    </row>
    <row r="847" spans="27:50">
      <c r="AA847" s="19"/>
      <c r="AB847" s="19"/>
      <c r="AC847" s="19"/>
      <c r="AD847" s="19"/>
      <c r="AE847" s="19"/>
      <c r="AG847" s="137"/>
      <c r="AN847" s="19"/>
      <c r="AO847" s="19"/>
      <c r="AP847" s="19"/>
      <c r="AQ847" s="19"/>
      <c r="AR847" s="19"/>
      <c r="AS847" s="19"/>
      <c r="AT847" s="19"/>
      <c r="AU847" s="19"/>
    </row>
    <row r="848" spans="27:50">
      <c r="AA848" s="19"/>
      <c r="AB848" s="19"/>
      <c r="AC848" s="19"/>
      <c r="AD848" s="19"/>
      <c r="AE848" s="19"/>
      <c r="AG848" s="137"/>
      <c r="AN848" s="19"/>
      <c r="AO848" s="19"/>
      <c r="AP848" s="19"/>
      <c r="AQ848" s="19"/>
      <c r="AR848" s="19"/>
      <c r="AS848" s="19"/>
      <c r="AT848" s="19"/>
      <c r="AU848" s="19"/>
    </row>
    <row r="849" spans="27:47">
      <c r="AA849" s="19"/>
      <c r="AB849" s="19"/>
      <c r="AC849" s="19"/>
      <c r="AD849" s="19"/>
      <c r="AE849" s="19"/>
      <c r="AG849" s="137"/>
      <c r="AN849" s="19"/>
      <c r="AO849" s="19"/>
      <c r="AP849" s="19"/>
      <c r="AQ849" s="19"/>
      <c r="AR849" s="19"/>
      <c r="AS849" s="19"/>
      <c r="AT849" s="19"/>
      <c r="AU849" s="19"/>
    </row>
    <row r="850" spans="27:47">
      <c r="AA850" s="19"/>
      <c r="AB850" s="19"/>
      <c r="AC850" s="19"/>
      <c r="AD850" s="19"/>
      <c r="AE850" s="19"/>
      <c r="AG850" s="137"/>
      <c r="AN850" s="19"/>
      <c r="AO850" s="19"/>
      <c r="AP850" s="19"/>
      <c r="AQ850" s="19"/>
      <c r="AR850" s="19"/>
      <c r="AS850" s="19"/>
      <c r="AT850" s="19"/>
      <c r="AU850" s="19"/>
    </row>
    <row r="851" spans="27:47">
      <c r="AA851" s="19"/>
      <c r="AB851" s="19"/>
      <c r="AC851" s="19"/>
      <c r="AD851" s="19"/>
      <c r="AE851" s="19"/>
      <c r="AG851" s="137"/>
      <c r="AN851" s="19"/>
      <c r="AO851" s="19"/>
      <c r="AP851" s="19"/>
      <c r="AQ851" s="19"/>
      <c r="AR851" s="19"/>
      <c r="AS851" s="19"/>
      <c r="AT851" s="19"/>
      <c r="AU851" s="19"/>
    </row>
    <row r="852" spans="27:47">
      <c r="AA852" s="19"/>
      <c r="AB852" s="19"/>
      <c r="AC852" s="19"/>
      <c r="AD852" s="19"/>
      <c r="AE852" s="19"/>
      <c r="AG852" s="137"/>
      <c r="AN852" s="19"/>
      <c r="AO852" s="19"/>
      <c r="AP852" s="19"/>
      <c r="AQ852" s="19"/>
      <c r="AR852" s="19"/>
      <c r="AS852" s="19"/>
      <c r="AT852" s="19"/>
      <c r="AU852" s="19"/>
    </row>
    <row r="853" spans="27:47">
      <c r="AA853" s="19"/>
      <c r="AB853" s="19"/>
      <c r="AC853" s="19"/>
      <c r="AD853" s="19"/>
      <c r="AE853" s="19"/>
      <c r="AG853" s="137"/>
      <c r="AN853" s="19"/>
      <c r="AO853" s="19"/>
      <c r="AP853" s="19"/>
      <c r="AQ853" s="19"/>
      <c r="AR853" s="19"/>
      <c r="AS853" s="19"/>
      <c r="AT853" s="19"/>
      <c r="AU853" s="19"/>
    </row>
    <row r="854" spans="27:47">
      <c r="AA854" s="19"/>
      <c r="AB854" s="19"/>
      <c r="AC854" s="19"/>
      <c r="AD854" s="19"/>
      <c r="AE854" s="19"/>
      <c r="AG854" s="137"/>
      <c r="AN854" s="19"/>
      <c r="AO854" s="19"/>
      <c r="AP854" s="19"/>
      <c r="AQ854" s="19"/>
      <c r="AR854" s="19"/>
      <c r="AS854" s="19"/>
      <c r="AT854" s="19"/>
      <c r="AU854" s="19"/>
    </row>
    <row r="855" spans="27:47">
      <c r="AA855" s="19"/>
      <c r="AB855" s="19"/>
      <c r="AC855" s="19"/>
      <c r="AD855" s="19"/>
      <c r="AE855" s="19"/>
      <c r="AG855" s="137"/>
      <c r="AN855" s="19"/>
      <c r="AO855" s="19"/>
      <c r="AP855" s="19"/>
      <c r="AQ855" s="19"/>
      <c r="AR855" s="19"/>
      <c r="AS855" s="19"/>
      <c r="AT855" s="19"/>
      <c r="AU855" s="19"/>
    </row>
    <row r="856" spans="27:47">
      <c r="AA856" s="19"/>
      <c r="AB856" s="19"/>
      <c r="AC856" s="19"/>
      <c r="AD856" s="19"/>
      <c r="AE856" s="19"/>
      <c r="AG856" s="137"/>
      <c r="AN856" s="19"/>
      <c r="AO856" s="19"/>
      <c r="AP856" s="19"/>
      <c r="AQ856" s="19"/>
      <c r="AR856" s="19"/>
      <c r="AS856" s="19"/>
      <c r="AT856" s="19"/>
      <c r="AU856" s="19"/>
    </row>
    <row r="857" spans="27:47">
      <c r="AA857" s="19"/>
      <c r="AB857" s="19"/>
      <c r="AC857" s="19"/>
      <c r="AD857" s="19"/>
      <c r="AE857" s="19"/>
      <c r="AG857" s="137"/>
      <c r="AN857" s="19"/>
      <c r="AO857" s="19"/>
      <c r="AP857" s="19"/>
      <c r="AQ857" s="19"/>
      <c r="AR857" s="19"/>
      <c r="AS857" s="19"/>
      <c r="AT857" s="19"/>
      <c r="AU857" s="19"/>
    </row>
    <row r="858" spans="27:47">
      <c r="AA858" s="19"/>
      <c r="AB858" s="19"/>
      <c r="AC858" s="19"/>
      <c r="AD858" s="19"/>
      <c r="AE858" s="19"/>
      <c r="AG858" s="137"/>
      <c r="AN858" s="19"/>
      <c r="AO858" s="19"/>
      <c r="AP858" s="19"/>
      <c r="AQ858" s="19"/>
      <c r="AR858" s="19"/>
      <c r="AS858" s="19"/>
      <c r="AT858" s="19"/>
      <c r="AU858" s="19"/>
    </row>
    <row r="859" spans="27:47">
      <c r="AA859" s="19"/>
      <c r="AB859" s="19"/>
      <c r="AC859" s="19"/>
      <c r="AD859" s="19"/>
      <c r="AE859" s="19"/>
      <c r="AG859" s="137"/>
      <c r="AN859" s="19"/>
      <c r="AO859" s="19"/>
      <c r="AP859" s="19"/>
      <c r="AQ859" s="19"/>
      <c r="AR859" s="19"/>
      <c r="AS859" s="19"/>
      <c r="AT859" s="19"/>
      <c r="AU859" s="19"/>
    </row>
    <row r="860" spans="27:47">
      <c r="AA860" s="19"/>
      <c r="AB860" s="19"/>
      <c r="AC860" s="19"/>
      <c r="AD860" s="19"/>
      <c r="AE860" s="19"/>
      <c r="AG860" s="137"/>
      <c r="AN860" s="19"/>
      <c r="AO860" s="19"/>
      <c r="AP860" s="19"/>
      <c r="AQ860" s="19"/>
      <c r="AR860" s="19"/>
      <c r="AS860" s="19"/>
      <c r="AT860" s="19"/>
      <c r="AU860" s="19"/>
    </row>
    <row r="861" spans="27:47">
      <c r="AA861" s="19"/>
      <c r="AB861" s="19"/>
      <c r="AC861" s="19"/>
      <c r="AD861" s="19"/>
      <c r="AE861" s="19"/>
      <c r="AG861" s="137"/>
      <c r="AN861" s="19"/>
      <c r="AO861" s="19"/>
      <c r="AP861" s="19"/>
      <c r="AQ861" s="19"/>
      <c r="AR861" s="19"/>
      <c r="AS861" s="19"/>
      <c r="AT861" s="19"/>
      <c r="AU861" s="19"/>
    </row>
    <row r="862" spans="27:47">
      <c r="AA862" s="19"/>
      <c r="AB862" s="19"/>
      <c r="AC862" s="19"/>
      <c r="AD862" s="19"/>
      <c r="AE862" s="19"/>
      <c r="AG862" s="137"/>
      <c r="AN862" s="19"/>
      <c r="AO862" s="19"/>
      <c r="AP862" s="19"/>
      <c r="AQ862" s="19"/>
      <c r="AR862" s="19"/>
      <c r="AS862" s="19"/>
      <c r="AT862" s="19"/>
      <c r="AU862" s="19"/>
    </row>
    <row r="863" spans="27:47">
      <c r="AA863" s="19"/>
      <c r="AB863" s="19"/>
      <c r="AC863" s="19"/>
      <c r="AD863" s="19"/>
      <c r="AE863" s="19"/>
      <c r="AG863" s="137"/>
      <c r="AN863" s="19"/>
      <c r="AO863" s="19"/>
      <c r="AP863" s="19"/>
      <c r="AQ863" s="19"/>
      <c r="AR863" s="19"/>
      <c r="AS863" s="19"/>
      <c r="AT863" s="19"/>
      <c r="AU863" s="19"/>
    </row>
    <row r="864" spans="27:47">
      <c r="AA864" s="19"/>
      <c r="AB864" s="19"/>
      <c r="AC864" s="19"/>
      <c r="AD864" s="19"/>
      <c r="AE864" s="19"/>
      <c r="AG864" s="137"/>
      <c r="AN864" s="19"/>
      <c r="AO864" s="19"/>
      <c r="AP864" s="19"/>
      <c r="AQ864" s="19"/>
      <c r="AR864" s="19"/>
      <c r="AS864" s="19"/>
      <c r="AT864" s="19"/>
      <c r="AU864" s="19"/>
    </row>
    <row r="865" spans="27:47">
      <c r="AA865" s="19"/>
      <c r="AB865" s="19"/>
      <c r="AC865" s="19"/>
      <c r="AD865" s="19"/>
      <c r="AE865" s="19"/>
      <c r="AG865" s="137"/>
      <c r="AN865" s="19"/>
      <c r="AO865" s="19"/>
      <c r="AP865" s="19"/>
      <c r="AQ865" s="19"/>
      <c r="AR865" s="19"/>
      <c r="AS865" s="19"/>
      <c r="AT865" s="19"/>
      <c r="AU865" s="19"/>
    </row>
    <row r="866" spans="27:47">
      <c r="AA866" s="19"/>
      <c r="AB866" s="19"/>
      <c r="AC866" s="19"/>
      <c r="AD866" s="19"/>
      <c r="AE866" s="19"/>
      <c r="AG866" s="137"/>
      <c r="AN866" s="19"/>
      <c r="AO866" s="19"/>
      <c r="AP866" s="19"/>
      <c r="AQ866" s="19"/>
      <c r="AR866" s="19"/>
      <c r="AS866" s="19"/>
      <c r="AT866" s="19"/>
      <c r="AU866" s="19"/>
    </row>
    <row r="867" spans="27:47">
      <c r="AA867" s="19"/>
      <c r="AB867" s="19"/>
      <c r="AC867" s="19"/>
      <c r="AD867" s="19"/>
      <c r="AE867" s="19"/>
      <c r="AG867" s="137"/>
      <c r="AN867" s="19"/>
      <c r="AO867" s="19"/>
      <c r="AP867" s="19"/>
      <c r="AQ867" s="19"/>
      <c r="AR867" s="19"/>
      <c r="AS867" s="19"/>
      <c r="AT867" s="19"/>
      <c r="AU867" s="19"/>
    </row>
    <row r="868" spans="27:47">
      <c r="AA868" s="19"/>
      <c r="AB868" s="19"/>
      <c r="AC868" s="19"/>
      <c r="AD868" s="19"/>
      <c r="AE868" s="19"/>
      <c r="AG868" s="137"/>
      <c r="AN868" s="19"/>
      <c r="AO868" s="19"/>
      <c r="AP868" s="19"/>
      <c r="AQ868" s="19"/>
      <c r="AR868" s="19"/>
      <c r="AS868" s="19"/>
      <c r="AT868" s="19"/>
      <c r="AU868" s="19"/>
    </row>
    <row r="869" spans="27:47">
      <c r="AA869" s="19"/>
      <c r="AB869" s="19"/>
      <c r="AC869" s="19"/>
      <c r="AD869" s="19"/>
      <c r="AE869" s="19"/>
      <c r="AG869" s="137"/>
      <c r="AN869" s="19"/>
      <c r="AO869" s="19"/>
      <c r="AP869" s="19"/>
      <c r="AQ869" s="19"/>
      <c r="AR869" s="19"/>
      <c r="AS869" s="19"/>
      <c r="AT869" s="19"/>
      <c r="AU869" s="19"/>
    </row>
    <row r="870" spans="27:47">
      <c r="AA870" s="19"/>
      <c r="AB870" s="19"/>
      <c r="AC870" s="19"/>
      <c r="AD870" s="19"/>
      <c r="AE870" s="19"/>
      <c r="AG870" s="137"/>
      <c r="AN870" s="19"/>
      <c r="AO870" s="19"/>
      <c r="AP870" s="19"/>
      <c r="AQ870" s="19"/>
      <c r="AR870" s="19"/>
      <c r="AS870" s="19"/>
      <c r="AT870" s="19"/>
      <c r="AU870" s="19"/>
    </row>
    <row r="871" spans="27:47">
      <c r="AA871" s="19"/>
      <c r="AB871" s="19"/>
      <c r="AC871" s="19"/>
      <c r="AD871" s="19"/>
      <c r="AE871" s="19"/>
      <c r="AG871" s="137"/>
      <c r="AN871" s="19"/>
      <c r="AO871" s="19"/>
      <c r="AP871" s="19"/>
      <c r="AQ871" s="19"/>
      <c r="AR871" s="19"/>
      <c r="AS871" s="19"/>
      <c r="AT871" s="19"/>
      <c r="AU871" s="19"/>
    </row>
    <row r="872" spans="27:47">
      <c r="AA872" s="19"/>
      <c r="AB872" s="19"/>
      <c r="AC872" s="19"/>
      <c r="AD872" s="19"/>
      <c r="AE872" s="19"/>
      <c r="AG872" s="137"/>
      <c r="AN872" s="19"/>
      <c r="AO872" s="19"/>
      <c r="AP872" s="19"/>
      <c r="AQ872" s="19"/>
      <c r="AR872" s="19"/>
      <c r="AS872" s="19"/>
      <c r="AT872" s="19"/>
      <c r="AU872" s="19"/>
    </row>
    <row r="873" spans="27:47">
      <c r="AA873" s="19"/>
      <c r="AB873" s="19"/>
      <c r="AC873" s="19"/>
      <c r="AD873" s="19"/>
      <c r="AE873" s="19"/>
      <c r="AG873" s="137"/>
      <c r="AN873" s="19"/>
      <c r="AO873" s="19"/>
      <c r="AP873" s="19"/>
      <c r="AQ873" s="19"/>
      <c r="AR873" s="19"/>
      <c r="AS873" s="19"/>
      <c r="AT873" s="19"/>
      <c r="AU873" s="19"/>
    </row>
    <row r="874" spans="27:47">
      <c r="AA874" s="19"/>
      <c r="AB874" s="19"/>
      <c r="AC874" s="19"/>
      <c r="AD874" s="19"/>
      <c r="AE874" s="19"/>
      <c r="AG874" s="137"/>
      <c r="AN874" s="19"/>
      <c r="AO874" s="19"/>
      <c r="AP874" s="19"/>
      <c r="AQ874" s="19"/>
      <c r="AR874" s="19"/>
      <c r="AS874" s="19"/>
      <c r="AT874" s="19"/>
      <c r="AU874" s="19"/>
    </row>
    <row r="875" spans="27:47">
      <c r="AA875" s="19"/>
      <c r="AB875" s="19"/>
      <c r="AC875" s="19"/>
      <c r="AD875" s="19"/>
      <c r="AE875" s="19"/>
      <c r="AG875" s="137"/>
      <c r="AN875" s="19"/>
      <c r="AO875" s="19"/>
      <c r="AP875" s="19"/>
      <c r="AQ875" s="19"/>
      <c r="AR875" s="19"/>
      <c r="AS875" s="19"/>
      <c r="AT875" s="19"/>
      <c r="AU875" s="19"/>
    </row>
    <row r="876" spans="27:47">
      <c r="AA876" s="19"/>
      <c r="AB876" s="19"/>
      <c r="AC876" s="19"/>
      <c r="AD876" s="19"/>
      <c r="AE876" s="19"/>
      <c r="AG876" s="137"/>
      <c r="AN876" s="19"/>
      <c r="AO876" s="19"/>
      <c r="AP876" s="19"/>
      <c r="AQ876" s="19"/>
      <c r="AR876" s="19"/>
      <c r="AS876" s="19"/>
      <c r="AT876" s="19"/>
      <c r="AU876" s="19"/>
    </row>
    <row r="877" spans="27:47">
      <c r="AA877" s="19"/>
      <c r="AB877" s="19"/>
      <c r="AC877" s="19"/>
      <c r="AD877" s="19"/>
      <c r="AE877" s="19"/>
      <c r="AG877" s="137"/>
      <c r="AN877" s="19"/>
      <c r="AO877" s="19"/>
      <c r="AP877" s="19"/>
      <c r="AQ877" s="19"/>
      <c r="AR877" s="19"/>
      <c r="AS877" s="19"/>
      <c r="AT877" s="19"/>
      <c r="AU877" s="19"/>
    </row>
    <row r="878" spans="27:47">
      <c r="AA878" s="19"/>
      <c r="AB878" s="19"/>
      <c r="AC878" s="19"/>
      <c r="AD878" s="19"/>
      <c r="AE878" s="19"/>
      <c r="AG878" s="137"/>
      <c r="AN878" s="19"/>
      <c r="AO878" s="19"/>
      <c r="AP878" s="19"/>
      <c r="AQ878" s="19"/>
      <c r="AR878" s="19"/>
      <c r="AS878" s="19"/>
      <c r="AT878" s="19"/>
      <c r="AU878" s="19"/>
    </row>
    <row r="879" spans="27:47">
      <c r="AA879" s="19"/>
      <c r="AB879" s="19"/>
      <c r="AC879" s="19"/>
      <c r="AD879" s="19"/>
      <c r="AE879" s="19"/>
      <c r="AG879" s="137"/>
      <c r="AN879" s="19"/>
      <c r="AO879" s="19"/>
      <c r="AP879" s="19"/>
      <c r="AQ879" s="19"/>
      <c r="AR879" s="19"/>
      <c r="AS879" s="19"/>
      <c r="AT879" s="19"/>
      <c r="AU879" s="19"/>
    </row>
    <row r="880" spans="27:47">
      <c r="AA880" s="19"/>
      <c r="AB880" s="19"/>
      <c r="AC880" s="19"/>
      <c r="AD880" s="19"/>
      <c r="AE880" s="19"/>
      <c r="AG880" s="137"/>
      <c r="AN880" s="19"/>
      <c r="AO880" s="19"/>
      <c r="AP880" s="19"/>
      <c r="AQ880" s="19"/>
      <c r="AR880" s="19"/>
      <c r="AS880" s="19"/>
      <c r="AT880" s="19"/>
      <c r="AU880" s="19"/>
    </row>
    <row r="881" spans="27:48">
      <c r="AA881" s="19"/>
      <c r="AB881" s="19"/>
      <c r="AC881" s="19"/>
      <c r="AD881" s="19"/>
      <c r="AE881" s="19"/>
      <c r="AG881" s="137"/>
      <c r="AN881" s="19"/>
      <c r="AO881" s="19"/>
      <c r="AP881" s="19"/>
      <c r="AQ881" s="19"/>
      <c r="AR881" s="19"/>
      <c r="AS881" s="19"/>
      <c r="AT881" s="19"/>
      <c r="AU881" s="19"/>
    </row>
    <row r="882" spans="27:48">
      <c r="AA882" s="19"/>
      <c r="AB882" s="19"/>
      <c r="AC882" s="19"/>
      <c r="AD882" s="19"/>
      <c r="AE882" s="19"/>
      <c r="AG882" s="137"/>
      <c r="AN882" s="19"/>
      <c r="AO882" s="19"/>
      <c r="AP882" s="19"/>
      <c r="AQ882" s="19"/>
      <c r="AR882" s="19"/>
      <c r="AS882" s="19"/>
      <c r="AT882" s="19"/>
      <c r="AU882" s="19"/>
    </row>
    <row r="883" spans="27:48">
      <c r="AA883" s="19"/>
      <c r="AB883" s="19"/>
      <c r="AC883" s="19"/>
      <c r="AD883" s="19"/>
      <c r="AE883" s="19"/>
      <c r="AG883" s="137"/>
      <c r="AN883" s="19"/>
      <c r="AO883" s="19"/>
      <c r="AP883" s="19"/>
      <c r="AQ883" s="19"/>
      <c r="AR883" s="19"/>
      <c r="AS883" s="19"/>
      <c r="AT883" s="19"/>
      <c r="AU883" s="19"/>
    </row>
    <row r="884" spans="27:48">
      <c r="AA884" s="19"/>
      <c r="AB884" s="19"/>
      <c r="AC884" s="19"/>
      <c r="AD884" s="19"/>
      <c r="AE884" s="19"/>
      <c r="AG884" s="137"/>
      <c r="AN884" s="19"/>
      <c r="AO884" s="19"/>
      <c r="AP884" s="19"/>
      <c r="AQ884" s="19"/>
      <c r="AR884" s="19"/>
      <c r="AS884" s="19"/>
      <c r="AT884" s="19"/>
      <c r="AU884" s="19"/>
    </row>
    <row r="885" spans="27:48">
      <c r="AA885" s="19"/>
      <c r="AB885" s="19"/>
      <c r="AC885" s="19"/>
      <c r="AD885" s="19"/>
      <c r="AE885" s="19"/>
      <c r="AG885" s="137"/>
      <c r="AN885" s="19"/>
      <c r="AO885" s="19"/>
      <c r="AP885" s="19"/>
      <c r="AQ885" s="19"/>
      <c r="AR885" s="19"/>
      <c r="AS885" s="19"/>
      <c r="AT885" s="19"/>
      <c r="AU885" s="19"/>
    </row>
    <row r="886" spans="27:48">
      <c r="AA886" s="19"/>
      <c r="AB886" s="19"/>
      <c r="AC886" s="19"/>
      <c r="AD886" s="19"/>
      <c r="AE886" s="19"/>
      <c r="AG886" s="137"/>
      <c r="AN886" s="19"/>
      <c r="AO886" s="19"/>
      <c r="AP886" s="19"/>
      <c r="AQ886" s="19"/>
      <c r="AR886" s="19"/>
      <c r="AS886" s="19"/>
      <c r="AT886" s="19"/>
      <c r="AU886" s="19"/>
    </row>
    <row r="887" spans="27:48">
      <c r="AA887" s="19"/>
      <c r="AB887" s="19"/>
      <c r="AC887" s="19"/>
      <c r="AD887" s="19"/>
      <c r="AE887" s="19"/>
      <c r="AG887" s="137"/>
      <c r="AN887" s="19"/>
      <c r="AO887" s="19"/>
      <c r="AP887" s="19"/>
      <c r="AQ887" s="19"/>
      <c r="AR887" s="19"/>
      <c r="AS887" s="19"/>
      <c r="AT887" s="19"/>
      <c r="AU887" s="19"/>
    </row>
    <row r="888" spans="27:48">
      <c r="AA888" s="19"/>
      <c r="AB888" s="19"/>
      <c r="AC888" s="19"/>
      <c r="AD888" s="19"/>
      <c r="AE888" s="19"/>
      <c r="AG888" s="137"/>
      <c r="AN888" s="19"/>
      <c r="AO888" s="19"/>
      <c r="AP888" s="19"/>
      <c r="AQ888" s="19"/>
      <c r="AR888" s="19"/>
      <c r="AS888" s="19"/>
      <c r="AT888" s="19"/>
      <c r="AU888" s="19"/>
      <c r="AV888" s="19"/>
    </row>
    <row r="889" spans="27:48">
      <c r="AA889" s="19"/>
      <c r="AB889" s="19"/>
      <c r="AC889" s="19"/>
      <c r="AD889" s="19"/>
      <c r="AE889" s="19"/>
      <c r="AG889" s="137"/>
      <c r="AN889" s="19"/>
      <c r="AO889" s="19"/>
      <c r="AP889" s="19"/>
      <c r="AQ889" s="19"/>
      <c r="AR889" s="19"/>
      <c r="AS889" s="19"/>
      <c r="AT889" s="19"/>
      <c r="AU889" s="19"/>
    </row>
    <row r="890" spans="27:48">
      <c r="AA890" s="19"/>
      <c r="AB890" s="19"/>
      <c r="AC890" s="19"/>
      <c r="AD890" s="19"/>
      <c r="AE890" s="19"/>
      <c r="AG890" s="137"/>
      <c r="AN890" s="19"/>
      <c r="AO890" s="19"/>
      <c r="AP890" s="19"/>
      <c r="AQ890" s="19"/>
      <c r="AR890" s="19"/>
      <c r="AS890" s="19"/>
      <c r="AT890" s="19"/>
      <c r="AU890" s="19"/>
    </row>
    <row r="891" spans="27:48">
      <c r="AA891" s="19"/>
      <c r="AB891" s="19"/>
      <c r="AC891" s="19"/>
      <c r="AD891" s="19"/>
      <c r="AE891" s="19"/>
      <c r="AG891" s="137"/>
      <c r="AN891" s="19"/>
      <c r="AO891" s="19"/>
      <c r="AP891" s="19"/>
      <c r="AQ891" s="19"/>
      <c r="AR891" s="19"/>
      <c r="AS891" s="19"/>
      <c r="AT891" s="19"/>
      <c r="AU891" s="19"/>
    </row>
    <row r="892" spans="27:48">
      <c r="AA892" s="19"/>
      <c r="AB892" s="19"/>
      <c r="AC892" s="19"/>
      <c r="AD892" s="19"/>
      <c r="AE892" s="19"/>
      <c r="AG892" s="137"/>
      <c r="AN892" s="19"/>
      <c r="AO892" s="19"/>
      <c r="AP892" s="19"/>
      <c r="AQ892" s="19"/>
      <c r="AR892" s="19"/>
      <c r="AS892" s="19"/>
      <c r="AT892" s="19"/>
      <c r="AU892" s="19"/>
    </row>
    <row r="893" spans="27:48">
      <c r="AA893" s="19"/>
      <c r="AB893" s="19"/>
      <c r="AC893" s="19"/>
      <c r="AD893" s="19"/>
      <c r="AE893" s="19"/>
      <c r="AG893" s="137"/>
      <c r="AN893" s="19"/>
      <c r="AO893" s="19"/>
      <c r="AP893" s="19"/>
      <c r="AQ893" s="19"/>
      <c r="AR893" s="19"/>
      <c r="AS893" s="19"/>
      <c r="AT893" s="19"/>
      <c r="AU893" s="19"/>
    </row>
    <row r="894" spans="27:48">
      <c r="AA894" s="19"/>
      <c r="AB894" s="19"/>
      <c r="AC894" s="19"/>
      <c r="AD894" s="19"/>
      <c r="AE894" s="19"/>
      <c r="AG894" s="137"/>
      <c r="AN894" s="19"/>
      <c r="AO894" s="19"/>
      <c r="AP894" s="19"/>
      <c r="AQ894" s="19"/>
      <c r="AR894" s="19"/>
      <c r="AS894" s="19"/>
      <c r="AT894" s="19"/>
      <c r="AU894" s="19"/>
    </row>
    <row r="895" spans="27:48">
      <c r="AA895" s="19"/>
      <c r="AB895" s="19"/>
      <c r="AC895" s="19"/>
      <c r="AD895" s="19"/>
      <c r="AE895" s="19"/>
      <c r="AG895" s="137"/>
      <c r="AN895" s="19"/>
      <c r="AO895" s="19"/>
      <c r="AP895" s="19"/>
      <c r="AQ895" s="19"/>
      <c r="AR895" s="19"/>
      <c r="AS895" s="19"/>
      <c r="AT895" s="19"/>
      <c r="AU895" s="19"/>
    </row>
    <row r="896" spans="27:48">
      <c r="AA896" s="19"/>
      <c r="AB896" s="19"/>
      <c r="AC896" s="19"/>
      <c r="AD896" s="19"/>
      <c r="AE896" s="19"/>
      <c r="AG896" s="137"/>
      <c r="AN896" s="19"/>
      <c r="AO896" s="19"/>
      <c r="AP896" s="19"/>
      <c r="AQ896" s="19"/>
      <c r="AR896" s="19"/>
      <c r="AS896" s="19"/>
      <c r="AT896" s="19"/>
      <c r="AU896" s="19"/>
    </row>
    <row r="897" spans="27:64">
      <c r="AA897" s="19"/>
      <c r="AB897" s="19"/>
      <c r="AC897" s="19"/>
      <c r="AD897" s="19"/>
      <c r="AE897" s="19"/>
      <c r="AG897" s="137"/>
      <c r="AN897" s="19"/>
      <c r="AO897" s="19"/>
      <c r="AP897" s="19"/>
      <c r="AQ897" s="19"/>
      <c r="AR897" s="19"/>
      <c r="AS897" s="19"/>
      <c r="AT897" s="19"/>
      <c r="AU897" s="19"/>
    </row>
    <row r="898" spans="27:64">
      <c r="AA898" s="19"/>
      <c r="AB898" s="19"/>
      <c r="AC898" s="19"/>
      <c r="AD898" s="19"/>
      <c r="AE898" s="19"/>
      <c r="AG898" s="137"/>
      <c r="AN898" s="19"/>
      <c r="AO898" s="19"/>
      <c r="AP898" s="19"/>
      <c r="AQ898" s="19"/>
      <c r="AR898" s="19"/>
      <c r="AS898" s="19"/>
      <c r="AT898" s="19"/>
      <c r="AU898" s="19"/>
    </row>
    <row r="899" spans="27:64">
      <c r="AA899" s="19"/>
      <c r="AB899" s="19"/>
      <c r="AC899" s="19"/>
      <c r="AD899" s="19"/>
      <c r="AE899" s="19"/>
      <c r="AG899" s="137"/>
      <c r="AN899" s="19"/>
      <c r="AO899" s="19"/>
      <c r="AP899" s="19"/>
      <c r="AQ899" s="19"/>
      <c r="AR899" s="19"/>
      <c r="AS899" s="19"/>
      <c r="AT899" s="19"/>
      <c r="AU899" s="19"/>
    </row>
    <row r="900" spans="27:64">
      <c r="AA900" s="19"/>
      <c r="AB900" s="19"/>
      <c r="AC900" s="19"/>
      <c r="AD900" s="19"/>
      <c r="AE900" s="19"/>
      <c r="AG900" s="137"/>
      <c r="AN900" s="19"/>
      <c r="AO900" s="19"/>
      <c r="AP900" s="19"/>
      <c r="AQ900" s="19"/>
      <c r="AR900" s="19"/>
      <c r="AS900" s="19"/>
      <c r="AT900" s="19"/>
      <c r="AU900" s="19"/>
    </row>
    <row r="901" spans="27:64">
      <c r="AA901" s="19"/>
      <c r="AB901" s="19"/>
      <c r="AC901" s="19"/>
      <c r="AD901" s="19"/>
      <c r="AE901" s="19"/>
      <c r="AG901" s="137"/>
      <c r="AN901" s="19"/>
      <c r="AO901" s="19"/>
      <c r="AP901" s="19"/>
      <c r="AQ901" s="19"/>
      <c r="AR901" s="19"/>
      <c r="AS901" s="19"/>
      <c r="AT901" s="19"/>
      <c r="AU901" s="19"/>
    </row>
    <row r="902" spans="27:64">
      <c r="AA902" s="19"/>
      <c r="AB902" s="19"/>
      <c r="AC902" s="19"/>
      <c r="AD902" s="19"/>
      <c r="AE902" s="19"/>
      <c r="AG902" s="137"/>
      <c r="AN902" s="19"/>
      <c r="AO902" s="19"/>
      <c r="AP902" s="19"/>
      <c r="AQ902" s="19"/>
      <c r="AR902" s="19"/>
      <c r="AS902" s="19"/>
      <c r="AT902" s="19"/>
      <c r="AU902" s="19"/>
    </row>
    <row r="903" spans="27:64">
      <c r="AA903" s="19"/>
      <c r="AB903" s="19"/>
      <c r="AC903" s="19"/>
      <c r="AD903" s="19"/>
      <c r="AE903" s="19"/>
      <c r="AG903" s="137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</row>
    <row r="904" spans="27:64">
      <c r="AA904" s="19"/>
      <c r="AB904" s="19"/>
      <c r="AC904" s="19"/>
      <c r="AD904" s="19"/>
      <c r="AE904" s="19"/>
      <c r="AG904" s="137"/>
      <c r="AN904" s="19"/>
      <c r="AO904" s="19"/>
      <c r="AP904" s="19"/>
      <c r="AQ904" s="19"/>
      <c r="AR904" s="19"/>
      <c r="AS904" s="19"/>
      <c r="AT904" s="19"/>
      <c r="AU904" s="19"/>
    </row>
    <row r="905" spans="27:64">
      <c r="AA905" s="19"/>
      <c r="AB905" s="19"/>
      <c r="AC905" s="19"/>
      <c r="AD905" s="19"/>
      <c r="AE905" s="19"/>
      <c r="AG905" s="137"/>
      <c r="AN905" s="19"/>
      <c r="AO905" s="19"/>
      <c r="AP905" s="19"/>
      <c r="AQ905" s="19"/>
      <c r="AR905" s="19"/>
      <c r="AS905" s="19"/>
      <c r="AT905" s="19"/>
      <c r="AU905" s="19"/>
    </row>
    <row r="906" spans="27:64">
      <c r="AA906" s="19"/>
      <c r="AB906" s="19"/>
      <c r="AC906" s="19"/>
      <c r="AD906" s="19"/>
      <c r="AE906" s="19"/>
      <c r="AG906" s="137"/>
      <c r="AN906" s="19"/>
      <c r="AO906" s="19"/>
      <c r="AP906" s="19"/>
      <c r="AQ906" s="19"/>
      <c r="AR906" s="19"/>
      <c r="AS906" s="19"/>
      <c r="AT906" s="19"/>
      <c r="AU906" s="19"/>
    </row>
    <row r="907" spans="27:64">
      <c r="AA907" s="19"/>
      <c r="AB907" s="19"/>
      <c r="AC907" s="19"/>
      <c r="AD907" s="19"/>
      <c r="AE907" s="19"/>
      <c r="AG907" s="137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</row>
    <row r="908" spans="27:64">
      <c r="AA908" s="19"/>
      <c r="AB908" s="19"/>
      <c r="AC908" s="19"/>
      <c r="AD908" s="19"/>
      <c r="AE908" s="19"/>
      <c r="AG908" s="137"/>
      <c r="AN908" s="19"/>
      <c r="AO908" s="19"/>
      <c r="AP908" s="19"/>
      <c r="AQ908" s="19"/>
      <c r="AR908" s="19"/>
      <c r="AS908" s="19"/>
      <c r="AT908" s="19"/>
      <c r="AU908" s="19"/>
    </row>
    <row r="909" spans="27:64">
      <c r="AA909" s="19"/>
      <c r="AB909" s="19"/>
      <c r="AC909" s="19"/>
      <c r="AD909" s="19"/>
      <c r="AE909" s="19"/>
      <c r="AG909" s="137"/>
      <c r="AN909" s="19"/>
      <c r="AO909" s="19"/>
      <c r="AP909" s="19"/>
      <c r="AQ909" s="19"/>
      <c r="AR909" s="19"/>
      <c r="AS909" s="19"/>
      <c r="AT909" s="19"/>
      <c r="AU909" s="19"/>
    </row>
    <row r="910" spans="27:64">
      <c r="AA910" s="19"/>
      <c r="AB910" s="19"/>
      <c r="AC910" s="19"/>
      <c r="AD910" s="19"/>
      <c r="AE910" s="19"/>
      <c r="AG910" s="137"/>
      <c r="AN910" s="19"/>
      <c r="AO910" s="19"/>
      <c r="AP910" s="19"/>
      <c r="AQ910" s="19"/>
      <c r="AR910" s="19"/>
      <c r="AS910" s="19"/>
      <c r="AT910" s="19"/>
      <c r="AU910" s="19"/>
    </row>
    <row r="911" spans="27:64">
      <c r="AA911" s="19"/>
      <c r="AB911" s="19"/>
      <c r="AC911" s="19"/>
      <c r="AD911" s="19"/>
      <c r="AE911" s="19"/>
      <c r="AG911" s="137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</row>
    <row r="912" spans="27:64">
      <c r="AA912" s="19"/>
      <c r="AB912" s="19"/>
      <c r="AC912" s="19"/>
      <c r="AD912" s="19"/>
      <c r="AE912" s="19"/>
      <c r="AG912" s="137"/>
      <c r="AN912" s="19"/>
      <c r="AO912" s="19"/>
      <c r="AP912" s="19"/>
      <c r="AQ912" s="19"/>
      <c r="AR912" s="19"/>
      <c r="AS912" s="19"/>
      <c r="AT912" s="19"/>
      <c r="AU912" s="19"/>
    </row>
    <row r="913" spans="27:64">
      <c r="AA913" s="19"/>
      <c r="AB913" s="19"/>
      <c r="AC913" s="19"/>
      <c r="AD913" s="19"/>
      <c r="AE913" s="19"/>
      <c r="AG913" s="137"/>
      <c r="AN913" s="19"/>
      <c r="AO913" s="19"/>
      <c r="AP913" s="19"/>
      <c r="AQ913" s="19"/>
      <c r="AR913" s="19"/>
      <c r="AS913" s="19"/>
      <c r="AT913" s="19"/>
      <c r="AU913" s="19"/>
    </row>
    <row r="914" spans="27:64">
      <c r="AA914" s="19"/>
      <c r="AB914" s="19"/>
      <c r="AC914" s="19"/>
      <c r="AD914" s="19"/>
      <c r="AE914" s="19"/>
      <c r="AG914" s="137"/>
      <c r="AN914" s="19"/>
      <c r="AO914" s="19"/>
      <c r="AP914" s="19"/>
      <c r="AQ914" s="19"/>
      <c r="AR914" s="19"/>
      <c r="AS914" s="19"/>
      <c r="AT914" s="19"/>
      <c r="AU914" s="19"/>
    </row>
    <row r="915" spans="27:64">
      <c r="AA915" s="19"/>
      <c r="AB915" s="19"/>
      <c r="AC915" s="19"/>
      <c r="AD915" s="19"/>
      <c r="AE915" s="19"/>
      <c r="AG915" s="137"/>
      <c r="AN915" s="19"/>
      <c r="AO915" s="19"/>
      <c r="AP915" s="19"/>
      <c r="AQ915" s="19"/>
      <c r="AR915" s="19"/>
      <c r="AS915" s="19"/>
      <c r="AT915" s="19"/>
      <c r="AU915" s="19"/>
    </row>
    <row r="916" spans="27:64">
      <c r="AA916" s="19"/>
      <c r="AB916" s="19"/>
      <c r="AC916" s="19"/>
      <c r="AD916" s="19"/>
      <c r="AE916" s="19"/>
      <c r="AG916" s="137"/>
      <c r="AN916" s="19"/>
      <c r="AO916" s="19"/>
      <c r="AP916" s="19"/>
      <c r="AQ916" s="19"/>
      <c r="AR916" s="19"/>
      <c r="AS916" s="19"/>
      <c r="AT916" s="19"/>
      <c r="AU916" s="19"/>
    </row>
    <row r="917" spans="27:64">
      <c r="AA917" s="19"/>
      <c r="AB917" s="19"/>
      <c r="AC917" s="19"/>
      <c r="AD917" s="19"/>
      <c r="AE917" s="19"/>
      <c r="AG917" s="137"/>
      <c r="AN917" s="19"/>
      <c r="AO917" s="19"/>
      <c r="AP917" s="19"/>
      <c r="AQ917" s="19"/>
      <c r="AR917" s="19"/>
      <c r="AS917" s="19"/>
      <c r="AT917" s="19"/>
      <c r="AU917" s="19"/>
    </row>
    <row r="918" spans="27:64">
      <c r="AA918" s="19"/>
      <c r="AB918" s="19"/>
      <c r="AC918" s="19"/>
      <c r="AD918" s="19"/>
      <c r="AE918" s="19"/>
      <c r="AG918" s="137"/>
      <c r="AN918" s="19"/>
      <c r="AO918" s="19"/>
      <c r="AP918" s="19"/>
      <c r="AQ918" s="19"/>
      <c r="AR918" s="19"/>
      <c r="AS918" s="19"/>
      <c r="AT918" s="19"/>
      <c r="AU918" s="19"/>
    </row>
    <row r="919" spans="27:64">
      <c r="AA919" s="19"/>
      <c r="AB919" s="19"/>
      <c r="AC919" s="19"/>
      <c r="AD919" s="19"/>
      <c r="AE919" s="19"/>
      <c r="AG919" s="137"/>
      <c r="AN919" s="19"/>
      <c r="AO919" s="19"/>
      <c r="AP919" s="19"/>
      <c r="AQ919" s="19"/>
      <c r="AR919" s="19"/>
      <c r="AS919" s="19"/>
      <c r="AT919" s="19"/>
      <c r="AU919" s="19"/>
    </row>
    <row r="920" spans="27:64">
      <c r="AA920" s="19"/>
      <c r="AB920" s="19"/>
      <c r="AC920" s="19"/>
      <c r="AD920" s="19"/>
      <c r="AE920" s="19"/>
      <c r="AG920" s="137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</row>
    <row r="921" spans="27:64">
      <c r="AA921" s="19"/>
      <c r="AB921" s="19"/>
      <c r="AC921" s="19"/>
      <c r="AD921" s="19"/>
      <c r="AE921" s="19"/>
      <c r="AG921" s="137"/>
      <c r="AN921" s="19"/>
      <c r="AO921" s="19"/>
      <c r="AP921" s="19"/>
      <c r="AQ921" s="19"/>
      <c r="AR921" s="19"/>
      <c r="AS921" s="19"/>
      <c r="AT921" s="19"/>
      <c r="AU921" s="19"/>
    </row>
    <row r="922" spans="27:64">
      <c r="AA922" s="19"/>
      <c r="AB922" s="19"/>
      <c r="AC922" s="19"/>
      <c r="AD922" s="19"/>
      <c r="AE922" s="19"/>
      <c r="AG922" s="137"/>
      <c r="AN922" s="19"/>
      <c r="AO922" s="19"/>
      <c r="AP922" s="19"/>
      <c r="AQ922" s="19"/>
      <c r="AR922" s="19"/>
      <c r="AS922" s="19"/>
      <c r="AT922" s="19"/>
      <c r="AU922" s="19"/>
    </row>
    <row r="923" spans="27:64">
      <c r="AA923" s="19"/>
      <c r="AB923" s="19"/>
      <c r="AC923" s="19"/>
      <c r="AD923" s="19"/>
      <c r="AE923" s="19"/>
      <c r="AG923" s="137"/>
      <c r="AN923" s="19"/>
      <c r="AO923" s="19"/>
      <c r="AP923" s="19"/>
      <c r="AQ923" s="19"/>
      <c r="AR923" s="19"/>
      <c r="AS923" s="19"/>
      <c r="AT923" s="19"/>
      <c r="AU923" s="19"/>
    </row>
    <row r="924" spans="27:64">
      <c r="AA924" s="19"/>
      <c r="AB924" s="19"/>
      <c r="AC924" s="19"/>
      <c r="AD924" s="19"/>
      <c r="AE924" s="19"/>
      <c r="AG924" s="137"/>
      <c r="AN924" s="19"/>
      <c r="AO924" s="19"/>
      <c r="AP924" s="19"/>
      <c r="AQ924" s="19"/>
      <c r="AR924" s="19"/>
      <c r="AS924" s="19"/>
      <c r="AT924" s="19"/>
      <c r="AU924" s="19"/>
    </row>
    <row r="925" spans="27:64">
      <c r="AA925" s="19"/>
      <c r="AB925" s="19"/>
      <c r="AC925" s="19"/>
      <c r="AD925" s="19"/>
      <c r="AE925" s="19"/>
      <c r="AG925" s="137"/>
      <c r="AN925" s="19"/>
      <c r="AO925" s="19"/>
      <c r="AP925" s="19"/>
      <c r="AQ925" s="19"/>
      <c r="AR925" s="19"/>
      <c r="AS925" s="19"/>
      <c r="AT925" s="19"/>
      <c r="AU925" s="19"/>
    </row>
    <row r="926" spans="27:64">
      <c r="AA926" s="19"/>
      <c r="AB926" s="19"/>
      <c r="AC926" s="19"/>
      <c r="AD926" s="19"/>
      <c r="AE926" s="19"/>
      <c r="AG926" s="137"/>
      <c r="AN926" s="19"/>
      <c r="AO926" s="19"/>
      <c r="AP926" s="19"/>
      <c r="AQ926" s="19"/>
      <c r="AR926" s="19"/>
      <c r="AS926" s="19"/>
      <c r="AT926" s="19"/>
      <c r="AU926" s="19"/>
    </row>
    <row r="927" spans="27:64">
      <c r="AA927" s="19"/>
      <c r="AB927" s="19"/>
      <c r="AC927" s="19"/>
      <c r="AD927" s="19"/>
      <c r="AE927" s="19"/>
      <c r="AG927" s="137"/>
      <c r="AN927" s="19"/>
      <c r="AO927" s="19"/>
      <c r="AP927" s="19"/>
      <c r="AQ927" s="19"/>
      <c r="AR927" s="19"/>
      <c r="AS927" s="19"/>
      <c r="AT927" s="19"/>
      <c r="AU927" s="19"/>
    </row>
    <row r="928" spans="27:64">
      <c r="AA928" s="19"/>
      <c r="AB928" s="19"/>
      <c r="AC928" s="19"/>
      <c r="AD928" s="19"/>
      <c r="AE928" s="19"/>
      <c r="AG928" s="137"/>
      <c r="AN928" s="19"/>
      <c r="AO928" s="19"/>
      <c r="AP928" s="19"/>
      <c r="AQ928" s="19"/>
      <c r="AR928" s="19"/>
      <c r="AS928" s="19"/>
      <c r="AT928" s="19"/>
      <c r="AU928" s="19"/>
    </row>
    <row r="929" spans="27:64">
      <c r="AA929" s="19"/>
      <c r="AB929" s="19"/>
      <c r="AC929" s="19"/>
      <c r="AD929" s="19"/>
      <c r="AE929" s="19"/>
      <c r="AG929" s="137"/>
      <c r="AN929" s="19"/>
      <c r="AO929" s="19"/>
      <c r="AP929" s="19"/>
      <c r="AQ929" s="19"/>
      <c r="AR929" s="19"/>
      <c r="AS929" s="19"/>
      <c r="AT929" s="19"/>
      <c r="AU929" s="19"/>
    </row>
    <row r="930" spans="27:64">
      <c r="AA930" s="19"/>
      <c r="AB930" s="19"/>
      <c r="AC930" s="19"/>
      <c r="AD930" s="19"/>
      <c r="AE930" s="19"/>
      <c r="AG930" s="137"/>
      <c r="AN930" s="19"/>
      <c r="AO930" s="19"/>
      <c r="AP930" s="19"/>
      <c r="AQ930" s="19"/>
      <c r="AR930" s="19"/>
      <c r="AS930" s="19"/>
      <c r="AT930" s="19"/>
      <c r="AU930" s="19"/>
    </row>
    <row r="931" spans="27:64">
      <c r="AA931" s="19"/>
      <c r="AB931" s="19"/>
      <c r="AC931" s="19"/>
      <c r="AD931" s="19"/>
      <c r="AE931" s="19"/>
      <c r="AG931" s="137"/>
      <c r="AN931" s="19"/>
      <c r="AO931" s="19"/>
      <c r="AP931" s="19"/>
      <c r="AQ931" s="19"/>
      <c r="AR931" s="19"/>
      <c r="AS931" s="19"/>
      <c r="AT931" s="19"/>
      <c r="AU931" s="19"/>
    </row>
    <row r="932" spans="27:64">
      <c r="AA932" s="19"/>
      <c r="AB932" s="19"/>
      <c r="AC932" s="19"/>
      <c r="AD932" s="19"/>
      <c r="AE932" s="19"/>
      <c r="AG932" s="137"/>
      <c r="AN932" s="19"/>
      <c r="AO932" s="19"/>
      <c r="AP932" s="19"/>
      <c r="AQ932" s="19"/>
      <c r="AR932" s="19"/>
      <c r="AS932" s="19"/>
      <c r="AT932" s="19"/>
      <c r="AU932" s="19"/>
    </row>
    <row r="933" spans="27:64">
      <c r="AA933" s="19"/>
      <c r="AB933" s="19"/>
      <c r="AC933" s="19"/>
      <c r="AD933" s="19"/>
      <c r="AE933" s="19"/>
      <c r="AG933" s="137"/>
      <c r="AN933" s="19"/>
      <c r="AO933" s="19"/>
      <c r="AP933" s="19"/>
      <c r="AQ933" s="19"/>
      <c r="AR933" s="19"/>
      <c r="AS933" s="19"/>
      <c r="AT933" s="19"/>
      <c r="AU933" s="19"/>
    </row>
    <row r="934" spans="27:64">
      <c r="AA934" s="19"/>
      <c r="AB934" s="19"/>
      <c r="AC934" s="19"/>
      <c r="AD934" s="19"/>
      <c r="AE934" s="19"/>
      <c r="AG934" s="137"/>
      <c r="AN934" s="19"/>
      <c r="AO934" s="19"/>
      <c r="AP934" s="19"/>
      <c r="AQ934" s="19"/>
      <c r="AR934" s="19"/>
      <c r="AS934" s="19"/>
      <c r="AT934" s="19"/>
      <c r="AU934" s="19"/>
    </row>
    <row r="935" spans="27:64">
      <c r="AA935" s="19"/>
      <c r="AB935" s="19"/>
      <c r="AC935" s="19"/>
      <c r="AD935" s="19"/>
      <c r="AE935" s="19"/>
      <c r="AG935" s="137"/>
      <c r="AN935" s="19"/>
      <c r="AO935" s="19"/>
      <c r="AP935" s="19"/>
      <c r="AQ935" s="19"/>
      <c r="AR935" s="19"/>
      <c r="AS935" s="19"/>
      <c r="AT935" s="19"/>
      <c r="AU935" s="19"/>
    </row>
    <row r="936" spans="27:64">
      <c r="AA936" s="19"/>
      <c r="AB936" s="19"/>
      <c r="AC936" s="19"/>
      <c r="AD936" s="19"/>
      <c r="AE936" s="19"/>
      <c r="AG936" s="137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</row>
    <row r="937" spans="27:64">
      <c r="AA937" s="19"/>
      <c r="AB937" s="19"/>
      <c r="AC937" s="19"/>
      <c r="AD937" s="19"/>
      <c r="AE937" s="19"/>
      <c r="AG937" s="137"/>
      <c r="AN937" s="19"/>
      <c r="AO937" s="19"/>
      <c r="AP937" s="19"/>
      <c r="AQ937" s="19"/>
      <c r="AR937" s="19"/>
      <c r="AS937" s="19"/>
      <c r="AT937" s="19"/>
      <c r="AU937" s="19"/>
    </row>
    <row r="938" spans="27:64">
      <c r="AA938" s="19"/>
      <c r="AB938" s="19"/>
      <c r="AC938" s="19"/>
      <c r="AD938" s="19"/>
      <c r="AE938" s="19"/>
      <c r="AG938" s="137"/>
      <c r="AN938" s="19"/>
      <c r="AO938" s="19"/>
      <c r="AP938" s="19"/>
      <c r="AQ938" s="19"/>
      <c r="AR938" s="19"/>
      <c r="AS938" s="19"/>
      <c r="AT938" s="19"/>
      <c r="AU938" s="19"/>
    </row>
    <row r="939" spans="27:64">
      <c r="AA939" s="19"/>
      <c r="AB939" s="19"/>
      <c r="AC939" s="19"/>
      <c r="AD939" s="19"/>
      <c r="AE939" s="19"/>
      <c r="AG939" s="137"/>
      <c r="AN939" s="19"/>
      <c r="AO939" s="19"/>
      <c r="AP939" s="19"/>
      <c r="AQ939" s="19"/>
      <c r="AR939" s="19"/>
      <c r="AS939" s="19"/>
      <c r="AT939" s="19"/>
      <c r="AU939" s="19"/>
    </row>
    <row r="940" spans="27:64">
      <c r="AA940" s="19"/>
      <c r="AB940" s="19"/>
      <c r="AC940" s="19"/>
      <c r="AD940" s="19"/>
      <c r="AE940" s="19"/>
      <c r="AG940" s="137"/>
      <c r="AN940" s="19"/>
      <c r="AO940" s="19"/>
      <c r="AP940" s="19"/>
      <c r="AQ940" s="19"/>
      <c r="AR940" s="19"/>
      <c r="AS940" s="19"/>
      <c r="AT940" s="19"/>
      <c r="AU940" s="19"/>
    </row>
    <row r="941" spans="27:64">
      <c r="AA941" s="19"/>
      <c r="AB941" s="19"/>
      <c r="AC941" s="19"/>
      <c r="AD941" s="19"/>
      <c r="AE941" s="19"/>
      <c r="AG941" s="137"/>
      <c r="AN941" s="19"/>
      <c r="AO941" s="19"/>
      <c r="AP941" s="19"/>
      <c r="AQ941" s="19"/>
      <c r="AR941" s="19"/>
      <c r="AS941" s="19"/>
      <c r="AT941" s="19"/>
      <c r="AU941" s="19"/>
    </row>
    <row r="942" spans="27:64">
      <c r="AA942" s="19"/>
      <c r="AB942" s="19"/>
      <c r="AC942" s="19"/>
      <c r="AD942" s="19"/>
      <c r="AE942" s="19"/>
      <c r="AG942" s="137"/>
      <c r="AN942" s="19"/>
      <c r="AO942" s="19"/>
      <c r="AP942" s="19"/>
      <c r="AQ942" s="19"/>
      <c r="AR942" s="19"/>
      <c r="AS942" s="19"/>
      <c r="AT942" s="19"/>
      <c r="AU942" s="19"/>
    </row>
    <row r="943" spans="27:64">
      <c r="AA943" s="19"/>
      <c r="AB943" s="19"/>
      <c r="AC943" s="19"/>
      <c r="AD943" s="19"/>
      <c r="AE943" s="19"/>
      <c r="AG943" s="137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</row>
    <row r="944" spans="27:64">
      <c r="AA944" s="19"/>
      <c r="AB944" s="19"/>
      <c r="AC944" s="19"/>
      <c r="AD944" s="19"/>
      <c r="AE944" s="19"/>
      <c r="AG944" s="137"/>
      <c r="AN944" s="19"/>
      <c r="AO944" s="19"/>
      <c r="AP944" s="19"/>
      <c r="AQ944" s="19"/>
      <c r="AR944" s="19"/>
      <c r="AS944" s="19"/>
      <c r="AT944" s="19"/>
      <c r="AU944" s="19"/>
    </row>
    <row r="945" spans="27:64">
      <c r="AA945" s="19"/>
      <c r="AB945" s="19"/>
      <c r="AC945" s="19"/>
      <c r="AD945" s="19"/>
      <c r="AE945" s="19"/>
      <c r="AG945" s="137"/>
      <c r="AN945" s="19"/>
      <c r="AO945" s="19"/>
      <c r="AP945" s="19"/>
      <c r="AQ945" s="19"/>
      <c r="AR945" s="19"/>
      <c r="AS945" s="19"/>
      <c r="AT945" s="19"/>
      <c r="AU945" s="19"/>
    </row>
    <row r="946" spans="27:64">
      <c r="AA946" s="19"/>
      <c r="AB946" s="19"/>
      <c r="AC946" s="19"/>
      <c r="AD946" s="19"/>
      <c r="AE946" s="19"/>
      <c r="AG946" s="137"/>
      <c r="AN946" s="19"/>
      <c r="AO946" s="19"/>
      <c r="AP946" s="19"/>
      <c r="AQ946" s="19"/>
      <c r="AR946" s="19"/>
      <c r="AS946" s="19"/>
      <c r="AT946" s="19"/>
      <c r="AU946" s="19"/>
    </row>
    <row r="947" spans="27:64">
      <c r="AA947" s="19"/>
      <c r="AB947" s="19"/>
      <c r="AC947" s="19"/>
      <c r="AD947" s="19"/>
      <c r="AE947" s="19"/>
      <c r="AG947" s="137"/>
      <c r="AN947" s="19"/>
      <c r="AO947" s="19"/>
      <c r="AP947" s="19"/>
      <c r="AQ947" s="19"/>
      <c r="AR947" s="19"/>
      <c r="AS947" s="19"/>
      <c r="AT947" s="19"/>
      <c r="AU947" s="19"/>
    </row>
    <row r="948" spans="27:64">
      <c r="AA948" s="19"/>
      <c r="AB948" s="19"/>
      <c r="AC948" s="19"/>
      <c r="AD948" s="19"/>
      <c r="AE948" s="19"/>
      <c r="AG948" s="137"/>
      <c r="AN948" s="19"/>
      <c r="AO948" s="19"/>
      <c r="AP948" s="19"/>
      <c r="AQ948" s="19"/>
      <c r="AR948" s="19"/>
      <c r="AS948" s="19"/>
      <c r="AT948" s="19"/>
      <c r="AU948" s="19"/>
    </row>
    <row r="949" spans="27:64">
      <c r="AA949" s="19"/>
      <c r="AB949" s="19"/>
      <c r="AC949" s="19"/>
      <c r="AD949" s="19"/>
      <c r="AE949" s="19"/>
      <c r="AG949" s="137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</row>
    <row r="950" spans="27:64">
      <c r="AA950" s="19"/>
      <c r="AB950" s="19"/>
      <c r="AC950" s="19"/>
      <c r="AD950" s="19"/>
      <c r="AE950" s="19"/>
      <c r="AG950" s="137"/>
      <c r="AN950" s="19"/>
      <c r="AO950" s="19"/>
      <c r="AP950" s="19"/>
      <c r="AQ950" s="19"/>
      <c r="AR950" s="19"/>
      <c r="AS950" s="19"/>
      <c r="AT950" s="19"/>
      <c r="AU950" s="19"/>
    </row>
    <row r="951" spans="27:64">
      <c r="AA951" s="19"/>
      <c r="AB951" s="19"/>
      <c r="AC951" s="19"/>
      <c r="AD951" s="19"/>
      <c r="AE951" s="19"/>
      <c r="AG951" s="137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</row>
    <row r="952" spans="27:64">
      <c r="AA952" s="19"/>
      <c r="AB952" s="19"/>
      <c r="AC952" s="19"/>
      <c r="AD952" s="19"/>
      <c r="AE952" s="19"/>
      <c r="AG952" s="137"/>
      <c r="AN952" s="19"/>
      <c r="AO952" s="19"/>
      <c r="AP952" s="19"/>
      <c r="AQ952" s="19"/>
      <c r="AR952" s="19"/>
      <c r="AS952" s="19"/>
      <c r="AT952" s="19"/>
      <c r="AU952" s="19"/>
    </row>
    <row r="953" spans="27:64">
      <c r="AA953" s="19"/>
      <c r="AB953" s="19"/>
      <c r="AC953" s="19"/>
      <c r="AD953" s="19"/>
      <c r="AE953" s="19"/>
      <c r="AG953" s="137"/>
      <c r="AN953" s="19"/>
      <c r="AO953" s="19"/>
      <c r="AP953" s="19"/>
      <c r="AQ953" s="19"/>
      <c r="AR953" s="19"/>
      <c r="AS953" s="19"/>
      <c r="AT953" s="19"/>
      <c r="AU953" s="19"/>
      <c r="AV953" s="19"/>
    </row>
    <row r="954" spans="27:64">
      <c r="AA954" s="19"/>
      <c r="AB954" s="19"/>
      <c r="AC954" s="19"/>
      <c r="AD954" s="19"/>
      <c r="AE954" s="19"/>
      <c r="AG954" s="137"/>
      <c r="AN954" s="19"/>
      <c r="AO954" s="19"/>
      <c r="AP954" s="19"/>
      <c r="AQ954" s="19"/>
      <c r="AR954" s="19"/>
      <c r="AS954" s="19"/>
      <c r="AT954" s="19"/>
      <c r="AU954" s="19"/>
    </row>
    <row r="955" spans="27:64">
      <c r="AA955" s="19"/>
      <c r="AB955" s="19"/>
      <c r="AC955" s="19"/>
      <c r="AD955" s="19"/>
      <c r="AE955" s="19"/>
      <c r="AG955" s="137"/>
      <c r="AN955" s="19"/>
      <c r="AO955" s="19"/>
      <c r="AP955" s="19"/>
      <c r="AQ955" s="19"/>
      <c r="AR955" s="19"/>
      <c r="AS955" s="19"/>
      <c r="AT955" s="19"/>
      <c r="AU955" s="19"/>
    </row>
    <row r="956" spans="27:64">
      <c r="AA956" s="19"/>
      <c r="AB956" s="19"/>
      <c r="AC956" s="19"/>
      <c r="AD956" s="19"/>
      <c r="AE956" s="19"/>
      <c r="AG956" s="137"/>
      <c r="AN956" s="19"/>
      <c r="AO956" s="19"/>
      <c r="AP956" s="19"/>
      <c r="AQ956" s="19"/>
      <c r="AR956" s="19"/>
      <c r="AS956" s="19"/>
      <c r="AT956" s="19"/>
      <c r="AU956" s="19"/>
    </row>
    <row r="957" spans="27:64">
      <c r="AA957" s="19"/>
      <c r="AB957" s="19"/>
      <c r="AC957" s="19"/>
      <c r="AD957" s="19"/>
      <c r="AE957" s="19"/>
      <c r="AG957" s="137"/>
      <c r="AN957" s="19"/>
      <c r="AO957" s="19"/>
      <c r="AP957" s="19"/>
      <c r="AQ957" s="19"/>
      <c r="AR957" s="19"/>
      <c r="AS957" s="19"/>
      <c r="AT957" s="19"/>
      <c r="AU957" s="19"/>
    </row>
    <row r="958" spans="27:64">
      <c r="AA958" s="19"/>
      <c r="AB958" s="19"/>
      <c r="AC958" s="19"/>
      <c r="AD958" s="19"/>
      <c r="AE958" s="19"/>
      <c r="AG958" s="137"/>
      <c r="AN958" s="19"/>
      <c r="AO958" s="19"/>
      <c r="AP958" s="19"/>
      <c r="AQ958" s="19"/>
      <c r="AR958" s="19"/>
      <c r="AS958" s="19"/>
      <c r="AT958" s="19"/>
      <c r="AU958" s="19"/>
    </row>
    <row r="959" spans="27:64">
      <c r="AA959" s="19"/>
      <c r="AB959" s="19"/>
      <c r="AC959" s="19"/>
      <c r="AD959" s="19"/>
      <c r="AE959" s="19"/>
      <c r="AG959" s="137"/>
      <c r="AN959" s="19"/>
      <c r="AO959" s="19"/>
      <c r="AP959" s="19"/>
      <c r="AQ959" s="19"/>
      <c r="AR959" s="19"/>
      <c r="AS959" s="19"/>
      <c r="AT959" s="19"/>
      <c r="AU959" s="19"/>
      <c r="AV959" s="19"/>
    </row>
    <row r="960" spans="27:64">
      <c r="AA960" s="19"/>
      <c r="AB960" s="19"/>
      <c r="AC960" s="19"/>
      <c r="AD960" s="19"/>
      <c r="AE960" s="19"/>
      <c r="AG960" s="137"/>
      <c r="AN960" s="19"/>
      <c r="AO960" s="19"/>
      <c r="AP960" s="19"/>
      <c r="AQ960" s="19"/>
      <c r="AR960" s="19"/>
      <c r="AS960" s="19"/>
      <c r="AT960" s="19"/>
      <c r="AU960" s="19"/>
    </row>
    <row r="961" spans="27:48">
      <c r="AA961" s="19"/>
      <c r="AB961" s="19"/>
      <c r="AC961" s="19"/>
      <c r="AD961" s="19"/>
      <c r="AE961" s="19"/>
      <c r="AG961" s="137"/>
      <c r="AN961" s="19"/>
      <c r="AO961" s="19"/>
      <c r="AP961" s="19"/>
      <c r="AQ961" s="19"/>
      <c r="AR961" s="19"/>
      <c r="AS961" s="19"/>
      <c r="AT961" s="19"/>
      <c r="AU961" s="19"/>
    </row>
    <row r="962" spans="27:48">
      <c r="AA962" s="19"/>
      <c r="AB962" s="19"/>
      <c r="AC962" s="19"/>
      <c r="AD962" s="19"/>
      <c r="AE962" s="19"/>
      <c r="AG962" s="137"/>
      <c r="AN962" s="19"/>
      <c r="AO962" s="19"/>
      <c r="AP962" s="19"/>
      <c r="AQ962" s="19"/>
      <c r="AR962" s="19"/>
      <c r="AS962" s="19"/>
      <c r="AT962" s="19"/>
      <c r="AU962" s="19"/>
    </row>
    <row r="963" spans="27:48">
      <c r="AA963" s="19"/>
      <c r="AB963" s="19"/>
      <c r="AC963" s="19"/>
      <c r="AD963" s="19"/>
      <c r="AE963" s="19"/>
      <c r="AG963" s="137"/>
      <c r="AN963" s="19"/>
      <c r="AO963" s="19"/>
      <c r="AP963" s="19"/>
      <c r="AQ963" s="19"/>
      <c r="AR963" s="19"/>
      <c r="AS963" s="19"/>
      <c r="AT963" s="19"/>
      <c r="AU963" s="19"/>
    </row>
    <row r="964" spans="27:48">
      <c r="AA964" s="19"/>
      <c r="AB964" s="19"/>
      <c r="AC964" s="19"/>
      <c r="AD964" s="19"/>
      <c r="AE964" s="19"/>
      <c r="AG964" s="137"/>
      <c r="AN964" s="19"/>
      <c r="AO964" s="19"/>
      <c r="AP964" s="19"/>
      <c r="AQ964" s="19"/>
      <c r="AR964" s="19"/>
      <c r="AS964" s="19"/>
      <c r="AT964" s="19"/>
      <c r="AU964" s="19"/>
    </row>
    <row r="965" spans="27:48">
      <c r="AA965" s="19"/>
      <c r="AB965" s="19"/>
      <c r="AC965" s="19"/>
      <c r="AD965" s="19"/>
      <c r="AE965" s="19"/>
      <c r="AG965" s="137"/>
      <c r="AN965" s="19"/>
      <c r="AO965" s="19"/>
      <c r="AP965" s="19"/>
      <c r="AQ965" s="19"/>
      <c r="AR965" s="19"/>
      <c r="AS965" s="19"/>
      <c r="AT965" s="19"/>
      <c r="AU965" s="19"/>
    </row>
    <row r="966" spans="27:48">
      <c r="AA966" s="19"/>
      <c r="AB966" s="19"/>
      <c r="AC966" s="19"/>
      <c r="AD966" s="19"/>
      <c r="AE966" s="19"/>
      <c r="AG966" s="137"/>
      <c r="AN966" s="19"/>
      <c r="AO966" s="19"/>
      <c r="AP966" s="19"/>
      <c r="AQ966" s="19"/>
      <c r="AR966" s="19"/>
      <c r="AS966" s="19"/>
      <c r="AT966" s="19"/>
      <c r="AU966" s="19"/>
    </row>
    <row r="967" spans="27:48">
      <c r="AA967" s="19"/>
      <c r="AB967" s="19"/>
      <c r="AC967" s="19"/>
      <c r="AD967" s="19"/>
      <c r="AE967" s="19"/>
      <c r="AG967" s="137"/>
      <c r="AN967" s="19"/>
      <c r="AO967" s="19"/>
      <c r="AP967" s="19"/>
      <c r="AQ967" s="19"/>
      <c r="AR967" s="19"/>
      <c r="AS967" s="19"/>
      <c r="AT967" s="19"/>
      <c r="AU967" s="19"/>
    </row>
    <row r="968" spans="27:48">
      <c r="AA968" s="19"/>
      <c r="AB968" s="19"/>
      <c r="AC968" s="19"/>
      <c r="AD968" s="19"/>
      <c r="AE968" s="19"/>
      <c r="AG968" s="137"/>
      <c r="AN968" s="19"/>
      <c r="AO968" s="19"/>
      <c r="AP968" s="19"/>
      <c r="AQ968" s="19"/>
      <c r="AR968" s="19"/>
      <c r="AS968" s="19"/>
      <c r="AT968" s="19"/>
      <c r="AU968" s="19"/>
    </row>
    <row r="969" spans="27:48">
      <c r="AA969" s="19"/>
      <c r="AB969" s="19"/>
      <c r="AC969" s="19"/>
      <c r="AD969" s="19"/>
      <c r="AE969" s="19"/>
      <c r="AG969" s="137"/>
      <c r="AN969" s="19"/>
      <c r="AO969" s="19"/>
      <c r="AP969" s="19"/>
      <c r="AQ969" s="19"/>
      <c r="AR969" s="19"/>
      <c r="AS969" s="19"/>
      <c r="AT969" s="19"/>
      <c r="AU969" s="19"/>
    </row>
    <row r="970" spans="27:48">
      <c r="AA970" s="19"/>
      <c r="AB970" s="19"/>
      <c r="AC970" s="19"/>
      <c r="AD970" s="19"/>
      <c r="AE970" s="19"/>
      <c r="AG970" s="137"/>
      <c r="AN970" s="19"/>
      <c r="AO970" s="19"/>
      <c r="AP970" s="19"/>
      <c r="AQ970" s="19"/>
      <c r="AR970" s="19"/>
      <c r="AS970" s="19"/>
      <c r="AT970" s="19"/>
      <c r="AU970" s="19"/>
      <c r="AV970" s="19"/>
    </row>
    <row r="971" spans="27:48">
      <c r="AA971" s="19"/>
      <c r="AB971" s="19"/>
      <c r="AC971" s="19"/>
      <c r="AD971" s="19"/>
      <c r="AE971" s="19"/>
      <c r="AG971" s="137"/>
      <c r="AN971" s="19"/>
      <c r="AO971" s="19"/>
      <c r="AP971" s="19"/>
      <c r="AQ971" s="19"/>
      <c r="AR971" s="19"/>
      <c r="AS971" s="19"/>
      <c r="AT971" s="19"/>
      <c r="AU971" s="19"/>
    </row>
    <row r="972" spans="27:48">
      <c r="AA972" s="19"/>
      <c r="AB972" s="19"/>
      <c r="AC972" s="19"/>
      <c r="AD972" s="19"/>
      <c r="AE972" s="19"/>
      <c r="AG972" s="137"/>
      <c r="AN972" s="19"/>
      <c r="AO972" s="19"/>
      <c r="AP972" s="19"/>
      <c r="AQ972" s="19"/>
      <c r="AR972" s="19"/>
      <c r="AS972" s="19"/>
      <c r="AT972" s="19"/>
      <c r="AU972" s="19"/>
    </row>
    <row r="973" spans="27:48">
      <c r="AA973" s="19"/>
      <c r="AB973" s="19"/>
      <c r="AC973" s="19"/>
      <c r="AD973" s="19"/>
      <c r="AE973" s="19"/>
      <c r="AG973" s="137"/>
      <c r="AN973" s="19"/>
      <c r="AO973" s="19"/>
      <c r="AP973" s="19"/>
      <c r="AQ973" s="19"/>
      <c r="AR973" s="19"/>
      <c r="AS973" s="19"/>
      <c r="AT973" s="19"/>
      <c r="AU973" s="19"/>
    </row>
    <row r="974" spans="27:48">
      <c r="AA974" s="19"/>
      <c r="AB974" s="19"/>
      <c r="AC974" s="19"/>
      <c r="AD974" s="19"/>
      <c r="AE974" s="19"/>
      <c r="AG974" s="137"/>
      <c r="AN974" s="19"/>
      <c r="AO974" s="19"/>
      <c r="AP974" s="19"/>
      <c r="AQ974" s="19"/>
      <c r="AR974" s="19"/>
      <c r="AS974" s="19"/>
      <c r="AT974" s="19"/>
      <c r="AU974" s="19"/>
    </row>
    <row r="975" spans="27:48">
      <c r="AA975" s="19"/>
      <c r="AB975" s="19"/>
      <c r="AC975" s="19"/>
      <c r="AD975" s="19"/>
      <c r="AE975" s="19"/>
      <c r="AG975" s="137"/>
      <c r="AN975" s="19"/>
      <c r="AO975" s="19"/>
      <c r="AP975" s="19"/>
      <c r="AQ975" s="19"/>
      <c r="AR975" s="19"/>
      <c r="AS975" s="19"/>
      <c r="AT975" s="19"/>
      <c r="AU975" s="19"/>
    </row>
    <row r="976" spans="27:48">
      <c r="AA976" s="19"/>
      <c r="AB976" s="19"/>
      <c r="AC976" s="19"/>
      <c r="AD976" s="19"/>
      <c r="AE976" s="19"/>
      <c r="AG976" s="137"/>
      <c r="AN976" s="19"/>
      <c r="AO976" s="19"/>
      <c r="AP976" s="19"/>
      <c r="AQ976" s="19"/>
      <c r="AR976" s="19"/>
      <c r="AS976" s="19"/>
      <c r="AT976" s="19"/>
      <c r="AU976" s="19"/>
      <c r="AV976" s="19"/>
    </row>
    <row r="977" spans="27:64">
      <c r="AA977" s="19"/>
      <c r="AB977" s="19"/>
      <c r="AC977" s="19"/>
      <c r="AD977" s="19"/>
      <c r="AE977" s="19"/>
      <c r="AG977" s="137"/>
      <c r="AN977" s="19"/>
      <c r="AO977" s="19"/>
      <c r="AP977" s="19"/>
      <c r="AQ977" s="19"/>
      <c r="AR977" s="19"/>
      <c r="AS977" s="19"/>
      <c r="AT977" s="19"/>
      <c r="AU977" s="19"/>
    </row>
    <row r="978" spans="27:64">
      <c r="AA978" s="19"/>
      <c r="AB978" s="19"/>
      <c r="AC978" s="19"/>
      <c r="AD978" s="19"/>
      <c r="AE978" s="19"/>
      <c r="AG978" s="137"/>
      <c r="AN978" s="19"/>
      <c r="AO978" s="19"/>
      <c r="AP978" s="19"/>
      <c r="AQ978" s="19"/>
      <c r="AR978" s="19"/>
      <c r="AS978" s="19"/>
      <c r="AT978" s="19"/>
      <c r="AU978" s="19"/>
    </row>
    <row r="979" spans="27:64">
      <c r="AA979" s="19"/>
      <c r="AB979" s="19"/>
      <c r="AC979" s="19"/>
      <c r="AD979" s="19"/>
      <c r="AE979" s="19"/>
      <c r="AG979" s="137"/>
      <c r="AN979" s="19"/>
      <c r="AO979" s="19"/>
      <c r="AP979" s="19"/>
      <c r="AQ979" s="19"/>
      <c r="AR979" s="19"/>
      <c r="AS979" s="19"/>
      <c r="AT979" s="19"/>
      <c r="AU979" s="19"/>
    </row>
    <row r="980" spans="27:64">
      <c r="AA980" s="19"/>
      <c r="AB980" s="19"/>
      <c r="AC980" s="19"/>
      <c r="AD980" s="19"/>
      <c r="AE980" s="19"/>
      <c r="AG980" s="137"/>
      <c r="AN980" s="19"/>
      <c r="AO980" s="19"/>
      <c r="AP980" s="19"/>
      <c r="AQ980" s="19"/>
      <c r="AR980" s="19"/>
      <c r="AS980" s="19"/>
      <c r="AT980" s="19"/>
      <c r="AU980" s="19"/>
    </row>
    <row r="981" spans="27:64">
      <c r="AA981" s="19"/>
      <c r="AB981" s="19"/>
      <c r="AC981" s="19"/>
      <c r="AD981" s="19"/>
      <c r="AE981" s="19"/>
      <c r="AG981" s="137"/>
      <c r="AN981" s="19"/>
      <c r="AO981" s="19"/>
      <c r="AP981" s="19"/>
      <c r="AQ981" s="19"/>
      <c r="AR981" s="19"/>
      <c r="AS981" s="19"/>
      <c r="AT981" s="19"/>
      <c r="AU981" s="19"/>
    </row>
    <row r="982" spans="27:64">
      <c r="AA982" s="19"/>
      <c r="AB982" s="19"/>
      <c r="AC982" s="19"/>
      <c r="AD982" s="19"/>
      <c r="AE982" s="19"/>
      <c r="AG982" s="137"/>
      <c r="AN982" s="19"/>
      <c r="AO982" s="19"/>
      <c r="AP982" s="19"/>
      <c r="AQ982" s="19"/>
      <c r="AR982" s="19"/>
      <c r="AS982" s="19"/>
      <c r="AT982" s="19"/>
      <c r="AU982" s="19"/>
    </row>
    <row r="983" spans="27:64">
      <c r="AA983" s="19"/>
      <c r="AB983" s="19"/>
      <c r="AC983" s="19"/>
      <c r="AD983" s="19"/>
      <c r="AE983" s="19"/>
      <c r="AG983" s="137"/>
      <c r="AN983" s="19"/>
      <c r="AO983" s="19"/>
      <c r="AP983" s="19"/>
      <c r="AQ983" s="19"/>
      <c r="AR983" s="19"/>
      <c r="AS983" s="19"/>
      <c r="AT983" s="19"/>
      <c r="AU983" s="19"/>
    </row>
    <row r="984" spans="27:64">
      <c r="AA984" s="19"/>
      <c r="AB984" s="19"/>
      <c r="AC984" s="19"/>
      <c r="AD984" s="19"/>
      <c r="AE984" s="19"/>
      <c r="AG984" s="137"/>
      <c r="AN984" s="19"/>
      <c r="AO984" s="19"/>
      <c r="AP984" s="19"/>
      <c r="AQ984" s="19"/>
      <c r="AR984" s="19"/>
      <c r="AS984" s="19"/>
      <c r="AT984" s="19"/>
      <c r="AU984" s="19"/>
    </row>
    <row r="985" spans="27:64">
      <c r="AA985" s="19"/>
      <c r="AB985" s="19"/>
      <c r="AC985" s="19"/>
      <c r="AD985" s="19"/>
      <c r="AE985" s="19"/>
      <c r="AG985" s="137"/>
      <c r="AN985" s="19"/>
      <c r="AO985" s="19"/>
      <c r="AP985" s="19"/>
      <c r="AQ985" s="19"/>
      <c r="AR985" s="19"/>
      <c r="AS985" s="19"/>
      <c r="AT985" s="19"/>
      <c r="AU985" s="19"/>
    </row>
    <row r="986" spans="27:64">
      <c r="AA986" s="19"/>
      <c r="AB986" s="19"/>
      <c r="AC986" s="19"/>
      <c r="AD986" s="19"/>
      <c r="AE986" s="19"/>
      <c r="AG986" s="137"/>
      <c r="AN986" s="19"/>
      <c r="AO986" s="19"/>
      <c r="AP986" s="19"/>
      <c r="AQ986" s="19"/>
      <c r="AR986" s="19"/>
      <c r="AS986" s="19"/>
      <c r="AT986" s="19"/>
      <c r="AU986" s="19"/>
    </row>
    <row r="987" spans="27:64">
      <c r="AA987" s="19"/>
      <c r="AB987" s="19"/>
      <c r="AC987" s="19"/>
      <c r="AD987" s="19"/>
      <c r="AE987" s="19"/>
      <c r="AG987" s="137"/>
      <c r="AN987" s="19"/>
      <c r="AO987" s="19"/>
      <c r="AP987" s="19"/>
      <c r="AQ987" s="19"/>
      <c r="AR987" s="19"/>
      <c r="AS987" s="19"/>
      <c r="AT987" s="19"/>
      <c r="AU987" s="19"/>
    </row>
    <row r="988" spans="27:64">
      <c r="AA988" s="19"/>
      <c r="AB988" s="19"/>
      <c r="AC988" s="19"/>
      <c r="AD988" s="19"/>
      <c r="AE988" s="19"/>
      <c r="AG988" s="137"/>
      <c r="AN988" s="19"/>
      <c r="AO988" s="19"/>
      <c r="AP988" s="19"/>
      <c r="AQ988" s="19"/>
      <c r="AR988" s="19"/>
      <c r="AS988" s="19"/>
      <c r="AT988" s="19"/>
      <c r="AU988" s="19"/>
    </row>
    <row r="989" spans="27:64">
      <c r="AA989" s="19"/>
      <c r="AB989" s="19"/>
      <c r="AC989" s="19"/>
      <c r="AD989" s="19"/>
      <c r="AE989" s="19"/>
      <c r="AG989" s="137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</row>
    <row r="990" spans="27:64">
      <c r="AA990" s="19"/>
      <c r="AB990" s="19"/>
      <c r="AC990" s="19"/>
      <c r="AD990" s="19"/>
      <c r="AE990" s="19"/>
      <c r="AG990" s="137"/>
      <c r="AN990" s="19"/>
      <c r="AO990" s="19"/>
      <c r="AP990" s="19"/>
      <c r="AQ990" s="19"/>
      <c r="AR990" s="19"/>
      <c r="AS990" s="19"/>
      <c r="AT990" s="19"/>
      <c r="AU990" s="19"/>
    </row>
    <row r="991" spans="27:64">
      <c r="AA991" s="19"/>
      <c r="AB991" s="19"/>
      <c r="AC991" s="19"/>
      <c r="AD991" s="19"/>
      <c r="AE991" s="19"/>
      <c r="AG991" s="137"/>
      <c r="AN991" s="19"/>
      <c r="AO991" s="19"/>
      <c r="AP991" s="19"/>
      <c r="AQ991" s="19"/>
      <c r="AR991" s="19"/>
      <c r="AS991" s="19"/>
      <c r="AT991" s="19"/>
      <c r="AU991" s="19"/>
    </row>
    <row r="992" spans="27:64">
      <c r="AA992" s="19"/>
      <c r="AB992" s="19"/>
      <c r="AC992" s="19"/>
      <c r="AD992" s="19"/>
      <c r="AE992" s="19"/>
      <c r="AG992" s="137"/>
      <c r="AN992" s="19"/>
      <c r="AO992" s="19"/>
      <c r="AP992" s="19"/>
      <c r="AQ992" s="19"/>
      <c r="AR992" s="19"/>
      <c r="AS992" s="19"/>
      <c r="AT992" s="19"/>
      <c r="AU992" s="19"/>
    </row>
    <row r="993" spans="27:64">
      <c r="AA993" s="19"/>
      <c r="AB993" s="19"/>
      <c r="AC993" s="19"/>
      <c r="AD993" s="19"/>
      <c r="AE993" s="19"/>
      <c r="AG993" s="137"/>
      <c r="AN993" s="19"/>
      <c r="AO993" s="19"/>
      <c r="AP993" s="19"/>
      <c r="AQ993" s="19"/>
      <c r="AR993" s="19"/>
      <c r="AS993" s="19"/>
      <c r="AT993" s="19"/>
      <c r="AU993" s="19"/>
    </row>
    <row r="994" spans="27:64">
      <c r="AA994" s="19"/>
      <c r="AB994" s="19"/>
      <c r="AC994" s="19"/>
      <c r="AD994" s="19"/>
      <c r="AE994" s="19"/>
      <c r="AG994" s="137"/>
      <c r="AN994" s="19"/>
      <c r="AO994" s="19"/>
      <c r="AP994" s="19"/>
      <c r="AQ994" s="19"/>
      <c r="AR994" s="19"/>
      <c r="AS994" s="19"/>
      <c r="AT994" s="19"/>
      <c r="AU994" s="19"/>
    </row>
    <row r="995" spans="27:64">
      <c r="AA995" s="19"/>
      <c r="AB995" s="19"/>
      <c r="AC995" s="19"/>
      <c r="AD995" s="19"/>
      <c r="AE995" s="19"/>
      <c r="AG995" s="137"/>
      <c r="AN995" s="19"/>
      <c r="AO995" s="19"/>
      <c r="AP995" s="19"/>
      <c r="AQ995" s="19"/>
      <c r="AR995" s="19"/>
      <c r="AS995" s="19"/>
      <c r="AT995" s="19"/>
      <c r="AU995" s="19"/>
    </row>
    <row r="996" spans="27:64">
      <c r="AA996" s="19"/>
      <c r="AB996" s="19"/>
      <c r="AC996" s="19"/>
      <c r="AD996" s="19"/>
      <c r="AE996" s="19"/>
      <c r="AG996" s="137"/>
      <c r="AN996" s="19"/>
      <c r="AO996" s="19"/>
      <c r="AP996" s="19"/>
      <c r="AQ996" s="19"/>
      <c r="AR996" s="19"/>
      <c r="AS996" s="19"/>
      <c r="AT996" s="19"/>
      <c r="AU996" s="19"/>
    </row>
    <row r="997" spans="27:64">
      <c r="AA997" s="19"/>
      <c r="AB997" s="19"/>
      <c r="AC997" s="19"/>
      <c r="AD997" s="19"/>
      <c r="AE997" s="19"/>
      <c r="AG997" s="137"/>
      <c r="AN997" s="19"/>
      <c r="AO997" s="19"/>
      <c r="AP997" s="19"/>
      <c r="AQ997" s="19"/>
      <c r="AR997" s="19"/>
      <c r="AS997" s="19"/>
      <c r="AT997" s="19"/>
      <c r="AU997" s="19"/>
    </row>
    <row r="998" spans="27:64">
      <c r="AA998" s="19"/>
      <c r="AB998" s="19"/>
      <c r="AC998" s="19"/>
      <c r="AD998" s="19"/>
      <c r="AE998" s="19"/>
      <c r="AG998" s="137"/>
      <c r="AN998" s="19"/>
      <c r="AO998" s="19"/>
      <c r="AP998" s="19"/>
      <c r="AQ998" s="19"/>
      <c r="AR998" s="19"/>
      <c r="AS998" s="19"/>
      <c r="AT998" s="19"/>
      <c r="AU998" s="19"/>
    </row>
    <row r="999" spans="27:64">
      <c r="AA999" s="19"/>
      <c r="AB999" s="19"/>
      <c r="AC999" s="19"/>
      <c r="AD999" s="19"/>
      <c r="AE999" s="19"/>
      <c r="AG999" s="137"/>
      <c r="AN999" s="19"/>
      <c r="AO999" s="19"/>
      <c r="AP999" s="19"/>
      <c r="AQ999" s="19"/>
      <c r="AR999" s="19"/>
      <c r="AS999" s="19"/>
      <c r="AT999" s="19"/>
      <c r="AU999" s="19"/>
    </row>
    <row r="1000" spans="27:64">
      <c r="AA1000" s="19"/>
      <c r="AB1000" s="19"/>
      <c r="AC1000" s="19"/>
      <c r="AD1000" s="19"/>
      <c r="AE1000" s="19"/>
      <c r="AG1000" s="137"/>
      <c r="AN1000" s="19"/>
      <c r="AO1000" s="19"/>
      <c r="AP1000" s="19"/>
      <c r="AQ1000" s="19"/>
      <c r="AR1000" s="19"/>
      <c r="AS1000" s="19"/>
      <c r="AT1000" s="19"/>
      <c r="AU1000" s="19"/>
    </row>
    <row r="1001" spans="27:64">
      <c r="AA1001" s="19"/>
      <c r="AB1001" s="19"/>
      <c r="AC1001" s="19"/>
      <c r="AD1001" s="19"/>
      <c r="AE1001" s="19"/>
      <c r="AG1001" s="137"/>
      <c r="AN1001" s="19"/>
      <c r="AO1001" s="19"/>
      <c r="AP1001" s="19"/>
      <c r="AQ1001" s="19"/>
      <c r="AR1001" s="19"/>
      <c r="AS1001" s="19"/>
      <c r="AT1001" s="19"/>
      <c r="AU1001" s="19"/>
    </row>
    <row r="1002" spans="27:64">
      <c r="AA1002" s="19"/>
      <c r="AB1002" s="19"/>
      <c r="AC1002" s="19"/>
      <c r="AD1002" s="19"/>
      <c r="AE1002" s="19"/>
      <c r="AG1002" s="137"/>
      <c r="AN1002" s="19"/>
      <c r="AO1002" s="19"/>
      <c r="AP1002" s="19"/>
      <c r="AQ1002" s="19"/>
      <c r="AR1002" s="19"/>
      <c r="AS1002" s="19"/>
      <c r="AT1002" s="19"/>
      <c r="AU1002" s="19"/>
    </row>
    <row r="1003" spans="27:64">
      <c r="AA1003" s="19"/>
      <c r="AB1003" s="19"/>
      <c r="AC1003" s="19"/>
      <c r="AD1003" s="19"/>
      <c r="AE1003" s="19"/>
      <c r="AG1003" s="137"/>
      <c r="AN1003" s="19"/>
      <c r="AO1003" s="19"/>
      <c r="AP1003" s="19"/>
      <c r="AQ1003" s="19"/>
      <c r="AR1003" s="19"/>
      <c r="AS1003" s="19"/>
      <c r="AT1003" s="19"/>
      <c r="AU1003" s="19"/>
    </row>
    <row r="1004" spans="27:64">
      <c r="AA1004" s="19"/>
      <c r="AB1004" s="19"/>
      <c r="AC1004" s="19"/>
      <c r="AD1004" s="19"/>
      <c r="AE1004" s="19"/>
      <c r="AG1004" s="137"/>
      <c r="AN1004" s="19"/>
      <c r="AO1004" s="19"/>
      <c r="AP1004" s="19"/>
      <c r="AQ1004" s="19"/>
      <c r="AR1004" s="19"/>
      <c r="AS1004" s="19"/>
      <c r="AT1004" s="19"/>
      <c r="AU1004" s="19"/>
    </row>
    <row r="1005" spans="27:64">
      <c r="AA1005" s="19"/>
      <c r="AB1005" s="19"/>
      <c r="AC1005" s="19"/>
      <c r="AD1005" s="19"/>
      <c r="AE1005" s="19"/>
      <c r="AG1005" s="137"/>
      <c r="AN1005" s="19"/>
      <c r="AO1005" s="19"/>
      <c r="AP1005" s="19"/>
      <c r="AQ1005" s="19"/>
      <c r="AR1005" s="19"/>
      <c r="AS1005" s="19"/>
      <c r="AT1005" s="19"/>
      <c r="AU1005" s="19"/>
    </row>
    <row r="1006" spans="27:64">
      <c r="AA1006" s="19"/>
      <c r="AB1006" s="19"/>
      <c r="AC1006" s="19"/>
      <c r="AD1006" s="19"/>
      <c r="AE1006" s="19"/>
      <c r="AG1006" s="137"/>
      <c r="AN1006" s="19"/>
      <c r="AO1006" s="19"/>
      <c r="AP1006" s="19"/>
      <c r="AQ1006" s="19"/>
      <c r="AR1006" s="19"/>
      <c r="AS1006" s="19"/>
      <c r="AT1006" s="19"/>
      <c r="AU1006" s="19"/>
    </row>
    <row r="1007" spans="27:64">
      <c r="AA1007" s="19"/>
      <c r="AB1007" s="19"/>
      <c r="AC1007" s="19"/>
      <c r="AD1007" s="19"/>
      <c r="AE1007" s="19"/>
      <c r="AG1007" s="137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</row>
    <row r="1008" spans="27:64">
      <c r="AA1008" s="19"/>
      <c r="AB1008" s="19"/>
      <c r="AC1008" s="19"/>
      <c r="AD1008" s="19"/>
      <c r="AE1008" s="19"/>
      <c r="AG1008" s="137"/>
      <c r="AN1008" s="19"/>
      <c r="AO1008" s="19"/>
      <c r="AP1008" s="19"/>
      <c r="AQ1008" s="19"/>
      <c r="AR1008" s="19"/>
      <c r="AS1008" s="19"/>
      <c r="AT1008" s="19"/>
      <c r="AU1008" s="19"/>
    </row>
    <row r="1009" spans="27:47">
      <c r="AA1009" s="19"/>
      <c r="AB1009" s="19"/>
      <c r="AC1009" s="19"/>
      <c r="AD1009" s="19"/>
      <c r="AE1009" s="19"/>
      <c r="AG1009" s="137"/>
      <c r="AN1009" s="19"/>
      <c r="AO1009" s="19"/>
      <c r="AP1009" s="19"/>
      <c r="AQ1009" s="19"/>
      <c r="AR1009" s="19"/>
      <c r="AS1009" s="19"/>
      <c r="AT1009" s="19"/>
      <c r="AU1009" s="19"/>
    </row>
    <row r="1010" spans="27:47">
      <c r="AA1010" s="19"/>
      <c r="AB1010" s="19"/>
      <c r="AC1010" s="19"/>
      <c r="AD1010" s="19"/>
      <c r="AE1010" s="19"/>
      <c r="AG1010" s="137"/>
      <c r="AN1010" s="19"/>
      <c r="AO1010" s="19"/>
      <c r="AP1010" s="19"/>
      <c r="AQ1010" s="19"/>
      <c r="AR1010" s="19"/>
      <c r="AS1010" s="19"/>
      <c r="AT1010" s="19"/>
      <c r="AU1010" s="19"/>
    </row>
    <row r="1011" spans="27:47">
      <c r="AA1011" s="19"/>
      <c r="AB1011" s="19"/>
      <c r="AC1011" s="19"/>
      <c r="AD1011" s="19"/>
      <c r="AE1011" s="19"/>
      <c r="AG1011" s="137"/>
      <c r="AN1011" s="19"/>
      <c r="AO1011" s="19"/>
      <c r="AP1011" s="19"/>
      <c r="AQ1011" s="19"/>
      <c r="AR1011" s="19"/>
      <c r="AS1011" s="19"/>
      <c r="AT1011" s="19"/>
      <c r="AU1011" s="19"/>
    </row>
    <row r="1012" spans="27:47">
      <c r="AA1012" s="19"/>
      <c r="AB1012" s="19"/>
      <c r="AC1012" s="19"/>
      <c r="AD1012" s="19"/>
      <c r="AE1012" s="19"/>
      <c r="AG1012" s="137"/>
      <c r="AN1012" s="19"/>
      <c r="AO1012" s="19"/>
      <c r="AP1012" s="19"/>
      <c r="AQ1012" s="19"/>
      <c r="AR1012" s="19"/>
      <c r="AS1012" s="19"/>
      <c r="AT1012" s="19"/>
      <c r="AU1012" s="19"/>
    </row>
    <row r="1013" spans="27:47">
      <c r="AA1013" s="19"/>
      <c r="AB1013" s="19"/>
      <c r="AC1013" s="19"/>
      <c r="AD1013" s="19"/>
      <c r="AE1013" s="19"/>
      <c r="AG1013" s="137"/>
      <c r="AN1013" s="19"/>
      <c r="AO1013" s="19"/>
      <c r="AP1013" s="19"/>
      <c r="AQ1013" s="19"/>
      <c r="AR1013" s="19"/>
      <c r="AS1013" s="19"/>
      <c r="AT1013" s="19"/>
      <c r="AU1013" s="19"/>
    </row>
    <row r="1014" spans="27:47">
      <c r="AA1014" s="19"/>
      <c r="AB1014" s="19"/>
      <c r="AC1014" s="19"/>
      <c r="AD1014" s="19"/>
      <c r="AE1014" s="19"/>
      <c r="AG1014" s="137"/>
      <c r="AN1014" s="19"/>
      <c r="AO1014" s="19"/>
      <c r="AP1014" s="19"/>
      <c r="AQ1014" s="19"/>
      <c r="AR1014" s="19"/>
      <c r="AS1014" s="19"/>
      <c r="AT1014" s="19"/>
      <c r="AU1014" s="19"/>
    </row>
    <row r="1015" spans="27:47">
      <c r="AA1015" s="19"/>
      <c r="AB1015" s="19"/>
      <c r="AC1015" s="19"/>
      <c r="AD1015" s="19"/>
      <c r="AE1015" s="19"/>
      <c r="AG1015" s="137"/>
      <c r="AN1015" s="19"/>
      <c r="AO1015" s="19"/>
      <c r="AP1015" s="19"/>
      <c r="AQ1015" s="19"/>
      <c r="AR1015" s="19"/>
      <c r="AS1015" s="19"/>
      <c r="AT1015" s="19"/>
      <c r="AU1015" s="19"/>
    </row>
    <row r="1016" spans="27:47">
      <c r="AA1016" s="19"/>
      <c r="AB1016" s="19"/>
      <c r="AC1016" s="19"/>
      <c r="AD1016" s="19"/>
      <c r="AE1016" s="19"/>
      <c r="AG1016" s="137"/>
      <c r="AN1016" s="19"/>
      <c r="AO1016" s="19"/>
      <c r="AP1016" s="19"/>
      <c r="AQ1016" s="19"/>
      <c r="AR1016" s="19"/>
      <c r="AS1016" s="19"/>
      <c r="AT1016" s="19"/>
      <c r="AU1016" s="19"/>
    </row>
    <row r="1017" spans="27:47">
      <c r="AA1017" s="19"/>
      <c r="AB1017" s="19"/>
      <c r="AC1017" s="19"/>
      <c r="AD1017" s="19"/>
      <c r="AE1017" s="19"/>
      <c r="AG1017" s="137"/>
      <c r="AN1017" s="19"/>
      <c r="AO1017" s="19"/>
      <c r="AP1017" s="19"/>
      <c r="AQ1017" s="19"/>
      <c r="AR1017" s="19"/>
      <c r="AS1017" s="19"/>
      <c r="AT1017" s="19"/>
      <c r="AU1017" s="19"/>
    </row>
    <row r="1018" spans="27:47">
      <c r="AA1018" s="19"/>
      <c r="AB1018" s="19"/>
      <c r="AC1018" s="19"/>
      <c r="AD1018" s="19"/>
      <c r="AE1018" s="19"/>
      <c r="AG1018" s="137"/>
      <c r="AN1018" s="19"/>
      <c r="AO1018" s="19"/>
      <c r="AP1018" s="19"/>
      <c r="AQ1018" s="19"/>
      <c r="AR1018" s="19"/>
      <c r="AS1018" s="19"/>
      <c r="AT1018" s="19"/>
      <c r="AU1018" s="19"/>
    </row>
    <row r="1019" spans="27:47">
      <c r="AA1019" s="19"/>
      <c r="AB1019" s="19"/>
      <c r="AC1019" s="19"/>
      <c r="AD1019" s="19"/>
      <c r="AE1019" s="19"/>
      <c r="AG1019" s="137"/>
      <c r="AN1019" s="19"/>
      <c r="AO1019" s="19"/>
      <c r="AP1019" s="19"/>
      <c r="AQ1019" s="19"/>
      <c r="AR1019" s="19"/>
      <c r="AS1019" s="19"/>
      <c r="AT1019" s="19"/>
      <c r="AU1019" s="19"/>
    </row>
    <row r="1020" spans="27:47">
      <c r="AA1020" s="19"/>
      <c r="AB1020" s="19"/>
      <c r="AC1020" s="19"/>
      <c r="AD1020" s="19"/>
      <c r="AE1020" s="19"/>
      <c r="AG1020" s="137"/>
      <c r="AN1020" s="19"/>
      <c r="AO1020" s="19"/>
      <c r="AP1020" s="19"/>
      <c r="AQ1020" s="19"/>
      <c r="AR1020" s="19"/>
      <c r="AS1020" s="19"/>
      <c r="AT1020" s="19"/>
      <c r="AU1020" s="19"/>
    </row>
    <row r="1021" spans="27:47">
      <c r="AA1021" s="19"/>
      <c r="AB1021" s="19"/>
      <c r="AC1021" s="19"/>
      <c r="AD1021" s="19"/>
      <c r="AE1021" s="19"/>
      <c r="AG1021" s="137"/>
      <c r="AN1021" s="19"/>
      <c r="AO1021" s="19"/>
      <c r="AP1021" s="19"/>
      <c r="AQ1021" s="19"/>
      <c r="AR1021" s="19"/>
      <c r="AS1021" s="19"/>
      <c r="AT1021" s="19"/>
      <c r="AU1021" s="19"/>
    </row>
    <row r="1022" spans="27:47">
      <c r="AA1022" s="19"/>
      <c r="AB1022" s="19"/>
      <c r="AC1022" s="19"/>
      <c r="AD1022" s="19"/>
      <c r="AE1022" s="19"/>
      <c r="AG1022" s="137"/>
      <c r="AN1022" s="19"/>
      <c r="AO1022" s="19"/>
      <c r="AP1022" s="19"/>
      <c r="AQ1022" s="19"/>
      <c r="AR1022" s="19"/>
      <c r="AS1022" s="19"/>
      <c r="AT1022" s="19"/>
      <c r="AU1022" s="19"/>
    </row>
    <row r="1023" spans="27:47">
      <c r="AA1023" s="19"/>
      <c r="AB1023" s="19"/>
      <c r="AC1023" s="19"/>
      <c r="AD1023" s="19"/>
      <c r="AE1023" s="19"/>
      <c r="AG1023" s="137"/>
      <c r="AN1023" s="19"/>
      <c r="AO1023" s="19"/>
      <c r="AP1023" s="19"/>
      <c r="AQ1023" s="19"/>
      <c r="AR1023" s="19"/>
      <c r="AS1023" s="19"/>
      <c r="AT1023" s="19"/>
      <c r="AU1023" s="19"/>
    </row>
    <row r="1024" spans="27:47">
      <c r="AA1024" s="19"/>
      <c r="AB1024" s="19"/>
      <c r="AC1024" s="19"/>
      <c r="AD1024" s="19"/>
      <c r="AE1024" s="19"/>
      <c r="AG1024" s="137"/>
      <c r="AN1024" s="19"/>
      <c r="AO1024" s="19"/>
      <c r="AP1024" s="19"/>
      <c r="AQ1024" s="19"/>
      <c r="AR1024" s="19"/>
      <c r="AS1024" s="19"/>
      <c r="AT1024" s="19"/>
      <c r="AU1024" s="19"/>
    </row>
    <row r="1025" spans="27:47">
      <c r="AA1025" s="19"/>
      <c r="AB1025" s="19"/>
      <c r="AC1025" s="19"/>
      <c r="AD1025" s="19"/>
      <c r="AE1025" s="19"/>
      <c r="AG1025" s="137"/>
      <c r="AN1025" s="19"/>
      <c r="AO1025" s="19"/>
      <c r="AP1025" s="19"/>
      <c r="AQ1025" s="19"/>
      <c r="AR1025" s="19"/>
      <c r="AS1025" s="19"/>
      <c r="AT1025" s="19"/>
      <c r="AU1025" s="19"/>
    </row>
    <row r="1026" spans="27:47">
      <c r="AA1026" s="19"/>
      <c r="AB1026" s="19"/>
      <c r="AC1026" s="19"/>
      <c r="AD1026" s="19"/>
      <c r="AE1026" s="19"/>
      <c r="AG1026" s="137"/>
      <c r="AN1026" s="19"/>
      <c r="AO1026" s="19"/>
      <c r="AP1026" s="19"/>
      <c r="AQ1026" s="19"/>
      <c r="AR1026" s="19"/>
      <c r="AS1026" s="19"/>
      <c r="AT1026" s="19"/>
      <c r="AU1026" s="19"/>
    </row>
    <row r="1027" spans="27:47">
      <c r="AA1027" s="19"/>
      <c r="AB1027" s="19"/>
      <c r="AC1027" s="19"/>
      <c r="AD1027" s="19"/>
      <c r="AE1027" s="19"/>
      <c r="AG1027" s="137"/>
      <c r="AN1027" s="19"/>
      <c r="AO1027" s="19"/>
      <c r="AP1027" s="19"/>
      <c r="AQ1027" s="19"/>
      <c r="AR1027" s="19"/>
      <c r="AS1027" s="19"/>
      <c r="AT1027" s="19"/>
      <c r="AU1027" s="19"/>
    </row>
    <row r="1028" spans="27:47">
      <c r="AA1028" s="19"/>
      <c r="AB1028" s="19"/>
      <c r="AC1028" s="19"/>
      <c r="AD1028" s="19"/>
      <c r="AE1028" s="19"/>
      <c r="AG1028" s="137"/>
      <c r="AN1028" s="19"/>
      <c r="AO1028" s="19"/>
      <c r="AP1028" s="19"/>
      <c r="AQ1028" s="19"/>
      <c r="AR1028" s="19"/>
      <c r="AS1028" s="19"/>
      <c r="AT1028" s="19"/>
      <c r="AU1028" s="19"/>
    </row>
    <row r="1029" spans="27:47">
      <c r="AA1029" s="19"/>
      <c r="AB1029" s="19"/>
      <c r="AC1029" s="19"/>
      <c r="AD1029" s="19"/>
      <c r="AE1029" s="19"/>
      <c r="AG1029" s="137"/>
      <c r="AN1029" s="19"/>
      <c r="AO1029" s="19"/>
      <c r="AP1029" s="19"/>
      <c r="AQ1029" s="19"/>
      <c r="AR1029" s="19"/>
      <c r="AS1029" s="19"/>
      <c r="AT1029" s="19"/>
      <c r="AU1029" s="19"/>
    </row>
    <row r="1030" spans="27:47">
      <c r="AA1030" s="19"/>
      <c r="AB1030" s="19"/>
      <c r="AC1030" s="19"/>
      <c r="AD1030" s="19"/>
      <c r="AE1030" s="19"/>
      <c r="AG1030" s="137"/>
      <c r="AN1030" s="19"/>
      <c r="AO1030" s="19"/>
      <c r="AP1030" s="19"/>
      <c r="AQ1030" s="19"/>
      <c r="AR1030" s="19"/>
      <c r="AS1030" s="19"/>
      <c r="AT1030" s="19"/>
      <c r="AU1030" s="19"/>
    </row>
    <row r="1031" spans="27:47">
      <c r="AA1031" s="19"/>
      <c r="AB1031" s="19"/>
      <c r="AC1031" s="19"/>
      <c r="AD1031" s="19"/>
      <c r="AE1031" s="19"/>
      <c r="AG1031" s="137"/>
      <c r="AN1031" s="19"/>
      <c r="AO1031" s="19"/>
      <c r="AP1031" s="19"/>
      <c r="AQ1031" s="19"/>
      <c r="AR1031" s="19"/>
      <c r="AS1031" s="19"/>
      <c r="AT1031" s="19"/>
      <c r="AU1031" s="19"/>
    </row>
    <row r="1032" spans="27:47">
      <c r="AA1032" s="19"/>
      <c r="AB1032" s="19"/>
      <c r="AC1032" s="19"/>
      <c r="AD1032" s="19"/>
      <c r="AE1032" s="19"/>
      <c r="AG1032" s="137"/>
      <c r="AN1032" s="19"/>
      <c r="AO1032" s="19"/>
      <c r="AP1032" s="19"/>
      <c r="AQ1032" s="19"/>
      <c r="AR1032" s="19"/>
      <c r="AS1032" s="19"/>
      <c r="AT1032" s="19"/>
      <c r="AU1032" s="19"/>
    </row>
    <row r="1033" spans="27:47">
      <c r="AA1033" s="19"/>
      <c r="AB1033" s="19"/>
      <c r="AC1033" s="19"/>
      <c r="AD1033" s="19"/>
      <c r="AE1033" s="19"/>
      <c r="AG1033" s="137"/>
      <c r="AN1033" s="19"/>
      <c r="AO1033" s="19"/>
      <c r="AP1033" s="19"/>
      <c r="AQ1033" s="19"/>
      <c r="AR1033" s="19"/>
      <c r="AS1033" s="19"/>
      <c r="AT1033" s="19"/>
      <c r="AU1033" s="19"/>
    </row>
    <row r="1034" spans="27:47">
      <c r="AA1034" s="19"/>
      <c r="AB1034" s="19"/>
      <c r="AC1034" s="19"/>
      <c r="AD1034" s="19"/>
      <c r="AE1034" s="19"/>
      <c r="AG1034" s="137"/>
      <c r="AN1034" s="19"/>
      <c r="AO1034" s="19"/>
      <c r="AP1034" s="19"/>
      <c r="AQ1034" s="19"/>
      <c r="AR1034" s="19"/>
      <c r="AS1034" s="19"/>
      <c r="AT1034" s="19"/>
      <c r="AU1034" s="19"/>
    </row>
    <row r="1035" spans="27:47">
      <c r="AA1035" s="19"/>
      <c r="AB1035" s="19"/>
      <c r="AC1035" s="19"/>
      <c r="AD1035" s="19"/>
      <c r="AE1035" s="19"/>
      <c r="AG1035" s="137"/>
      <c r="AN1035" s="19"/>
      <c r="AO1035" s="19"/>
      <c r="AP1035" s="19"/>
      <c r="AQ1035" s="19"/>
      <c r="AR1035" s="19"/>
      <c r="AS1035" s="19"/>
      <c r="AT1035" s="19"/>
      <c r="AU1035" s="19"/>
    </row>
    <row r="1036" spans="27:47">
      <c r="AA1036" s="19"/>
      <c r="AB1036" s="19"/>
      <c r="AC1036" s="19"/>
      <c r="AD1036" s="19"/>
      <c r="AE1036" s="19"/>
      <c r="AG1036" s="137"/>
      <c r="AN1036" s="19"/>
      <c r="AO1036" s="19"/>
      <c r="AP1036" s="19"/>
      <c r="AQ1036" s="19"/>
      <c r="AR1036" s="19"/>
      <c r="AS1036" s="19"/>
      <c r="AT1036" s="19"/>
      <c r="AU1036" s="19"/>
    </row>
    <row r="1037" spans="27:47">
      <c r="AA1037" s="19"/>
      <c r="AB1037" s="19"/>
      <c r="AC1037" s="19"/>
      <c r="AD1037" s="19"/>
      <c r="AE1037" s="19"/>
      <c r="AG1037" s="137"/>
      <c r="AN1037" s="19"/>
      <c r="AO1037" s="19"/>
      <c r="AP1037" s="19"/>
      <c r="AQ1037" s="19"/>
      <c r="AR1037" s="19"/>
      <c r="AS1037" s="19"/>
      <c r="AT1037" s="19"/>
      <c r="AU1037" s="19"/>
    </row>
    <row r="1038" spans="27:47">
      <c r="AA1038" s="19"/>
      <c r="AB1038" s="19"/>
      <c r="AC1038" s="19"/>
      <c r="AD1038" s="19"/>
      <c r="AE1038" s="19"/>
      <c r="AG1038" s="137"/>
      <c r="AN1038" s="19"/>
      <c r="AO1038" s="19"/>
      <c r="AP1038" s="19"/>
      <c r="AQ1038" s="19"/>
      <c r="AR1038" s="19"/>
      <c r="AS1038" s="19"/>
      <c r="AT1038" s="19"/>
      <c r="AU1038" s="19"/>
    </row>
    <row r="1039" spans="27:47">
      <c r="AA1039" s="19"/>
      <c r="AB1039" s="19"/>
      <c r="AC1039" s="19"/>
      <c r="AD1039" s="19"/>
      <c r="AE1039" s="19"/>
      <c r="AG1039" s="137"/>
      <c r="AN1039" s="19"/>
      <c r="AO1039" s="19"/>
      <c r="AP1039" s="19"/>
      <c r="AQ1039" s="19"/>
      <c r="AR1039" s="19"/>
      <c r="AS1039" s="19"/>
      <c r="AT1039" s="19"/>
      <c r="AU1039" s="19"/>
    </row>
    <row r="1040" spans="27:47">
      <c r="AA1040" s="19"/>
      <c r="AB1040" s="19"/>
      <c r="AC1040" s="19"/>
      <c r="AD1040" s="19"/>
      <c r="AE1040" s="19"/>
      <c r="AG1040" s="137"/>
      <c r="AN1040" s="19"/>
      <c r="AO1040" s="19"/>
      <c r="AP1040" s="19"/>
      <c r="AQ1040" s="19"/>
      <c r="AR1040" s="19"/>
      <c r="AS1040" s="19"/>
      <c r="AT1040" s="19"/>
      <c r="AU1040" s="19"/>
    </row>
    <row r="1041" spans="27:48">
      <c r="AA1041" s="19"/>
      <c r="AB1041" s="19"/>
      <c r="AC1041" s="19"/>
      <c r="AD1041" s="19"/>
      <c r="AE1041" s="19"/>
      <c r="AG1041" s="137"/>
      <c r="AN1041" s="19"/>
      <c r="AO1041" s="19"/>
      <c r="AP1041" s="19"/>
      <c r="AQ1041" s="19"/>
      <c r="AR1041" s="19"/>
      <c r="AS1041" s="19"/>
      <c r="AT1041" s="19"/>
      <c r="AU1041" s="19"/>
    </row>
    <row r="1042" spans="27:48">
      <c r="AA1042" s="19"/>
      <c r="AB1042" s="19"/>
      <c r="AC1042" s="19"/>
      <c r="AD1042" s="19"/>
      <c r="AE1042" s="19"/>
      <c r="AG1042" s="137"/>
      <c r="AN1042" s="19"/>
      <c r="AO1042" s="19"/>
      <c r="AP1042" s="19"/>
      <c r="AQ1042" s="19"/>
      <c r="AR1042" s="19"/>
      <c r="AS1042" s="19"/>
      <c r="AT1042" s="19"/>
      <c r="AU1042" s="19"/>
    </row>
    <row r="1043" spans="27:48">
      <c r="AA1043" s="19"/>
      <c r="AB1043" s="19"/>
      <c r="AC1043" s="19"/>
      <c r="AD1043" s="19"/>
      <c r="AE1043" s="19"/>
      <c r="AG1043" s="137"/>
      <c r="AN1043" s="19"/>
      <c r="AO1043" s="19"/>
      <c r="AP1043" s="19"/>
      <c r="AQ1043" s="19"/>
      <c r="AR1043" s="19"/>
      <c r="AS1043" s="19"/>
      <c r="AT1043" s="19"/>
      <c r="AU1043" s="19"/>
    </row>
    <row r="1044" spans="27:48">
      <c r="AA1044" s="19"/>
      <c r="AB1044" s="19"/>
      <c r="AC1044" s="19"/>
      <c r="AD1044" s="19"/>
      <c r="AE1044" s="19"/>
      <c r="AG1044" s="137"/>
      <c r="AN1044" s="19"/>
      <c r="AO1044" s="19"/>
      <c r="AP1044" s="19"/>
      <c r="AQ1044" s="19"/>
      <c r="AR1044" s="19"/>
      <c r="AS1044" s="19"/>
      <c r="AT1044" s="19"/>
      <c r="AU1044" s="19"/>
      <c r="AV1044" s="19"/>
    </row>
    <row r="1045" spans="27:48">
      <c r="AA1045" s="19"/>
      <c r="AB1045" s="19"/>
      <c r="AC1045" s="19"/>
      <c r="AD1045" s="19"/>
      <c r="AE1045" s="19"/>
      <c r="AG1045" s="137"/>
      <c r="AN1045" s="19"/>
      <c r="AO1045" s="19"/>
      <c r="AP1045" s="19"/>
      <c r="AQ1045" s="19"/>
      <c r="AR1045" s="19"/>
      <c r="AS1045" s="19"/>
      <c r="AT1045" s="19"/>
      <c r="AU1045" s="19"/>
      <c r="AV1045" s="19"/>
    </row>
    <row r="1046" spans="27:48">
      <c r="AA1046" s="19"/>
      <c r="AB1046" s="19"/>
      <c r="AC1046" s="19"/>
      <c r="AD1046" s="19"/>
      <c r="AE1046" s="19"/>
      <c r="AG1046" s="137"/>
      <c r="AN1046" s="19"/>
      <c r="AO1046" s="19"/>
      <c r="AP1046" s="19"/>
      <c r="AQ1046" s="19"/>
      <c r="AR1046" s="19"/>
      <c r="AS1046" s="19"/>
      <c r="AT1046" s="19"/>
      <c r="AU1046" s="19"/>
    </row>
    <row r="1047" spans="27:48">
      <c r="AA1047" s="19"/>
      <c r="AB1047" s="19"/>
      <c r="AC1047" s="19"/>
      <c r="AD1047" s="19"/>
      <c r="AE1047" s="19"/>
      <c r="AG1047" s="137"/>
      <c r="AN1047" s="19"/>
      <c r="AO1047" s="19"/>
      <c r="AP1047" s="19"/>
      <c r="AQ1047" s="19"/>
      <c r="AR1047" s="19"/>
      <c r="AS1047" s="19"/>
      <c r="AT1047" s="19"/>
      <c r="AU1047" s="19"/>
    </row>
    <row r="1048" spans="27:48">
      <c r="AA1048" s="19"/>
      <c r="AB1048" s="19"/>
      <c r="AC1048" s="19"/>
      <c r="AD1048" s="19"/>
      <c r="AE1048" s="19"/>
      <c r="AG1048" s="137"/>
      <c r="AN1048" s="19"/>
      <c r="AO1048" s="19"/>
      <c r="AP1048" s="19"/>
      <c r="AQ1048" s="19"/>
      <c r="AR1048" s="19"/>
      <c r="AS1048" s="19"/>
      <c r="AT1048" s="19"/>
      <c r="AU1048" s="19"/>
    </row>
    <row r="1049" spans="27:48">
      <c r="AA1049" s="19"/>
      <c r="AB1049" s="19"/>
      <c r="AC1049" s="19"/>
      <c r="AD1049" s="19"/>
      <c r="AE1049" s="19"/>
      <c r="AG1049" s="137"/>
      <c r="AN1049" s="19"/>
      <c r="AO1049" s="19"/>
      <c r="AP1049" s="19"/>
      <c r="AQ1049" s="19"/>
      <c r="AR1049" s="19"/>
      <c r="AS1049" s="19"/>
      <c r="AT1049" s="19"/>
      <c r="AU1049" s="19"/>
    </row>
    <row r="1050" spans="27:48">
      <c r="AA1050" s="19"/>
      <c r="AB1050" s="19"/>
      <c r="AC1050" s="19"/>
      <c r="AD1050" s="19"/>
      <c r="AE1050" s="19"/>
      <c r="AG1050" s="137"/>
      <c r="AN1050" s="19"/>
      <c r="AO1050" s="19"/>
      <c r="AP1050" s="19"/>
      <c r="AQ1050" s="19"/>
      <c r="AR1050" s="19"/>
      <c r="AS1050" s="19"/>
      <c r="AT1050" s="19"/>
      <c r="AU1050" s="19"/>
    </row>
    <row r="1051" spans="27:48">
      <c r="AA1051" s="19"/>
      <c r="AB1051" s="19"/>
      <c r="AC1051" s="19"/>
      <c r="AD1051" s="19"/>
      <c r="AE1051" s="19"/>
      <c r="AG1051" s="137"/>
      <c r="AN1051" s="19"/>
      <c r="AO1051" s="19"/>
      <c r="AP1051" s="19"/>
      <c r="AQ1051" s="19"/>
      <c r="AR1051" s="19"/>
      <c r="AS1051" s="19"/>
      <c r="AT1051" s="19"/>
      <c r="AU1051" s="19"/>
    </row>
    <row r="1052" spans="27:48">
      <c r="AA1052" s="19"/>
      <c r="AB1052" s="19"/>
      <c r="AC1052" s="19"/>
      <c r="AD1052" s="19"/>
      <c r="AE1052" s="19"/>
      <c r="AG1052" s="137"/>
      <c r="AN1052" s="19"/>
      <c r="AO1052" s="19"/>
      <c r="AP1052" s="19"/>
      <c r="AQ1052" s="19"/>
      <c r="AR1052" s="19"/>
      <c r="AS1052" s="19"/>
      <c r="AT1052" s="19"/>
      <c r="AU1052" s="19"/>
    </row>
    <row r="1053" spans="27:48">
      <c r="AA1053" s="19"/>
      <c r="AB1053" s="19"/>
      <c r="AC1053" s="19"/>
      <c r="AD1053" s="19"/>
      <c r="AE1053" s="19"/>
      <c r="AG1053" s="137"/>
      <c r="AN1053" s="19"/>
      <c r="AO1053" s="19"/>
      <c r="AP1053" s="19"/>
      <c r="AQ1053" s="19"/>
      <c r="AR1053" s="19"/>
      <c r="AS1053" s="19"/>
      <c r="AT1053" s="19"/>
      <c r="AU1053" s="19"/>
    </row>
    <row r="1054" spans="27:48">
      <c r="AA1054" s="19"/>
      <c r="AB1054" s="19"/>
      <c r="AC1054" s="19"/>
      <c r="AD1054" s="19"/>
      <c r="AE1054" s="19"/>
      <c r="AG1054" s="137"/>
      <c r="AN1054" s="19"/>
      <c r="AO1054" s="19"/>
      <c r="AP1054" s="19"/>
      <c r="AQ1054" s="19"/>
      <c r="AR1054" s="19"/>
      <c r="AS1054" s="19"/>
      <c r="AT1054" s="19"/>
      <c r="AU1054" s="19"/>
    </row>
    <row r="1055" spans="27:48">
      <c r="AA1055" s="19"/>
      <c r="AB1055" s="19"/>
      <c r="AC1055" s="19"/>
      <c r="AD1055" s="19"/>
      <c r="AE1055" s="19"/>
      <c r="AG1055" s="137"/>
      <c r="AN1055" s="19"/>
      <c r="AO1055" s="19"/>
      <c r="AP1055" s="19"/>
      <c r="AQ1055" s="19"/>
      <c r="AR1055" s="19"/>
      <c r="AS1055" s="19"/>
      <c r="AT1055" s="19"/>
      <c r="AU1055" s="19"/>
    </row>
    <row r="1056" spans="27:48">
      <c r="AA1056" s="19"/>
      <c r="AB1056" s="19"/>
      <c r="AC1056" s="19"/>
      <c r="AD1056" s="19"/>
      <c r="AE1056" s="19"/>
      <c r="AG1056" s="137"/>
      <c r="AN1056" s="19"/>
      <c r="AO1056" s="19"/>
      <c r="AP1056" s="19"/>
      <c r="AQ1056" s="19"/>
      <c r="AR1056" s="19"/>
      <c r="AS1056" s="19"/>
      <c r="AT1056" s="19"/>
      <c r="AU1056" s="19"/>
    </row>
    <row r="1057" spans="27:64">
      <c r="AA1057" s="19"/>
      <c r="AB1057" s="19"/>
      <c r="AC1057" s="19"/>
      <c r="AD1057" s="19"/>
      <c r="AE1057" s="19"/>
      <c r="AG1057" s="137"/>
      <c r="AN1057" s="19"/>
      <c r="AO1057" s="19"/>
      <c r="AP1057" s="19"/>
      <c r="AQ1057" s="19"/>
      <c r="AR1057" s="19"/>
      <c r="AS1057" s="19"/>
      <c r="AT1057" s="19"/>
      <c r="AU1057" s="19"/>
    </row>
    <row r="1058" spans="27:64">
      <c r="AA1058" s="19"/>
      <c r="AB1058" s="19"/>
      <c r="AC1058" s="19"/>
      <c r="AD1058" s="19"/>
      <c r="AE1058" s="19"/>
      <c r="AG1058" s="137"/>
      <c r="AN1058" s="19"/>
      <c r="AO1058" s="19"/>
      <c r="AP1058" s="19"/>
      <c r="AQ1058" s="19"/>
      <c r="AR1058" s="19"/>
      <c r="AS1058" s="19"/>
      <c r="AT1058" s="19"/>
      <c r="AU1058" s="19"/>
    </row>
    <row r="1059" spans="27:64">
      <c r="AA1059" s="19"/>
      <c r="AB1059" s="19"/>
      <c r="AC1059" s="19"/>
      <c r="AD1059" s="19"/>
      <c r="AE1059" s="19"/>
      <c r="AG1059" s="137"/>
      <c r="AN1059" s="19"/>
      <c r="AO1059" s="19"/>
      <c r="AP1059" s="19"/>
      <c r="AQ1059" s="19"/>
      <c r="AR1059" s="19"/>
      <c r="AS1059" s="19"/>
      <c r="AT1059" s="19"/>
      <c r="AU1059" s="19"/>
    </row>
    <row r="1060" spans="27:64">
      <c r="AA1060" s="19"/>
      <c r="AB1060" s="19"/>
      <c r="AC1060" s="19"/>
      <c r="AD1060" s="19"/>
      <c r="AE1060" s="19"/>
      <c r="AG1060" s="137"/>
      <c r="AN1060" s="19"/>
      <c r="AO1060" s="19"/>
      <c r="AP1060" s="19"/>
      <c r="AQ1060" s="19"/>
      <c r="AR1060" s="19"/>
      <c r="AS1060" s="19"/>
      <c r="AT1060" s="19"/>
      <c r="AU1060" s="19"/>
    </row>
    <row r="1061" spans="27:64">
      <c r="AA1061" s="19"/>
      <c r="AB1061" s="19"/>
      <c r="AC1061" s="19"/>
      <c r="AD1061" s="19"/>
      <c r="AE1061" s="19"/>
      <c r="AG1061" s="137"/>
      <c r="AN1061" s="19"/>
      <c r="AO1061" s="19"/>
      <c r="AP1061" s="19"/>
      <c r="AQ1061" s="19"/>
      <c r="AR1061" s="19"/>
      <c r="AS1061" s="19"/>
      <c r="AT1061" s="19"/>
      <c r="AU1061" s="19"/>
    </row>
    <row r="1062" spans="27:64">
      <c r="AA1062" s="19"/>
      <c r="AB1062" s="19"/>
      <c r="AC1062" s="19"/>
      <c r="AD1062" s="19"/>
      <c r="AE1062" s="19"/>
      <c r="AG1062" s="137"/>
      <c r="AN1062" s="19"/>
      <c r="AO1062" s="19"/>
      <c r="AP1062" s="19"/>
      <c r="AQ1062" s="19"/>
      <c r="AR1062" s="19"/>
      <c r="AS1062" s="19"/>
      <c r="AT1062" s="19"/>
      <c r="AU1062" s="19"/>
    </row>
    <row r="1063" spans="27:64">
      <c r="AA1063" s="19"/>
      <c r="AB1063" s="19"/>
      <c r="AC1063" s="19"/>
      <c r="AD1063" s="19"/>
      <c r="AE1063" s="19"/>
      <c r="AG1063" s="137"/>
      <c r="AN1063" s="19"/>
      <c r="AO1063" s="19"/>
      <c r="AP1063" s="19"/>
      <c r="AQ1063" s="19"/>
      <c r="AR1063" s="19"/>
      <c r="AS1063" s="19"/>
      <c r="AT1063" s="19"/>
      <c r="AU1063" s="19"/>
    </row>
    <row r="1064" spans="27:64">
      <c r="AA1064" s="19"/>
      <c r="AB1064" s="19"/>
      <c r="AC1064" s="19"/>
      <c r="AD1064" s="19"/>
      <c r="AE1064" s="19"/>
      <c r="AG1064" s="137"/>
      <c r="AN1064" s="19"/>
      <c r="AO1064" s="19"/>
      <c r="AP1064" s="19"/>
      <c r="AQ1064" s="19"/>
      <c r="AR1064" s="19"/>
      <c r="AS1064" s="19"/>
      <c r="AT1064" s="19"/>
      <c r="AU1064" s="19"/>
    </row>
    <row r="1065" spans="27:64">
      <c r="AA1065" s="19"/>
      <c r="AB1065" s="19"/>
      <c r="AC1065" s="19"/>
      <c r="AD1065" s="19"/>
      <c r="AE1065" s="19"/>
      <c r="AG1065" s="137"/>
      <c r="AN1065" s="19"/>
      <c r="AO1065" s="19"/>
      <c r="AP1065" s="19"/>
      <c r="AQ1065" s="19"/>
      <c r="AR1065" s="19"/>
      <c r="AS1065" s="19"/>
      <c r="AT1065" s="19"/>
      <c r="AU1065" s="19"/>
    </row>
    <row r="1066" spans="27:64">
      <c r="AA1066" s="19"/>
      <c r="AB1066" s="19"/>
      <c r="AC1066" s="19"/>
      <c r="AD1066" s="19"/>
      <c r="AE1066" s="19"/>
      <c r="AG1066" s="137"/>
      <c r="AN1066" s="19"/>
      <c r="AO1066" s="19"/>
      <c r="AP1066" s="19"/>
      <c r="AQ1066" s="19"/>
      <c r="AR1066" s="19"/>
      <c r="AS1066" s="19"/>
      <c r="AT1066" s="19"/>
      <c r="AU1066" s="19"/>
    </row>
    <row r="1067" spans="27:64">
      <c r="AA1067" s="19"/>
      <c r="AB1067" s="19"/>
      <c r="AC1067" s="19"/>
      <c r="AD1067" s="19"/>
      <c r="AE1067" s="19"/>
      <c r="AG1067" s="137"/>
      <c r="AN1067" s="19"/>
      <c r="AO1067" s="19"/>
      <c r="AP1067" s="19"/>
      <c r="AQ1067" s="19"/>
      <c r="AR1067" s="19"/>
      <c r="AS1067" s="19"/>
      <c r="AT1067" s="19"/>
      <c r="AU1067" s="19"/>
    </row>
    <row r="1068" spans="27:64">
      <c r="AA1068" s="19"/>
      <c r="AB1068" s="19"/>
      <c r="AC1068" s="19"/>
      <c r="AD1068" s="19"/>
      <c r="AE1068" s="19"/>
      <c r="AG1068" s="137"/>
      <c r="AN1068" s="19"/>
      <c r="AO1068" s="19"/>
      <c r="AP1068" s="19"/>
      <c r="AQ1068" s="19"/>
      <c r="AR1068" s="19"/>
      <c r="AS1068" s="19"/>
      <c r="AT1068" s="19"/>
      <c r="AU1068" s="19"/>
    </row>
    <row r="1069" spans="27:64">
      <c r="AA1069" s="19"/>
      <c r="AB1069" s="19"/>
      <c r="AC1069" s="19"/>
      <c r="AD1069" s="19"/>
      <c r="AE1069" s="19"/>
      <c r="AG1069" s="137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/>
      <c r="BB1069" s="19"/>
      <c r="BC1069" s="19"/>
      <c r="BD1069" s="19"/>
      <c r="BE1069" s="19"/>
      <c r="BF1069" s="19"/>
      <c r="BG1069" s="19"/>
      <c r="BH1069" s="19"/>
      <c r="BI1069" s="19"/>
      <c r="BJ1069" s="19"/>
      <c r="BK1069" s="19"/>
      <c r="BL1069" s="19"/>
    </row>
    <row r="1070" spans="27:64">
      <c r="AA1070" s="19"/>
      <c r="AB1070" s="19"/>
      <c r="AC1070" s="19"/>
      <c r="AD1070" s="19"/>
      <c r="AE1070" s="19"/>
      <c r="AG1070" s="137"/>
      <c r="AN1070" s="19"/>
      <c r="AO1070" s="19"/>
      <c r="AP1070" s="19"/>
      <c r="AQ1070" s="19"/>
      <c r="AR1070" s="19"/>
      <c r="AS1070" s="19"/>
      <c r="AT1070" s="19"/>
      <c r="AU1070" s="19"/>
    </row>
    <row r="1071" spans="27:64">
      <c r="AA1071" s="19"/>
      <c r="AB1071" s="19"/>
      <c r="AC1071" s="19"/>
      <c r="AD1071" s="19"/>
      <c r="AE1071" s="19"/>
      <c r="AG1071" s="137"/>
      <c r="AN1071" s="19"/>
      <c r="AO1071" s="19"/>
      <c r="AP1071" s="19"/>
      <c r="AQ1071" s="19"/>
      <c r="AR1071" s="19"/>
      <c r="AS1071" s="19"/>
      <c r="AT1071" s="19"/>
      <c r="AU1071" s="19"/>
    </row>
    <row r="1072" spans="27:64">
      <c r="AA1072" s="19"/>
      <c r="AB1072" s="19"/>
      <c r="AC1072" s="19"/>
      <c r="AD1072" s="19"/>
      <c r="AE1072" s="19"/>
      <c r="AG1072" s="137"/>
      <c r="AN1072" s="19"/>
      <c r="AO1072" s="19"/>
      <c r="AP1072" s="19"/>
      <c r="AQ1072" s="19"/>
      <c r="AR1072" s="19"/>
      <c r="AS1072" s="19"/>
      <c r="AT1072" s="19"/>
      <c r="AU1072" s="19"/>
    </row>
    <row r="1073" spans="27:48">
      <c r="AA1073" s="19"/>
      <c r="AB1073" s="19"/>
      <c r="AC1073" s="19"/>
      <c r="AD1073" s="19"/>
      <c r="AE1073" s="19"/>
      <c r="AG1073" s="137"/>
      <c r="AN1073" s="19"/>
      <c r="AO1073" s="19"/>
      <c r="AP1073" s="19"/>
      <c r="AQ1073" s="19"/>
      <c r="AR1073" s="19"/>
      <c r="AS1073" s="19"/>
      <c r="AT1073" s="19"/>
      <c r="AU1073" s="19"/>
    </row>
    <row r="1074" spans="27:48">
      <c r="AA1074" s="19"/>
      <c r="AB1074" s="19"/>
      <c r="AC1074" s="19"/>
      <c r="AD1074" s="19"/>
      <c r="AE1074" s="19"/>
      <c r="AG1074" s="137"/>
      <c r="AN1074" s="19"/>
      <c r="AO1074" s="19"/>
      <c r="AP1074" s="19"/>
      <c r="AQ1074" s="19"/>
      <c r="AR1074" s="19"/>
      <c r="AS1074" s="19"/>
      <c r="AT1074" s="19"/>
      <c r="AU1074" s="19"/>
    </row>
    <row r="1075" spans="27:48">
      <c r="AA1075" s="19"/>
      <c r="AB1075" s="19"/>
      <c r="AC1075" s="19"/>
      <c r="AD1075" s="19"/>
      <c r="AE1075" s="19"/>
      <c r="AG1075" s="137"/>
      <c r="AN1075" s="19"/>
      <c r="AO1075" s="19"/>
      <c r="AP1075" s="19"/>
      <c r="AQ1075" s="19"/>
      <c r="AR1075" s="19"/>
      <c r="AS1075" s="19"/>
      <c r="AT1075" s="19"/>
      <c r="AU1075" s="19"/>
    </row>
    <row r="1076" spans="27:48">
      <c r="AA1076" s="19"/>
      <c r="AB1076" s="19"/>
      <c r="AC1076" s="19"/>
      <c r="AD1076" s="19"/>
      <c r="AE1076" s="19"/>
      <c r="AG1076" s="137"/>
      <c r="AN1076" s="19"/>
      <c r="AO1076" s="19"/>
      <c r="AP1076" s="19"/>
      <c r="AQ1076" s="19"/>
      <c r="AR1076" s="19"/>
      <c r="AS1076" s="19"/>
      <c r="AT1076" s="19"/>
      <c r="AU1076" s="19"/>
    </row>
    <row r="1077" spans="27:48">
      <c r="AA1077" s="19"/>
      <c r="AB1077" s="19"/>
      <c r="AC1077" s="19"/>
      <c r="AD1077" s="19"/>
      <c r="AE1077" s="19"/>
      <c r="AG1077" s="137"/>
      <c r="AN1077" s="19"/>
      <c r="AO1077" s="19"/>
      <c r="AP1077" s="19"/>
      <c r="AQ1077" s="19"/>
      <c r="AR1077" s="19"/>
      <c r="AS1077" s="19"/>
      <c r="AT1077" s="19"/>
      <c r="AU1077" s="19"/>
    </row>
    <row r="1078" spans="27:48">
      <c r="AA1078" s="19"/>
      <c r="AB1078" s="19"/>
      <c r="AC1078" s="19"/>
      <c r="AD1078" s="19"/>
      <c r="AE1078" s="19"/>
      <c r="AG1078" s="137"/>
      <c r="AN1078" s="19"/>
      <c r="AO1078" s="19"/>
      <c r="AP1078" s="19"/>
      <c r="AQ1078" s="19"/>
      <c r="AR1078" s="19"/>
      <c r="AS1078" s="19"/>
      <c r="AT1078" s="19"/>
      <c r="AU1078" s="19"/>
    </row>
    <row r="1079" spans="27:48">
      <c r="AA1079" s="19"/>
      <c r="AB1079" s="19"/>
      <c r="AC1079" s="19"/>
      <c r="AD1079" s="19"/>
      <c r="AE1079" s="19"/>
      <c r="AG1079" s="137"/>
      <c r="AN1079" s="19"/>
      <c r="AO1079" s="19"/>
      <c r="AP1079" s="19"/>
      <c r="AQ1079" s="19"/>
      <c r="AR1079" s="19"/>
      <c r="AS1079" s="19"/>
      <c r="AT1079" s="19"/>
      <c r="AU1079" s="19"/>
    </row>
    <row r="1080" spans="27:48">
      <c r="AA1080" s="19"/>
      <c r="AB1080" s="19"/>
      <c r="AC1080" s="19"/>
      <c r="AD1080" s="19"/>
      <c r="AE1080" s="19"/>
      <c r="AG1080" s="137"/>
      <c r="AN1080" s="19"/>
      <c r="AO1080" s="19"/>
      <c r="AP1080" s="19"/>
      <c r="AQ1080" s="19"/>
      <c r="AR1080" s="19"/>
      <c r="AS1080" s="19"/>
      <c r="AT1080" s="19"/>
      <c r="AU1080" s="19"/>
    </row>
    <row r="1081" spans="27:48">
      <c r="AA1081" s="19"/>
      <c r="AB1081" s="19"/>
      <c r="AC1081" s="19"/>
      <c r="AD1081" s="19"/>
      <c r="AE1081" s="19"/>
      <c r="AG1081" s="137"/>
      <c r="AN1081" s="19"/>
      <c r="AO1081" s="19"/>
      <c r="AP1081" s="19"/>
      <c r="AQ1081" s="19"/>
      <c r="AR1081" s="19"/>
      <c r="AS1081" s="19"/>
      <c r="AT1081" s="19"/>
      <c r="AU1081" s="19"/>
      <c r="AV1081" s="19"/>
    </row>
    <row r="1082" spans="27:48">
      <c r="AA1082" s="19"/>
      <c r="AB1082" s="19"/>
      <c r="AC1082" s="19"/>
      <c r="AD1082" s="19"/>
      <c r="AE1082" s="19"/>
      <c r="AG1082" s="137"/>
      <c r="AN1082" s="19"/>
      <c r="AO1082" s="19"/>
      <c r="AP1082" s="19"/>
      <c r="AQ1082" s="19"/>
      <c r="AR1082" s="19"/>
      <c r="AS1082" s="19"/>
      <c r="AT1082" s="19"/>
      <c r="AU1082" s="19"/>
    </row>
    <row r="1083" spans="27:48">
      <c r="AA1083" s="19"/>
      <c r="AB1083" s="19"/>
      <c r="AC1083" s="19"/>
      <c r="AD1083" s="19"/>
      <c r="AE1083" s="19"/>
      <c r="AG1083" s="137"/>
      <c r="AN1083" s="19"/>
      <c r="AO1083" s="19"/>
      <c r="AP1083" s="19"/>
      <c r="AQ1083" s="19"/>
      <c r="AR1083" s="19"/>
      <c r="AS1083" s="19"/>
      <c r="AT1083" s="19"/>
      <c r="AU1083" s="19"/>
      <c r="AV1083" s="19"/>
    </row>
    <row r="1084" spans="27:48">
      <c r="AA1084" s="19"/>
      <c r="AB1084" s="19"/>
      <c r="AC1084" s="19"/>
      <c r="AD1084" s="19"/>
      <c r="AE1084" s="19"/>
      <c r="AG1084" s="137"/>
      <c r="AN1084" s="19"/>
      <c r="AO1084" s="19"/>
      <c r="AP1084" s="19"/>
      <c r="AQ1084" s="19"/>
      <c r="AR1084" s="19"/>
      <c r="AS1084" s="19"/>
      <c r="AT1084" s="19"/>
      <c r="AU1084" s="19"/>
    </row>
    <row r="1085" spans="27:48">
      <c r="AA1085" s="19"/>
      <c r="AB1085" s="19"/>
      <c r="AC1085" s="19"/>
      <c r="AD1085" s="19"/>
      <c r="AE1085" s="19"/>
      <c r="AG1085" s="137"/>
      <c r="AN1085" s="19"/>
      <c r="AO1085" s="19"/>
      <c r="AP1085" s="19"/>
      <c r="AQ1085" s="19"/>
      <c r="AR1085" s="19"/>
      <c r="AS1085" s="19"/>
      <c r="AT1085" s="19"/>
      <c r="AU1085" s="19"/>
    </row>
    <row r="1086" spans="27:48">
      <c r="AA1086" s="19"/>
      <c r="AB1086" s="19"/>
      <c r="AC1086" s="19"/>
      <c r="AD1086" s="19"/>
      <c r="AE1086" s="19"/>
      <c r="AG1086" s="137"/>
      <c r="AN1086" s="19"/>
      <c r="AO1086" s="19"/>
      <c r="AP1086" s="19"/>
      <c r="AQ1086" s="19"/>
      <c r="AR1086" s="19"/>
      <c r="AS1086" s="19"/>
      <c r="AT1086" s="19"/>
      <c r="AU1086" s="19"/>
    </row>
    <row r="1087" spans="27:48">
      <c r="AA1087" s="19"/>
      <c r="AB1087" s="19"/>
      <c r="AC1087" s="19"/>
      <c r="AD1087" s="19"/>
      <c r="AE1087" s="19"/>
      <c r="AG1087" s="137"/>
      <c r="AN1087" s="19"/>
      <c r="AO1087" s="19"/>
      <c r="AP1087" s="19"/>
      <c r="AQ1087" s="19"/>
      <c r="AR1087" s="19"/>
      <c r="AS1087" s="19"/>
      <c r="AT1087" s="19"/>
      <c r="AU1087" s="19"/>
    </row>
    <row r="1088" spans="27:48">
      <c r="AA1088" s="19"/>
      <c r="AB1088" s="19"/>
      <c r="AC1088" s="19"/>
      <c r="AD1088" s="19"/>
      <c r="AE1088" s="19"/>
      <c r="AG1088" s="137"/>
      <c r="AN1088" s="19"/>
      <c r="AO1088" s="19"/>
      <c r="AP1088" s="19"/>
      <c r="AQ1088" s="19"/>
      <c r="AR1088" s="19"/>
      <c r="AS1088" s="19"/>
      <c r="AT1088" s="19"/>
      <c r="AU1088" s="19"/>
    </row>
    <row r="1089" spans="27:47">
      <c r="AA1089" s="19"/>
      <c r="AB1089" s="19"/>
      <c r="AC1089" s="19"/>
      <c r="AD1089" s="19"/>
      <c r="AE1089" s="19"/>
      <c r="AG1089" s="137"/>
      <c r="AN1089" s="19"/>
      <c r="AO1089" s="19"/>
      <c r="AP1089" s="19"/>
      <c r="AQ1089" s="19"/>
      <c r="AR1089" s="19"/>
      <c r="AS1089" s="19"/>
      <c r="AT1089" s="19"/>
      <c r="AU1089" s="19"/>
    </row>
    <row r="1090" spans="27:47">
      <c r="AA1090" s="19"/>
      <c r="AB1090" s="19"/>
      <c r="AC1090" s="19"/>
      <c r="AD1090" s="19"/>
      <c r="AE1090" s="19"/>
      <c r="AG1090" s="137"/>
      <c r="AN1090" s="19"/>
      <c r="AO1090" s="19"/>
      <c r="AP1090" s="19"/>
      <c r="AQ1090" s="19"/>
      <c r="AR1090" s="19"/>
      <c r="AS1090" s="19"/>
      <c r="AT1090" s="19"/>
      <c r="AU1090" s="19"/>
    </row>
    <row r="1091" spans="27:47">
      <c r="AA1091" s="19"/>
      <c r="AB1091" s="19"/>
      <c r="AC1091" s="19"/>
      <c r="AD1091" s="19"/>
      <c r="AE1091" s="19"/>
      <c r="AG1091" s="137"/>
      <c r="AN1091" s="19"/>
      <c r="AO1091" s="19"/>
      <c r="AP1091" s="19"/>
      <c r="AQ1091" s="19"/>
      <c r="AR1091" s="19"/>
      <c r="AS1091" s="19"/>
      <c r="AT1091" s="19"/>
      <c r="AU1091" s="19"/>
    </row>
    <row r="1092" spans="27:47">
      <c r="AA1092" s="19"/>
      <c r="AB1092" s="19"/>
      <c r="AC1092" s="19"/>
      <c r="AD1092" s="19"/>
      <c r="AE1092" s="19"/>
      <c r="AG1092" s="137"/>
      <c r="AN1092" s="19"/>
      <c r="AO1092" s="19"/>
      <c r="AP1092" s="19"/>
      <c r="AQ1092" s="19"/>
      <c r="AR1092" s="19"/>
      <c r="AS1092" s="19"/>
      <c r="AT1092" s="19"/>
      <c r="AU1092" s="19"/>
    </row>
    <row r="1093" spans="27:47">
      <c r="AA1093" s="19"/>
      <c r="AB1093" s="19"/>
      <c r="AC1093" s="19"/>
      <c r="AD1093" s="19"/>
      <c r="AE1093" s="19"/>
      <c r="AG1093" s="137"/>
      <c r="AN1093" s="19"/>
      <c r="AO1093" s="19"/>
      <c r="AP1093" s="19"/>
      <c r="AQ1093" s="19"/>
      <c r="AR1093" s="19"/>
      <c r="AS1093" s="19"/>
      <c r="AT1093" s="19"/>
      <c r="AU1093" s="19"/>
    </row>
    <row r="1094" spans="27:47">
      <c r="AA1094" s="19"/>
      <c r="AB1094" s="19"/>
      <c r="AC1094" s="19"/>
      <c r="AD1094" s="19"/>
      <c r="AE1094" s="19"/>
      <c r="AG1094" s="137"/>
      <c r="AN1094" s="19"/>
      <c r="AO1094" s="19"/>
      <c r="AP1094" s="19"/>
      <c r="AQ1094" s="19"/>
      <c r="AR1094" s="19"/>
      <c r="AS1094" s="19"/>
      <c r="AT1094" s="19"/>
      <c r="AU1094" s="19"/>
    </row>
    <row r="1095" spans="27:47">
      <c r="AA1095" s="19"/>
      <c r="AB1095" s="19"/>
      <c r="AC1095" s="19"/>
      <c r="AD1095" s="19"/>
      <c r="AE1095" s="19"/>
      <c r="AG1095" s="137"/>
      <c r="AN1095" s="19"/>
      <c r="AO1095" s="19"/>
      <c r="AP1095" s="19"/>
      <c r="AQ1095" s="19"/>
      <c r="AR1095" s="19"/>
      <c r="AS1095" s="19"/>
      <c r="AT1095" s="19"/>
      <c r="AU1095" s="19"/>
    </row>
    <row r="1096" spans="27:47">
      <c r="AA1096" s="19"/>
      <c r="AB1096" s="19"/>
      <c r="AC1096" s="19"/>
      <c r="AD1096" s="19"/>
      <c r="AE1096" s="19"/>
      <c r="AG1096" s="137"/>
      <c r="AN1096" s="19"/>
      <c r="AO1096" s="19"/>
      <c r="AP1096" s="19"/>
      <c r="AQ1096" s="19"/>
      <c r="AR1096" s="19"/>
      <c r="AS1096" s="19"/>
      <c r="AT1096" s="19"/>
      <c r="AU1096" s="19"/>
    </row>
    <row r="1097" spans="27:47">
      <c r="AA1097" s="19"/>
      <c r="AB1097" s="19"/>
      <c r="AC1097" s="19"/>
      <c r="AD1097" s="19"/>
      <c r="AE1097" s="19"/>
      <c r="AG1097" s="137"/>
      <c r="AN1097" s="19"/>
      <c r="AO1097" s="19"/>
      <c r="AP1097" s="19"/>
      <c r="AQ1097" s="19"/>
      <c r="AR1097" s="19"/>
      <c r="AS1097" s="19"/>
      <c r="AT1097" s="19"/>
      <c r="AU1097" s="19"/>
    </row>
    <row r="1098" spans="27:47">
      <c r="AA1098" s="19"/>
      <c r="AB1098" s="19"/>
      <c r="AC1098" s="19"/>
      <c r="AD1098" s="19"/>
      <c r="AE1098" s="19"/>
      <c r="AG1098" s="137"/>
      <c r="AN1098" s="19"/>
      <c r="AO1098" s="19"/>
      <c r="AP1098" s="19"/>
      <c r="AQ1098" s="19"/>
      <c r="AR1098" s="19"/>
      <c r="AS1098" s="19"/>
      <c r="AT1098" s="19"/>
      <c r="AU1098" s="19"/>
    </row>
    <row r="1099" spans="27:47">
      <c r="AA1099" s="19"/>
      <c r="AB1099" s="19"/>
      <c r="AC1099" s="19"/>
      <c r="AD1099" s="19"/>
      <c r="AE1099" s="19"/>
      <c r="AG1099" s="137"/>
      <c r="AN1099" s="19"/>
      <c r="AO1099" s="19"/>
      <c r="AP1099" s="19"/>
      <c r="AQ1099" s="19"/>
      <c r="AR1099" s="19"/>
      <c r="AS1099" s="19"/>
      <c r="AT1099" s="19"/>
      <c r="AU1099" s="19"/>
    </row>
    <row r="1100" spans="27:47">
      <c r="AA1100" s="19"/>
      <c r="AB1100" s="19"/>
      <c r="AC1100" s="19"/>
      <c r="AD1100" s="19"/>
      <c r="AE1100" s="19"/>
      <c r="AG1100" s="137"/>
      <c r="AN1100" s="19"/>
      <c r="AO1100" s="19"/>
      <c r="AP1100" s="19"/>
      <c r="AQ1100" s="19"/>
      <c r="AR1100" s="19"/>
      <c r="AS1100" s="19"/>
      <c r="AT1100" s="19"/>
      <c r="AU1100" s="19"/>
    </row>
    <row r="1101" spans="27:47">
      <c r="AA1101" s="19"/>
      <c r="AB1101" s="19"/>
      <c r="AC1101" s="19"/>
      <c r="AD1101" s="19"/>
      <c r="AE1101" s="19"/>
      <c r="AG1101" s="137"/>
      <c r="AN1101" s="19"/>
      <c r="AO1101" s="19"/>
      <c r="AP1101" s="19"/>
      <c r="AQ1101" s="19"/>
      <c r="AR1101" s="19"/>
      <c r="AS1101" s="19"/>
      <c r="AT1101" s="19"/>
      <c r="AU1101" s="19"/>
    </row>
    <row r="1102" spans="27:47">
      <c r="AA1102" s="19"/>
      <c r="AB1102" s="19"/>
      <c r="AC1102" s="19"/>
      <c r="AD1102" s="19"/>
      <c r="AE1102" s="19"/>
      <c r="AG1102" s="137"/>
      <c r="AN1102" s="19"/>
      <c r="AO1102" s="19"/>
      <c r="AP1102" s="19"/>
      <c r="AQ1102" s="19"/>
      <c r="AR1102" s="19"/>
      <c r="AS1102" s="19"/>
      <c r="AT1102" s="19"/>
      <c r="AU1102" s="19"/>
    </row>
    <row r="1103" spans="27:47">
      <c r="AA1103" s="19"/>
      <c r="AB1103" s="19"/>
      <c r="AC1103" s="19"/>
      <c r="AD1103" s="19"/>
      <c r="AE1103" s="19"/>
      <c r="AG1103" s="137"/>
      <c r="AN1103" s="19"/>
      <c r="AO1103" s="19"/>
      <c r="AP1103" s="19"/>
      <c r="AQ1103" s="19"/>
      <c r="AR1103" s="19"/>
      <c r="AS1103" s="19"/>
      <c r="AT1103" s="19"/>
      <c r="AU1103" s="19"/>
    </row>
    <row r="1104" spans="27:47">
      <c r="AA1104" s="19"/>
      <c r="AB1104" s="19"/>
      <c r="AC1104" s="19"/>
      <c r="AD1104" s="19"/>
      <c r="AE1104" s="19"/>
      <c r="AG1104" s="137"/>
      <c r="AN1104" s="19"/>
      <c r="AO1104" s="19"/>
      <c r="AP1104" s="19"/>
      <c r="AQ1104" s="19"/>
      <c r="AR1104" s="19"/>
      <c r="AS1104" s="19"/>
      <c r="AT1104" s="19"/>
      <c r="AU1104" s="19"/>
    </row>
    <row r="1105" spans="27:47">
      <c r="AA1105" s="19"/>
      <c r="AB1105" s="19"/>
      <c r="AC1105" s="19"/>
      <c r="AD1105" s="19"/>
      <c r="AE1105" s="19"/>
      <c r="AG1105" s="137"/>
      <c r="AN1105" s="19"/>
      <c r="AO1105" s="19"/>
      <c r="AP1105" s="19"/>
      <c r="AQ1105" s="19"/>
      <c r="AR1105" s="19"/>
      <c r="AS1105" s="19"/>
      <c r="AT1105" s="19"/>
      <c r="AU1105" s="19"/>
    </row>
    <row r="1106" spans="27:47">
      <c r="AA1106" s="19"/>
      <c r="AB1106" s="19"/>
      <c r="AC1106" s="19"/>
      <c r="AD1106" s="19"/>
      <c r="AE1106" s="19"/>
      <c r="AG1106" s="137"/>
      <c r="AN1106" s="19"/>
      <c r="AO1106" s="19"/>
      <c r="AP1106" s="19"/>
      <c r="AQ1106" s="19"/>
      <c r="AR1106" s="19"/>
      <c r="AS1106" s="19"/>
      <c r="AT1106" s="19"/>
      <c r="AU1106" s="19"/>
    </row>
    <row r="1107" spans="27:47">
      <c r="AA1107" s="19"/>
      <c r="AB1107" s="19"/>
      <c r="AC1107" s="19"/>
      <c r="AD1107" s="19"/>
      <c r="AE1107" s="19"/>
      <c r="AG1107" s="137"/>
      <c r="AN1107" s="19"/>
      <c r="AO1107" s="19"/>
      <c r="AP1107" s="19"/>
      <c r="AQ1107" s="19"/>
      <c r="AR1107" s="19"/>
      <c r="AS1107" s="19"/>
      <c r="AT1107" s="19"/>
      <c r="AU1107" s="19"/>
    </row>
    <row r="1108" spans="27:47">
      <c r="AA1108" s="19"/>
      <c r="AB1108" s="19"/>
      <c r="AC1108" s="19"/>
      <c r="AD1108" s="19"/>
      <c r="AE1108" s="19"/>
      <c r="AG1108" s="137"/>
      <c r="AN1108" s="19"/>
      <c r="AO1108" s="19"/>
      <c r="AP1108" s="19"/>
      <c r="AQ1108" s="19"/>
      <c r="AR1108" s="19"/>
      <c r="AS1108" s="19"/>
      <c r="AT1108" s="19"/>
      <c r="AU1108" s="19"/>
    </row>
    <row r="1109" spans="27:47">
      <c r="AA1109" s="19"/>
      <c r="AB1109" s="19"/>
      <c r="AC1109" s="19"/>
      <c r="AD1109" s="19"/>
      <c r="AE1109" s="19"/>
      <c r="AG1109" s="137"/>
      <c r="AN1109" s="19"/>
      <c r="AO1109" s="19"/>
      <c r="AP1109" s="19"/>
      <c r="AQ1109" s="19"/>
      <c r="AR1109" s="19"/>
      <c r="AS1109" s="19"/>
      <c r="AT1109" s="19"/>
      <c r="AU1109" s="19"/>
    </row>
    <row r="1110" spans="27:47">
      <c r="AA1110" s="19"/>
      <c r="AB1110" s="19"/>
      <c r="AC1110" s="19"/>
      <c r="AD1110" s="19"/>
      <c r="AE1110" s="19"/>
      <c r="AG1110" s="137"/>
      <c r="AN1110" s="19"/>
      <c r="AO1110" s="19"/>
      <c r="AP1110" s="19"/>
      <c r="AQ1110" s="19"/>
      <c r="AR1110" s="19"/>
      <c r="AS1110" s="19"/>
      <c r="AT1110" s="19"/>
      <c r="AU1110" s="19"/>
    </row>
    <row r="1111" spans="27:47">
      <c r="AA1111" s="19"/>
      <c r="AB1111" s="19"/>
      <c r="AC1111" s="19"/>
      <c r="AD1111" s="19"/>
      <c r="AE1111" s="19"/>
      <c r="AG1111" s="137"/>
      <c r="AN1111" s="19"/>
      <c r="AO1111" s="19"/>
      <c r="AP1111" s="19"/>
      <c r="AQ1111" s="19"/>
      <c r="AR1111" s="19"/>
      <c r="AS1111" s="19"/>
      <c r="AT1111" s="19"/>
      <c r="AU1111" s="19"/>
    </row>
    <row r="1112" spans="27:47">
      <c r="AA1112" s="19"/>
      <c r="AB1112" s="19"/>
      <c r="AC1112" s="19"/>
      <c r="AD1112" s="19"/>
      <c r="AE1112" s="19"/>
      <c r="AG1112" s="137"/>
      <c r="AN1112" s="19"/>
      <c r="AO1112" s="19"/>
      <c r="AP1112" s="19"/>
      <c r="AQ1112" s="19"/>
      <c r="AR1112" s="19"/>
      <c r="AS1112" s="19"/>
      <c r="AT1112" s="19"/>
      <c r="AU1112" s="19"/>
    </row>
    <row r="1113" spans="27:47">
      <c r="AA1113" s="19"/>
      <c r="AB1113" s="19"/>
      <c r="AC1113" s="19"/>
      <c r="AD1113" s="19"/>
      <c r="AE1113" s="19"/>
      <c r="AG1113" s="137"/>
      <c r="AN1113" s="19"/>
      <c r="AO1113" s="19"/>
      <c r="AP1113" s="19"/>
      <c r="AQ1113" s="19"/>
      <c r="AR1113" s="19"/>
      <c r="AS1113" s="19"/>
      <c r="AT1113" s="19"/>
      <c r="AU1113" s="19"/>
    </row>
    <row r="1114" spans="27:47">
      <c r="AA1114" s="19"/>
      <c r="AB1114" s="19"/>
      <c r="AC1114" s="19"/>
      <c r="AD1114" s="19"/>
      <c r="AE1114" s="19"/>
      <c r="AG1114" s="137"/>
      <c r="AN1114" s="19"/>
      <c r="AO1114" s="19"/>
      <c r="AP1114" s="19"/>
      <c r="AQ1114" s="19"/>
      <c r="AR1114" s="19"/>
      <c r="AS1114" s="19"/>
      <c r="AT1114" s="19"/>
      <c r="AU1114" s="19"/>
    </row>
    <row r="1115" spans="27:47">
      <c r="AA1115" s="19"/>
      <c r="AB1115" s="19"/>
      <c r="AC1115" s="19"/>
      <c r="AD1115" s="19"/>
      <c r="AE1115" s="19"/>
      <c r="AG1115" s="137"/>
      <c r="AN1115" s="19"/>
      <c r="AO1115" s="19"/>
      <c r="AP1115" s="19"/>
      <c r="AQ1115" s="19"/>
      <c r="AR1115" s="19"/>
      <c r="AS1115" s="19"/>
      <c r="AT1115" s="19"/>
      <c r="AU1115" s="19"/>
    </row>
    <row r="1116" spans="27:47">
      <c r="AA1116" s="19"/>
      <c r="AB1116" s="19"/>
      <c r="AC1116" s="19"/>
      <c r="AD1116" s="19"/>
      <c r="AE1116" s="19"/>
      <c r="AG1116" s="137"/>
      <c r="AN1116" s="19"/>
      <c r="AO1116" s="19"/>
      <c r="AP1116" s="19"/>
      <c r="AQ1116" s="19"/>
      <c r="AR1116" s="19"/>
      <c r="AS1116" s="19"/>
      <c r="AT1116" s="19"/>
      <c r="AU1116" s="19"/>
    </row>
    <row r="1117" spans="27:47">
      <c r="AA1117" s="19"/>
      <c r="AB1117" s="19"/>
      <c r="AC1117" s="19"/>
      <c r="AD1117" s="19"/>
      <c r="AE1117" s="19"/>
      <c r="AG1117" s="137"/>
      <c r="AN1117" s="19"/>
      <c r="AO1117" s="19"/>
      <c r="AP1117" s="19"/>
      <c r="AQ1117" s="19"/>
      <c r="AR1117" s="19"/>
      <c r="AS1117" s="19"/>
      <c r="AT1117" s="19"/>
      <c r="AU1117" s="19"/>
    </row>
    <row r="1118" spans="27:47">
      <c r="AA1118" s="19"/>
      <c r="AB1118" s="19"/>
      <c r="AC1118" s="19"/>
      <c r="AD1118" s="19"/>
      <c r="AE1118" s="19"/>
      <c r="AG1118" s="137"/>
      <c r="AN1118" s="19"/>
      <c r="AO1118" s="19"/>
      <c r="AP1118" s="19"/>
      <c r="AQ1118" s="19"/>
      <c r="AR1118" s="19"/>
      <c r="AS1118" s="19"/>
      <c r="AT1118" s="19"/>
      <c r="AU1118" s="19"/>
    </row>
    <row r="1119" spans="27:47">
      <c r="AA1119" s="19"/>
      <c r="AB1119" s="19"/>
      <c r="AC1119" s="19"/>
      <c r="AD1119" s="19"/>
      <c r="AE1119" s="19"/>
      <c r="AG1119" s="137"/>
      <c r="AN1119" s="19"/>
      <c r="AO1119" s="19"/>
      <c r="AP1119" s="19"/>
      <c r="AQ1119" s="19"/>
      <c r="AR1119" s="19"/>
      <c r="AS1119" s="19"/>
      <c r="AT1119" s="19"/>
      <c r="AU1119" s="19"/>
    </row>
    <row r="1120" spans="27:47">
      <c r="AA1120" s="19"/>
      <c r="AB1120" s="19"/>
      <c r="AC1120" s="19"/>
      <c r="AD1120" s="19"/>
      <c r="AE1120" s="19"/>
      <c r="AG1120" s="137"/>
      <c r="AN1120" s="19"/>
      <c r="AO1120" s="19"/>
      <c r="AP1120" s="19"/>
      <c r="AQ1120" s="19"/>
      <c r="AR1120" s="19"/>
      <c r="AS1120" s="19"/>
      <c r="AT1120" s="19"/>
      <c r="AU1120" s="19"/>
    </row>
    <row r="1121" spans="27:47">
      <c r="AA1121" s="19"/>
      <c r="AB1121" s="19"/>
      <c r="AC1121" s="19"/>
      <c r="AD1121" s="19"/>
      <c r="AE1121" s="19"/>
      <c r="AG1121" s="137"/>
      <c r="AN1121" s="19"/>
      <c r="AO1121" s="19"/>
      <c r="AP1121" s="19"/>
      <c r="AQ1121" s="19"/>
      <c r="AR1121" s="19"/>
      <c r="AS1121" s="19"/>
      <c r="AT1121" s="19"/>
      <c r="AU1121" s="19"/>
    </row>
    <row r="1122" spans="27:47">
      <c r="AA1122" s="19"/>
      <c r="AB1122" s="19"/>
      <c r="AC1122" s="19"/>
      <c r="AD1122" s="19"/>
      <c r="AE1122" s="19"/>
      <c r="AG1122" s="137"/>
      <c r="AN1122" s="19"/>
      <c r="AO1122" s="19"/>
      <c r="AP1122" s="19"/>
      <c r="AQ1122" s="19"/>
      <c r="AR1122" s="19"/>
      <c r="AS1122" s="19"/>
      <c r="AT1122" s="19"/>
      <c r="AU1122" s="19"/>
    </row>
    <row r="1123" spans="27:47">
      <c r="AA1123" s="19"/>
      <c r="AB1123" s="19"/>
      <c r="AC1123" s="19"/>
      <c r="AD1123" s="19"/>
      <c r="AE1123" s="19"/>
      <c r="AG1123" s="137"/>
      <c r="AN1123" s="19"/>
      <c r="AO1123" s="19"/>
      <c r="AP1123" s="19"/>
      <c r="AQ1123" s="19"/>
      <c r="AR1123" s="19"/>
      <c r="AS1123" s="19"/>
      <c r="AT1123" s="19"/>
      <c r="AU1123" s="19"/>
    </row>
    <row r="1124" spans="27:47">
      <c r="AA1124" s="19"/>
      <c r="AB1124" s="19"/>
      <c r="AC1124" s="19"/>
      <c r="AD1124" s="19"/>
      <c r="AE1124" s="19"/>
      <c r="AG1124" s="137"/>
      <c r="AN1124" s="19"/>
      <c r="AO1124" s="19"/>
      <c r="AP1124" s="19"/>
      <c r="AQ1124" s="19"/>
      <c r="AR1124" s="19"/>
      <c r="AS1124" s="19"/>
      <c r="AT1124" s="19"/>
      <c r="AU1124" s="19"/>
    </row>
    <row r="1125" spans="27:47">
      <c r="AA1125" s="19"/>
      <c r="AB1125" s="19"/>
      <c r="AC1125" s="19"/>
      <c r="AD1125" s="19"/>
      <c r="AE1125" s="19"/>
      <c r="AG1125" s="137"/>
      <c r="AN1125" s="19"/>
      <c r="AO1125" s="19"/>
      <c r="AP1125" s="19"/>
      <c r="AQ1125" s="19"/>
      <c r="AR1125" s="19"/>
      <c r="AS1125" s="19"/>
      <c r="AT1125" s="19"/>
      <c r="AU1125" s="19"/>
    </row>
    <row r="1126" spans="27:47">
      <c r="AA1126" s="19"/>
      <c r="AB1126" s="19"/>
      <c r="AC1126" s="19"/>
      <c r="AD1126" s="19"/>
      <c r="AE1126" s="19"/>
      <c r="AG1126" s="137"/>
      <c r="AN1126" s="19"/>
      <c r="AO1126" s="19"/>
      <c r="AP1126" s="19"/>
      <c r="AQ1126" s="19"/>
      <c r="AR1126" s="19"/>
      <c r="AS1126" s="19"/>
      <c r="AT1126" s="19"/>
      <c r="AU1126" s="19"/>
    </row>
    <row r="1127" spans="27:47">
      <c r="AA1127" s="19"/>
      <c r="AB1127" s="19"/>
      <c r="AC1127" s="19"/>
      <c r="AD1127" s="19"/>
      <c r="AE1127" s="19"/>
      <c r="AG1127" s="137"/>
      <c r="AN1127" s="19"/>
      <c r="AO1127" s="19"/>
      <c r="AP1127" s="19"/>
      <c r="AQ1127" s="19"/>
      <c r="AR1127" s="19"/>
      <c r="AS1127" s="19"/>
      <c r="AT1127" s="19"/>
      <c r="AU1127" s="19"/>
    </row>
    <row r="1128" spans="27:47">
      <c r="AA1128" s="19"/>
      <c r="AB1128" s="19"/>
      <c r="AC1128" s="19"/>
      <c r="AD1128" s="19"/>
      <c r="AE1128" s="19"/>
      <c r="AG1128" s="137"/>
      <c r="AN1128" s="19"/>
      <c r="AO1128" s="19"/>
      <c r="AP1128" s="19"/>
      <c r="AQ1128" s="19"/>
      <c r="AR1128" s="19"/>
      <c r="AS1128" s="19"/>
      <c r="AT1128" s="19"/>
      <c r="AU1128" s="19"/>
    </row>
    <row r="1129" spans="27:47">
      <c r="AA1129" s="19"/>
      <c r="AB1129" s="19"/>
      <c r="AC1129" s="19"/>
      <c r="AD1129" s="19"/>
      <c r="AE1129" s="19"/>
      <c r="AG1129" s="137"/>
      <c r="AN1129" s="19"/>
      <c r="AO1129" s="19"/>
      <c r="AP1129" s="19"/>
      <c r="AQ1129" s="19"/>
      <c r="AR1129" s="19"/>
      <c r="AS1129" s="19"/>
      <c r="AT1129" s="19"/>
      <c r="AU1129" s="19"/>
    </row>
    <row r="1130" spans="27:47">
      <c r="AA1130" s="19"/>
      <c r="AB1130" s="19"/>
      <c r="AC1130" s="19"/>
      <c r="AD1130" s="19"/>
      <c r="AE1130" s="19"/>
      <c r="AG1130" s="137"/>
      <c r="AN1130" s="19"/>
      <c r="AO1130" s="19"/>
      <c r="AP1130" s="19"/>
      <c r="AQ1130" s="19"/>
      <c r="AR1130" s="19"/>
      <c r="AS1130" s="19"/>
      <c r="AT1130" s="19"/>
      <c r="AU1130" s="19"/>
    </row>
    <row r="1131" spans="27:47">
      <c r="AA1131" s="19"/>
      <c r="AB1131" s="19"/>
      <c r="AC1131" s="19"/>
      <c r="AD1131" s="19"/>
      <c r="AE1131" s="19"/>
      <c r="AG1131" s="137"/>
      <c r="AN1131" s="19"/>
      <c r="AO1131" s="19"/>
      <c r="AP1131" s="19"/>
      <c r="AQ1131" s="19"/>
      <c r="AR1131" s="19"/>
      <c r="AS1131" s="19"/>
      <c r="AT1131" s="19"/>
      <c r="AU1131" s="19"/>
    </row>
    <row r="1132" spans="27:47">
      <c r="AA1132" s="19"/>
      <c r="AB1132" s="19"/>
      <c r="AC1132" s="19"/>
      <c r="AD1132" s="19"/>
      <c r="AE1132" s="19"/>
      <c r="AG1132" s="137"/>
      <c r="AN1132" s="19"/>
      <c r="AO1132" s="19"/>
      <c r="AP1132" s="19"/>
      <c r="AQ1132" s="19"/>
      <c r="AR1132" s="19"/>
      <c r="AS1132" s="19"/>
      <c r="AT1132" s="19"/>
      <c r="AU1132" s="19"/>
    </row>
    <row r="1133" spans="27:47">
      <c r="AA1133" s="19"/>
      <c r="AB1133" s="19"/>
      <c r="AC1133" s="19"/>
      <c r="AD1133" s="19"/>
      <c r="AE1133" s="19"/>
      <c r="AG1133" s="137"/>
      <c r="AN1133" s="19"/>
      <c r="AO1133" s="19"/>
      <c r="AP1133" s="19"/>
      <c r="AQ1133" s="19"/>
      <c r="AR1133" s="19"/>
      <c r="AS1133" s="19"/>
      <c r="AT1133" s="19"/>
      <c r="AU1133" s="19"/>
    </row>
    <row r="1134" spans="27:47">
      <c r="AA1134" s="19"/>
      <c r="AB1134" s="19"/>
      <c r="AC1134" s="19"/>
      <c r="AD1134" s="19"/>
      <c r="AE1134" s="19"/>
      <c r="AG1134" s="137"/>
      <c r="AN1134" s="19"/>
      <c r="AO1134" s="19"/>
      <c r="AP1134" s="19"/>
      <c r="AQ1134" s="19"/>
      <c r="AR1134" s="19"/>
      <c r="AS1134" s="19"/>
      <c r="AT1134" s="19"/>
      <c r="AU1134" s="19"/>
    </row>
    <row r="1135" spans="27:47">
      <c r="AA1135" s="19"/>
      <c r="AB1135" s="19"/>
      <c r="AC1135" s="19"/>
      <c r="AD1135" s="19"/>
      <c r="AE1135" s="19"/>
      <c r="AG1135" s="137"/>
      <c r="AN1135" s="19"/>
      <c r="AO1135" s="19"/>
      <c r="AP1135" s="19"/>
      <c r="AQ1135" s="19"/>
      <c r="AR1135" s="19"/>
      <c r="AS1135" s="19"/>
      <c r="AT1135" s="19"/>
      <c r="AU1135" s="19"/>
    </row>
    <row r="1136" spans="27:47">
      <c r="AA1136" s="19"/>
      <c r="AB1136" s="19"/>
      <c r="AC1136" s="19"/>
      <c r="AD1136" s="19"/>
      <c r="AE1136" s="19"/>
      <c r="AG1136" s="137"/>
      <c r="AN1136" s="19"/>
      <c r="AO1136" s="19"/>
      <c r="AP1136" s="19"/>
      <c r="AQ1136" s="19"/>
      <c r="AR1136" s="19"/>
      <c r="AS1136" s="19"/>
      <c r="AT1136" s="19"/>
      <c r="AU1136" s="19"/>
    </row>
    <row r="1137" spans="27:47">
      <c r="AA1137" s="19"/>
      <c r="AB1137" s="19"/>
      <c r="AC1137" s="19"/>
      <c r="AD1137" s="19"/>
      <c r="AE1137" s="19"/>
      <c r="AG1137" s="137"/>
      <c r="AN1137" s="19"/>
      <c r="AO1137" s="19"/>
      <c r="AP1137" s="19"/>
      <c r="AQ1137" s="19"/>
      <c r="AR1137" s="19"/>
      <c r="AS1137" s="19"/>
      <c r="AT1137" s="19"/>
      <c r="AU1137" s="19"/>
    </row>
    <row r="1138" spans="27:47">
      <c r="AA1138" s="19"/>
      <c r="AB1138" s="19"/>
      <c r="AC1138" s="19"/>
      <c r="AD1138" s="19"/>
      <c r="AE1138" s="19"/>
      <c r="AG1138" s="137"/>
      <c r="AN1138" s="19"/>
      <c r="AO1138" s="19"/>
      <c r="AP1138" s="19"/>
      <c r="AQ1138" s="19"/>
      <c r="AR1138" s="19"/>
      <c r="AS1138" s="19"/>
      <c r="AT1138" s="19"/>
      <c r="AU1138" s="19"/>
    </row>
    <row r="1139" spans="27:47">
      <c r="AA1139" s="19"/>
      <c r="AB1139" s="19"/>
      <c r="AC1139" s="19"/>
      <c r="AD1139" s="19"/>
      <c r="AE1139" s="19"/>
      <c r="AG1139" s="137"/>
      <c r="AN1139" s="19"/>
      <c r="AO1139" s="19"/>
      <c r="AP1139" s="19"/>
      <c r="AQ1139" s="19"/>
      <c r="AR1139" s="19"/>
      <c r="AS1139" s="19"/>
      <c r="AT1139" s="19"/>
      <c r="AU1139" s="19"/>
    </row>
    <row r="1140" spans="27:47">
      <c r="AA1140" s="19"/>
      <c r="AB1140" s="19"/>
      <c r="AC1140" s="19"/>
      <c r="AD1140" s="19"/>
      <c r="AE1140" s="19"/>
      <c r="AG1140" s="137"/>
      <c r="AN1140" s="19"/>
      <c r="AO1140" s="19"/>
      <c r="AP1140" s="19"/>
      <c r="AQ1140" s="19"/>
      <c r="AR1140" s="19"/>
      <c r="AS1140" s="19"/>
      <c r="AT1140" s="19"/>
      <c r="AU1140" s="19"/>
    </row>
    <row r="1141" spans="27:47">
      <c r="AA1141" s="19"/>
      <c r="AB1141" s="19"/>
      <c r="AC1141" s="19"/>
      <c r="AD1141" s="19"/>
      <c r="AE1141" s="19"/>
      <c r="AG1141" s="137"/>
      <c r="AN1141" s="19"/>
      <c r="AO1141" s="19"/>
      <c r="AP1141" s="19"/>
      <c r="AQ1141" s="19"/>
      <c r="AR1141" s="19"/>
      <c r="AS1141" s="19"/>
      <c r="AT1141" s="19"/>
      <c r="AU1141" s="19"/>
    </row>
    <row r="1142" spans="27:47">
      <c r="AA1142" s="19"/>
      <c r="AB1142" s="19"/>
      <c r="AC1142" s="19"/>
      <c r="AD1142" s="19"/>
      <c r="AE1142" s="19"/>
      <c r="AG1142" s="137"/>
      <c r="AN1142" s="19"/>
      <c r="AO1142" s="19"/>
      <c r="AP1142" s="19"/>
      <c r="AQ1142" s="19"/>
      <c r="AR1142" s="19"/>
      <c r="AS1142" s="19"/>
      <c r="AT1142" s="19"/>
      <c r="AU1142" s="19"/>
    </row>
    <row r="1143" spans="27:47">
      <c r="AA1143" s="19"/>
      <c r="AB1143" s="19"/>
      <c r="AC1143" s="19"/>
      <c r="AD1143" s="19"/>
      <c r="AE1143" s="19"/>
      <c r="AG1143" s="137"/>
      <c r="AN1143" s="19"/>
      <c r="AO1143" s="19"/>
      <c r="AP1143" s="19"/>
      <c r="AQ1143" s="19"/>
      <c r="AR1143" s="19"/>
      <c r="AS1143" s="19"/>
      <c r="AT1143" s="19"/>
      <c r="AU1143" s="19"/>
    </row>
    <row r="1144" spans="27:47">
      <c r="AA1144" s="19"/>
      <c r="AB1144" s="19"/>
      <c r="AC1144" s="19"/>
      <c r="AD1144" s="19"/>
      <c r="AE1144" s="19"/>
      <c r="AG1144" s="137"/>
      <c r="AN1144" s="19"/>
      <c r="AO1144" s="19"/>
      <c r="AP1144" s="19"/>
      <c r="AQ1144" s="19"/>
      <c r="AR1144" s="19"/>
      <c r="AS1144" s="19"/>
      <c r="AT1144" s="19"/>
      <c r="AU1144" s="19"/>
    </row>
    <row r="1145" spans="27:47">
      <c r="AA1145" s="19"/>
      <c r="AB1145" s="19"/>
      <c r="AC1145" s="19"/>
      <c r="AD1145" s="19"/>
      <c r="AE1145" s="19"/>
      <c r="AG1145" s="137"/>
      <c r="AN1145" s="19"/>
      <c r="AO1145" s="19"/>
      <c r="AP1145" s="19"/>
      <c r="AQ1145" s="19"/>
      <c r="AR1145" s="19"/>
      <c r="AS1145" s="19"/>
      <c r="AT1145" s="19"/>
      <c r="AU1145" s="19"/>
    </row>
    <row r="1146" spans="27:47">
      <c r="AA1146" s="19"/>
      <c r="AB1146" s="19"/>
      <c r="AC1146" s="19"/>
      <c r="AD1146" s="19"/>
      <c r="AE1146" s="19"/>
      <c r="AG1146" s="137"/>
      <c r="AN1146" s="19"/>
      <c r="AO1146" s="19"/>
      <c r="AP1146" s="19"/>
      <c r="AQ1146" s="19"/>
      <c r="AR1146" s="19"/>
      <c r="AS1146" s="19"/>
      <c r="AT1146" s="19"/>
      <c r="AU1146" s="19"/>
    </row>
    <row r="1147" spans="27:47">
      <c r="AA1147" s="19"/>
      <c r="AB1147" s="19"/>
      <c r="AC1147" s="19"/>
      <c r="AD1147" s="19"/>
      <c r="AE1147" s="19"/>
      <c r="AG1147" s="137"/>
      <c r="AN1147" s="19"/>
      <c r="AO1147" s="19"/>
      <c r="AP1147" s="19"/>
      <c r="AQ1147" s="19"/>
      <c r="AR1147" s="19"/>
      <c r="AS1147" s="19"/>
      <c r="AT1147" s="19"/>
      <c r="AU1147" s="19"/>
    </row>
    <row r="1148" spans="27:47">
      <c r="AA1148" s="19"/>
      <c r="AB1148" s="19"/>
      <c r="AC1148" s="19"/>
      <c r="AD1148" s="19"/>
      <c r="AE1148" s="19"/>
      <c r="AG1148" s="137"/>
      <c r="AN1148" s="19"/>
      <c r="AO1148" s="19"/>
      <c r="AP1148" s="19"/>
      <c r="AQ1148" s="19"/>
      <c r="AR1148" s="19"/>
      <c r="AS1148" s="19"/>
      <c r="AT1148" s="19"/>
      <c r="AU1148" s="19"/>
    </row>
    <row r="1149" spans="27:47">
      <c r="AA1149" s="19"/>
      <c r="AB1149" s="19"/>
      <c r="AC1149" s="19"/>
      <c r="AD1149" s="19"/>
      <c r="AE1149" s="19"/>
      <c r="AG1149" s="137"/>
      <c r="AN1149" s="19"/>
      <c r="AO1149" s="19"/>
      <c r="AP1149" s="19"/>
      <c r="AQ1149" s="19"/>
      <c r="AR1149" s="19"/>
      <c r="AS1149" s="19"/>
      <c r="AT1149" s="19"/>
      <c r="AU1149" s="19"/>
    </row>
    <row r="1150" spans="27:47">
      <c r="AA1150" s="19"/>
      <c r="AB1150" s="19"/>
      <c r="AC1150" s="19"/>
      <c r="AD1150" s="19"/>
      <c r="AE1150" s="19"/>
      <c r="AG1150" s="137"/>
      <c r="AN1150" s="19"/>
      <c r="AO1150" s="19"/>
      <c r="AP1150" s="19"/>
      <c r="AQ1150" s="19"/>
      <c r="AR1150" s="19"/>
      <c r="AS1150" s="19"/>
      <c r="AT1150" s="19"/>
      <c r="AU1150" s="19"/>
    </row>
    <row r="1151" spans="27:47">
      <c r="AA1151" s="19"/>
      <c r="AB1151" s="19"/>
      <c r="AC1151" s="19"/>
      <c r="AD1151" s="19"/>
      <c r="AE1151" s="19"/>
      <c r="AG1151" s="137"/>
      <c r="AN1151" s="19"/>
      <c r="AO1151" s="19"/>
      <c r="AP1151" s="19"/>
      <c r="AQ1151" s="19"/>
      <c r="AR1151" s="19"/>
      <c r="AS1151" s="19"/>
      <c r="AT1151" s="19"/>
      <c r="AU1151" s="19"/>
    </row>
    <row r="1152" spans="27:47">
      <c r="AA1152" s="19"/>
      <c r="AB1152" s="19"/>
      <c r="AC1152" s="19"/>
      <c r="AD1152" s="19"/>
      <c r="AE1152" s="19"/>
      <c r="AG1152" s="137"/>
      <c r="AN1152" s="19"/>
      <c r="AO1152" s="19"/>
      <c r="AP1152" s="19"/>
      <c r="AQ1152" s="19"/>
      <c r="AR1152" s="19"/>
      <c r="AS1152" s="19"/>
      <c r="AT1152" s="19"/>
      <c r="AU1152" s="19"/>
    </row>
    <row r="1153" spans="27:48">
      <c r="AA1153" s="19"/>
      <c r="AB1153" s="19"/>
      <c r="AC1153" s="19"/>
      <c r="AD1153" s="19"/>
      <c r="AE1153" s="19"/>
      <c r="AG1153" s="137"/>
      <c r="AN1153" s="19"/>
      <c r="AO1153" s="19"/>
      <c r="AP1153" s="19"/>
      <c r="AQ1153" s="19"/>
      <c r="AR1153" s="19"/>
      <c r="AS1153" s="19"/>
      <c r="AT1153" s="19"/>
      <c r="AU1153" s="19"/>
    </row>
    <row r="1154" spans="27:48">
      <c r="AA1154" s="19"/>
      <c r="AB1154" s="19"/>
      <c r="AC1154" s="19"/>
      <c r="AD1154" s="19"/>
      <c r="AE1154" s="19"/>
      <c r="AG1154" s="137"/>
      <c r="AN1154" s="19"/>
      <c r="AO1154" s="19"/>
      <c r="AP1154" s="19"/>
      <c r="AQ1154" s="19"/>
      <c r="AR1154" s="19"/>
      <c r="AS1154" s="19"/>
      <c r="AT1154" s="19"/>
      <c r="AU1154" s="19"/>
    </row>
    <row r="1155" spans="27:48">
      <c r="AA1155" s="19"/>
      <c r="AB1155" s="19"/>
      <c r="AC1155" s="19"/>
      <c r="AD1155" s="19"/>
      <c r="AE1155" s="19"/>
      <c r="AG1155" s="137"/>
      <c r="AN1155" s="19"/>
      <c r="AO1155" s="19"/>
      <c r="AP1155" s="19"/>
      <c r="AQ1155" s="19"/>
      <c r="AR1155" s="19"/>
      <c r="AS1155" s="19"/>
      <c r="AT1155" s="19"/>
      <c r="AU1155" s="19"/>
    </row>
    <row r="1156" spans="27:48">
      <c r="AA1156" s="19"/>
      <c r="AB1156" s="19"/>
      <c r="AC1156" s="19"/>
      <c r="AD1156" s="19"/>
      <c r="AE1156" s="19"/>
      <c r="AG1156" s="137"/>
      <c r="AN1156" s="19"/>
      <c r="AO1156" s="19"/>
      <c r="AP1156" s="19"/>
      <c r="AQ1156" s="19"/>
      <c r="AR1156" s="19"/>
      <c r="AS1156" s="19"/>
      <c r="AT1156" s="19"/>
      <c r="AU1156" s="19"/>
    </row>
    <row r="1157" spans="27:48">
      <c r="AA1157" s="19"/>
      <c r="AB1157" s="19"/>
      <c r="AC1157" s="19"/>
      <c r="AD1157" s="19"/>
      <c r="AE1157" s="19"/>
      <c r="AG1157" s="137"/>
      <c r="AN1157" s="19"/>
      <c r="AO1157" s="19"/>
      <c r="AP1157" s="19"/>
      <c r="AQ1157" s="19"/>
      <c r="AR1157" s="19"/>
      <c r="AS1157" s="19"/>
      <c r="AT1157" s="19"/>
      <c r="AU1157" s="19"/>
      <c r="AV1157" s="19"/>
    </row>
    <row r="1158" spans="27:48">
      <c r="AA1158" s="19"/>
      <c r="AB1158" s="19"/>
      <c r="AC1158" s="19"/>
      <c r="AD1158" s="19"/>
      <c r="AE1158" s="19"/>
      <c r="AG1158" s="137"/>
      <c r="AN1158" s="19"/>
      <c r="AO1158" s="19"/>
      <c r="AP1158" s="19"/>
      <c r="AQ1158" s="19"/>
      <c r="AR1158" s="19"/>
      <c r="AS1158" s="19"/>
      <c r="AT1158" s="19"/>
      <c r="AU1158" s="19"/>
    </row>
    <row r="1159" spans="27:48">
      <c r="AA1159" s="19"/>
      <c r="AB1159" s="19"/>
      <c r="AC1159" s="19"/>
      <c r="AD1159" s="19"/>
      <c r="AE1159" s="19"/>
      <c r="AG1159" s="137"/>
      <c r="AN1159" s="19"/>
      <c r="AO1159" s="19"/>
      <c r="AP1159" s="19"/>
      <c r="AQ1159" s="19"/>
      <c r="AR1159" s="19"/>
      <c r="AS1159" s="19"/>
      <c r="AT1159" s="19"/>
      <c r="AU1159" s="19"/>
    </row>
    <row r="1160" spans="27:48">
      <c r="AA1160" s="19"/>
      <c r="AB1160" s="19"/>
      <c r="AC1160" s="19"/>
      <c r="AD1160" s="19"/>
      <c r="AE1160" s="19"/>
      <c r="AG1160" s="137"/>
      <c r="AN1160" s="19"/>
      <c r="AO1160" s="19"/>
      <c r="AP1160" s="19"/>
      <c r="AQ1160" s="19"/>
      <c r="AR1160" s="19"/>
      <c r="AS1160" s="19"/>
      <c r="AT1160" s="19"/>
      <c r="AU1160" s="19"/>
    </row>
    <row r="1161" spans="27:48">
      <c r="AA1161" s="19"/>
      <c r="AB1161" s="19"/>
      <c r="AC1161" s="19"/>
      <c r="AD1161" s="19"/>
      <c r="AE1161" s="19"/>
      <c r="AG1161" s="137"/>
      <c r="AN1161" s="19"/>
      <c r="AO1161" s="19"/>
      <c r="AP1161" s="19"/>
      <c r="AQ1161" s="19"/>
      <c r="AR1161" s="19"/>
      <c r="AS1161" s="19"/>
      <c r="AT1161" s="19"/>
      <c r="AU1161" s="19"/>
    </row>
    <row r="1162" spans="27:48">
      <c r="AA1162" s="19"/>
      <c r="AB1162" s="19"/>
      <c r="AC1162" s="19"/>
      <c r="AD1162" s="19"/>
      <c r="AE1162" s="19"/>
      <c r="AG1162" s="137"/>
      <c r="AN1162" s="19"/>
      <c r="AO1162" s="19"/>
      <c r="AP1162" s="19"/>
      <c r="AQ1162" s="19"/>
      <c r="AR1162" s="19"/>
      <c r="AS1162" s="19"/>
      <c r="AT1162" s="19"/>
      <c r="AU1162" s="19"/>
    </row>
    <row r="1163" spans="27:48">
      <c r="AA1163" s="19"/>
      <c r="AB1163" s="19"/>
      <c r="AC1163" s="19"/>
      <c r="AD1163" s="19"/>
      <c r="AE1163" s="19"/>
      <c r="AG1163" s="137"/>
      <c r="AN1163" s="19"/>
      <c r="AO1163" s="19"/>
      <c r="AP1163" s="19"/>
      <c r="AQ1163" s="19"/>
      <c r="AR1163" s="19"/>
      <c r="AS1163" s="19"/>
      <c r="AT1163" s="19"/>
      <c r="AU1163" s="19"/>
    </row>
    <row r="1164" spans="27:48">
      <c r="AA1164" s="19"/>
      <c r="AB1164" s="19"/>
      <c r="AC1164" s="19"/>
      <c r="AD1164" s="19"/>
      <c r="AE1164" s="19"/>
      <c r="AG1164" s="137"/>
      <c r="AN1164" s="19"/>
      <c r="AO1164" s="19"/>
      <c r="AP1164" s="19"/>
      <c r="AQ1164" s="19"/>
      <c r="AR1164" s="19"/>
      <c r="AS1164" s="19"/>
      <c r="AT1164" s="19"/>
      <c r="AU1164" s="19"/>
    </row>
    <row r="1165" spans="27:48">
      <c r="AA1165" s="19"/>
      <c r="AB1165" s="19"/>
      <c r="AC1165" s="19"/>
      <c r="AD1165" s="19"/>
      <c r="AE1165" s="19"/>
      <c r="AG1165" s="137"/>
      <c r="AN1165" s="19"/>
      <c r="AO1165" s="19"/>
      <c r="AP1165" s="19"/>
      <c r="AQ1165" s="19"/>
      <c r="AR1165" s="19"/>
      <c r="AS1165" s="19"/>
      <c r="AT1165" s="19"/>
      <c r="AU1165" s="19"/>
    </row>
    <row r="1166" spans="27:48">
      <c r="AA1166" s="19"/>
      <c r="AB1166" s="19"/>
      <c r="AC1166" s="19"/>
      <c r="AD1166" s="19"/>
      <c r="AE1166" s="19"/>
      <c r="AG1166" s="137"/>
      <c r="AN1166" s="19"/>
      <c r="AO1166" s="19"/>
      <c r="AP1166" s="19"/>
      <c r="AQ1166" s="19"/>
      <c r="AR1166" s="19"/>
      <c r="AS1166" s="19"/>
      <c r="AT1166" s="19"/>
      <c r="AU1166" s="19"/>
    </row>
    <row r="1167" spans="27:48">
      <c r="AA1167" s="19"/>
      <c r="AB1167" s="19"/>
      <c r="AC1167" s="19"/>
      <c r="AD1167" s="19"/>
      <c r="AE1167" s="19"/>
      <c r="AG1167" s="137"/>
      <c r="AN1167" s="19"/>
      <c r="AO1167" s="19"/>
      <c r="AP1167" s="19"/>
      <c r="AQ1167" s="19"/>
      <c r="AR1167" s="19"/>
      <c r="AS1167" s="19"/>
      <c r="AT1167" s="19"/>
      <c r="AU1167" s="19"/>
    </row>
    <row r="1168" spans="27:48">
      <c r="AA1168" s="19"/>
      <c r="AB1168" s="19"/>
      <c r="AC1168" s="19"/>
      <c r="AD1168" s="19"/>
      <c r="AE1168" s="19"/>
      <c r="AG1168" s="137"/>
      <c r="AN1168" s="19"/>
      <c r="AO1168" s="19"/>
      <c r="AP1168" s="19"/>
      <c r="AQ1168" s="19"/>
      <c r="AR1168" s="19"/>
      <c r="AS1168" s="19"/>
      <c r="AT1168" s="19"/>
      <c r="AU1168" s="19"/>
    </row>
    <row r="1169" spans="27:64">
      <c r="AA1169" s="19"/>
      <c r="AB1169" s="19"/>
      <c r="AC1169" s="19"/>
      <c r="AD1169" s="19"/>
      <c r="AE1169" s="19"/>
      <c r="AG1169" s="137"/>
      <c r="AN1169" s="19"/>
      <c r="AO1169" s="19"/>
      <c r="AP1169" s="19"/>
      <c r="AQ1169" s="19"/>
      <c r="AR1169" s="19"/>
      <c r="AS1169" s="19"/>
      <c r="AT1169" s="19"/>
      <c r="AU1169" s="19"/>
    </row>
    <row r="1170" spans="27:64">
      <c r="AA1170" s="19"/>
      <c r="AB1170" s="19"/>
      <c r="AC1170" s="19"/>
      <c r="AD1170" s="19"/>
      <c r="AE1170" s="19"/>
      <c r="AG1170" s="137"/>
      <c r="AN1170" s="19"/>
      <c r="AO1170" s="19"/>
      <c r="AP1170" s="19"/>
      <c r="AQ1170" s="19"/>
      <c r="AR1170" s="19"/>
      <c r="AS1170" s="19"/>
      <c r="AT1170" s="19"/>
      <c r="AU1170" s="19"/>
    </row>
    <row r="1171" spans="27:64">
      <c r="AA1171" s="19"/>
      <c r="AB1171" s="19"/>
      <c r="AC1171" s="19"/>
      <c r="AD1171" s="19"/>
      <c r="AE1171" s="19"/>
      <c r="AG1171" s="137"/>
      <c r="AN1171" s="19"/>
      <c r="AO1171" s="19"/>
      <c r="AP1171" s="19"/>
      <c r="AQ1171" s="19"/>
      <c r="AR1171" s="19"/>
      <c r="AS1171" s="19"/>
      <c r="AT1171" s="19"/>
      <c r="AU1171" s="19"/>
    </row>
    <row r="1172" spans="27:64">
      <c r="AA1172" s="19"/>
      <c r="AB1172" s="19"/>
      <c r="AC1172" s="19"/>
      <c r="AD1172" s="19"/>
      <c r="AE1172" s="19"/>
      <c r="AG1172" s="137"/>
      <c r="AN1172" s="19"/>
      <c r="AO1172" s="19"/>
      <c r="AP1172" s="19"/>
      <c r="AQ1172" s="19"/>
      <c r="AR1172" s="19"/>
      <c r="AS1172" s="19"/>
      <c r="AT1172" s="19"/>
      <c r="AU1172" s="19"/>
    </row>
    <row r="1173" spans="27:64">
      <c r="AA1173" s="19"/>
      <c r="AB1173" s="19"/>
      <c r="AC1173" s="19"/>
      <c r="AD1173" s="19"/>
      <c r="AE1173" s="19"/>
      <c r="AG1173" s="137"/>
      <c r="AN1173" s="19"/>
      <c r="AO1173" s="19"/>
      <c r="AP1173" s="19"/>
      <c r="AQ1173" s="19"/>
      <c r="AR1173" s="19"/>
      <c r="AS1173" s="19"/>
      <c r="AT1173" s="19"/>
      <c r="AU1173" s="19"/>
    </row>
    <row r="1174" spans="27:64">
      <c r="AA1174" s="19"/>
      <c r="AB1174" s="19"/>
      <c r="AC1174" s="19"/>
      <c r="AD1174" s="19"/>
      <c r="AE1174" s="19"/>
      <c r="AG1174" s="137"/>
      <c r="AN1174" s="19"/>
      <c r="AO1174" s="19"/>
      <c r="AP1174" s="19"/>
      <c r="AQ1174" s="19"/>
      <c r="AR1174" s="19"/>
      <c r="AS1174" s="19"/>
      <c r="AT1174" s="19"/>
      <c r="AU1174" s="19"/>
    </row>
    <row r="1175" spans="27:64">
      <c r="AA1175" s="19"/>
      <c r="AB1175" s="19"/>
      <c r="AC1175" s="19"/>
      <c r="AD1175" s="19"/>
      <c r="AE1175" s="19"/>
      <c r="AG1175" s="137"/>
      <c r="AN1175" s="19"/>
      <c r="AO1175" s="19"/>
      <c r="AP1175" s="19"/>
      <c r="AQ1175" s="19"/>
      <c r="AR1175" s="19"/>
      <c r="AS1175" s="19"/>
      <c r="AT1175" s="19"/>
      <c r="AU1175" s="19"/>
    </row>
    <row r="1176" spans="27:64">
      <c r="AA1176" s="19"/>
      <c r="AB1176" s="19"/>
      <c r="AC1176" s="19"/>
      <c r="AD1176" s="19"/>
      <c r="AE1176" s="19"/>
      <c r="AG1176" s="137"/>
      <c r="AN1176" s="19"/>
      <c r="AO1176" s="19"/>
      <c r="AP1176" s="19"/>
      <c r="AQ1176" s="19"/>
      <c r="AR1176" s="19"/>
      <c r="AS1176" s="19"/>
      <c r="AT1176" s="19"/>
      <c r="AU1176" s="19"/>
    </row>
    <row r="1177" spans="27:64">
      <c r="AA1177" s="19"/>
      <c r="AB1177" s="19"/>
      <c r="AC1177" s="19"/>
      <c r="AD1177" s="19"/>
      <c r="AE1177" s="19"/>
      <c r="AG1177" s="137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/>
      <c r="BC1177" s="19"/>
      <c r="BD1177" s="19"/>
      <c r="BE1177" s="19"/>
      <c r="BF1177" s="19"/>
      <c r="BG1177" s="19"/>
      <c r="BH1177" s="19"/>
      <c r="BI1177" s="19"/>
      <c r="BJ1177" s="19"/>
      <c r="BK1177" s="19"/>
      <c r="BL1177" s="19"/>
    </row>
    <row r="1178" spans="27:64">
      <c r="AA1178" s="19"/>
      <c r="AB1178" s="19"/>
      <c r="AC1178" s="19"/>
      <c r="AD1178" s="19"/>
      <c r="AE1178" s="19"/>
      <c r="AG1178" s="137"/>
      <c r="AN1178" s="19"/>
      <c r="AO1178" s="19"/>
      <c r="AP1178" s="19"/>
      <c r="AQ1178" s="19"/>
      <c r="AR1178" s="19"/>
      <c r="AS1178" s="19"/>
      <c r="AT1178" s="19"/>
      <c r="AU1178" s="19"/>
    </row>
    <row r="1179" spans="27:64">
      <c r="AA1179" s="19"/>
      <c r="AB1179" s="19"/>
      <c r="AC1179" s="19"/>
      <c r="AD1179" s="19"/>
      <c r="AE1179" s="19"/>
      <c r="AG1179" s="137"/>
      <c r="AN1179" s="19"/>
      <c r="AO1179" s="19"/>
      <c r="AP1179" s="19"/>
      <c r="AQ1179" s="19"/>
      <c r="AR1179" s="19"/>
      <c r="AS1179" s="19"/>
      <c r="AT1179" s="19"/>
      <c r="AU1179" s="19"/>
    </row>
    <row r="1180" spans="27:64">
      <c r="AA1180" s="19"/>
      <c r="AB1180" s="19"/>
      <c r="AC1180" s="19"/>
      <c r="AD1180" s="19"/>
      <c r="AE1180" s="19"/>
      <c r="AG1180" s="137"/>
      <c r="AN1180" s="19"/>
      <c r="AO1180" s="19"/>
      <c r="AP1180" s="19"/>
      <c r="AQ1180" s="19"/>
      <c r="AR1180" s="19"/>
      <c r="AS1180" s="19"/>
      <c r="AT1180" s="19"/>
      <c r="AU1180" s="19"/>
    </row>
    <row r="1181" spans="27:64">
      <c r="AA1181" s="19"/>
      <c r="AB1181" s="19"/>
      <c r="AC1181" s="19"/>
      <c r="AD1181" s="19"/>
      <c r="AE1181" s="19"/>
      <c r="AG1181" s="137"/>
      <c r="AN1181" s="19"/>
      <c r="AO1181" s="19"/>
      <c r="AP1181" s="19"/>
      <c r="AQ1181" s="19"/>
      <c r="AR1181" s="19"/>
      <c r="AS1181" s="19"/>
      <c r="AT1181" s="19"/>
      <c r="AU1181" s="19"/>
    </row>
    <row r="1182" spans="27:64">
      <c r="AA1182" s="19"/>
      <c r="AB1182" s="19"/>
      <c r="AC1182" s="19"/>
      <c r="AD1182" s="19"/>
      <c r="AE1182" s="19"/>
      <c r="AG1182" s="137"/>
      <c r="AN1182" s="19"/>
      <c r="AO1182" s="19"/>
      <c r="AP1182" s="19"/>
      <c r="AQ1182" s="19"/>
      <c r="AR1182" s="19"/>
      <c r="AS1182" s="19"/>
      <c r="AT1182" s="19"/>
      <c r="AU1182" s="19"/>
    </row>
    <row r="1183" spans="27:64">
      <c r="AA1183" s="19"/>
      <c r="AB1183" s="19"/>
      <c r="AC1183" s="19"/>
      <c r="AD1183" s="19"/>
      <c r="AE1183" s="19"/>
      <c r="AG1183" s="137"/>
      <c r="AN1183" s="19"/>
      <c r="AO1183" s="19"/>
      <c r="AP1183" s="19"/>
      <c r="AQ1183" s="19"/>
      <c r="AR1183" s="19"/>
      <c r="AS1183" s="19"/>
      <c r="AT1183" s="19"/>
      <c r="AU1183" s="19"/>
    </row>
    <row r="1184" spans="27:64">
      <c r="AA1184" s="19"/>
      <c r="AB1184" s="19"/>
      <c r="AC1184" s="19"/>
      <c r="AD1184" s="19"/>
      <c r="AE1184" s="19"/>
      <c r="AG1184" s="137"/>
      <c r="AN1184" s="19"/>
      <c r="AO1184" s="19"/>
      <c r="AP1184" s="19"/>
      <c r="AQ1184" s="19"/>
      <c r="AR1184" s="19"/>
      <c r="AS1184" s="19"/>
      <c r="AT1184" s="19"/>
      <c r="AU1184" s="19"/>
    </row>
    <row r="1185" spans="27:48">
      <c r="AA1185" s="19"/>
      <c r="AB1185" s="19"/>
      <c r="AC1185" s="19"/>
      <c r="AD1185" s="19"/>
      <c r="AE1185" s="19"/>
      <c r="AG1185" s="137"/>
      <c r="AN1185" s="19"/>
      <c r="AO1185" s="19"/>
      <c r="AP1185" s="19"/>
      <c r="AQ1185" s="19"/>
      <c r="AR1185" s="19"/>
      <c r="AS1185" s="19"/>
      <c r="AT1185" s="19"/>
      <c r="AU1185" s="19"/>
    </row>
    <row r="1186" spans="27:48">
      <c r="AA1186" s="19"/>
      <c r="AB1186" s="19"/>
      <c r="AC1186" s="19"/>
      <c r="AD1186" s="19"/>
      <c r="AE1186" s="19"/>
      <c r="AG1186" s="137"/>
      <c r="AN1186" s="19"/>
      <c r="AO1186" s="19"/>
      <c r="AP1186" s="19"/>
      <c r="AQ1186" s="19"/>
      <c r="AR1186" s="19"/>
      <c r="AS1186" s="19"/>
      <c r="AT1186" s="19"/>
      <c r="AU1186" s="19"/>
    </row>
    <row r="1187" spans="27:48">
      <c r="AA1187" s="19"/>
      <c r="AB1187" s="19"/>
      <c r="AC1187" s="19"/>
      <c r="AD1187" s="19"/>
      <c r="AE1187" s="19"/>
      <c r="AG1187" s="137"/>
      <c r="AN1187" s="19"/>
      <c r="AO1187" s="19"/>
      <c r="AP1187" s="19"/>
      <c r="AQ1187" s="19"/>
      <c r="AR1187" s="19"/>
      <c r="AS1187" s="19"/>
      <c r="AT1187" s="19"/>
      <c r="AU1187" s="19"/>
    </row>
    <row r="1188" spans="27:48">
      <c r="AA1188" s="19"/>
      <c r="AB1188" s="19"/>
      <c r="AC1188" s="19"/>
      <c r="AD1188" s="19"/>
      <c r="AE1188" s="19"/>
      <c r="AG1188" s="137"/>
      <c r="AN1188" s="19"/>
      <c r="AO1188" s="19"/>
      <c r="AP1188" s="19"/>
      <c r="AQ1188" s="19"/>
      <c r="AR1188" s="19"/>
      <c r="AS1188" s="19"/>
      <c r="AT1188" s="19"/>
      <c r="AU1188" s="19"/>
    </row>
    <row r="1189" spans="27:48">
      <c r="AA1189" s="19"/>
      <c r="AB1189" s="19"/>
      <c r="AC1189" s="19"/>
      <c r="AD1189" s="19"/>
      <c r="AE1189" s="19"/>
      <c r="AG1189" s="137"/>
      <c r="AN1189" s="19"/>
      <c r="AO1189" s="19"/>
      <c r="AP1189" s="19"/>
      <c r="AQ1189" s="19"/>
      <c r="AR1189" s="19"/>
      <c r="AS1189" s="19"/>
      <c r="AT1189" s="19"/>
      <c r="AU1189" s="19"/>
    </row>
    <row r="1190" spans="27:48">
      <c r="AA1190" s="19"/>
      <c r="AB1190" s="19"/>
      <c r="AC1190" s="19"/>
      <c r="AD1190" s="19"/>
      <c r="AE1190" s="19"/>
      <c r="AG1190" s="137"/>
      <c r="AN1190" s="19"/>
      <c r="AO1190" s="19"/>
      <c r="AP1190" s="19"/>
      <c r="AQ1190" s="19"/>
      <c r="AR1190" s="19"/>
      <c r="AS1190" s="19"/>
      <c r="AT1190" s="19"/>
      <c r="AU1190" s="19"/>
      <c r="AV1190" s="19"/>
    </row>
    <row r="1191" spans="27:48">
      <c r="AA1191" s="19"/>
      <c r="AB1191" s="19"/>
      <c r="AC1191" s="19"/>
      <c r="AD1191" s="19"/>
      <c r="AE1191" s="19"/>
      <c r="AG1191" s="137"/>
      <c r="AN1191" s="19"/>
      <c r="AO1191" s="19"/>
      <c r="AP1191" s="19"/>
      <c r="AQ1191" s="19"/>
      <c r="AR1191" s="19"/>
      <c r="AS1191" s="19"/>
      <c r="AT1191" s="19"/>
      <c r="AU1191" s="19"/>
    </row>
    <row r="1192" spans="27:48">
      <c r="AA1192" s="19"/>
      <c r="AB1192" s="19"/>
      <c r="AC1192" s="19"/>
      <c r="AD1192" s="19"/>
      <c r="AE1192" s="19"/>
      <c r="AG1192" s="137"/>
      <c r="AN1192" s="19"/>
      <c r="AO1192" s="19"/>
      <c r="AP1192" s="19"/>
      <c r="AQ1192" s="19"/>
      <c r="AR1192" s="19"/>
      <c r="AS1192" s="19"/>
      <c r="AT1192" s="19"/>
      <c r="AU1192" s="19"/>
    </row>
    <row r="1193" spans="27:48">
      <c r="AA1193" s="19"/>
      <c r="AB1193" s="19"/>
      <c r="AC1193" s="19"/>
      <c r="AD1193" s="19"/>
      <c r="AE1193" s="19"/>
      <c r="AG1193" s="137"/>
      <c r="AN1193" s="19"/>
      <c r="AO1193" s="19"/>
      <c r="AP1193" s="19"/>
      <c r="AQ1193" s="19"/>
      <c r="AR1193" s="19"/>
      <c r="AS1193" s="19"/>
      <c r="AT1193" s="19"/>
      <c r="AU1193" s="19"/>
      <c r="AV1193" s="19"/>
    </row>
    <row r="1194" spans="27:48">
      <c r="AA1194" s="19"/>
      <c r="AB1194" s="19"/>
      <c r="AC1194" s="19"/>
      <c r="AD1194" s="19"/>
      <c r="AE1194" s="19"/>
      <c r="AG1194" s="137"/>
      <c r="AN1194" s="19"/>
      <c r="AO1194" s="19"/>
      <c r="AP1194" s="19"/>
      <c r="AQ1194" s="19"/>
      <c r="AR1194" s="19"/>
      <c r="AS1194" s="19"/>
      <c r="AT1194" s="19"/>
      <c r="AU1194" s="19"/>
    </row>
    <row r="1195" spans="27:48">
      <c r="AA1195" s="19"/>
      <c r="AB1195" s="19"/>
      <c r="AC1195" s="19"/>
      <c r="AD1195" s="19"/>
      <c r="AE1195" s="19"/>
      <c r="AG1195" s="137"/>
      <c r="AN1195" s="19"/>
      <c r="AO1195" s="19"/>
      <c r="AP1195" s="19"/>
      <c r="AQ1195" s="19"/>
      <c r="AR1195" s="19"/>
      <c r="AS1195" s="19"/>
      <c r="AT1195" s="19"/>
      <c r="AU1195" s="19"/>
    </row>
    <row r="1196" spans="27:48">
      <c r="AA1196" s="19"/>
      <c r="AB1196" s="19"/>
      <c r="AC1196" s="19"/>
      <c r="AD1196" s="19"/>
      <c r="AE1196" s="19"/>
      <c r="AG1196" s="137"/>
      <c r="AN1196" s="19"/>
      <c r="AO1196" s="19"/>
      <c r="AP1196" s="19"/>
      <c r="AQ1196" s="19"/>
      <c r="AR1196" s="19"/>
      <c r="AS1196" s="19"/>
      <c r="AT1196" s="19"/>
      <c r="AU1196" s="19"/>
    </row>
    <row r="1197" spans="27:48">
      <c r="AA1197" s="19"/>
      <c r="AB1197" s="19"/>
      <c r="AC1197" s="19"/>
      <c r="AD1197" s="19"/>
      <c r="AE1197" s="19"/>
      <c r="AG1197" s="137"/>
      <c r="AN1197" s="19"/>
      <c r="AO1197" s="19"/>
      <c r="AP1197" s="19"/>
      <c r="AQ1197" s="19"/>
      <c r="AR1197" s="19"/>
      <c r="AS1197" s="19"/>
      <c r="AT1197" s="19"/>
      <c r="AU1197" s="19"/>
    </row>
    <row r="1198" spans="27:48">
      <c r="AA1198" s="19"/>
      <c r="AB1198" s="19"/>
      <c r="AC1198" s="19"/>
      <c r="AD1198" s="19"/>
      <c r="AE1198" s="19"/>
      <c r="AG1198" s="137"/>
      <c r="AN1198" s="19"/>
      <c r="AO1198" s="19"/>
      <c r="AP1198" s="19"/>
      <c r="AQ1198" s="19"/>
      <c r="AR1198" s="19"/>
      <c r="AS1198" s="19"/>
      <c r="AT1198" s="19"/>
      <c r="AU1198" s="19"/>
    </row>
    <row r="1199" spans="27:48">
      <c r="AA1199" s="19"/>
      <c r="AB1199" s="19"/>
      <c r="AC1199" s="19"/>
      <c r="AD1199" s="19"/>
      <c r="AE1199" s="19"/>
      <c r="AG1199" s="137"/>
      <c r="AN1199" s="19"/>
      <c r="AO1199" s="19"/>
      <c r="AP1199" s="19"/>
      <c r="AQ1199" s="19"/>
      <c r="AR1199" s="19"/>
      <c r="AS1199" s="19"/>
      <c r="AT1199" s="19"/>
      <c r="AU1199" s="19"/>
    </row>
    <row r="1200" spans="27:48">
      <c r="AA1200" s="19"/>
      <c r="AB1200" s="19"/>
      <c r="AC1200" s="19"/>
      <c r="AD1200" s="19"/>
      <c r="AE1200" s="19"/>
      <c r="AG1200" s="137"/>
      <c r="AN1200" s="19"/>
      <c r="AO1200" s="19"/>
      <c r="AP1200" s="19"/>
      <c r="AQ1200" s="19"/>
      <c r="AR1200" s="19"/>
      <c r="AS1200" s="19"/>
      <c r="AT1200" s="19"/>
      <c r="AU1200" s="19"/>
    </row>
    <row r="1201" spans="27:48">
      <c r="AA1201" s="19"/>
      <c r="AB1201" s="19"/>
      <c r="AC1201" s="19"/>
      <c r="AD1201" s="19"/>
      <c r="AE1201" s="19"/>
      <c r="AG1201" s="137"/>
      <c r="AN1201" s="19"/>
      <c r="AO1201" s="19"/>
      <c r="AP1201" s="19"/>
      <c r="AQ1201" s="19"/>
      <c r="AR1201" s="19"/>
      <c r="AS1201" s="19"/>
      <c r="AT1201" s="19"/>
      <c r="AU1201" s="19"/>
    </row>
    <row r="1202" spans="27:48">
      <c r="AA1202" s="19"/>
      <c r="AB1202" s="19"/>
      <c r="AC1202" s="19"/>
      <c r="AD1202" s="19"/>
      <c r="AE1202" s="19"/>
      <c r="AG1202" s="137"/>
      <c r="AN1202" s="19"/>
      <c r="AO1202" s="19"/>
      <c r="AP1202" s="19"/>
      <c r="AQ1202" s="19"/>
      <c r="AR1202" s="19"/>
      <c r="AS1202" s="19"/>
      <c r="AT1202" s="19"/>
      <c r="AU1202" s="19"/>
    </row>
    <row r="1203" spans="27:48">
      <c r="AA1203" s="19"/>
      <c r="AB1203" s="19"/>
      <c r="AC1203" s="19"/>
      <c r="AD1203" s="19"/>
      <c r="AE1203" s="19"/>
      <c r="AG1203" s="137"/>
      <c r="AN1203" s="19"/>
      <c r="AO1203" s="19"/>
      <c r="AP1203" s="19"/>
      <c r="AQ1203" s="19"/>
      <c r="AR1203" s="19"/>
      <c r="AS1203" s="19"/>
      <c r="AT1203" s="19"/>
      <c r="AU1203" s="19"/>
    </row>
    <row r="1204" spans="27:48">
      <c r="AA1204" s="19"/>
      <c r="AB1204" s="19"/>
      <c r="AC1204" s="19"/>
      <c r="AD1204" s="19"/>
      <c r="AE1204" s="19"/>
      <c r="AG1204" s="137"/>
      <c r="AN1204" s="19"/>
      <c r="AO1204" s="19"/>
      <c r="AP1204" s="19"/>
      <c r="AQ1204" s="19"/>
      <c r="AR1204" s="19"/>
      <c r="AS1204" s="19"/>
      <c r="AT1204" s="19"/>
      <c r="AU1204" s="19"/>
    </row>
    <row r="1205" spans="27:48">
      <c r="AA1205" s="19"/>
      <c r="AB1205" s="19"/>
      <c r="AC1205" s="19"/>
      <c r="AD1205" s="19"/>
      <c r="AE1205" s="19"/>
      <c r="AG1205" s="137"/>
      <c r="AN1205" s="19"/>
      <c r="AO1205" s="19"/>
      <c r="AP1205" s="19"/>
      <c r="AQ1205" s="19"/>
      <c r="AR1205" s="19"/>
      <c r="AS1205" s="19"/>
      <c r="AT1205" s="19"/>
      <c r="AU1205" s="19"/>
      <c r="AV1205" s="19"/>
    </row>
    <row r="1206" spans="27:48">
      <c r="AA1206" s="19"/>
      <c r="AB1206" s="19"/>
      <c r="AC1206" s="19"/>
      <c r="AD1206" s="19"/>
      <c r="AE1206" s="19"/>
      <c r="AG1206" s="137"/>
      <c r="AN1206" s="19"/>
      <c r="AO1206" s="19"/>
      <c r="AP1206" s="19"/>
      <c r="AQ1206" s="19"/>
      <c r="AR1206" s="19"/>
      <c r="AS1206" s="19"/>
      <c r="AT1206" s="19"/>
      <c r="AU1206" s="19"/>
    </row>
    <row r="1207" spans="27:48">
      <c r="AA1207" s="19"/>
      <c r="AB1207" s="19"/>
      <c r="AC1207" s="19"/>
      <c r="AD1207" s="19"/>
      <c r="AE1207" s="19"/>
      <c r="AG1207" s="137"/>
      <c r="AN1207" s="19"/>
      <c r="AO1207" s="19"/>
      <c r="AP1207" s="19"/>
      <c r="AQ1207" s="19"/>
      <c r="AR1207" s="19"/>
      <c r="AS1207" s="19"/>
      <c r="AT1207" s="19"/>
      <c r="AU1207" s="19"/>
    </row>
    <row r="1208" spans="27:48">
      <c r="AA1208" s="19"/>
      <c r="AB1208" s="19"/>
      <c r="AC1208" s="19"/>
      <c r="AD1208" s="19"/>
      <c r="AE1208" s="19"/>
      <c r="AG1208" s="137"/>
      <c r="AN1208" s="19"/>
      <c r="AO1208" s="19"/>
      <c r="AP1208" s="19"/>
      <c r="AQ1208" s="19"/>
      <c r="AR1208" s="19"/>
      <c r="AS1208" s="19"/>
      <c r="AT1208" s="19"/>
      <c r="AU1208" s="19"/>
    </row>
    <row r="1209" spans="27:48">
      <c r="AA1209" s="19"/>
      <c r="AB1209" s="19"/>
      <c r="AC1209" s="19"/>
      <c r="AD1209" s="19"/>
      <c r="AE1209" s="19"/>
      <c r="AG1209" s="137"/>
      <c r="AN1209" s="19"/>
      <c r="AO1209" s="19"/>
      <c r="AP1209" s="19"/>
      <c r="AQ1209" s="19"/>
      <c r="AR1209" s="19"/>
      <c r="AS1209" s="19"/>
      <c r="AT1209" s="19"/>
      <c r="AU1209" s="19"/>
    </row>
    <row r="1210" spans="27:48">
      <c r="AA1210" s="19"/>
      <c r="AB1210" s="19"/>
      <c r="AC1210" s="19"/>
      <c r="AD1210" s="19"/>
      <c r="AE1210" s="19"/>
      <c r="AG1210" s="137"/>
      <c r="AN1210" s="19"/>
      <c r="AO1210" s="19"/>
      <c r="AP1210" s="19"/>
      <c r="AQ1210" s="19"/>
      <c r="AR1210" s="19"/>
      <c r="AS1210" s="19"/>
      <c r="AT1210" s="19"/>
      <c r="AU1210" s="19"/>
    </row>
    <row r="1211" spans="27:48">
      <c r="AA1211" s="19"/>
      <c r="AB1211" s="19"/>
      <c r="AC1211" s="19"/>
      <c r="AD1211" s="19"/>
      <c r="AE1211" s="19"/>
      <c r="AG1211" s="137"/>
      <c r="AN1211" s="19"/>
      <c r="AO1211" s="19"/>
      <c r="AP1211" s="19"/>
      <c r="AQ1211" s="19"/>
      <c r="AR1211" s="19"/>
      <c r="AS1211" s="19"/>
      <c r="AT1211" s="19"/>
      <c r="AU1211" s="19"/>
    </row>
    <row r="1212" spans="27:48">
      <c r="AA1212" s="19"/>
      <c r="AB1212" s="19"/>
      <c r="AC1212" s="19"/>
      <c r="AD1212" s="19"/>
      <c r="AE1212" s="19"/>
      <c r="AG1212" s="137"/>
      <c r="AN1212" s="19"/>
      <c r="AO1212" s="19"/>
      <c r="AP1212" s="19"/>
      <c r="AQ1212" s="19"/>
      <c r="AR1212" s="19"/>
      <c r="AS1212" s="19"/>
      <c r="AT1212" s="19"/>
      <c r="AU1212" s="19"/>
    </row>
    <row r="1213" spans="27:48">
      <c r="AA1213" s="19"/>
      <c r="AB1213" s="19"/>
      <c r="AC1213" s="19"/>
      <c r="AD1213" s="19"/>
      <c r="AE1213" s="19"/>
      <c r="AG1213" s="137"/>
      <c r="AN1213" s="19"/>
      <c r="AO1213" s="19"/>
      <c r="AP1213" s="19"/>
      <c r="AQ1213" s="19"/>
      <c r="AR1213" s="19"/>
      <c r="AS1213" s="19"/>
      <c r="AT1213" s="19"/>
      <c r="AU1213" s="19"/>
    </row>
    <row r="1214" spans="27:48">
      <c r="AA1214" s="19"/>
      <c r="AB1214" s="19"/>
      <c r="AC1214" s="19"/>
      <c r="AD1214" s="19"/>
      <c r="AE1214" s="19"/>
      <c r="AG1214" s="137"/>
      <c r="AN1214" s="19"/>
      <c r="AO1214" s="19"/>
      <c r="AP1214" s="19"/>
      <c r="AQ1214" s="19"/>
      <c r="AR1214" s="19"/>
      <c r="AS1214" s="19"/>
      <c r="AT1214" s="19"/>
      <c r="AU1214" s="19"/>
    </row>
    <row r="1215" spans="27:48">
      <c r="AA1215" s="19"/>
      <c r="AB1215" s="19"/>
      <c r="AC1215" s="19"/>
      <c r="AD1215" s="19"/>
      <c r="AE1215" s="19"/>
      <c r="AG1215" s="137"/>
      <c r="AN1215" s="19"/>
      <c r="AO1215" s="19"/>
      <c r="AP1215" s="19"/>
      <c r="AQ1215" s="19"/>
      <c r="AR1215" s="19"/>
      <c r="AS1215" s="19"/>
      <c r="AT1215" s="19"/>
      <c r="AU1215" s="19"/>
    </row>
    <row r="1216" spans="27:48">
      <c r="AA1216" s="19"/>
      <c r="AB1216" s="19"/>
      <c r="AC1216" s="19"/>
      <c r="AD1216" s="19"/>
      <c r="AE1216" s="19"/>
      <c r="AG1216" s="137"/>
      <c r="AN1216" s="19"/>
      <c r="AO1216" s="19"/>
      <c r="AP1216" s="19"/>
      <c r="AQ1216" s="19"/>
      <c r="AR1216" s="19"/>
      <c r="AS1216" s="19"/>
      <c r="AT1216" s="19"/>
      <c r="AU1216" s="19"/>
    </row>
    <row r="1217" spans="27:64">
      <c r="AA1217" s="19"/>
      <c r="AB1217" s="19"/>
      <c r="AC1217" s="19"/>
      <c r="AD1217" s="19"/>
      <c r="AE1217" s="19"/>
      <c r="AG1217" s="137"/>
      <c r="AN1217" s="19"/>
      <c r="AO1217" s="19"/>
      <c r="AP1217" s="19"/>
      <c r="AQ1217" s="19"/>
      <c r="AR1217" s="19"/>
      <c r="AS1217" s="19"/>
      <c r="AT1217" s="19"/>
      <c r="AU1217" s="19"/>
    </row>
    <row r="1218" spans="27:64">
      <c r="AA1218" s="19"/>
      <c r="AB1218" s="19"/>
      <c r="AC1218" s="19"/>
      <c r="AD1218" s="19"/>
      <c r="AE1218" s="19"/>
      <c r="AG1218" s="137"/>
      <c r="AN1218" s="19"/>
      <c r="AO1218" s="19"/>
      <c r="AP1218" s="19"/>
      <c r="AQ1218" s="19"/>
      <c r="AR1218" s="19"/>
      <c r="AS1218" s="19"/>
      <c r="AT1218" s="19"/>
      <c r="AU1218" s="19"/>
    </row>
    <row r="1219" spans="27:64">
      <c r="AA1219" s="19"/>
      <c r="AB1219" s="19"/>
      <c r="AC1219" s="19"/>
      <c r="AD1219" s="19"/>
      <c r="AE1219" s="19"/>
      <c r="AG1219" s="137"/>
      <c r="AN1219" s="19"/>
      <c r="AO1219" s="19"/>
      <c r="AP1219" s="19"/>
      <c r="AQ1219" s="19"/>
      <c r="AR1219" s="19"/>
      <c r="AS1219" s="19"/>
      <c r="AT1219" s="19"/>
      <c r="AU1219" s="19"/>
    </row>
    <row r="1220" spans="27:64">
      <c r="AA1220" s="19"/>
      <c r="AB1220" s="19"/>
      <c r="AC1220" s="19"/>
      <c r="AD1220" s="19"/>
      <c r="AE1220" s="19"/>
      <c r="AG1220" s="137"/>
      <c r="AN1220" s="19"/>
      <c r="AO1220" s="19"/>
      <c r="AP1220" s="19"/>
      <c r="AQ1220" s="19"/>
      <c r="AR1220" s="19"/>
      <c r="AS1220" s="19"/>
      <c r="AT1220" s="19"/>
      <c r="AU1220" s="19"/>
    </row>
    <row r="1221" spans="27:64">
      <c r="AA1221" s="19"/>
      <c r="AB1221" s="19"/>
      <c r="AC1221" s="19"/>
      <c r="AD1221" s="19"/>
      <c r="AE1221" s="19"/>
      <c r="AG1221" s="137"/>
      <c r="AN1221" s="19"/>
      <c r="AO1221" s="19"/>
      <c r="AP1221" s="19"/>
      <c r="AQ1221" s="19"/>
      <c r="AR1221" s="19"/>
      <c r="AS1221" s="19"/>
      <c r="AT1221" s="19"/>
      <c r="AU1221" s="19"/>
    </row>
    <row r="1222" spans="27:64">
      <c r="AA1222" s="19"/>
      <c r="AB1222" s="19"/>
      <c r="AC1222" s="19"/>
      <c r="AD1222" s="19"/>
      <c r="AE1222" s="19"/>
      <c r="AG1222" s="137"/>
      <c r="AN1222" s="19"/>
      <c r="AO1222" s="19"/>
      <c r="AP1222" s="19"/>
      <c r="AQ1222" s="19"/>
      <c r="AR1222" s="19"/>
      <c r="AS1222" s="19"/>
      <c r="AT1222" s="19"/>
      <c r="AU1222" s="19"/>
    </row>
    <row r="1223" spans="27:64">
      <c r="AA1223" s="19"/>
      <c r="AB1223" s="19"/>
      <c r="AC1223" s="19"/>
      <c r="AD1223" s="19"/>
      <c r="AE1223" s="19"/>
      <c r="AG1223" s="137"/>
      <c r="AN1223" s="19"/>
      <c r="AO1223" s="19"/>
      <c r="AP1223" s="19"/>
      <c r="AQ1223" s="19"/>
      <c r="AR1223" s="19"/>
      <c r="AS1223" s="19"/>
      <c r="AT1223" s="19"/>
      <c r="AU1223" s="19"/>
    </row>
    <row r="1224" spans="27:64">
      <c r="AA1224" s="19"/>
      <c r="AB1224" s="19"/>
      <c r="AC1224" s="19"/>
      <c r="AD1224" s="19"/>
      <c r="AE1224" s="19"/>
      <c r="AG1224" s="137"/>
      <c r="AN1224" s="19"/>
      <c r="AO1224" s="19"/>
      <c r="AP1224" s="19"/>
      <c r="AQ1224" s="19"/>
      <c r="AR1224" s="19"/>
      <c r="AS1224" s="19"/>
      <c r="AT1224" s="19"/>
      <c r="AU1224" s="19"/>
    </row>
    <row r="1225" spans="27:64">
      <c r="AA1225" s="19"/>
      <c r="AB1225" s="19"/>
      <c r="AC1225" s="19"/>
      <c r="AD1225" s="19"/>
      <c r="AE1225" s="19"/>
      <c r="AG1225" s="137"/>
      <c r="AN1225" s="19"/>
      <c r="AO1225" s="19"/>
      <c r="AP1225" s="19"/>
      <c r="AQ1225" s="19"/>
      <c r="AR1225" s="19"/>
      <c r="AS1225" s="19"/>
      <c r="AT1225" s="19"/>
      <c r="AU1225" s="19"/>
    </row>
    <row r="1226" spans="27:64">
      <c r="AA1226" s="19"/>
      <c r="AB1226" s="19"/>
      <c r="AC1226" s="19"/>
      <c r="AD1226" s="19"/>
      <c r="AE1226" s="19"/>
      <c r="AG1226" s="137"/>
      <c r="AN1226" s="19"/>
      <c r="AO1226" s="19"/>
      <c r="AP1226" s="19"/>
      <c r="AQ1226" s="19"/>
      <c r="AR1226" s="19"/>
      <c r="AS1226" s="19"/>
      <c r="AT1226" s="19"/>
      <c r="AU1226" s="19"/>
    </row>
    <row r="1227" spans="27:64">
      <c r="AA1227" s="19"/>
      <c r="AB1227" s="19"/>
      <c r="AC1227" s="19"/>
      <c r="AD1227" s="19"/>
      <c r="AE1227" s="19"/>
      <c r="AG1227" s="137"/>
      <c r="AN1227" s="19"/>
      <c r="AO1227" s="19"/>
      <c r="AP1227" s="19"/>
      <c r="AQ1227" s="19"/>
      <c r="AR1227" s="19"/>
      <c r="AS1227" s="19"/>
      <c r="AT1227" s="19"/>
      <c r="AU1227" s="19"/>
    </row>
    <row r="1228" spans="27:64">
      <c r="AA1228" s="19"/>
      <c r="AB1228" s="19"/>
      <c r="AC1228" s="19"/>
      <c r="AD1228" s="19"/>
      <c r="AE1228" s="19"/>
      <c r="AG1228" s="137"/>
      <c r="AN1228" s="19"/>
      <c r="AO1228" s="19"/>
      <c r="AP1228" s="19"/>
      <c r="AQ1228" s="19"/>
      <c r="AR1228" s="19"/>
      <c r="AS1228" s="19"/>
      <c r="AT1228" s="19"/>
      <c r="AU1228" s="19"/>
    </row>
    <row r="1229" spans="27:64">
      <c r="AA1229" s="19"/>
      <c r="AB1229" s="19"/>
      <c r="AC1229" s="19"/>
      <c r="AD1229" s="19"/>
      <c r="AE1229" s="19"/>
      <c r="AG1229" s="137"/>
      <c r="AN1229" s="19"/>
      <c r="AO1229" s="19"/>
      <c r="AP1229" s="19"/>
      <c r="AQ1229" s="19"/>
      <c r="AR1229" s="19"/>
      <c r="AS1229" s="19"/>
      <c r="AT1229" s="19"/>
      <c r="AU1229" s="19"/>
    </row>
    <row r="1230" spans="27:64">
      <c r="AA1230" s="19"/>
      <c r="AB1230" s="19"/>
      <c r="AC1230" s="19"/>
      <c r="AD1230" s="19"/>
      <c r="AE1230" s="19"/>
      <c r="AG1230" s="137"/>
      <c r="AN1230" s="19"/>
      <c r="AO1230" s="19"/>
      <c r="AP1230" s="19"/>
      <c r="AQ1230" s="19"/>
      <c r="AR1230" s="19"/>
      <c r="AS1230" s="19"/>
      <c r="AT1230" s="19"/>
      <c r="AU1230" s="19"/>
    </row>
    <row r="1231" spans="27:64">
      <c r="AA1231" s="19"/>
      <c r="AB1231" s="19"/>
      <c r="AC1231" s="19"/>
      <c r="AD1231" s="19"/>
      <c r="AE1231" s="19"/>
      <c r="AG1231" s="137"/>
      <c r="AN1231" s="19"/>
      <c r="AO1231" s="19"/>
      <c r="AP1231" s="19"/>
      <c r="AQ1231" s="19"/>
      <c r="AR1231" s="19"/>
      <c r="AS1231" s="19"/>
      <c r="AT1231" s="19"/>
      <c r="AU1231" s="19"/>
    </row>
    <row r="1232" spans="27:64">
      <c r="AA1232" s="19"/>
      <c r="AB1232" s="19"/>
      <c r="AC1232" s="19"/>
      <c r="AD1232" s="19"/>
      <c r="AE1232" s="19"/>
      <c r="AG1232" s="137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</row>
    <row r="1233" spans="27:47">
      <c r="AA1233" s="19"/>
      <c r="AB1233" s="19"/>
      <c r="AC1233" s="19"/>
      <c r="AD1233" s="19"/>
      <c r="AE1233" s="19"/>
      <c r="AG1233" s="137"/>
      <c r="AN1233" s="19"/>
      <c r="AO1233" s="19"/>
      <c r="AP1233" s="19"/>
      <c r="AQ1233" s="19"/>
      <c r="AR1233" s="19"/>
      <c r="AS1233" s="19"/>
      <c r="AT1233" s="19"/>
      <c r="AU1233" s="19"/>
    </row>
    <row r="1234" spans="27:47">
      <c r="AA1234" s="19"/>
      <c r="AB1234" s="19"/>
      <c r="AC1234" s="19"/>
      <c r="AD1234" s="19"/>
      <c r="AE1234" s="19"/>
      <c r="AG1234" s="137"/>
      <c r="AN1234" s="19"/>
      <c r="AO1234" s="19"/>
      <c r="AP1234" s="19"/>
      <c r="AQ1234" s="19"/>
      <c r="AR1234" s="19"/>
      <c r="AS1234" s="19"/>
      <c r="AT1234" s="19"/>
      <c r="AU1234" s="19"/>
    </row>
    <row r="1235" spans="27:47">
      <c r="AA1235" s="19"/>
      <c r="AB1235" s="19"/>
      <c r="AC1235" s="19"/>
      <c r="AD1235" s="19"/>
      <c r="AE1235" s="19"/>
      <c r="AG1235" s="137"/>
      <c r="AN1235" s="19"/>
      <c r="AO1235" s="19"/>
      <c r="AP1235" s="19"/>
      <c r="AQ1235" s="19"/>
      <c r="AR1235" s="19"/>
      <c r="AS1235" s="19"/>
      <c r="AT1235" s="19"/>
      <c r="AU1235" s="19"/>
    </row>
    <row r="1236" spans="27:47">
      <c r="AA1236" s="19"/>
      <c r="AB1236" s="19"/>
      <c r="AC1236" s="19"/>
      <c r="AD1236" s="19"/>
      <c r="AE1236" s="19"/>
      <c r="AG1236" s="137"/>
      <c r="AN1236" s="19"/>
      <c r="AO1236" s="19"/>
      <c r="AP1236" s="19"/>
      <c r="AQ1236" s="19"/>
      <c r="AR1236" s="19"/>
      <c r="AS1236" s="19"/>
      <c r="AT1236" s="19"/>
      <c r="AU1236" s="19"/>
    </row>
    <row r="1237" spans="27:47">
      <c r="AA1237" s="19"/>
      <c r="AB1237" s="19"/>
      <c r="AC1237" s="19"/>
      <c r="AD1237" s="19"/>
      <c r="AE1237" s="19"/>
      <c r="AG1237" s="137"/>
      <c r="AN1237" s="19"/>
      <c r="AO1237" s="19"/>
      <c r="AP1237" s="19"/>
      <c r="AQ1237" s="19"/>
      <c r="AR1237" s="19"/>
      <c r="AS1237" s="19"/>
      <c r="AT1237" s="19"/>
      <c r="AU1237" s="19"/>
    </row>
    <row r="1238" spans="27:47">
      <c r="AA1238" s="19"/>
      <c r="AB1238" s="19"/>
      <c r="AC1238" s="19"/>
      <c r="AD1238" s="19"/>
      <c r="AE1238" s="19"/>
      <c r="AG1238" s="137"/>
      <c r="AN1238" s="19"/>
      <c r="AO1238" s="19"/>
      <c r="AP1238" s="19"/>
      <c r="AQ1238" s="19"/>
      <c r="AR1238" s="19"/>
      <c r="AS1238" s="19"/>
      <c r="AT1238" s="19"/>
      <c r="AU1238" s="19"/>
    </row>
    <row r="1239" spans="27:47">
      <c r="AA1239" s="19"/>
      <c r="AB1239" s="19"/>
      <c r="AC1239" s="19"/>
      <c r="AD1239" s="19"/>
      <c r="AE1239" s="19"/>
      <c r="AG1239" s="137"/>
      <c r="AN1239" s="19"/>
      <c r="AO1239" s="19"/>
      <c r="AP1239" s="19"/>
      <c r="AQ1239" s="19"/>
      <c r="AR1239" s="19"/>
      <c r="AS1239" s="19"/>
      <c r="AT1239" s="19"/>
      <c r="AU1239" s="19"/>
    </row>
    <row r="1240" spans="27:47">
      <c r="AA1240" s="19"/>
      <c r="AB1240" s="19"/>
      <c r="AC1240" s="19"/>
      <c r="AD1240" s="19"/>
      <c r="AE1240" s="19"/>
      <c r="AG1240" s="137"/>
      <c r="AN1240" s="19"/>
      <c r="AO1240" s="19"/>
      <c r="AP1240" s="19"/>
      <c r="AQ1240" s="19"/>
      <c r="AR1240" s="19"/>
      <c r="AS1240" s="19"/>
      <c r="AT1240" s="19"/>
      <c r="AU1240" s="19"/>
    </row>
    <row r="1241" spans="27:47">
      <c r="AA1241" s="19"/>
      <c r="AB1241" s="19"/>
      <c r="AC1241" s="19"/>
      <c r="AD1241" s="19"/>
      <c r="AE1241" s="19"/>
      <c r="AG1241" s="137"/>
      <c r="AN1241" s="19"/>
      <c r="AO1241" s="19"/>
      <c r="AP1241" s="19"/>
      <c r="AQ1241" s="19"/>
      <c r="AR1241" s="19"/>
      <c r="AS1241" s="19"/>
      <c r="AT1241" s="19"/>
      <c r="AU1241" s="19"/>
    </row>
    <row r="1242" spans="27:47">
      <c r="AA1242" s="19"/>
      <c r="AB1242" s="19"/>
      <c r="AC1242" s="19"/>
      <c r="AD1242" s="19"/>
      <c r="AE1242" s="19"/>
      <c r="AG1242" s="137"/>
      <c r="AN1242" s="19"/>
      <c r="AO1242" s="19"/>
      <c r="AP1242" s="19"/>
      <c r="AQ1242" s="19"/>
      <c r="AR1242" s="19"/>
      <c r="AS1242" s="19"/>
      <c r="AT1242" s="19"/>
      <c r="AU1242" s="19"/>
    </row>
    <row r="1243" spans="27:47">
      <c r="AA1243" s="19"/>
      <c r="AB1243" s="19"/>
      <c r="AC1243" s="19"/>
      <c r="AD1243" s="19"/>
      <c r="AE1243" s="19"/>
      <c r="AG1243" s="137"/>
      <c r="AN1243" s="19"/>
      <c r="AO1243" s="19"/>
      <c r="AP1243" s="19"/>
      <c r="AQ1243" s="19"/>
      <c r="AR1243" s="19"/>
      <c r="AS1243" s="19"/>
      <c r="AT1243" s="19"/>
      <c r="AU1243" s="19"/>
    </row>
    <row r="1244" spans="27:47">
      <c r="AA1244" s="19"/>
      <c r="AB1244" s="19"/>
      <c r="AC1244" s="19"/>
      <c r="AD1244" s="19"/>
      <c r="AE1244" s="19"/>
      <c r="AG1244" s="137"/>
      <c r="AN1244" s="19"/>
      <c r="AO1244" s="19"/>
      <c r="AP1244" s="19"/>
      <c r="AQ1244" s="19"/>
      <c r="AR1244" s="19"/>
      <c r="AS1244" s="19"/>
      <c r="AT1244" s="19"/>
      <c r="AU1244" s="19"/>
    </row>
    <row r="1245" spans="27:47">
      <c r="AA1245" s="19"/>
      <c r="AB1245" s="19"/>
      <c r="AC1245" s="19"/>
      <c r="AD1245" s="19"/>
      <c r="AE1245" s="19"/>
      <c r="AG1245" s="137"/>
      <c r="AN1245" s="19"/>
      <c r="AO1245" s="19"/>
      <c r="AP1245" s="19"/>
      <c r="AQ1245" s="19"/>
      <c r="AR1245" s="19"/>
      <c r="AS1245" s="19"/>
      <c r="AT1245" s="19"/>
      <c r="AU1245" s="19"/>
    </row>
    <row r="1246" spans="27:47">
      <c r="AA1246" s="19"/>
      <c r="AB1246" s="19"/>
      <c r="AC1246" s="19"/>
      <c r="AD1246" s="19"/>
      <c r="AE1246" s="19"/>
      <c r="AG1246" s="137"/>
      <c r="AN1246" s="19"/>
      <c r="AO1246" s="19"/>
      <c r="AP1246" s="19"/>
      <c r="AQ1246" s="19"/>
      <c r="AR1246" s="19"/>
      <c r="AS1246" s="19"/>
      <c r="AT1246" s="19"/>
      <c r="AU1246" s="19"/>
    </row>
    <row r="1247" spans="27:47">
      <c r="AA1247" s="19"/>
      <c r="AB1247" s="19"/>
      <c r="AC1247" s="19"/>
      <c r="AD1247" s="19"/>
      <c r="AE1247" s="19"/>
      <c r="AG1247" s="137"/>
      <c r="AN1247" s="19"/>
      <c r="AO1247" s="19"/>
      <c r="AP1247" s="19"/>
      <c r="AQ1247" s="19"/>
      <c r="AR1247" s="19"/>
      <c r="AS1247" s="19"/>
      <c r="AT1247" s="19"/>
      <c r="AU1247" s="19"/>
    </row>
    <row r="1248" spans="27:47">
      <c r="AA1248" s="19"/>
      <c r="AB1248" s="19"/>
      <c r="AC1248" s="19"/>
      <c r="AD1248" s="19"/>
      <c r="AE1248" s="19"/>
      <c r="AG1248" s="137"/>
      <c r="AN1248" s="19"/>
      <c r="AO1248" s="19"/>
      <c r="AP1248" s="19"/>
      <c r="AQ1248" s="19"/>
      <c r="AR1248" s="19"/>
      <c r="AS1248" s="19"/>
      <c r="AT1248" s="19"/>
      <c r="AU1248" s="19"/>
    </row>
    <row r="1249" spans="27:64">
      <c r="AA1249" s="19"/>
      <c r="AB1249" s="19"/>
      <c r="AC1249" s="19"/>
      <c r="AD1249" s="19"/>
      <c r="AE1249" s="19"/>
      <c r="AG1249" s="137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</row>
    <row r="1250" spans="27:64">
      <c r="AA1250" s="19"/>
      <c r="AB1250" s="19"/>
      <c r="AC1250" s="19"/>
      <c r="AD1250" s="19"/>
      <c r="AE1250" s="19"/>
      <c r="AG1250" s="137"/>
      <c r="AN1250" s="19"/>
      <c r="AO1250" s="19"/>
      <c r="AP1250" s="19"/>
      <c r="AQ1250" s="19"/>
      <c r="AR1250" s="19"/>
      <c r="AS1250" s="19"/>
      <c r="AT1250" s="19"/>
      <c r="AU1250" s="19"/>
    </row>
    <row r="1251" spans="27:64">
      <c r="AA1251" s="19"/>
      <c r="AB1251" s="19"/>
      <c r="AC1251" s="19"/>
      <c r="AD1251" s="19"/>
      <c r="AE1251" s="19"/>
      <c r="AG1251" s="137"/>
      <c r="AN1251" s="19"/>
      <c r="AO1251" s="19"/>
      <c r="AP1251" s="19"/>
      <c r="AQ1251" s="19"/>
      <c r="AR1251" s="19"/>
      <c r="AS1251" s="19"/>
      <c r="AT1251" s="19"/>
      <c r="AU1251" s="19"/>
    </row>
    <row r="1252" spans="27:64">
      <c r="AA1252" s="19"/>
      <c r="AB1252" s="19"/>
      <c r="AC1252" s="19"/>
      <c r="AD1252" s="19"/>
      <c r="AE1252" s="19"/>
      <c r="AG1252" s="137"/>
      <c r="AN1252" s="19"/>
      <c r="AO1252" s="19"/>
      <c r="AP1252" s="19"/>
      <c r="AQ1252" s="19"/>
      <c r="AR1252" s="19"/>
      <c r="AS1252" s="19"/>
      <c r="AT1252" s="19"/>
      <c r="AU1252" s="19"/>
    </row>
    <row r="1253" spans="27:64">
      <c r="AA1253" s="19"/>
      <c r="AB1253" s="19"/>
      <c r="AC1253" s="19"/>
      <c r="AD1253" s="19"/>
      <c r="AE1253" s="19"/>
      <c r="AG1253" s="137"/>
      <c r="AN1253" s="19"/>
      <c r="AO1253" s="19"/>
      <c r="AP1253" s="19"/>
      <c r="AQ1253" s="19"/>
      <c r="AR1253" s="19"/>
      <c r="AS1253" s="19"/>
      <c r="AT1253" s="19"/>
      <c r="AU1253" s="19"/>
    </row>
    <row r="1254" spans="27:64">
      <c r="AA1254" s="19"/>
      <c r="AB1254" s="19"/>
      <c r="AC1254" s="19"/>
      <c r="AD1254" s="19"/>
      <c r="AE1254" s="19"/>
      <c r="AG1254" s="137"/>
      <c r="AN1254" s="19"/>
      <c r="AO1254" s="19"/>
      <c r="AP1254" s="19"/>
      <c r="AQ1254" s="19"/>
      <c r="AR1254" s="19"/>
      <c r="AS1254" s="19"/>
      <c r="AT1254" s="19"/>
      <c r="AU1254" s="19"/>
    </row>
    <row r="1255" spans="27:64">
      <c r="AA1255" s="19"/>
      <c r="AB1255" s="19"/>
      <c r="AC1255" s="19"/>
      <c r="AD1255" s="19"/>
      <c r="AE1255" s="19"/>
      <c r="AG1255" s="137"/>
      <c r="AN1255" s="19"/>
      <c r="AO1255" s="19"/>
      <c r="AP1255" s="19"/>
      <c r="AQ1255" s="19"/>
      <c r="AR1255" s="19"/>
      <c r="AS1255" s="19"/>
      <c r="AT1255" s="19"/>
      <c r="AU1255" s="19"/>
    </row>
    <row r="1256" spans="27:64">
      <c r="AA1256" s="19"/>
      <c r="AB1256" s="19"/>
      <c r="AC1256" s="19"/>
      <c r="AD1256" s="19"/>
      <c r="AE1256" s="19"/>
      <c r="AG1256" s="137"/>
      <c r="AN1256" s="19"/>
      <c r="AO1256" s="19"/>
      <c r="AP1256" s="19"/>
      <c r="AQ1256" s="19"/>
      <c r="AR1256" s="19"/>
      <c r="AS1256" s="19"/>
      <c r="AT1256" s="19"/>
      <c r="AU1256" s="19"/>
    </row>
    <row r="1257" spans="27:64">
      <c r="AA1257" s="19"/>
      <c r="AB1257" s="19"/>
      <c r="AC1257" s="19"/>
      <c r="AD1257" s="19"/>
      <c r="AE1257" s="19"/>
      <c r="AG1257" s="137"/>
      <c r="AN1257" s="19"/>
      <c r="AO1257" s="19"/>
      <c r="AP1257" s="19"/>
      <c r="AQ1257" s="19"/>
      <c r="AR1257" s="19"/>
      <c r="AS1257" s="19"/>
      <c r="AT1257" s="19"/>
      <c r="AU1257" s="19"/>
    </row>
    <row r="1258" spans="27:64">
      <c r="AA1258" s="19"/>
      <c r="AB1258" s="19"/>
      <c r="AC1258" s="19"/>
      <c r="AD1258" s="19"/>
      <c r="AE1258" s="19"/>
      <c r="AG1258" s="137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</row>
    <row r="1259" spans="27:64">
      <c r="AA1259" s="19"/>
      <c r="AB1259" s="19"/>
      <c r="AC1259" s="19"/>
      <c r="AD1259" s="19"/>
      <c r="AE1259" s="19"/>
      <c r="AG1259" s="137"/>
      <c r="AN1259" s="19"/>
      <c r="AO1259" s="19"/>
      <c r="AP1259" s="19"/>
      <c r="AQ1259" s="19"/>
      <c r="AR1259" s="19"/>
      <c r="AS1259" s="19"/>
      <c r="AT1259" s="19"/>
      <c r="AU1259" s="19"/>
    </row>
    <row r="1260" spans="27:64">
      <c r="AA1260" s="19"/>
      <c r="AB1260" s="19"/>
      <c r="AC1260" s="19"/>
      <c r="AD1260" s="19"/>
      <c r="AE1260" s="19"/>
      <c r="AG1260" s="137"/>
      <c r="AN1260" s="19"/>
      <c r="AO1260" s="19"/>
      <c r="AP1260" s="19"/>
      <c r="AQ1260" s="19"/>
      <c r="AR1260" s="19"/>
      <c r="AS1260" s="19"/>
      <c r="AT1260" s="19"/>
      <c r="AU1260" s="19"/>
    </row>
    <row r="1261" spans="27:64">
      <c r="AA1261" s="19"/>
      <c r="AB1261" s="19"/>
      <c r="AC1261" s="19"/>
      <c r="AD1261" s="19"/>
      <c r="AE1261" s="19"/>
      <c r="AG1261" s="137"/>
      <c r="AN1261" s="19"/>
      <c r="AO1261" s="19"/>
      <c r="AP1261" s="19"/>
      <c r="AQ1261" s="19"/>
      <c r="AR1261" s="19"/>
      <c r="AS1261" s="19"/>
      <c r="AT1261" s="19"/>
      <c r="AU1261" s="19"/>
    </row>
    <row r="1262" spans="27:64">
      <c r="AA1262" s="19"/>
      <c r="AB1262" s="19"/>
      <c r="AC1262" s="19"/>
      <c r="AD1262" s="19"/>
      <c r="AE1262" s="19"/>
      <c r="AG1262" s="137"/>
      <c r="AN1262" s="19"/>
      <c r="AO1262" s="19"/>
      <c r="AP1262" s="19"/>
      <c r="AQ1262" s="19"/>
      <c r="AR1262" s="19"/>
      <c r="AS1262" s="19"/>
      <c r="AT1262" s="19"/>
      <c r="AU1262" s="19"/>
    </row>
    <row r="1263" spans="27:64">
      <c r="AA1263" s="19"/>
      <c r="AB1263" s="19"/>
      <c r="AC1263" s="19"/>
      <c r="AD1263" s="19"/>
      <c r="AE1263" s="19"/>
      <c r="AG1263" s="137"/>
      <c r="AN1263" s="19"/>
      <c r="AO1263" s="19"/>
      <c r="AP1263" s="19"/>
      <c r="AQ1263" s="19"/>
      <c r="AR1263" s="19"/>
      <c r="AS1263" s="19"/>
      <c r="AT1263" s="19"/>
      <c r="AU1263" s="19"/>
    </row>
    <row r="1264" spans="27:64">
      <c r="AA1264" s="19"/>
      <c r="AB1264" s="19"/>
      <c r="AC1264" s="19"/>
      <c r="AD1264" s="19"/>
      <c r="AE1264" s="19"/>
      <c r="AG1264" s="137"/>
      <c r="AN1264" s="19"/>
      <c r="AO1264" s="19"/>
      <c r="AP1264" s="19"/>
      <c r="AQ1264" s="19"/>
      <c r="AR1264" s="19"/>
      <c r="AS1264" s="19"/>
      <c r="AT1264" s="19"/>
      <c r="AU1264" s="19"/>
    </row>
    <row r="1265" spans="27:47">
      <c r="AA1265" s="19"/>
      <c r="AB1265" s="19"/>
      <c r="AC1265" s="19"/>
      <c r="AD1265" s="19"/>
      <c r="AE1265" s="19"/>
      <c r="AG1265" s="137"/>
      <c r="AN1265" s="19"/>
      <c r="AO1265" s="19"/>
      <c r="AP1265" s="19"/>
      <c r="AQ1265" s="19"/>
      <c r="AR1265" s="19"/>
      <c r="AS1265" s="19"/>
      <c r="AT1265" s="19"/>
      <c r="AU1265" s="19"/>
    </row>
    <row r="1266" spans="27:47">
      <c r="AA1266" s="19"/>
      <c r="AB1266" s="19"/>
      <c r="AC1266" s="19"/>
      <c r="AD1266" s="19"/>
      <c r="AE1266" s="19"/>
      <c r="AG1266" s="137"/>
      <c r="AN1266" s="19"/>
      <c r="AO1266" s="19"/>
      <c r="AP1266" s="19"/>
      <c r="AQ1266" s="19"/>
      <c r="AR1266" s="19"/>
      <c r="AS1266" s="19"/>
      <c r="AT1266" s="19"/>
      <c r="AU1266" s="19"/>
    </row>
    <row r="1267" spans="27:47">
      <c r="AA1267" s="19"/>
      <c r="AB1267" s="19"/>
      <c r="AC1267" s="19"/>
      <c r="AD1267" s="19"/>
      <c r="AE1267" s="19"/>
      <c r="AG1267" s="137"/>
      <c r="AN1267" s="19"/>
      <c r="AO1267" s="19"/>
      <c r="AP1267" s="19"/>
      <c r="AQ1267" s="19"/>
      <c r="AR1267" s="19"/>
      <c r="AS1267" s="19"/>
      <c r="AT1267" s="19"/>
      <c r="AU1267" s="19"/>
    </row>
    <row r="1268" spans="27:47">
      <c r="AA1268" s="19"/>
      <c r="AB1268" s="19"/>
      <c r="AC1268" s="19"/>
      <c r="AD1268" s="19"/>
      <c r="AE1268" s="19"/>
      <c r="AG1268" s="137"/>
      <c r="AN1268" s="19"/>
      <c r="AO1268" s="19"/>
      <c r="AP1268" s="19"/>
      <c r="AQ1268" s="19"/>
      <c r="AR1268" s="19"/>
      <c r="AS1268" s="19"/>
      <c r="AT1268" s="19"/>
      <c r="AU1268" s="19"/>
    </row>
    <row r="1269" spans="27:47">
      <c r="AA1269" s="19"/>
      <c r="AB1269" s="19"/>
      <c r="AC1269" s="19"/>
      <c r="AD1269" s="19"/>
      <c r="AE1269" s="19"/>
      <c r="AG1269" s="137"/>
      <c r="AN1269" s="19"/>
      <c r="AO1269" s="19"/>
      <c r="AP1269" s="19"/>
      <c r="AQ1269" s="19"/>
      <c r="AR1269" s="19"/>
      <c r="AS1269" s="19"/>
      <c r="AT1269" s="19"/>
      <c r="AU1269" s="19"/>
    </row>
    <row r="1270" spans="27:47">
      <c r="AA1270" s="19"/>
      <c r="AB1270" s="19"/>
      <c r="AC1270" s="19"/>
      <c r="AD1270" s="19"/>
      <c r="AE1270" s="19"/>
      <c r="AG1270" s="137"/>
      <c r="AN1270" s="19"/>
      <c r="AO1270" s="19"/>
      <c r="AP1270" s="19"/>
      <c r="AQ1270" s="19"/>
      <c r="AR1270" s="19"/>
      <c r="AS1270" s="19"/>
      <c r="AT1270" s="19"/>
      <c r="AU1270" s="19"/>
    </row>
    <row r="1271" spans="27:47">
      <c r="AA1271" s="19"/>
      <c r="AB1271" s="19"/>
      <c r="AC1271" s="19"/>
      <c r="AD1271" s="19"/>
      <c r="AE1271" s="19"/>
      <c r="AG1271" s="137"/>
      <c r="AN1271" s="19"/>
      <c r="AO1271" s="19"/>
      <c r="AP1271" s="19"/>
      <c r="AQ1271" s="19"/>
      <c r="AR1271" s="19"/>
      <c r="AS1271" s="19"/>
      <c r="AT1271" s="19"/>
      <c r="AU1271" s="19"/>
    </row>
    <row r="1272" spans="27:47">
      <c r="AA1272" s="19"/>
      <c r="AB1272" s="19"/>
      <c r="AC1272" s="19"/>
      <c r="AD1272" s="19"/>
      <c r="AE1272" s="19"/>
      <c r="AG1272" s="137"/>
      <c r="AN1272" s="19"/>
      <c r="AO1272" s="19"/>
      <c r="AP1272" s="19"/>
      <c r="AQ1272" s="19"/>
      <c r="AR1272" s="19"/>
      <c r="AS1272" s="19"/>
      <c r="AT1272" s="19"/>
      <c r="AU1272" s="19"/>
    </row>
    <row r="1273" spans="27:47">
      <c r="AA1273" s="19"/>
      <c r="AB1273" s="19"/>
      <c r="AC1273" s="19"/>
      <c r="AD1273" s="19"/>
      <c r="AE1273" s="19"/>
      <c r="AG1273" s="137"/>
      <c r="AN1273" s="19"/>
      <c r="AO1273" s="19"/>
      <c r="AP1273" s="19"/>
      <c r="AQ1273" s="19"/>
      <c r="AR1273" s="19"/>
      <c r="AS1273" s="19"/>
      <c r="AT1273" s="19"/>
      <c r="AU1273" s="19"/>
    </row>
    <row r="1274" spans="27:47">
      <c r="AA1274" s="19"/>
      <c r="AB1274" s="19"/>
      <c r="AC1274" s="19"/>
      <c r="AD1274" s="19"/>
      <c r="AE1274" s="19"/>
      <c r="AG1274" s="137"/>
      <c r="AN1274" s="19"/>
      <c r="AO1274" s="19"/>
      <c r="AP1274" s="19"/>
      <c r="AQ1274" s="19"/>
      <c r="AR1274" s="19"/>
      <c r="AS1274" s="19"/>
      <c r="AT1274" s="19"/>
      <c r="AU1274" s="19"/>
    </row>
    <row r="1275" spans="27:47">
      <c r="AA1275" s="19"/>
      <c r="AB1275" s="19"/>
      <c r="AC1275" s="19"/>
      <c r="AD1275" s="19"/>
      <c r="AE1275" s="19"/>
      <c r="AG1275" s="137"/>
      <c r="AN1275" s="19"/>
      <c r="AO1275" s="19"/>
      <c r="AP1275" s="19"/>
      <c r="AQ1275" s="19"/>
      <c r="AR1275" s="19"/>
      <c r="AS1275" s="19"/>
      <c r="AT1275" s="19"/>
      <c r="AU1275" s="19"/>
    </row>
    <row r="1276" spans="27:47">
      <c r="AA1276" s="19"/>
      <c r="AB1276" s="19"/>
      <c r="AC1276" s="19"/>
      <c r="AD1276" s="19"/>
      <c r="AE1276" s="19"/>
      <c r="AG1276" s="137"/>
      <c r="AN1276" s="19"/>
      <c r="AO1276" s="19"/>
      <c r="AP1276" s="19"/>
      <c r="AQ1276" s="19"/>
      <c r="AR1276" s="19"/>
      <c r="AS1276" s="19"/>
      <c r="AT1276" s="19"/>
      <c r="AU1276" s="19"/>
    </row>
    <row r="1277" spans="27:47">
      <c r="AA1277" s="19"/>
      <c r="AB1277" s="19"/>
      <c r="AC1277" s="19"/>
      <c r="AD1277" s="19"/>
      <c r="AE1277" s="19"/>
      <c r="AG1277" s="137"/>
      <c r="AN1277" s="19"/>
      <c r="AO1277" s="19"/>
      <c r="AP1277" s="19"/>
      <c r="AQ1277" s="19"/>
      <c r="AR1277" s="19"/>
      <c r="AS1277" s="19"/>
      <c r="AT1277" s="19"/>
      <c r="AU1277" s="19"/>
    </row>
    <row r="1278" spans="27:47">
      <c r="AA1278" s="19"/>
      <c r="AB1278" s="19"/>
      <c r="AC1278" s="19"/>
      <c r="AD1278" s="19"/>
      <c r="AE1278" s="19"/>
      <c r="AG1278" s="137"/>
      <c r="AN1278" s="19"/>
      <c r="AO1278" s="19"/>
      <c r="AP1278" s="19"/>
      <c r="AQ1278" s="19"/>
      <c r="AR1278" s="19"/>
      <c r="AS1278" s="19"/>
      <c r="AT1278" s="19"/>
      <c r="AU1278" s="19"/>
    </row>
    <row r="1279" spans="27:47">
      <c r="AA1279" s="19"/>
      <c r="AB1279" s="19"/>
      <c r="AC1279" s="19"/>
      <c r="AD1279" s="19"/>
      <c r="AE1279" s="19"/>
      <c r="AG1279" s="137"/>
      <c r="AN1279" s="19"/>
      <c r="AO1279" s="19"/>
      <c r="AP1279" s="19"/>
      <c r="AQ1279" s="19"/>
      <c r="AR1279" s="19"/>
      <c r="AS1279" s="19"/>
      <c r="AT1279" s="19"/>
      <c r="AU1279" s="19"/>
    </row>
    <row r="1280" spans="27:47">
      <c r="AA1280" s="19"/>
      <c r="AB1280" s="19"/>
      <c r="AC1280" s="19"/>
      <c r="AD1280" s="19"/>
      <c r="AE1280" s="19"/>
      <c r="AG1280" s="137"/>
      <c r="AN1280" s="19"/>
      <c r="AO1280" s="19"/>
      <c r="AP1280" s="19"/>
      <c r="AQ1280" s="19"/>
      <c r="AR1280" s="19"/>
      <c r="AS1280" s="19"/>
      <c r="AT1280" s="19"/>
      <c r="AU1280" s="19"/>
    </row>
    <row r="1281" spans="27:64">
      <c r="AA1281" s="19"/>
      <c r="AB1281" s="19"/>
      <c r="AC1281" s="19"/>
      <c r="AD1281" s="19"/>
      <c r="AE1281" s="19"/>
      <c r="AG1281" s="137"/>
      <c r="AN1281" s="19"/>
      <c r="AO1281" s="19"/>
      <c r="AP1281" s="19"/>
      <c r="AQ1281" s="19"/>
      <c r="AR1281" s="19"/>
      <c r="AS1281" s="19"/>
      <c r="AT1281" s="19"/>
      <c r="AU1281" s="19"/>
    </row>
    <row r="1282" spans="27:64">
      <c r="AA1282" s="19"/>
      <c r="AB1282" s="19"/>
      <c r="AC1282" s="19"/>
      <c r="AD1282" s="19"/>
      <c r="AE1282" s="19"/>
      <c r="AG1282" s="137"/>
      <c r="AN1282" s="19"/>
      <c r="AO1282" s="19"/>
      <c r="AP1282" s="19"/>
      <c r="AQ1282" s="19"/>
      <c r="AR1282" s="19"/>
      <c r="AS1282" s="19"/>
      <c r="AT1282" s="19"/>
      <c r="AU1282" s="19"/>
    </row>
    <row r="1283" spans="27:64">
      <c r="AA1283" s="19"/>
      <c r="AB1283" s="19"/>
      <c r="AC1283" s="19"/>
      <c r="AD1283" s="19"/>
      <c r="AE1283" s="19"/>
      <c r="AG1283" s="137"/>
      <c r="AN1283" s="19"/>
      <c r="AO1283" s="19"/>
      <c r="AP1283" s="19"/>
      <c r="AQ1283" s="19"/>
      <c r="AR1283" s="19"/>
      <c r="AS1283" s="19"/>
      <c r="AT1283" s="19"/>
      <c r="AU1283" s="19"/>
    </row>
    <row r="1284" spans="27:64">
      <c r="AA1284" s="19"/>
      <c r="AB1284" s="19"/>
      <c r="AC1284" s="19"/>
      <c r="AD1284" s="19"/>
      <c r="AE1284" s="19"/>
      <c r="AG1284" s="137"/>
      <c r="AN1284" s="19"/>
      <c r="AO1284" s="19"/>
      <c r="AP1284" s="19"/>
      <c r="AQ1284" s="19"/>
      <c r="AR1284" s="19"/>
      <c r="AS1284" s="19"/>
      <c r="AT1284" s="19"/>
      <c r="AU1284" s="19"/>
    </row>
    <row r="1285" spans="27:64">
      <c r="AA1285" s="19"/>
      <c r="AB1285" s="19"/>
      <c r="AC1285" s="19"/>
      <c r="AD1285" s="19"/>
      <c r="AE1285" s="19"/>
      <c r="AG1285" s="137"/>
      <c r="AN1285" s="19"/>
      <c r="AO1285" s="19"/>
      <c r="AP1285" s="19"/>
      <c r="AQ1285" s="19"/>
      <c r="AR1285" s="19"/>
      <c r="AS1285" s="19"/>
      <c r="AT1285" s="19"/>
      <c r="AU1285" s="19"/>
    </row>
    <row r="1286" spans="27:64">
      <c r="AA1286" s="19"/>
      <c r="AB1286" s="19"/>
      <c r="AC1286" s="19"/>
      <c r="AD1286" s="19"/>
      <c r="AE1286" s="19"/>
      <c r="AG1286" s="137"/>
      <c r="AN1286" s="19"/>
      <c r="AO1286" s="19"/>
      <c r="AP1286" s="19"/>
      <c r="AQ1286" s="19"/>
      <c r="AR1286" s="19"/>
      <c r="AS1286" s="19"/>
      <c r="AT1286" s="19"/>
      <c r="AU1286" s="19"/>
    </row>
    <row r="1287" spans="27:64">
      <c r="AA1287" s="19"/>
      <c r="AB1287" s="19"/>
      <c r="AC1287" s="19"/>
      <c r="AD1287" s="19"/>
      <c r="AE1287" s="19"/>
      <c r="AG1287" s="137"/>
      <c r="AN1287" s="19"/>
      <c r="AO1287" s="19"/>
      <c r="AP1287" s="19"/>
      <c r="AQ1287" s="19"/>
      <c r="AR1287" s="19"/>
      <c r="AS1287" s="19"/>
      <c r="AT1287" s="19"/>
      <c r="AU1287" s="19"/>
    </row>
    <row r="1288" spans="27:64">
      <c r="AA1288" s="19"/>
      <c r="AB1288" s="19"/>
      <c r="AC1288" s="19"/>
      <c r="AD1288" s="19"/>
      <c r="AE1288" s="19"/>
      <c r="AG1288" s="137"/>
      <c r="AN1288" s="19"/>
      <c r="AO1288" s="19"/>
      <c r="AP1288" s="19"/>
      <c r="AQ1288" s="19"/>
      <c r="AR1288" s="19"/>
      <c r="AS1288" s="19"/>
      <c r="AT1288" s="19"/>
      <c r="AU1288" s="19"/>
    </row>
    <row r="1289" spans="27:64">
      <c r="AA1289" s="19"/>
      <c r="AB1289" s="19"/>
      <c r="AC1289" s="19"/>
      <c r="AD1289" s="19"/>
      <c r="AE1289" s="19"/>
      <c r="AG1289" s="137"/>
      <c r="AN1289" s="19"/>
      <c r="AO1289" s="19"/>
      <c r="AP1289" s="19"/>
      <c r="AQ1289" s="19"/>
      <c r="AR1289" s="19"/>
      <c r="AS1289" s="19"/>
      <c r="AT1289" s="19"/>
      <c r="AU1289" s="19"/>
    </row>
    <row r="1290" spans="27:64">
      <c r="AA1290" s="19"/>
      <c r="AB1290" s="19"/>
      <c r="AC1290" s="19"/>
      <c r="AD1290" s="19"/>
      <c r="AE1290" s="19"/>
      <c r="AG1290" s="137"/>
      <c r="AN1290" s="19"/>
      <c r="AO1290" s="19"/>
      <c r="AP1290" s="19"/>
      <c r="AQ1290" s="19"/>
      <c r="AR1290" s="19"/>
      <c r="AS1290" s="19"/>
      <c r="AT1290" s="19"/>
      <c r="AU1290" s="19"/>
    </row>
    <row r="1291" spans="27:64">
      <c r="AA1291" s="19"/>
      <c r="AB1291" s="19"/>
      <c r="AC1291" s="19"/>
      <c r="AD1291" s="19"/>
      <c r="AE1291" s="19"/>
      <c r="AG1291" s="137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</row>
    <row r="1292" spans="27:64">
      <c r="AA1292" s="19"/>
      <c r="AB1292" s="19"/>
      <c r="AC1292" s="19"/>
      <c r="AD1292" s="19"/>
      <c r="AE1292" s="19"/>
      <c r="AG1292" s="137"/>
      <c r="AN1292" s="19"/>
      <c r="AO1292" s="19"/>
      <c r="AP1292" s="19"/>
      <c r="AQ1292" s="19"/>
      <c r="AR1292" s="19"/>
      <c r="AS1292" s="19"/>
      <c r="AT1292" s="19"/>
      <c r="AU1292" s="19"/>
    </row>
    <row r="1293" spans="27:64">
      <c r="AA1293" s="19"/>
      <c r="AB1293" s="19"/>
      <c r="AC1293" s="19"/>
      <c r="AD1293" s="19"/>
      <c r="AE1293" s="19"/>
      <c r="AG1293" s="137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</row>
    <row r="1294" spans="27:64">
      <c r="AA1294" s="19"/>
      <c r="AB1294" s="19"/>
      <c r="AC1294" s="19"/>
      <c r="AD1294" s="19"/>
      <c r="AE1294" s="19"/>
      <c r="AG1294" s="137"/>
      <c r="AN1294" s="19"/>
      <c r="AO1294" s="19"/>
      <c r="AP1294" s="19"/>
      <c r="AQ1294" s="19"/>
      <c r="AR1294" s="19"/>
      <c r="AS1294" s="19"/>
      <c r="AT1294" s="19"/>
      <c r="AU1294" s="19"/>
    </row>
    <row r="1295" spans="27:64">
      <c r="AA1295" s="19"/>
      <c r="AB1295" s="19"/>
      <c r="AC1295" s="19"/>
      <c r="AD1295" s="19"/>
      <c r="AE1295" s="19"/>
      <c r="AG1295" s="137"/>
      <c r="AN1295" s="19"/>
      <c r="AO1295" s="19"/>
      <c r="AP1295" s="19"/>
      <c r="AQ1295" s="19"/>
      <c r="AR1295" s="19"/>
      <c r="AS1295" s="19"/>
      <c r="AT1295" s="19"/>
      <c r="AU1295" s="19"/>
      <c r="AV1295" s="19"/>
    </row>
    <row r="1296" spans="27:64">
      <c r="AA1296" s="19"/>
      <c r="AB1296" s="19"/>
      <c r="AC1296" s="19"/>
      <c r="AD1296" s="19"/>
      <c r="AE1296" s="19"/>
      <c r="AG1296" s="137"/>
      <c r="AN1296" s="19"/>
      <c r="AO1296" s="19"/>
      <c r="AP1296" s="19"/>
      <c r="AQ1296" s="19"/>
      <c r="AR1296" s="19"/>
      <c r="AS1296" s="19"/>
      <c r="AT1296" s="19"/>
      <c r="AU1296" s="19"/>
    </row>
    <row r="1297" spans="27:64">
      <c r="AA1297" s="19"/>
      <c r="AB1297" s="19"/>
      <c r="AC1297" s="19"/>
      <c r="AD1297" s="19"/>
      <c r="AE1297" s="19"/>
      <c r="AG1297" s="137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</row>
    <row r="1298" spans="27:64">
      <c r="AA1298" s="19"/>
      <c r="AB1298" s="19"/>
      <c r="AC1298" s="19"/>
      <c r="AD1298" s="19"/>
      <c r="AE1298" s="19"/>
      <c r="AG1298" s="137"/>
      <c r="AN1298" s="19"/>
      <c r="AO1298" s="19"/>
      <c r="AP1298" s="19"/>
      <c r="AQ1298" s="19"/>
      <c r="AR1298" s="19"/>
      <c r="AS1298" s="19"/>
      <c r="AT1298" s="19"/>
      <c r="AU1298" s="19"/>
    </row>
    <row r="1299" spans="27:64">
      <c r="AA1299" s="19"/>
      <c r="AB1299" s="19"/>
      <c r="AC1299" s="19"/>
      <c r="AD1299" s="19"/>
      <c r="AE1299" s="19"/>
      <c r="AG1299" s="137"/>
      <c r="AN1299" s="19"/>
      <c r="AO1299" s="19"/>
      <c r="AP1299" s="19"/>
      <c r="AQ1299" s="19"/>
      <c r="AR1299" s="19"/>
      <c r="AS1299" s="19"/>
      <c r="AT1299" s="19"/>
      <c r="AU1299" s="19"/>
    </row>
    <row r="1300" spans="27:64">
      <c r="AA1300" s="19"/>
      <c r="AB1300" s="19"/>
      <c r="AC1300" s="19"/>
      <c r="AD1300" s="19"/>
      <c r="AE1300" s="19"/>
      <c r="AG1300" s="137"/>
      <c r="AN1300" s="19"/>
      <c r="AO1300" s="19"/>
      <c r="AP1300" s="19"/>
      <c r="AQ1300" s="19"/>
      <c r="AR1300" s="19"/>
      <c r="AS1300" s="19"/>
      <c r="AT1300" s="19"/>
      <c r="AU1300" s="19"/>
    </row>
    <row r="1301" spans="27:64">
      <c r="AA1301" s="19"/>
      <c r="AB1301" s="19"/>
      <c r="AC1301" s="19"/>
      <c r="AD1301" s="19"/>
      <c r="AE1301" s="19"/>
      <c r="AG1301" s="137"/>
      <c r="AN1301" s="19"/>
      <c r="AO1301" s="19"/>
      <c r="AP1301" s="19"/>
      <c r="AQ1301" s="19"/>
      <c r="AR1301" s="19"/>
      <c r="AS1301" s="19"/>
      <c r="AT1301" s="19"/>
      <c r="AU1301" s="19"/>
      <c r="AV1301" s="19"/>
    </row>
    <row r="1302" spans="27:64">
      <c r="AA1302" s="19"/>
      <c r="AB1302" s="19"/>
      <c r="AC1302" s="19"/>
      <c r="AD1302" s="19"/>
      <c r="AE1302" s="19"/>
      <c r="AG1302" s="137"/>
      <c r="AN1302" s="19"/>
      <c r="AO1302" s="19"/>
      <c r="AP1302" s="19"/>
      <c r="AQ1302" s="19"/>
      <c r="AR1302" s="19"/>
      <c r="AS1302" s="19"/>
      <c r="AT1302" s="19"/>
      <c r="AU1302" s="19"/>
    </row>
    <row r="1303" spans="27:64">
      <c r="AA1303" s="19"/>
      <c r="AB1303" s="19"/>
      <c r="AC1303" s="19"/>
      <c r="AD1303" s="19"/>
      <c r="AE1303" s="19"/>
      <c r="AG1303" s="137"/>
      <c r="AN1303" s="19"/>
      <c r="AO1303" s="19"/>
      <c r="AP1303" s="19"/>
      <c r="AQ1303" s="19"/>
      <c r="AR1303" s="19"/>
      <c r="AS1303" s="19"/>
      <c r="AT1303" s="19"/>
      <c r="AU1303" s="19"/>
    </row>
    <row r="1304" spans="27:64">
      <c r="AA1304" s="19"/>
      <c r="AB1304" s="19"/>
      <c r="AC1304" s="19"/>
      <c r="AD1304" s="19"/>
      <c r="AE1304" s="19"/>
      <c r="AG1304" s="137"/>
      <c r="AN1304" s="19"/>
      <c r="AO1304" s="19"/>
      <c r="AP1304" s="19"/>
      <c r="AQ1304" s="19"/>
      <c r="AR1304" s="19"/>
      <c r="AS1304" s="19"/>
      <c r="AT1304" s="19"/>
      <c r="AU1304" s="19"/>
    </row>
    <row r="1305" spans="27:64">
      <c r="AA1305" s="19"/>
      <c r="AB1305" s="19"/>
      <c r="AC1305" s="19"/>
      <c r="AD1305" s="19"/>
      <c r="AE1305" s="19"/>
      <c r="AG1305" s="137"/>
      <c r="AN1305" s="19"/>
      <c r="AO1305" s="19"/>
      <c r="AP1305" s="19"/>
      <c r="AQ1305" s="19"/>
      <c r="AR1305" s="19"/>
      <c r="AS1305" s="19"/>
      <c r="AT1305" s="19"/>
      <c r="AU1305" s="19"/>
    </row>
    <row r="1306" spans="27:64">
      <c r="AA1306" s="19"/>
      <c r="AB1306" s="19"/>
      <c r="AC1306" s="19"/>
      <c r="AD1306" s="19"/>
      <c r="AE1306" s="19"/>
      <c r="AG1306" s="137"/>
      <c r="AN1306" s="19"/>
      <c r="AO1306" s="19"/>
      <c r="AP1306" s="19"/>
      <c r="AQ1306" s="19"/>
      <c r="AR1306" s="19"/>
      <c r="AS1306" s="19"/>
      <c r="AT1306" s="19"/>
      <c r="AU1306" s="19"/>
    </row>
    <row r="1307" spans="27:64">
      <c r="AA1307" s="19"/>
      <c r="AB1307" s="19"/>
      <c r="AC1307" s="19"/>
      <c r="AD1307" s="19"/>
      <c r="AE1307" s="19"/>
      <c r="AG1307" s="137"/>
      <c r="AN1307" s="19"/>
      <c r="AO1307" s="19"/>
      <c r="AP1307" s="19"/>
      <c r="AQ1307" s="19"/>
      <c r="AR1307" s="19"/>
      <c r="AS1307" s="19"/>
      <c r="AT1307" s="19"/>
      <c r="AU1307" s="19"/>
    </row>
    <row r="1308" spans="27:64">
      <c r="AA1308" s="19"/>
      <c r="AB1308" s="19"/>
      <c r="AC1308" s="19"/>
      <c r="AD1308" s="19"/>
      <c r="AE1308" s="19"/>
      <c r="AG1308" s="137"/>
      <c r="AN1308" s="19"/>
      <c r="AO1308" s="19"/>
      <c r="AP1308" s="19"/>
      <c r="AQ1308" s="19"/>
      <c r="AR1308" s="19"/>
      <c r="AS1308" s="19"/>
      <c r="AT1308" s="19"/>
      <c r="AU1308" s="19"/>
    </row>
    <row r="1309" spans="27:64">
      <c r="AA1309" s="19"/>
      <c r="AB1309" s="19"/>
      <c r="AC1309" s="19"/>
      <c r="AD1309" s="19"/>
      <c r="AE1309" s="19"/>
      <c r="AG1309" s="137"/>
      <c r="AN1309" s="19"/>
      <c r="AO1309" s="19"/>
      <c r="AP1309" s="19"/>
      <c r="AQ1309" s="19"/>
      <c r="AR1309" s="19"/>
      <c r="AS1309" s="19"/>
      <c r="AT1309" s="19"/>
      <c r="AU1309" s="19"/>
    </row>
    <row r="1310" spans="27:64">
      <c r="AA1310" s="19"/>
      <c r="AB1310" s="19"/>
      <c r="AC1310" s="19"/>
      <c r="AD1310" s="19"/>
      <c r="AE1310" s="19"/>
      <c r="AG1310" s="137"/>
      <c r="AN1310" s="19"/>
      <c r="AO1310" s="19"/>
      <c r="AP1310" s="19"/>
      <c r="AQ1310" s="19"/>
      <c r="AR1310" s="19"/>
      <c r="AS1310" s="19"/>
      <c r="AT1310" s="19"/>
      <c r="AU1310" s="19"/>
    </row>
    <row r="1311" spans="27:64">
      <c r="AA1311" s="19"/>
      <c r="AB1311" s="19"/>
      <c r="AC1311" s="19"/>
      <c r="AD1311" s="19"/>
      <c r="AE1311" s="19"/>
      <c r="AG1311" s="137"/>
      <c r="AN1311" s="19"/>
      <c r="AO1311" s="19"/>
      <c r="AP1311" s="19"/>
      <c r="AQ1311" s="19"/>
      <c r="AR1311" s="19"/>
      <c r="AS1311" s="19"/>
      <c r="AT1311" s="19"/>
      <c r="AU1311" s="19"/>
    </row>
    <row r="1312" spans="27:64">
      <c r="AA1312" s="19"/>
      <c r="AB1312" s="19"/>
      <c r="AC1312" s="19"/>
      <c r="AD1312" s="19"/>
      <c r="AE1312" s="19"/>
      <c r="AG1312" s="137"/>
      <c r="AN1312" s="19"/>
      <c r="AO1312" s="19"/>
      <c r="AP1312" s="19"/>
      <c r="AQ1312" s="19"/>
      <c r="AR1312" s="19"/>
      <c r="AS1312" s="19"/>
      <c r="AT1312" s="19"/>
      <c r="AU1312" s="19"/>
    </row>
    <row r="1313" spans="27:64">
      <c r="AA1313" s="19"/>
      <c r="AB1313" s="19"/>
      <c r="AC1313" s="19"/>
      <c r="AD1313" s="19"/>
      <c r="AE1313" s="19"/>
      <c r="AG1313" s="137"/>
      <c r="AN1313" s="19"/>
      <c r="AO1313" s="19"/>
      <c r="AP1313" s="19"/>
      <c r="AQ1313" s="19"/>
      <c r="AR1313" s="19"/>
      <c r="AS1313" s="19"/>
      <c r="AT1313" s="19"/>
      <c r="AU1313" s="19"/>
    </row>
    <row r="1314" spans="27:64">
      <c r="AA1314" s="19"/>
      <c r="AB1314" s="19"/>
      <c r="AC1314" s="19"/>
      <c r="AD1314" s="19"/>
      <c r="AE1314" s="19"/>
      <c r="AG1314" s="137"/>
      <c r="AN1314" s="19"/>
      <c r="AO1314" s="19"/>
      <c r="AP1314" s="19"/>
      <c r="AQ1314" s="19"/>
      <c r="AR1314" s="19"/>
      <c r="AS1314" s="19"/>
      <c r="AT1314" s="19"/>
      <c r="AU1314" s="19"/>
    </row>
    <row r="1315" spans="27:64">
      <c r="AA1315" s="19"/>
      <c r="AB1315" s="19"/>
      <c r="AC1315" s="19"/>
      <c r="AD1315" s="19"/>
      <c r="AE1315" s="19"/>
      <c r="AG1315" s="137"/>
      <c r="AN1315" s="19"/>
      <c r="AO1315" s="19"/>
      <c r="AP1315" s="19"/>
      <c r="AQ1315" s="19"/>
      <c r="AR1315" s="19"/>
      <c r="AS1315" s="19"/>
      <c r="AT1315" s="19"/>
      <c r="AU1315" s="19"/>
    </row>
    <row r="1316" spans="27:64">
      <c r="AA1316" s="19"/>
      <c r="AB1316" s="19"/>
      <c r="AC1316" s="19"/>
      <c r="AD1316" s="19"/>
      <c r="AE1316" s="19"/>
      <c r="AG1316" s="137"/>
      <c r="AN1316" s="19"/>
      <c r="AO1316" s="19"/>
      <c r="AP1316" s="19"/>
      <c r="AQ1316" s="19"/>
      <c r="AR1316" s="19"/>
      <c r="AS1316" s="19"/>
      <c r="AT1316" s="19"/>
      <c r="AU1316" s="19"/>
    </row>
    <row r="1317" spans="27:64">
      <c r="AA1317" s="19"/>
      <c r="AB1317" s="19"/>
      <c r="AC1317" s="19"/>
      <c r="AD1317" s="19"/>
      <c r="AE1317" s="19"/>
      <c r="AG1317" s="137"/>
      <c r="AN1317" s="19"/>
      <c r="AO1317" s="19"/>
      <c r="AP1317" s="19"/>
      <c r="AQ1317" s="19"/>
      <c r="AR1317" s="19"/>
      <c r="AS1317" s="19"/>
      <c r="AT1317" s="19"/>
      <c r="AU1317" s="19"/>
    </row>
    <row r="1318" spans="27:64">
      <c r="AA1318" s="19"/>
      <c r="AB1318" s="19"/>
      <c r="AC1318" s="19"/>
      <c r="AD1318" s="19"/>
      <c r="AE1318" s="19"/>
      <c r="AG1318" s="137"/>
      <c r="AN1318" s="19"/>
      <c r="AO1318" s="19"/>
      <c r="AP1318" s="19"/>
      <c r="AQ1318" s="19"/>
      <c r="AR1318" s="19"/>
      <c r="AS1318" s="19"/>
      <c r="AT1318" s="19"/>
      <c r="AU1318" s="19"/>
    </row>
    <row r="1319" spans="27:64">
      <c r="AA1319" s="19"/>
      <c r="AB1319" s="19"/>
      <c r="AC1319" s="19"/>
      <c r="AD1319" s="19"/>
      <c r="AE1319" s="19"/>
      <c r="AG1319" s="137"/>
      <c r="AN1319" s="19"/>
      <c r="AO1319" s="19"/>
      <c r="AP1319" s="19"/>
      <c r="AQ1319" s="19"/>
      <c r="AR1319" s="19"/>
      <c r="AS1319" s="19"/>
      <c r="AT1319" s="19"/>
      <c r="AU1319" s="19"/>
    </row>
    <row r="1320" spans="27:64">
      <c r="AA1320" s="19"/>
      <c r="AB1320" s="19"/>
      <c r="AC1320" s="19"/>
      <c r="AD1320" s="19"/>
      <c r="AE1320" s="19"/>
      <c r="AG1320" s="137"/>
      <c r="AN1320" s="19"/>
      <c r="AO1320" s="19"/>
      <c r="AP1320" s="19"/>
      <c r="AQ1320" s="19"/>
      <c r="AR1320" s="19"/>
      <c r="AS1320" s="19"/>
      <c r="AT1320" s="19"/>
      <c r="AU1320" s="19"/>
    </row>
    <row r="1321" spans="27:64">
      <c r="AA1321" s="19"/>
      <c r="AB1321" s="19"/>
      <c r="AC1321" s="19"/>
      <c r="AD1321" s="19"/>
      <c r="AE1321" s="19"/>
      <c r="AG1321" s="137"/>
      <c r="AN1321" s="19"/>
      <c r="AO1321" s="19"/>
      <c r="AP1321" s="19"/>
      <c r="AQ1321" s="19"/>
      <c r="AR1321" s="19"/>
      <c r="AS1321" s="19"/>
      <c r="AT1321" s="19"/>
      <c r="AU1321" s="19"/>
    </row>
    <row r="1322" spans="27:64">
      <c r="AA1322" s="19"/>
      <c r="AB1322" s="19"/>
      <c r="AC1322" s="19"/>
      <c r="AD1322" s="19"/>
      <c r="AE1322" s="19"/>
      <c r="AG1322" s="137"/>
      <c r="AN1322" s="19"/>
      <c r="AO1322" s="19"/>
      <c r="AP1322" s="19"/>
      <c r="AQ1322" s="19"/>
      <c r="AR1322" s="19"/>
      <c r="AS1322" s="19"/>
      <c r="AT1322" s="19"/>
      <c r="AU1322" s="19"/>
    </row>
    <row r="1323" spans="27:64">
      <c r="AA1323" s="19"/>
      <c r="AB1323" s="19"/>
      <c r="AC1323" s="19"/>
      <c r="AD1323" s="19"/>
      <c r="AE1323" s="19"/>
      <c r="AG1323" s="137"/>
      <c r="AN1323" s="19"/>
      <c r="AO1323" s="19"/>
      <c r="AP1323" s="19"/>
      <c r="AQ1323" s="19"/>
      <c r="AR1323" s="19"/>
      <c r="AS1323" s="19"/>
      <c r="AT1323" s="19"/>
      <c r="AU1323" s="19"/>
    </row>
    <row r="1324" spans="27:64">
      <c r="AA1324" s="19"/>
      <c r="AB1324" s="19"/>
      <c r="AC1324" s="19"/>
      <c r="AD1324" s="19"/>
      <c r="AE1324" s="19"/>
      <c r="AG1324" s="137"/>
      <c r="AN1324" s="19"/>
      <c r="AO1324" s="19"/>
      <c r="AP1324" s="19"/>
      <c r="AQ1324" s="19"/>
      <c r="AR1324" s="19"/>
      <c r="AS1324" s="19"/>
      <c r="AT1324" s="19"/>
      <c r="AU1324" s="19"/>
    </row>
    <row r="1325" spans="27:64">
      <c r="AA1325" s="19"/>
      <c r="AB1325" s="19"/>
      <c r="AC1325" s="19"/>
      <c r="AD1325" s="19"/>
      <c r="AE1325" s="19"/>
      <c r="AG1325" s="137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</row>
    <row r="1326" spans="27:64">
      <c r="AA1326" s="19"/>
      <c r="AB1326" s="19"/>
      <c r="AC1326" s="19"/>
      <c r="AD1326" s="19"/>
      <c r="AE1326" s="19"/>
      <c r="AG1326" s="137"/>
      <c r="AN1326" s="19"/>
      <c r="AO1326" s="19"/>
      <c r="AP1326" s="19"/>
      <c r="AQ1326" s="19"/>
      <c r="AR1326" s="19"/>
      <c r="AS1326" s="19"/>
      <c r="AT1326" s="19"/>
      <c r="AU1326" s="19"/>
    </row>
    <row r="1327" spans="27:64">
      <c r="AA1327" s="19"/>
      <c r="AB1327" s="19"/>
      <c r="AC1327" s="19"/>
      <c r="AD1327" s="19"/>
      <c r="AE1327" s="19"/>
      <c r="AG1327" s="137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</row>
    <row r="1328" spans="27:64">
      <c r="AA1328" s="19"/>
      <c r="AB1328" s="19"/>
      <c r="AC1328" s="19"/>
      <c r="AD1328" s="19"/>
      <c r="AE1328" s="19"/>
      <c r="AG1328" s="137"/>
      <c r="AN1328" s="19"/>
      <c r="AO1328" s="19"/>
      <c r="AP1328" s="19"/>
      <c r="AQ1328" s="19"/>
      <c r="AR1328" s="19"/>
      <c r="AS1328" s="19"/>
      <c r="AT1328" s="19"/>
      <c r="AU1328" s="19"/>
    </row>
    <row r="1329" spans="27:64">
      <c r="AA1329" s="19"/>
      <c r="AB1329" s="19"/>
      <c r="AC1329" s="19"/>
      <c r="AD1329" s="19"/>
      <c r="AE1329" s="19"/>
      <c r="AG1329" s="137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</row>
    <row r="1330" spans="27:64">
      <c r="AA1330" s="19"/>
      <c r="AB1330" s="19"/>
      <c r="AC1330" s="19"/>
      <c r="AD1330" s="19"/>
      <c r="AE1330" s="19"/>
      <c r="AG1330" s="137"/>
      <c r="AN1330" s="19"/>
      <c r="AO1330" s="19"/>
      <c r="AP1330" s="19"/>
      <c r="AQ1330" s="19"/>
      <c r="AR1330" s="19"/>
      <c r="AS1330" s="19"/>
      <c r="AT1330" s="19"/>
      <c r="AU1330" s="19"/>
    </row>
    <row r="1331" spans="27:64">
      <c r="AA1331" s="19"/>
      <c r="AB1331" s="19"/>
      <c r="AC1331" s="19"/>
      <c r="AD1331" s="19"/>
      <c r="AE1331" s="19"/>
      <c r="AG1331" s="137"/>
      <c r="AN1331" s="19"/>
      <c r="AO1331" s="19"/>
      <c r="AP1331" s="19"/>
      <c r="AQ1331" s="19"/>
      <c r="AR1331" s="19"/>
      <c r="AS1331" s="19"/>
      <c r="AT1331" s="19"/>
      <c r="AU1331" s="19"/>
    </row>
    <row r="1332" spans="27:64">
      <c r="AA1332" s="19"/>
      <c r="AB1332" s="19"/>
      <c r="AC1332" s="19"/>
      <c r="AD1332" s="19"/>
      <c r="AE1332" s="19"/>
      <c r="AG1332" s="137"/>
      <c r="AN1332" s="19"/>
      <c r="AO1332" s="19"/>
      <c r="AP1332" s="19"/>
      <c r="AQ1332" s="19"/>
      <c r="AR1332" s="19"/>
      <c r="AS1332" s="19"/>
      <c r="AT1332" s="19"/>
      <c r="AU1332" s="19"/>
    </row>
    <row r="1333" spans="27:64">
      <c r="AA1333" s="19"/>
      <c r="AB1333" s="19"/>
      <c r="AC1333" s="19"/>
      <c r="AD1333" s="19"/>
      <c r="AE1333" s="19"/>
      <c r="AG1333" s="137"/>
      <c r="AN1333" s="19"/>
      <c r="AO1333" s="19"/>
      <c r="AP1333" s="19"/>
      <c r="AQ1333" s="19"/>
      <c r="AR1333" s="19"/>
      <c r="AS1333" s="19"/>
      <c r="AT1333" s="19"/>
      <c r="AU1333" s="19"/>
    </row>
    <row r="1334" spans="27:64">
      <c r="AA1334" s="19"/>
      <c r="AB1334" s="19"/>
      <c r="AC1334" s="19"/>
      <c r="AD1334" s="19"/>
      <c r="AE1334" s="19"/>
      <c r="AG1334" s="137"/>
      <c r="AN1334" s="19"/>
      <c r="AO1334" s="19"/>
      <c r="AP1334" s="19"/>
      <c r="AQ1334" s="19"/>
      <c r="AR1334" s="19"/>
      <c r="AS1334" s="19"/>
      <c r="AT1334" s="19"/>
      <c r="AU1334" s="19"/>
    </row>
    <row r="1335" spans="27:64">
      <c r="AA1335" s="19"/>
      <c r="AB1335" s="19"/>
      <c r="AC1335" s="19"/>
      <c r="AD1335" s="19"/>
      <c r="AE1335" s="19"/>
      <c r="AG1335" s="137"/>
      <c r="AN1335" s="19"/>
      <c r="AO1335" s="19"/>
      <c r="AP1335" s="19"/>
      <c r="AQ1335" s="19"/>
      <c r="AR1335" s="19"/>
      <c r="AS1335" s="19"/>
      <c r="AT1335" s="19"/>
      <c r="AU1335" s="19"/>
    </row>
    <row r="1336" spans="27:64">
      <c r="AA1336" s="19"/>
      <c r="AB1336" s="19"/>
      <c r="AC1336" s="19"/>
      <c r="AD1336" s="19"/>
      <c r="AE1336" s="19"/>
      <c r="AG1336" s="137"/>
      <c r="AN1336" s="19"/>
      <c r="AO1336" s="19"/>
      <c r="AP1336" s="19"/>
      <c r="AQ1336" s="19"/>
      <c r="AR1336" s="19"/>
      <c r="AS1336" s="19"/>
      <c r="AT1336" s="19"/>
      <c r="AU1336" s="19"/>
    </row>
    <row r="1337" spans="27:64">
      <c r="AA1337" s="19"/>
      <c r="AB1337" s="19"/>
      <c r="AC1337" s="19"/>
      <c r="AD1337" s="19"/>
      <c r="AE1337" s="19"/>
      <c r="AG1337" s="137"/>
      <c r="AN1337" s="19"/>
      <c r="AO1337" s="19"/>
      <c r="AP1337" s="19"/>
      <c r="AQ1337" s="19"/>
      <c r="AR1337" s="19"/>
      <c r="AS1337" s="19"/>
      <c r="AT1337" s="19"/>
      <c r="AU1337" s="19"/>
    </row>
    <row r="1338" spans="27:64">
      <c r="AA1338" s="19"/>
      <c r="AB1338" s="19"/>
      <c r="AC1338" s="19"/>
      <c r="AD1338" s="19"/>
      <c r="AE1338" s="19"/>
      <c r="AG1338" s="137"/>
      <c r="AN1338" s="19"/>
      <c r="AO1338" s="19"/>
      <c r="AP1338" s="19"/>
      <c r="AQ1338" s="19"/>
      <c r="AR1338" s="19"/>
      <c r="AS1338" s="19"/>
      <c r="AT1338" s="19"/>
      <c r="AU1338" s="19"/>
      <c r="AV1338" s="19"/>
    </row>
    <row r="1339" spans="27:64">
      <c r="AA1339" s="19"/>
      <c r="AB1339" s="19"/>
      <c r="AC1339" s="19"/>
      <c r="AD1339" s="19"/>
      <c r="AE1339" s="19"/>
      <c r="AG1339" s="137"/>
      <c r="AN1339" s="19"/>
      <c r="AO1339" s="19"/>
      <c r="AP1339" s="19"/>
      <c r="AQ1339" s="19"/>
      <c r="AR1339" s="19"/>
      <c r="AS1339" s="19"/>
      <c r="AT1339" s="19"/>
      <c r="AU1339" s="19"/>
    </row>
    <row r="1340" spans="27:64">
      <c r="AA1340" s="19"/>
      <c r="AB1340" s="19"/>
      <c r="AC1340" s="19"/>
      <c r="AD1340" s="19"/>
      <c r="AE1340" s="19"/>
      <c r="AG1340" s="137"/>
      <c r="AN1340" s="19"/>
      <c r="AO1340" s="19"/>
      <c r="AP1340" s="19"/>
      <c r="AQ1340" s="19"/>
      <c r="AR1340" s="19"/>
      <c r="AS1340" s="19"/>
      <c r="AT1340" s="19"/>
      <c r="AU1340" s="19"/>
      <c r="AV1340" s="19"/>
    </row>
    <row r="1341" spans="27:64">
      <c r="AA1341" s="19"/>
      <c r="AB1341" s="19"/>
      <c r="AC1341" s="19"/>
      <c r="AD1341" s="19"/>
      <c r="AE1341" s="19"/>
      <c r="AG1341" s="137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</row>
    <row r="1342" spans="27:64">
      <c r="AA1342" s="19"/>
      <c r="AB1342" s="19"/>
      <c r="AC1342" s="19"/>
      <c r="AD1342" s="19"/>
      <c r="AE1342" s="19"/>
      <c r="AG1342" s="137"/>
      <c r="AN1342" s="19"/>
      <c r="AO1342" s="19"/>
      <c r="AP1342" s="19"/>
      <c r="AQ1342" s="19"/>
      <c r="AR1342" s="19"/>
      <c r="AS1342" s="19"/>
      <c r="AT1342" s="19"/>
      <c r="AU1342" s="19"/>
    </row>
    <row r="1343" spans="27:64">
      <c r="AA1343" s="19"/>
      <c r="AB1343" s="19"/>
      <c r="AC1343" s="19"/>
      <c r="AD1343" s="19"/>
      <c r="AE1343" s="19"/>
      <c r="AG1343" s="137"/>
      <c r="AN1343" s="19"/>
      <c r="AO1343" s="19"/>
      <c r="AP1343" s="19"/>
      <c r="AQ1343" s="19"/>
      <c r="AR1343" s="19"/>
      <c r="AS1343" s="19"/>
      <c r="AT1343" s="19"/>
      <c r="AU1343" s="19"/>
    </row>
    <row r="1344" spans="27:64">
      <c r="AA1344" s="19"/>
      <c r="AB1344" s="19"/>
      <c r="AC1344" s="19"/>
      <c r="AD1344" s="19"/>
      <c r="AE1344" s="19"/>
      <c r="AG1344" s="137"/>
      <c r="AN1344" s="19"/>
      <c r="AO1344" s="19"/>
      <c r="AP1344" s="19"/>
      <c r="AQ1344" s="19"/>
      <c r="AR1344" s="19"/>
      <c r="AS1344" s="19"/>
      <c r="AT1344" s="19"/>
      <c r="AU1344" s="19"/>
    </row>
    <row r="1345" spans="27:64">
      <c r="AA1345" s="19"/>
      <c r="AB1345" s="19"/>
      <c r="AC1345" s="19"/>
      <c r="AD1345" s="19"/>
      <c r="AE1345" s="19"/>
      <c r="AG1345" s="137"/>
      <c r="AN1345" s="19"/>
      <c r="AO1345" s="19"/>
      <c r="AP1345" s="19"/>
      <c r="AQ1345" s="19"/>
      <c r="AR1345" s="19"/>
      <c r="AS1345" s="19"/>
      <c r="AT1345" s="19"/>
      <c r="AU1345" s="19"/>
    </row>
    <row r="1346" spans="27:64">
      <c r="AA1346" s="19"/>
      <c r="AB1346" s="19"/>
      <c r="AC1346" s="19"/>
      <c r="AD1346" s="19"/>
      <c r="AE1346" s="19"/>
      <c r="AG1346" s="137"/>
      <c r="AN1346" s="19"/>
      <c r="AO1346" s="19"/>
      <c r="AP1346" s="19"/>
      <c r="AQ1346" s="19"/>
      <c r="AR1346" s="19"/>
      <c r="AS1346" s="19"/>
      <c r="AT1346" s="19"/>
      <c r="AU1346" s="19"/>
    </row>
    <row r="1347" spans="27:64">
      <c r="AA1347" s="19"/>
      <c r="AB1347" s="19"/>
      <c r="AC1347" s="19"/>
      <c r="AD1347" s="19"/>
      <c r="AE1347" s="19"/>
      <c r="AG1347" s="137"/>
      <c r="AN1347" s="19"/>
      <c r="AO1347" s="19"/>
      <c r="AP1347" s="19"/>
      <c r="AQ1347" s="19"/>
      <c r="AR1347" s="19"/>
      <c r="AS1347" s="19"/>
      <c r="AT1347" s="19"/>
      <c r="AU1347" s="19"/>
    </row>
    <row r="1348" spans="27:64">
      <c r="AA1348" s="19"/>
      <c r="AB1348" s="19"/>
      <c r="AC1348" s="19"/>
      <c r="AD1348" s="19"/>
      <c r="AE1348" s="19"/>
      <c r="AG1348" s="137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</row>
    <row r="1349" spans="27:64">
      <c r="AA1349" s="19"/>
      <c r="AB1349" s="19"/>
      <c r="AC1349" s="19"/>
      <c r="AD1349" s="19"/>
      <c r="AE1349" s="19"/>
      <c r="AG1349" s="137"/>
      <c r="AN1349" s="19"/>
      <c r="AO1349" s="19"/>
      <c r="AP1349" s="19"/>
      <c r="AQ1349" s="19"/>
      <c r="AR1349" s="19"/>
      <c r="AS1349" s="19"/>
      <c r="AT1349" s="19"/>
      <c r="AU1349" s="19"/>
      <c r="AV1349" s="19"/>
      <c r="AX1349" s="19"/>
    </row>
    <row r="1350" spans="27:64">
      <c r="AA1350" s="19"/>
      <c r="AB1350" s="19"/>
      <c r="AC1350" s="19"/>
      <c r="AD1350" s="19"/>
      <c r="AE1350" s="19"/>
      <c r="AG1350" s="137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</row>
    <row r="1351" spans="27:64">
      <c r="AA1351" s="19"/>
      <c r="AB1351" s="19"/>
      <c r="AC1351" s="19"/>
      <c r="AD1351" s="19"/>
      <c r="AE1351" s="19"/>
      <c r="AG1351" s="137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  <c r="BA1351" s="19"/>
      <c r="BB1351" s="19"/>
      <c r="BC1351" s="19"/>
      <c r="BD1351" s="19"/>
      <c r="BE1351" s="19"/>
      <c r="BF1351" s="19"/>
      <c r="BG1351" s="19"/>
      <c r="BH1351" s="19"/>
      <c r="BI1351" s="19"/>
      <c r="BJ1351" s="19"/>
      <c r="BK1351" s="19"/>
      <c r="BL1351" s="19"/>
    </row>
    <row r="1352" spans="27:64">
      <c r="AA1352" s="19"/>
      <c r="AB1352" s="19"/>
      <c r="AC1352" s="19"/>
      <c r="AD1352" s="19"/>
      <c r="AE1352" s="19"/>
      <c r="AG1352" s="137"/>
      <c r="AN1352" s="19"/>
      <c r="AO1352" s="19"/>
      <c r="AP1352" s="19"/>
      <c r="AQ1352" s="19"/>
      <c r="AR1352" s="19"/>
      <c r="AS1352" s="19"/>
      <c r="AT1352" s="19"/>
      <c r="AU1352" s="19"/>
    </row>
    <row r="1353" spans="27:64">
      <c r="AA1353" s="19"/>
      <c r="AB1353" s="19"/>
      <c r="AC1353" s="19"/>
      <c r="AD1353" s="19"/>
      <c r="AE1353" s="19"/>
      <c r="AG1353" s="137"/>
      <c r="AN1353" s="19"/>
      <c r="AO1353" s="19"/>
      <c r="AP1353" s="19"/>
      <c r="AQ1353" s="19"/>
      <c r="AR1353" s="19"/>
      <c r="AS1353" s="19"/>
      <c r="AT1353" s="19"/>
      <c r="AU1353" s="19"/>
    </row>
    <row r="1354" spans="27:64">
      <c r="AA1354" s="19"/>
      <c r="AB1354" s="19"/>
      <c r="AC1354" s="19"/>
      <c r="AD1354" s="19"/>
      <c r="AE1354" s="19"/>
      <c r="AG1354" s="137"/>
      <c r="AN1354" s="19"/>
      <c r="AO1354" s="19"/>
      <c r="AP1354" s="19"/>
      <c r="AQ1354" s="19"/>
      <c r="AR1354" s="19"/>
      <c r="AS1354" s="19"/>
      <c r="AT1354" s="19"/>
      <c r="AU1354" s="19"/>
    </row>
    <row r="1355" spans="27:64">
      <c r="AA1355" s="19"/>
      <c r="AB1355" s="19"/>
      <c r="AC1355" s="19"/>
      <c r="AD1355" s="19"/>
      <c r="AE1355" s="19"/>
      <c r="AG1355" s="137"/>
      <c r="AN1355" s="19"/>
      <c r="AO1355" s="19"/>
      <c r="AP1355" s="19"/>
      <c r="AQ1355" s="19"/>
      <c r="AR1355" s="19"/>
      <c r="AS1355" s="19"/>
      <c r="AT1355" s="19"/>
      <c r="AU1355" s="19"/>
    </row>
    <row r="1356" spans="27:64">
      <c r="AA1356" s="19"/>
      <c r="AB1356" s="19"/>
      <c r="AC1356" s="19"/>
      <c r="AD1356" s="19"/>
      <c r="AE1356" s="19"/>
      <c r="AG1356" s="137"/>
      <c r="AN1356" s="19"/>
      <c r="AO1356" s="19"/>
      <c r="AP1356" s="19"/>
      <c r="AQ1356" s="19"/>
      <c r="AR1356" s="19"/>
      <c r="AS1356" s="19"/>
      <c r="AT1356" s="19"/>
      <c r="AU1356" s="19"/>
    </row>
    <row r="1357" spans="27:64">
      <c r="AA1357" s="19"/>
      <c r="AB1357" s="19"/>
      <c r="AC1357" s="19"/>
      <c r="AD1357" s="19"/>
      <c r="AE1357" s="19"/>
      <c r="AG1357" s="137"/>
      <c r="AN1357" s="19"/>
      <c r="AO1357" s="19"/>
      <c r="AP1357" s="19"/>
      <c r="AQ1357" s="19"/>
      <c r="AR1357" s="19"/>
      <c r="AS1357" s="19"/>
      <c r="AT1357" s="19"/>
      <c r="AU1357" s="19"/>
    </row>
    <row r="1358" spans="27:64">
      <c r="AA1358" s="19"/>
      <c r="AB1358" s="19"/>
      <c r="AC1358" s="19"/>
      <c r="AD1358" s="19"/>
      <c r="AE1358" s="19"/>
      <c r="AG1358" s="137"/>
      <c r="AN1358" s="19"/>
      <c r="AO1358" s="19"/>
      <c r="AP1358" s="19"/>
      <c r="AQ1358" s="19"/>
      <c r="AR1358" s="19"/>
      <c r="AS1358" s="19"/>
      <c r="AT1358" s="19"/>
      <c r="AU1358" s="19"/>
    </row>
    <row r="1359" spans="27:64">
      <c r="AA1359" s="19"/>
      <c r="AB1359" s="19"/>
      <c r="AC1359" s="19"/>
      <c r="AD1359" s="19"/>
      <c r="AE1359" s="19"/>
      <c r="AG1359" s="137"/>
      <c r="AN1359" s="19"/>
      <c r="AO1359" s="19"/>
      <c r="AP1359" s="19"/>
      <c r="AQ1359" s="19"/>
      <c r="AR1359" s="19"/>
      <c r="AS1359" s="19"/>
      <c r="AT1359" s="19"/>
      <c r="AU1359" s="19"/>
    </row>
    <row r="1360" spans="27:64">
      <c r="AA1360" s="19"/>
      <c r="AB1360" s="19"/>
      <c r="AC1360" s="19"/>
      <c r="AD1360" s="19"/>
      <c r="AE1360" s="19"/>
      <c r="AG1360" s="137"/>
      <c r="AN1360" s="19"/>
      <c r="AO1360" s="19"/>
      <c r="AP1360" s="19"/>
      <c r="AQ1360" s="19"/>
      <c r="AR1360" s="19"/>
      <c r="AS1360" s="19"/>
      <c r="AT1360" s="19"/>
      <c r="AU1360" s="19"/>
    </row>
    <row r="1361" spans="27:64">
      <c r="AA1361" s="19"/>
      <c r="AB1361" s="19"/>
      <c r="AC1361" s="19"/>
      <c r="AD1361" s="19"/>
      <c r="AE1361" s="19"/>
      <c r="AG1361" s="137"/>
      <c r="AN1361" s="19"/>
      <c r="AO1361" s="19"/>
      <c r="AP1361" s="19"/>
      <c r="AQ1361" s="19"/>
      <c r="AR1361" s="19"/>
      <c r="AS1361" s="19"/>
      <c r="AT1361" s="19"/>
      <c r="AU1361" s="19"/>
    </row>
    <row r="1362" spans="27:64">
      <c r="AA1362" s="19"/>
      <c r="AB1362" s="19"/>
      <c r="AC1362" s="19"/>
      <c r="AD1362" s="19"/>
      <c r="AE1362" s="19"/>
      <c r="AG1362" s="137"/>
      <c r="AN1362" s="19"/>
      <c r="AO1362" s="19"/>
      <c r="AP1362" s="19"/>
      <c r="AQ1362" s="19"/>
      <c r="AR1362" s="19"/>
      <c r="AS1362" s="19"/>
      <c r="AT1362" s="19"/>
      <c r="AU1362" s="19"/>
    </row>
    <row r="1363" spans="27:64">
      <c r="AA1363" s="19"/>
      <c r="AB1363" s="19"/>
      <c r="AC1363" s="19"/>
      <c r="AD1363" s="19"/>
      <c r="AE1363" s="19"/>
      <c r="AG1363" s="137"/>
      <c r="AN1363" s="19"/>
      <c r="AO1363" s="19"/>
      <c r="AP1363" s="19"/>
      <c r="AQ1363" s="19"/>
      <c r="AR1363" s="19"/>
      <c r="AS1363" s="19"/>
      <c r="AT1363" s="19"/>
      <c r="AU1363" s="19"/>
    </row>
    <row r="1364" spans="27:64">
      <c r="AA1364" s="19"/>
      <c r="AB1364" s="19"/>
      <c r="AC1364" s="19"/>
      <c r="AD1364" s="19"/>
      <c r="AE1364" s="19"/>
      <c r="AG1364" s="137"/>
      <c r="AN1364" s="19"/>
      <c r="AO1364" s="19"/>
      <c r="AP1364" s="19"/>
      <c r="AQ1364" s="19"/>
      <c r="AR1364" s="19"/>
      <c r="AS1364" s="19"/>
      <c r="AT1364" s="19"/>
      <c r="AU1364" s="19"/>
    </row>
    <row r="1365" spans="27:64">
      <c r="AA1365" s="19"/>
      <c r="AB1365" s="19"/>
      <c r="AC1365" s="19"/>
      <c r="AD1365" s="19"/>
      <c r="AE1365" s="19"/>
      <c r="AG1365" s="137"/>
      <c r="AN1365" s="19"/>
      <c r="AO1365" s="19"/>
      <c r="AP1365" s="19"/>
      <c r="AQ1365" s="19"/>
      <c r="AR1365" s="19"/>
      <c r="AS1365" s="19"/>
      <c r="AT1365" s="19"/>
      <c r="AU1365" s="19"/>
    </row>
    <row r="1366" spans="27:64">
      <c r="AA1366" s="19"/>
      <c r="AB1366" s="19"/>
      <c r="AC1366" s="19"/>
      <c r="AD1366" s="19"/>
      <c r="AE1366" s="19"/>
      <c r="AG1366" s="137"/>
      <c r="AN1366" s="19"/>
      <c r="AO1366" s="19"/>
      <c r="AP1366" s="19"/>
      <c r="AQ1366" s="19"/>
      <c r="AR1366" s="19"/>
      <c r="AS1366" s="19"/>
      <c r="AT1366" s="19"/>
      <c r="AU1366" s="19"/>
    </row>
    <row r="1367" spans="27:64">
      <c r="AA1367" s="19"/>
      <c r="AB1367" s="19"/>
      <c r="AC1367" s="19"/>
      <c r="AD1367" s="19"/>
      <c r="AE1367" s="19"/>
      <c r="AG1367" s="137"/>
      <c r="AN1367" s="19"/>
      <c r="AO1367" s="19"/>
      <c r="AP1367" s="19"/>
      <c r="AQ1367" s="19"/>
      <c r="AR1367" s="19"/>
      <c r="AS1367" s="19"/>
      <c r="AT1367" s="19"/>
      <c r="AU1367" s="19"/>
    </row>
    <row r="1368" spans="27:64">
      <c r="AA1368" s="19"/>
      <c r="AB1368" s="19"/>
      <c r="AC1368" s="19"/>
      <c r="AD1368" s="19"/>
      <c r="AE1368" s="19"/>
      <c r="AG1368" s="137"/>
      <c r="AN1368" s="19"/>
      <c r="AO1368" s="19"/>
      <c r="AP1368" s="19"/>
      <c r="AQ1368" s="19"/>
      <c r="AR1368" s="19"/>
      <c r="AS1368" s="19"/>
      <c r="AT1368" s="19"/>
      <c r="AU1368" s="19"/>
    </row>
    <row r="1369" spans="27:64">
      <c r="AA1369" s="19"/>
      <c r="AB1369" s="19"/>
      <c r="AC1369" s="19"/>
      <c r="AD1369" s="19"/>
      <c r="AE1369" s="19"/>
      <c r="AG1369" s="137"/>
      <c r="AN1369" s="19"/>
      <c r="AO1369" s="19"/>
      <c r="AP1369" s="19"/>
      <c r="AQ1369" s="19"/>
      <c r="AR1369" s="19"/>
      <c r="AS1369" s="19"/>
      <c r="AT1369" s="19"/>
      <c r="AU1369" s="19"/>
      <c r="AV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</row>
    <row r="1370" spans="27:64">
      <c r="AA1370" s="19"/>
      <c r="AB1370" s="19"/>
      <c r="AC1370" s="19"/>
      <c r="AD1370" s="19"/>
      <c r="AE1370" s="19"/>
      <c r="AG1370" s="137"/>
      <c r="AN1370" s="19"/>
      <c r="AO1370" s="19"/>
      <c r="AP1370" s="19"/>
      <c r="AQ1370" s="19"/>
      <c r="AR1370" s="19"/>
      <c r="AS1370" s="19"/>
      <c r="AT1370" s="19"/>
      <c r="AU1370" s="19"/>
    </row>
    <row r="1371" spans="27:64">
      <c r="AA1371" s="19"/>
      <c r="AB1371" s="19"/>
      <c r="AC1371" s="19"/>
      <c r="AD1371" s="19"/>
      <c r="AE1371" s="19"/>
      <c r="AG1371" s="137"/>
      <c r="AN1371" s="19"/>
      <c r="AO1371" s="19"/>
      <c r="AP1371" s="19"/>
      <c r="AQ1371" s="19"/>
      <c r="AR1371" s="19"/>
      <c r="AS1371" s="19"/>
      <c r="AT1371" s="19"/>
      <c r="AU1371" s="19"/>
    </row>
    <row r="1372" spans="27:64">
      <c r="AA1372" s="19"/>
      <c r="AB1372" s="19"/>
      <c r="AC1372" s="19"/>
      <c r="AD1372" s="19"/>
      <c r="AE1372" s="19"/>
      <c r="AG1372" s="137"/>
      <c r="AN1372" s="19"/>
      <c r="AO1372" s="19"/>
      <c r="AP1372" s="19"/>
      <c r="AQ1372" s="19"/>
      <c r="AR1372" s="19"/>
      <c r="AS1372" s="19"/>
      <c r="AT1372" s="19"/>
      <c r="AU1372" s="19"/>
    </row>
    <row r="1373" spans="27:64">
      <c r="AA1373" s="19"/>
      <c r="AB1373" s="19"/>
      <c r="AC1373" s="19"/>
      <c r="AD1373" s="19"/>
      <c r="AE1373" s="19"/>
      <c r="AG1373" s="137"/>
      <c r="AN1373" s="19"/>
      <c r="AO1373" s="19"/>
      <c r="AP1373" s="19"/>
      <c r="AQ1373" s="19"/>
      <c r="AR1373" s="19"/>
      <c r="AS1373" s="19"/>
      <c r="AT1373" s="19"/>
      <c r="AU1373" s="19"/>
      <c r="AV1373" s="19"/>
      <c r="AX1373" s="19"/>
    </row>
    <row r="1374" spans="27:64">
      <c r="AA1374" s="19"/>
      <c r="AB1374" s="19"/>
      <c r="AC1374" s="19"/>
      <c r="AD1374" s="19"/>
      <c r="AE1374" s="19"/>
      <c r="AG1374" s="137"/>
      <c r="AN1374" s="19"/>
      <c r="AO1374" s="19"/>
      <c r="AP1374" s="19"/>
      <c r="AQ1374" s="19"/>
      <c r="AR1374" s="19"/>
      <c r="AS1374" s="19"/>
      <c r="AT1374" s="19"/>
      <c r="AU1374" s="19"/>
    </row>
    <row r="1375" spans="27:64">
      <c r="AA1375" s="19"/>
      <c r="AB1375" s="19"/>
      <c r="AC1375" s="19"/>
      <c r="AD1375" s="19"/>
      <c r="AE1375" s="19"/>
      <c r="AG1375" s="137"/>
      <c r="AN1375" s="19"/>
      <c r="AO1375" s="19"/>
      <c r="AP1375" s="19"/>
      <c r="AQ1375" s="19"/>
      <c r="AR1375" s="19"/>
      <c r="AS1375" s="19"/>
      <c r="AT1375" s="19"/>
      <c r="AU1375" s="19"/>
      <c r="AV1375" s="19"/>
      <c r="AX1375" s="19"/>
      <c r="AY1375" s="19"/>
      <c r="AZ1375" s="19"/>
      <c r="BA1375" s="19"/>
      <c r="BB1375" s="19"/>
      <c r="BC1375" s="19"/>
      <c r="BD1375" s="19"/>
      <c r="BE1375" s="19"/>
      <c r="BF1375" s="19"/>
      <c r="BG1375" s="19"/>
      <c r="BH1375" s="19"/>
      <c r="BI1375" s="19"/>
      <c r="BJ1375" s="19"/>
      <c r="BK1375" s="19"/>
      <c r="BL1375" s="19"/>
    </row>
    <row r="1376" spans="27:64">
      <c r="AA1376" s="19"/>
      <c r="AB1376" s="19"/>
      <c r="AC1376" s="19"/>
      <c r="AD1376" s="19"/>
      <c r="AE1376" s="19"/>
      <c r="AG1376" s="137"/>
      <c r="AN1376" s="19"/>
      <c r="AO1376" s="19"/>
      <c r="AP1376" s="19"/>
      <c r="AQ1376" s="19"/>
      <c r="AR1376" s="19"/>
      <c r="AS1376" s="19"/>
      <c r="AT1376" s="19"/>
      <c r="AU1376" s="19"/>
    </row>
    <row r="1377" spans="27:64">
      <c r="AA1377" s="19"/>
      <c r="AB1377" s="19"/>
      <c r="AC1377" s="19"/>
      <c r="AD1377" s="19"/>
      <c r="AE1377" s="19"/>
      <c r="AG1377" s="137"/>
      <c r="AN1377" s="19"/>
      <c r="AO1377" s="19"/>
      <c r="AP1377" s="19"/>
      <c r="AQ1377" s="19"/>
      <c r="AR1377" s="19"/>
      <c r="AS1377" s="19"/>
      <c r="AT1377" s="19"/>
      <c r="AU1377" s="19"/>
    </row>
    <row r="1378" spans="27:64">
      <c r="AA1378" s="19"/>
      <c r="AB1378" s="19"/>
      <c r="AC1378" s="19"/>
      <c r="AD1378" s="19"/>
      <c r="AE1378" s="19"/>
      <c r="AG1378" s="137"/>
      <c r="AN1378" s="19"/>
      <c r="AO1378" s="19"/>
      <c r="AP1378" s="19"/>
      <c r="AQ1378" s="19"/>
      <c r="AR1378" s="19"/>
      <c r="AS1378" s="19"/>
      <c r="AT1378" s="19"/>
      <c r="AU1378" s="19"/>
      <c r="AV1378" s="19"/>
    </row>
    <row r="1379" spans="27:64">
      <c r="AA1379" s="19"/>
      <c r="AB1379" s="19"/>
      <c r="AC1379" s="19"/>
      <c r="AD1379" s="19"/>
      <c r="AE1379" s="19"/>
      <c r="AG1379" s="137"/>
      <c r="AN1379" s="19"/>
      <c r="AO1379" s="19"/>
      <c r="AP1379" s="19"/>
      <c r="AQ1379" s="19"/>
      <c r="AR1379" s="19"/>
      <c r="AS1379" s="19"/>
      <c r="AT1379" s="19"/>
      <c r="AU1379" s="19"/>
      <c r="AV1379" s="19"/>
    </row>
    <row r="1380" spans="27:64">
      <c r="AA1380" s="19"/>
      <c r="AB1380" s="19"/>
      <c r="AC1380" s="19"/>
      <c r="AD1380" s="19"/>
      <c r="AE1380" s="19"/>
      <c r="AG1380" s="137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/>
      <c r="BE1380" s="19"/>
      <c r="BF1380" s="19"/>
      <c r="BG1380" s="19"/>
      <c r="BH1380" s="19"/>
      <c r="BI1380" s="19"/>
      <c r="BJ1380" s="19"/>
      <c r="BK1380" s="19"/>
      <c r="BL1380" s="19"/>
    </row>
    <row r="1381" spans="27:64">
      <c r="AA1381" s="19"/>
      <c r="AB1381" s="19"/>
      <c r="AC1381" s="19"/>
      <c r="AD1381" s="19"/>
      <c r="AE1381" s="19"/>
      <c r="AG1381" s="137"/>
      <c r="AN1381" s="19"/>
      <c r="AO1381" s="19"/>
      <c r="AP1381" s="19"/>
      <c r="AQ1381" s="19"/>
      <c r="AR1381" s="19"/>
      <c r="AS1381" s="19"/>
      <c r="AT1381" s="19"/>
      <c r="AU1381" s="19"/>
    </row>
    <row r="1382" spans="27:64">
      <c r="AA1382" s="19"/>
      <c r="AB1382" s="19"/>
      <c r="AC1382" s="19"/>
      <c r="AD1382" s="19"/>
      <c r="AE1382" s="19"/>
      <c r="AG1382" s="137"/>
      <c r="AN1382" s="19"/>
      <c r="AO1382" s="19"/>
      <c r="AP1382" s="19"/>
      <c r="AQ1382" s="19"/>
      <c r="AR1382" s="19"/>
      <c r="AS1382" s="19"/>
      <c r="AT1382" s="19"/>
      <c r="AU1382" s="19"/>
    </row>
    <row r="1383" spans="27:64">
      <c r="AA1383" s="19"/>
      <c r="AB1383" s="19"/>
      <c r="AC1383" s="19"/>
      <c r="AD1383" s="19"/>
      <c r="AE1383" s="19"/>
      <c r="AG1383" s="137"/>
      <c r="AN1383" s="19"/>
      <c r="AO1383" s="19"/>
      <c r="AP1383" s="19"/>
      <c r="AQ1383" s="19"/>
      <c r="AR1383" s="19"/>
      <c r="AS1383" s="19"/>
      <c r="AT1383" s="19"/>
      <c r="AU1383" s="19"/>
      <c r="AV1383" s="19"/>
      <c r="AX1383" s="19"/>
      <c r="AY1383" s="19"/>
      <c r="AZ1383" s="19"/>
      <c r="BA1383" s="19"/>
      <c r="BB1383" s="19"/>
      <c r="BC1383" s="19"/>
      <c r="BD1383" s="19"/>
      <c r="BE1383" s="19"/>
      <c r="BF1383" s="19"/>
      <c r="BG1383" s="19"/>
      <c r="BH1383" s="19"/>
      <c r="BI1383" s="19"/>
      <c r="BJ1383" s="19"/>
      <c r="BK1383" s="19"/>
      <c r="BL1383" s="19"/>
    </row>
    <row r="1384" spans="27:64">
      <c r="AA1384" s="19"/>
      <c r="AB1384" s="19"/>
      <c r="AC1384" s="19"/>
      <c r="AD1384" s="19"/>
      <c r="AE1384" s="19"/>
      <c r="AG1384" s="137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  <c r="BA1384" s="19"/>
      <c r="BB1384" s="19"/>
      <c r="BC1384" s="19"/>
      <c r="BD1384" s="19"/>
      <c r="BE1384" s="19"/>
      <c r="BF1384" s="19"/>
      <c r="BG1384" s="19"/>
      <c r="BH1384" s="19"/>
      <c r="BI1384" s="19"/>
      <c r="BJ1384" s="19"/>
      <c r="BK1384" s="19"/>
      <c r="BL1384" s="19"/>
    </row>
    <row r="1385" spans="27:64">
      <c r="AA1385" s="19"/>
      <c r="AB1385" s="19"/>
      <c r="AC1385" s="19"/>
      <c r="AD1385" s="19"/>
      <c r="AE1385" s="19"/>
      <c r="AG1385" s="137"/>
      <c r="AN1385" s="19"/>
      <c r="AO1385" s="19"/>
      <c r="AP1385" s="19"/>
      <c r="AQ1385" s="19"/>
      <c r="AR1385" s="19"/>
      <c r="AS1385" s="19"/>
      <c r="AT1385" s="19"/>
      <c r="AU1385" s="19"/>
    </row>
    <row r="1386" spans="27:64">
      <c r="AA1386" s="19"/>
      <c r="AB1386" s="19"/>
      <c r="AC1386" s="19"/>
      <c r="AD1386" s="19"/>
      <c r="AE1386" s="19"/>
      <c r="AG1386" s="137"/>
      <c r="AN1386" s="19"/>
      <c r="AO1386" s="19"/>
      <c r="AP1386" s="19"/>
      <c r="AQ1386" s="19"/>
      <c r="AR1386" s="19"/>
      <c r="AS1386" s="19"/>
      <c r="AT1386" s="19"/>
      <c r="AU1386" s="19"/>
    </row>
    <row r="1387" spans="27:64">
      <c r="AA1387" s="19"/>
      <c r="AB1387" s="19"/>
      <c r="AC1387" s="19"/>
      <c r="AD1387" s="19"/>
      <c r="AE1387" s="19"/>
      <c r="AG1387" s="137"/>
      <c r="AN1387" s="19"/>
      <c r="AO1387" s="19"/>
      <c r="AP1387" s="19"/>
      <c r="AQ1387" s="19"/>
      <c r="AR1387" s="19"/>
      <c r="AS1387" s="19"/>
      <c r="AT1387" s="19"/>
      <c r="AU1387" s="19"/>
    </row>
    <row r="1388" spans="27:64">
      <c r="AA1388" s="19"/>
      <c r="AB1388" s="19"/>
      <c r="AC1388" s="19"/>
      <c r="AD1388" s="19"/>
      <c r="AE1388" s="19"/>
      <c r="AG1388" s="137"/>
      <c r="AN1388" s="19"/>
      <c r="AO1388" s="19"/>
      <c r="AP1388" s="19"/>
      <c r="AQ1388" s="19"/>
      <c r="AR1388" s="19"/>
      <c r="AS1388" s="19"/>
      <c r="AT1388" s="19"/>
      <c r="AU1388" s="19"/>
    </row>
    <row r="1389" spans="27:64">
      <c r="AA1389" s="19"/>
      <c r="AB1389" s="19"/>
      <c r="AC1389" s="19"/>
      <c r="AD1389" s="19"/>
      <c r="AE1389" s="19"/>
      <c r="AG1389" s="137"/>
      <c r="AN1389" s="19"/>
      <c r="AO1389" s="19"/>
      <c r="AP1389" s="19"/>
      <c r="AQ1389" s="19"/>
      <c r="AR1389" s="19"/>
      <c r="AS1389" s="19"/>
      <c r="AT1389" s="19"/>
      <c r="AU1389" s="19"/>
      <c r="AV1389" s="19"/>
      <c r="AX1389" s="19"/>
      <c r="AY1389" s="19"/>
      <c r="AZ1389" s="19"/>
      <c r="BA1389" s="19"/>
      <c r="BB1389" s="19"/>
      <c r="BC1389" s="19"/>
      <c r="BD1389" s="19"/>
      <c r="BE1389" s="19"/>
      <c r="BF1389" s="19"/>
      <c r="BG1389" s="19"/>
      <c r="BH1389" s="19"/>
      <c r="BI1389" s="19"/>
      <c r="BJ1389" s="19"/>
      <c r="BK1389" s="19"/>
      <c r="BL1389" s="19"/>
    </row>
    <row r="1390" spans="27:64">
      <c r="AA1390" s="19"/>
      <c r="AB1390" s="19"/>
      <c r="AC1390" s="19"/>
      <c r="AD1390" s="19"/>
      <c r="AE1390" s="19"/>
      <c r="AG1390" s="137"/>
      <c r="AN1390" s="19"/>
      <c r="AO1390" s="19"/>
      <c r="AP1390" s="19"/>
      <c r="AQ1390" s="19"/>
      <c r="AR1390" s="19"/>
      <c r="AS1390" s="19"/>
      <c r="AT1390" s="19"/>
      <c r="AU1390" s="19"/>
      <c r="AV1390" s="19"/>
      <c r="AX1390" s="19"/>
      <c r="AY1390" s="19"/>
      <c r="AZ1390" s="19"/>
      <c r="BA1390" s="19"/>
      <c r="BB1390" s="19"/>
      <c r="BC1390" s="19"/>
      <c r="BD1390" s="19"/>
      <c r="BE1390" s="19"/>
      <c r="BF1390" s="19"/>
      <c r="BG1390" s="19"/>
      <c r="BH1390" s="19"/>
      <c r="BI1390" s="19"/>
      <c r="BJ1390" s="19"/>
      <c r="BK1390" s="19"/>
      <c r="BL1390" s="19"/>
    </row>
    <row r="1391" spans="27:64">
      <c r="AA1391" s="19"/>
      <c r="AB1391" s="19"/>
      <c r="AC1391" s="19"/>
      <c r="AD1391" s="19"/>
      <c r="AE1391" s="19"/>
      <c r="AG1391" s="137"/>
      <c r="AN1391" s="19"/>
      <c r="AO1391" s="19"/>
      <c r="AP1391" s="19"/>
      <c r="AQ1391" s="19"/>
      <c r="AR1391" s="19"/>
      <c r="AS1391" s="19"/>
      <c r="AT1391" s="19"/>
      <c r="AU1391" s="19"/>
    </row>
    <row r="1392" spans="27:64">
      <c r="AA1392" s="19"/>
      <c r="AB1392" s="19"/>
      <c r="AC1392" s="19"/>
      <c r="AD1392" s="19"/>
      <c r="AE1392" s="19"/>
      <c r="AG1392" s="137"/>
      <c r="AN1392" s="19"/>
      <c r="AO1392" s="19"/>
      <c r="AP1392" s="19"/>
      <c r="AQ1392" s="19"/>
      <c r="AR1392" s="19"/>
      <c r="AS1392" s="19"/>
      <c r="AT1392" s="19"/>
      <c r="AU1392" s="19"/>
    </row>
    <row r="1393" spans="27:64">
      <c r="AA1393" s="19"/>
      <c r="AB1393" s="19"/>
      <c r="AC1393" s="19"/>
      <c r="AD1393" s="19"/>
      <c r="AE1393" s="19"/>
      <c r="AG1393" s="137"/>
      <c r="AN1393" s="19"/>
      <c r="AO1393" s="19"/>
      <c r="AP1393" s="19"/>
      <c r="AQ1393" s="19"/>
      <c r="AR1393" s="19"/>
      <c r="AS1393" s="19"/>
      <c r="AT1393" s="19"/>
      <c r="AU1393" s="19"/>
    </row>
    <row r="1394" spans="27:64">
      <c r="AA1394" s="19"/>
      <c r="AB1394" s="19"/>
      <c r="AC1394" s="19"/>
      <c r="AD1394" s="19"/>
      <c r="AE1394" s="19"/>
      <c r="AG1394" s="137"/>
      <c r="AN1394" s="19"/>
      <c r="AO1394" s="19"/>
      <c r="AP1394" s="19"/>
      <c r="AQ1394" s="19"/>
      <c r="AR1394" s="19"/>
      <c r="AS1394" s="19"/>
      <c r="AT1394" s="19"/>
      <c r="AU1394" s="19"/>
    </row>
    <row r="1395" spans="27:64">
      <c r="AA1395" s="19"/>
      <c r="AB1395" s="19"/>
      <c r="AC1395" s="19"/>
      <c r="AD1395" s="19"/>
      <c r="AE1395" s="19"/>
      <c r="AG1395" s="137"/>
      <c r="AN1395" s="19"/>
      <c r="AO1395" s="19"/>
      <c r="AP1395" s="19"/>
      <c r="AQ1395" s="19"/>
      <c r="AR1395" s="19"/>
      <c r="AS1395" s="19"/>
      <c r="AT1395" s="19"/>
      <c r="AU1395" s="19"/>
    </row>
    <row r="1396" spans="27:64">
      <c r="AA1396" s="19"/>
      <c r="AB1396" s="19"/>
      <c r="AC1396" s="19"/>
      <c r="AD1396" s="19"/>
      <c r="AE1396" s="19"/>
      <c r="AG1396" s="137"/>
      <c r="AN1396" s="19"/>
      <c r="AO1396" s="19"/>
      <c r="AP1396" s="19"/>
      <c r="AQ1396" s="19"/>
      <c r="AR1396" s="19"/>
      <c r="AS1396" s="19"/>
      <c r="AT1396" s="19"/>
      <c r="AU1396" s="19"/>
    </row>
    <row r="1397" spans="27:64">
      <c r="AA1397" s="19"/>
      <c r="AB1397" s="19"/>
      <c r="AC1397" s="19"/>
      <c r="AD1397" s="19"/>
      <c r="AE1397" s="19"/>
      <c r="AG1397" s="137"/>
      <c r="AN1397" s="19"/>
      <c r="AO1397" s="19"/>
      <c r="AP1397" s="19"/>
      <c r="AQ1397" s="19"/>
      <c r="AR1397" s="19"/>
      <c r="AS1397" s="19"/>
      <c r="AT1397" s="19"/>
      <c r="AU1397" s="19"/>
    </row>
    <row r="1398" spans="27:64">
      <c r="AA1398" s="19"/>
      <c r="AB1398" s="19"/>
      <c r="AC1398" s="19"/>
      <c r="AD1398" s="19"/>
      <c r="AE1398" s="19"/>
      <c r="AG1398" s="137"/>
      <c r="AN1398" s="19"/>
      <c r="AO1398" s="19"/>
      <c r="AP1398" s="19"/>
      <c r="AQ1398" s="19"/>
      <c r="AR1398" s="19"/>
      <c r="AS1398" s="19"/>
      <c r="AT1398" s="19"/>
      <c r="AU1398" s="19"/>
      <c r="AV1398" s="19"/>
      <c r="AX1398" s="19"/>
      <c r="AY1398" s="19"/>
      <c r="AZ1398" s="19"/>
      <c r="BA1398" s="19"/>
      <c r="BB1398" s="19"/>
      <c r="BC1398" s="19"/>
      <c r="BD1398" s="19"/>
      <c r="BE1398" s="19"/>
      <c r="BF1398" s="19"/>
      <c r="BG1398" s="19"/>
      <c r="BH1398" s="19"/>
      <c r="BI1398" s="19"/>
      <c r="BJ1398" s="19"/>
      <c r="BK1398" s="19"/>
      <c r="BL1398" s="19"/>
    </row>
    <row r="1399" spans="27:64">
      <c r="AA1399" s="19"/>
      <c r="AB1399" s="19"/>
      <c r="AC1399" s="19"/>
      <c r="AD1399" s="19"/>
      <c r="AE1399" s="19"/>
      <c r="AG1399" s="137"/>
      <c r="AN1399" s="19"/>
      <c r="AO1399" s="19"/>
      <c r="AP1399" s="19"/>
      <c r="AQ1399" s="19"/>
      <c r="AR1399" s="19"/>
      <c r="AS1399" s="19"/>
      <c r="AT1399" s="19"/>
      <c r="AU1399" s="19"/>
    </row>
    <row r="1400" spans="27:64">
      <c r="AA1400" s="19"/>
      <c r="AB1400" s="19"/>
      <c r="AC1400" s="19"/>
      <c r="AD1400" s="19"/>
      <c r="AE1400" s="19"/>
      <c r="AG1400" s="137"/>
      <c r="AN1400" s="19"/>
      <c r="AO1400" s="19"/>
      <c r="AP1400" s="19"/>
      <c r="AQ1400" s="19"/>
      <c r="AR1400" s="19"/>
      <c r="AS1400" s="19"/>
      <c r="AT1400" s="19"/>
      <c r="AU1400" s="19"/>
    </row>
    <row r="1401" spans="27:64">
      <c r="AA1401" s="19"/>
      <c r="AB1401" s="19"/>
      <c r="AC1401" s="19"/>
      <c r="AD1401" s="19"/>
      <c r="AE1401" s="19"/>
      <c r="AG1401" s="137"/>
      <c r="AN1401" s="19"/>
      <c r="AO1401" s="19"/>
      <c r="AP1401" s="19"/>
      <c r="AQ1401" s="19"/>
      <c r="AR1401" s="19"/>
      <c r="AS1401" s="19"/>
      <c r="AT1401" s="19"/>
      <c r="AU1401" s="19"/>
    </row>
    <row r="1402" spans="27:64">
      <c r="AA1402" s="19"/>
      <c r="AB1402" s="19"/>
      <c r="AC1402" s="19"/>
      <c r="AD1402" s="19"/>
      <c r="AE1402" s="19"/>
      <c r="AG1402" s="137"/>
      <c r="AN1402" s="19"/>
      <c r="AO1402" s="19"/>
      <c r="AP1402" s="19"/>
      <c r="AQ1402" s="19"/>
      <c r="AR1402" s="19"/>
      <c r="AS1402" s="19"/>
      <c r="AT1402" s="19"/>
      <c r="AU1402" s="19"/>
    </row>
    <row r="1403" spans="27:64">
      <c r="AA1403" s="19"/>
      <c r="AB1403" s="19"/>
      <c r="AC1403" s="19"/>
      <c r="AD1403" s="19"/>
      <c r="AE1403" s="19"/>
      <c r="AG1403" s="137"/>
      <c r="AN1403" s="19"/>
      <c r="AO1403" s="19"/>
      <c r="AP1403" s="19"/>
      <c r="AQ1403" s="19"/>
      <c r="AR1403" s="19"/>
      <c r="AS1403" s="19"/>
      <c r="AT1403" s="19"/>
      <c r="AU1403" s="19"/>
    </row>
    <row r="1404" spans="27:64">
      <c r="AA1404" s="19"/>
      <c r="AB1404" s="19"/>
      <c r="AC1404" s="19"/>
      <c r="AD1404" s="19"/>
      <c r="AE1404" s="19"/>
      <c r="AG1404" s="137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/>
      <c r="BC1404" s="19"/>
      <c r="BD1404" s="19"/>
      <c r="BE1404" s="19"/>
      <c r="BF1404" s="19"/>
      <c r="BG1404" s="19"/>
      <c r="BH1404" s="19"/>
      <c r="BI1404" s="19"/>
      <c r="BJ1404" s="19"/>
      <c r="BK1404" s="19"/>
      <c r="BL1404" s="19"/>
    </row>
    <row r="1405" spans="27:64">
      <c r="AA1405" s="19"/>
      <c r="AB1405" s="19"/>
      <c r="AC1405" s="19"/>
      <c r="AD1405" s="19"/>
      <c r="AE1405" s="19"/>
      <c r="AG1405" s="137"/>
      <c r="AN1405" s="19"/>
      <c r="AO1405" s="19"/>
      <c r="AP1405" s="19"/>
      <c r="AQ1405" s="19"/>
      <c r="AR1405" s="19"/>
      <c r="AS1405" s="19"/>
      <c r="AT1405" s="19"/>
      <c r="AU1405" s="19"/>
    </row>
    <row r="1406" spans="27:64">
      <c r="AA1406" s="19"/>
      <c r="AB1406" s="19"/>
      <c r="AC1406" s="19"/>
      <c r="AD1406" s="19"/>
      <c r="AE1406" s="19"/>
      <c r="AG1406" s="137"/>
      <c r="AN1406" s="19"/>
      <c r="AO1406" s="19"/>
      <c r="AP1406" s="19"/>
      <c r="AQ1406" s="19"/>
      <c r="AR1406" s="19"/>
      <c r="AS1406" s="19"/>
      <c r="AT1406" s="19"/>
      <c r="AU1406" s="19"/>
    </row>
    <row r="1407" spans="27:64">
      <c r="AA1407" s="19"/>
      <c r="AB1407" s="19"/>
      <c r="AC1407" s="19"/>
      <c r="AD1407" s="19"/>
      <c r="AE1407" s="19"/>
      <c r="AG1407" s="137"/>
      <c r="AN1407" s="19"/>
      <c r="AO1407" s="19"/>
      <c r="AP1407" s="19"/>
      <c r="AQ1407" s="19"/>
      <c r="AR1407" s="19"/>
      <c r="AS1407" s="19"/>
      <c r="AT1407" s="19"/>
      <c r="AU1407" s="19"/>
    </row>
    <row r="1408" spans="27:64">
      <c r="AA1408" s="19"/>
      <c r="AB1408" s="19"/>
      <c r="AC1408" s="19"/>
      <c r="AD1408" s="19"/>
      <c r="AE1408" s="19"/>
      <c r="AG1408" s="137"/>
      <c r="AN1408" s="19"/>
      <c r="AO1408" s="19"/>
      <c r="AP1408" s="19"/>
      <c r="AQ1408" s="19"/>
      <c r="AR1408" s="19"/>
      <c r="AS1408" s="19"/>
      <c r="AT1408" s="19"/>
      <c r="AU1408" s="19"/>
    </row>
    <row r="1409" spans="27:64">
      <c r="AA1409" s="19"/>
      <c r="AB1409" s="19"/>
      <c r="AC1409" s="19"/>
      <c r="AD1409" s="19"/>
      <c r="AE1409" s="19"/>
      <c r="AG1409" s="137"/>
      <c r="AN1409" s="19"/>
      <c r="AO1409" s="19"/>
      <c r="AP1409" s="19"/>
      <c r="AQ1409" s="19"/>
      <c r="AR1409" s="19"/>
      <c r="AS1409" s="19"/>
      <c r="AT1409" s="19"/>
      <c r="AU1409" s="19"/>
    </row>
    <row r="1410" spans="27:64">
      <c r="AA1410" s="19"/>
      <c r="AB1410" s="19"/>
      <c r="AC1410" s="19"/>
      <c r="AD1410" s="19"/>
      <c r="AE1410" s="19"/>
      <c r="AG1410" s="137"/>
      <c r="AN1410" s="19"/>
      <c r="AO1410" s="19"/>
      <c r="AP1410" s="19"/>
      <c r="AQ1410" s="19"/>
      <c r="AR1410" s="19"/>
      <c r="AS1410" s="19"/>
      <c r="AT1410" s="19"/>
      <c r="AU1410" s="19"/>
    </row>
    <row r="1411" spans="27:64">
      <c r="AA1411" s="19"/>
      <c r="AB1411" s="19"/>
      <c r="AC1411" s="19"/>
      <c r="AD1411" s="19"/>
      <c r="AE1411" s="19"/>
      <c r="AG1411" s="137"/>
      <c r="AN1411" s="19"/>
      <c r="AO1411" s="19"/>
      <c r="AP1411" s="19"/>
      <c r="AQ1411" s="19"/>
      <c r="AR1411" s="19"/>
      <c r="AS1411" s="19"/>
      <c r="AT1411" s="19"/>
      <c r="AU1411" s="19"/>
    </row>
    <row r="1412" spans="27:64">
      <c r="AA1412" s="19"/>
      <c r="AB1412" s="19"/>
      <c r="AC1412" s="19"/>
      <c r="AD1412" s="19"/>
      <c r="AE1412" s="19"/>
      <c r="AG1412" s="137"/>
      <c r="AN1412" s="19"/>
      <c r="AO1412" s="19"/>
      <c r="AP1412" s="19"/>
      <c r="AQ1412" s="19"/>
      <c r="AR1412" s="19"/>
      <c r="AS1412" s="19"/>
      <c r="AT1412" s="19"/>
      <c r="AU1412" s="19"/>
    </row>
    <row r="1413" spans="27:64">
      <c r="AA1413" s="19"/>
      <c r="AB1413" s="19"/>
      <c r="AC1413" s="19"/>
      <c r="AD1413" s="19"/>
      <c r="AE1413" s="19"/>
      <c r="AG1413" s="137"/>
      <c r="AN1413" s="19"/>
      <c r="AO1413" s="19"/>
      <c r="AP1413" s="19"/>
      <c r="AQ1413" s="19"/>
      <c r="AR1413" s="19"/>
      <c r="AS1413" s="19"/>
      <c r="AT1413" s="19"/>
      <c r="AU1413" s="19"/>
    </row>
    <row r="1414" spans="27:64">
      <c r="AA1414" s="19"/>
      <c r="AB1414" s="19"/>
      <c r="AC1414" s="19"/>
      <c r="AD1414" s="19"/>
      <c r="AE1414" s="19"/>
      <c r="AG1414" s="137"/>
      <c r="AN1414" s="19"/>
      <c r="AO1414" s="19"/>
      <c r="AP1414" s="19"/>
      <c r="AQ1414" s="19"/>
      <c r="AR1414" s="19"/>
      <c r="AS1414" s="19"/>
      <c r="AT1414" s="19"/>
      <c r="AU1414" s="19"/>
    </row>
    <row r="1415" spans="27:64">
      <c r="AA1415" s="19"/>
      <c r="AB1415" s="19"/>
      <c r="AC1415" s="19"/>
      <c r="AD1415" s="19"/>
      <c r="AE1415" s="19"/>
      <c r="AG1415" s="137"/>
      <c r="AN1415" s="19"/>
      <c r="AO1415" s="19"/>
      <c r="AP1415" s="19"/>
      <c r="AQ1415" s="19"/>
      <c r="AR1415" s="19"/>
      <c r="AS1415" s="19"/>
      <c r="AT1415" s="19"/>
      <c r="AU1415" s="19"/>
    </row>
    <row r="1416" spans="27:64">
      <c r="AA1416" s="19"/>
      <c r="AB1416" s="19"/>
      <c r="AC1416" s="19"/>
      <c r="AD1416" s="19"/>
      <c r="AE1416" s="19"/>
      <c r="AG1416" s="137"/>
      <c r="AN1416" s="19"/>
      <c r="AO1416" s="19"/>
      <c r="AP1416" s="19"/>
      <c r="AQ1416" s="19"/>
      <c r="AR1416" s="19"/>
      <c r="AS1416" s="19"/>
      <c r="AT1416" s="19"/>
      <c r="AU1416" s="19"/>
    </row>
    <row r="1417" spans="27:64">
      <c r="AA1417" s="19"/>
      <c r="AB1417" s="19"/>
      <c r="AC1417" s="19"/>
      <c r="AD1417" s="19"/>
      <c r="AE1417" s="19"/>
      <c r="AG1417" s="137"/>
      <c r="AN1417" s="19"/>
      <c r="AO1417" s="19"/>
      <c r="AP1417" s="19"/>
      <c r="AQ1417" s="19"/>
      <c r="AR1417" s="19"/>
      <c r="AS1417" s="19"/>
      <c r="AT1417" s="19"/>
      <c r="AU1417" s="19"/>
    </row>
    <row r="1418" spans="27:64">
      <c r="AA1418" s="19"/>
      <c r="AB1418" s="19"/>
      <c r="AC1418" s="19"/>
      <c r="AD1418" s="19"/>
      <c r="AE1418" s="19"/>
      <c r="AG1418" s="137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/>
      <c r="BC1418" s="19"/>
      <c r="BD1418" s="19"/>
      <c r="BE1418" s="19"/>
      <c r="BF1418" s="19"/>
      <c r="BG1418" s="19"/>
      <c r="BH1418" s="19"/>
      <c r="BI1418" s="19"/>
      <c r="BJ1418" s="19"/>
      <c r="BK1418" s="19"/>
      <c r="BL1418" s="19"/>
    </row>
    <row r="1419" spans="27:64">
      <c r="AA1419" s="19"/>
      <c r="AB1419" s="19"/>
      <c r="AC1419" s="19"/>
      <c r="AD1419" s="19"/>
      <c r="AE1419" s="19"/>
      <c r="AG1419" s="137"/>
      <c r="AN1419" s="19"/>
      <c r="AO1419" s="19"/>
      <c r="AP1419" s="19"/>
      <c r="AQ1419" s="19"/>
      <c r="AR1419" s="19"/>
      <c r="AS1419" s="19"/>
      <c r="AT1419" s="19"/>
      <c r="AU1419" s="19"/>
    </row>
    <row r="1420" spans="27:64">
      <c r="AA1420" s="19"/>
      <c r="AB1420" s="19"/>
      <c r="AC1420" s="19"/>
      <c r="AD1420" s="19"/>
      <c r="AE1420" s="19"/>
      <c r="AG1420" s="137"/>
      <c r="AN1420" s="19"/>
      <c r="AO1420" s="19"/>
      <c r="AP1420" s="19"/>
      <c r="AQ1420" s="19"/>
      <c r="AR1420" s="19"/>
      <c r="AS1420" s="19"/>
      <c r="AT1420" s="19"/>
      <c r="AU1420" s="19"/>
    </row>
    <row r="1421" spans="27:64">
      <c r="AA1421" s="19"/>
      <c r="AB1421" s="19"/>
      <c r="AC1421" s="19"/>
      <c r="AD1421" s="19"/>
      <c r="AE1421" s="19"/>
      <c r="AG1421" s="137"/>
      <c r="AN1421" s="19"/>
      <c r="AO1421" s="19"/>
      <c r="AP1421" s="19"/>
      <c r="AQ1421" s="19"/>
      <c r="AR1421" s="19"/>
      <c r="AS1421" s="19"/>
      <c r="AT1421" s="19"/>
      <c r="AU1421" s="19"/>
    </row>
    <row r="1422" spans="27:64">
      <c r="AA1422" s="19"/>
      <c r="AB1422" s="19"/>
      <c r="AC1422" s="19"/>
      <c r="AD1422" s="19"/>
      <c r="AE1422" s="19"/>
      <c r="AG1422" s="137"/>
      <c r="AN1422" s="19"/>
      <c r="AO1422" s="19"/>
      <c r="AP1422" s="19"/>
      <c r="AQ1422" s="19"/>
      <c r="AR1422" s="19"/>
      <c r="AS1422" s="19"/>
      <c r="AT1422" s="19"/>
      <c r="AU1422" s="19"/>
    </row>
    <row r="1423" spans="27:64">
      <c r="AA1423" s="19"/>
      <c r="AB1423" s="19"/>
      <c r="AC1423" s="19"/>
      <c r="AD1423" s="19"/>
      <c r="AE1423" s="19"/>
      <c r="AG1423" s="137"/>
      <c r="AN1423" s="19"/>
      <c r="AO1423" s="19"/>
      <c r="AP1423" s="19"/>
      <c r="AQ1423" s="19"/>
      <c r="AR1423" s="19"/>
      <c r="AS1423" s="19"/>
      <c r="AT1423" s="19"/>
      <c r="AU1423" s="19"/>
    </row>
    <row r="1424" spans="27:64">
      <c r="AA1424" s="19"/>
      <c r="AB1424" s="19"/>
      <c r="AC1424" s="19"/>
      <c r="AD1424" s="19"/>
      <c r="AE1424" s="19"/>
      <c r="AG1424" s="137"/>
      <c r="AN1424" s="19"/>
      <c r="AO1424" s="19"/>
      <c r="AP1424" s="19"/>
      <c r="AQ1424" s="19"/>
      <c r="AR1424" s="19"/>
      <c r="AS1424" s="19"/>
      <c r="AT1424" s="19"/>
      <c r="AU1424" s="19"/>
    </row>
    <row r="1425" spans="27:64">
      <c r="AA1425" s="19"/>
      <c r="AB1425" s="19"/>
      <c r="AC1425" s="19"/>
      <c r="AD1425" s="19"/>
      <c r="AE1425" s="19"/>
      <c r="AG1425" s="137"/>
      <c r="AN1425" s="19"/>
      <c r="AO1425" s="19"/>
      <c r="AP1425" s="19"/>
      <c r="AQ1425" s="19"/>
      <c r="AR1425" s="19"/>
      <c r="AS1425" s="19"/>
      <c r="AT1425" s="19"/>
      <c r="AU1425" s="19"/>
    </row>
    <row r="1426" spans="27:64">
      <c r="AA1426" s="19"/>
      <c r="AB1426" s="19"/>
      <c r="AC1426" s="19"/>
      <c r="AD1426" s="19"/>
      <c r="AE1426" s="19"/>
      <c r="AG1426" s="137"/>
      <c r="AN1426" s="19"/>
      <c r="AO1426" s="19"/>
      <c r="AP1426" s="19"/>
      <c r="AQ1426" s="19"/>
      <c r="AR1426" s="19"/>
      <c r="AS1426" s="19"/>
      <c r="AT1426" s="19"/>
      <c r="AU1426" s="19"/>
    </row>
    <row r="1427" spans="27:64">
      <c r="AA1427" s="19"/>
      <c r="AB1427" s="19"/>
      <c r="AC1427" s="19"/>
      <c r="AD1427" s="19"/>
      <c r="AE1427" s="19"/>
      <c r="AG1427" s="137"/>
      <c r="AN1427" s="19"/>
      <c r="AO1427" s="19"/>
      <c r="AP1427" s="19"/>
      <c r="AQ1427" s="19"/>
      <c r="AR1427" s="19"/>
      <c r="AS1427" s="19"/>
      <c r="AT1427" s="19"/>
      <c r="AU1427" s="19"/>
    </row>
    <row r="1428" spans="27:64">
      <c r="AA1428" s="19"/>
      <c r="AB1428" s="19"/>
      <c r="AC1428" s="19"/>
      <c r="AD1428" s="19"/>
      <c r="AE1428" s="19"/>
      <c r="AG1428" s="137"/>
      <c r="AN1428" s="19"/>
      <c r="AO1428" s="19"/>
      <c r="AP1428" s="19"/>
      <c r="AQ1428" s="19"/>
      <c r="AR1428" s="19"/>
      <c r="AS1428" s="19"/>
      <c r="AT1428" s="19"/>
      <c r="AU1428" s="19"/>
    </row>
    <row r="1429" spans="27:64">
      <c r="AA1429" s="19"/>
      <c r="AB1429" s="19"/>
      <c r="AC1429" s="19"/>
      <c r="AD1429" s="19"/>
      <c r="AE1429" s="19"/>
      <c r="AG1429" s="137"/>
      <c r="AN1429" s="19"/>
      <c r="AO1429" s="19"/>
      <c r="AP1429" s="19"/>
      <c r="AQ1429" s="19"/>
      <c r="AR1429" s="19"/>
      <c r="AS1429" s="19"/>
      <c r="AT1429" s="19"/>
      <c r="AU1429" s="19"/>
    </row>
    <row r="1430" spans="27:64">
      <c r="AA1430" s="19"/>
      <c r="AB1430" s="19"/>
      <c r="AC1430" s="19"/>
      <c r="AD1430" s="19"/>
      <c r="AE1430" s="19"/>
      <c r="AG1430" s="137"/>
      <c r="AN1430" s="19"/>
      <c r="AO1430" s="19"/>
      <c r="AP1430" s="19"/>
      <c r="AQ1430" s="19"/>
      <c r="AR1430" s="19"/>
      <c r="AS1430" s="19"/>
      <c r="AT1430" s="19"/>
      <c r="AU1430" s="19"/>
    </row>
    <row r="1431" spans="27:64">
      <c r="AA1431" s="19"/>
      <c r="AB1431" s="19"/>
      <c r="AC1431" s="19"/>
      <c r="AD1431" s="19"/>
      <c r="AE1431" s="19"/>
      <c r="AG1431" s="137"/>
      <c r="AN1431" s="19"/>
      <c r="AO1431" s="19"/>
      <c r="AP1431" s="19"/>
      <c r="AQ1431" s="19"/>
      <c r="AR1431" s="19"/>
      <c r="AS1431" s="19"/>
      <c r="AT1431" s="19"/>
      <c r="AU1431" s="19"/>
    </row>
    <row r="1432" spans="27:64">
      <c r="AA1432" s="19"/>
      <c r="AB1432" s="19"/>
      <c r="AC1432" s="19"/>
      <c r="AD1432" s="19"/>
      <c r="AE1432" s="19"/>
      <c r="AG1432" s="137"/>
      <c r="AN1432" s="19"/>
      <c r="AO1432" s="19"/>
      <c r="AP1432" s="19"/>
      <c r="AQ1432" s="19"/>
      <c r="AR1432" s="19"/>
      <c r="AS1432" s="19"/>
      <c r="AT1432" s="19"/>
      <c r="AU1432" s="19"/>
    </row>
    <row r="1433" spans="27:64">
      <c r="AA1433" s="19"/>
      <c r="AB1433" s="19"/>
      <c r="AC1433" s="19"/>
      <c r="AD1433" s="19"/>
      <c r="AE1433" s="19"/>
      <c r="AG1433" s="137"/>
      <c r="AN1433" s="19"/>
      <c r="AO1433" s="19"/>
      <c r="AP1433" s="19"/>
      <c r="AQ1433" s="19"/>
      <c r="AR1433" s="19"/>
      <c r="AS1433" s="19"/>
      <c r="AT1433" s="19"/>
      <c r="AU1433" s="19"/>
    </row>
    <row r="1434" spans="27:64">
      <c r="AA1434" s="19"/>
      <c r="AB1434" s="19"/>
      <c r="AC1434" s="19"/>
      <c r="AD1434" s="19"/>
      <c r="AE1434" s="19"/>
      <c r="AG1434" s="137"/>
      <c r="AN1434" s="19"/>
      <c r="AO1434" s="19"/>
      <c r="AP1434" s="19"/>
      <c r="AQ1434" s="19"/>
      <c r="AR1434" s="19"/>
      <c r="AS1434" s="19"/>
      <c r="AT1434" s="19"/>
      <c r="AU1434" s="19"/>
    </row>
    <row r="1435" spans="27:64">
      <c r="AA1435" s="19"/>
      <c r="AB1435" s="19"/>
      <c r="AC1435" s="19"/>
      <c r="AD1435" s="19"/>
      <c r="AE1435" s="19"/>
      <c r="AG1435" s="137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</row>
    <row r="1436" spans="27:64">
      <c r="AA1436" s="19"/>
      <c r="AB1436" s="19"/>
      <c r="AC1436" s="19"/>
      <c r="AD1436" s="19"/>
      <c r="AE1436" s="19"/>
      <c r="AG1436" s="137"/>
      <c r="AN1436" s="19"/>
      <c r="AO1436" s="19"/>
      <c r="AP1436" s="19"/>
      <c r="AQ1436" s="19"/>
      <c r="AR1436" s="19"/>
      <c r="AS1436" s="19"/>
      <c r="AT1436" s="19"/>
      <c r="AU1436" s="19"/>
    </row>
    <row r="1437" spans="27:64">
      <c r="AA1437" s="19"/>
      <c r="AB1437" s="19"/>
      <c r="AC1437" s="19"/>
      <c r="AD1437" s="19"/>
      <c r="AE1437" s="19"/>
      <c r="AG1437" s="137"/>
      <c r="AN1437" s="19"/>
      <c r="AO1437" s="19"/>
      <c r="AP1437" s="19"/>
      <c r="AQ1437" s="19"/>
      <c r="AR1437" s="19"/>
      <c r="AS1437" s="19"/>
      <c r="AT1437" s="19"/>
      <c r="AU1437" s="19"/>
      <c r="AV1437" s="19"/>
    </row>
    <row r="1438" spans="27:64">
      <c r="AA1438" s="19"/>
      <c r="AB1438" s="19"/>
      <c r="AC1438" s="19"/>
      <c r="AD1438" s="19"/>
      <c r="AE1438" s="19"/>
      <c r="AG1438" s="137"/>
      <c r="AN1438" s="19"/>
      <c r="AO1438" s="19"/>
      <c r="AP1438" s="19"/>
      <c r="AQ1438" s="19"/>
      <c r="AR1438" s="19"/>
      <c r="AS1438" s="19"/>
      <c r="AT1438" s="19"/>
      <c r="AU1438" s="19"/>
      <c r="AV1438" s="19"/>
    </row>
    <row r="1439" spans="27:64">
      <c r="AA1439" s="19"/>
      <c r="AB1439" s="19"/>
      <c r="AC1439" s="19"/>
      <c r="AD1439" s="19"/>
      <c r="AE1439" s="19"/>
      <c r="AG1439" s="137"/>
      <c r="AN1439" s="19"/>
      <c r="AO1439" s="19"/>
      <c r="AP1439" s="19"/>
      <c r="AQ1439" s="19"/>
      <c r="AR1439" s="19"/>
      <c r="AS1439" s="19"/>
      <c r="AT1439" s="19"/>
      <c r="AU1439" s="19"/>
      <c r="AV1439" s="19"/>
    </row>
    <row r="1440" spans="27:64">
      <c r="AA1440" s="19"/>
      <c r="AB1440" s="19"/>
      <c r="AC1440" s="19"/>
      <c r="AD1440" s="19"/>
      <c r="AE1440" s="19"/>
      <c r="AG1440" s="137"/>
      <c r="AN1440" s="19"/>
      <c r="AO1440" s="19"/>
      <c r="AP1440" s="19"/>
      <c r="AQ1440" s="19"/>
      <c r="AR1440" s="19"/>
      <c r="AS1440" s="19"/>
      <c r="AT1440" s="19"/>
      <c r="AU1440" s="19"/>
      <c r="AV1440" s="19"/>
      <c r="AX1440" s="19"/>
    </row>
    <row r="1441" spans="27:64">
      <c r="AA1441" s="19"/>
      <c r="AB1441" s="19"/>
      <c r="AC1441" s="19"/>
      <c r="AD1441" s="19"/>
      <c r="AE1441" s="19"/>
      <c r="AG1441" s="137"/>
      <c r="AN1441" s="19"/>
      <c r="AO1441" s="19"/>
      <c r="AP1441" s="19"/>
      <c r="AQ1441" s="19"/>
      <c r="AR1441" s="19"/>
      <c r="AS1441" s="19"/>
      <c r="AT1441" s="19"/>
      <c r="AU1441" s="19"/>
      <c r="AV1441" s="19"/>
      <c r="AX1441" s="19"/>
    </row>
    <row r="1442" spans="27:64">
      <c r="AA1442" s="19"/>
      <c r="AB1442" s="19"/>
      <c r="AC1442" s="19"/>
      <c r="AD1442" s="19"/>
      <c r="AE1442" s="19"/>
      <c r="AG1442" s="137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  <c r="BA1442" s="19"/>
      <c r="BB1442" s="19"/>
      <c r="BC1442" s="19"/>
      <c r="BD1442" s="19"/>
      <c r="BE1442" s="19"/>
      <c r="BF1442" s="19"/>
      <c r="BG1442" s="19"/>
      <c r="BH1442" s="19"/>
      <c r="BI1442" s="19"/>
      <c r="BJ1442" s="19"/>
      <c r="BK1442" s="19"/>
      <c r="BL1442" s="19"/>
    </row>
    <row r="1443" spans="27:64">
      <c r="AA1443" s="19"/>
      <c r="AB1443" s="19"/>
      <c r="AC1443" s="19"/>
      <c r="AD1443" s="19"/>
      <c r="AE1443" s="19"/>
      <c r="AG1443" s="137"/>
      <c r="AN1443" s="19"/>
      <c r="AO1443" s="19"/>
      <c r="AP1443" s="19"/>
      <c r="AQ1443" s="19"/>
      <c r="AR1443" s="19"/>
      <c r="AS1443" s="19"/>
      <c r="AT1443" s="19"/>
      <c r="AU1443" s="19"/>
    </row>
    <row r="1444" spans="27:64">
      <c r="AA1444" s="19"/>
      <c r="AB1444" s="19"/>
      <c r="AC1444" s="19"/>
      <c r="AD1444" s="19"/>
      <c r="AE1444" s="19"/>
      <c r="AG1444" s="137"/>
      <c r="AN1444" s="19"/>
      <c r="AO1444" s="19"/>
      <c r="AP1444" s="19"/>
      <c r="AQ1444" s="19"/>
      <c r="AR1444" s="19"/>
      <c r="AS1444" s="19"/>
      <c r="AT1444" s="19"/>
      <c r="AU1444" s="19"/>
    </row>
    <row r="1445" spans="27:64">
      <c r="AA1445" s="19"/>
      <c r="AB1445" s="19"/>
      <c r="AC1445" s="19"/>
      <c r="AD1445" s="19"/>
      <c r="AE1445" s="19"/>
      <c r="AG1445" s="137"/>
      <c r="AN1445" s="19"/>
      <c r="AO1445" s="19"/>
      <c r="AP1445" s="19"/>
      <c r="AQ1445" s="19"/>
      <c r="AR1445" s="19"/>
      <c r="AS1445" s="19"/>
      <c r="AT1445" s="19"/>
      <c r="AU1445" s="19"/>
    </row>
    <row r="1446" spans="27:64">
      <c r="AA1446" s="19"/>
      <c r="AB1446" s="19"/>
      <c r="AC1446" s="19"/>
      <c r="AD1446" s="19"/>
      <c r="AE1446" s="19"/>
      <c r="AG1446" s="137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  <c r="BA1446" s="19"/>
      <c r="BB1446" s="19"/>
      <c r="BC1446" s="19"/>
      <c r="BD1446" s="19"/>
      <c r="BE1446" s="19"/>
      <c r="BF1446" s="19"/>
      <c r="BG1446" s="19"/>
      <c r="BH1446" s="19"/>
      <c r="BI1446" s="19"/>
      <c r="BJ1446" s="19"/>
      <c r="BK1446" s="19"/>
      <c r="BL1446" s="19"/>
    </row>
    <row r="1447" spans="27:64">
      <c r="AA1447" s="19"/>
      <c r="AB1447" s="19"/>
      <c r="AC1447" s="19"/>
      <c r="AD1447" s="19"/>
      <c r="AE1447" s="19"/>
      <c r="AG1447" s="137"/>
      <c r="AN1447" s="19"/>
      <c r="AO1447" s="19"/>
      <c r="AP1447" s="19"/>
      <c r="AQ1447" s="19"/>
      <c r="AR1447" s="19"/>
      <c r="AS1447" s="19"/>
      <c r="AT1447" s="19"/>
      <c r="AU1447" s="19"/>
      <c r="AV1447" s="19"/>
      <c r="AX1447" s="19"/>
    </row>
    <row r="1448" spans="27:64">
      <c r="AA1448" s="19"/>
      <c r="AB1448" s="19"/>
      <c r="AC1448" s="19"/>
      <c r="AD1448" s="19"/>
      <c r="AE1448" s="19"/>
      <c r="AG1448" s="137"/>
      <c r="AN1448" s="19"/>
      <c r="AO1448" s="19"/>
      <c r="AP1448" s="19"/>
      <c r="AQ1448" s="19"/>
      <c r="AR1448" s="19"/>
      <c r="AS1448" s="19"/>
      <c r="AT1448" s="19"/>
      <c r="AU1448" s="19"/>
      <c r="AV1448" s="19"/>
      <c r="AX1448" s="19"/>
      <c r="AY1448" s="19"/>
      <c r="AZ1448" s="19"/>
      <c r="BA1448" s="19"/>
      <c r="BB1448" s="19"/>
      <c r="BC1448" s="19"/>
      <c r="BD1448" s="19"/>
      <c r="BE1448" s="19"/>
      <c r="BF1448" s="19"/>
      <c r="BG1448" s="19"/>
      <c r="BH1448" s="19"/>
      <c r="BI1448" s="19"/>
      <c r="BJ1448" s="19"/>
      <c r="BK1448" s="19"/>
      <c r="BL1448" s="19"/>
    </row>
    <row r="1449" spans="27:64">
      <c r="AA1449" s="19"/>
      <c r="AB1449" s="19"/>
      <c r="AC1449" s="19"/>
      <c r="AD1449" s="19"/>
      <c r="AE1449" s="19"/>
      <c r="AG1449" s="137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  <c r="BA1449" s="19"/>
      <c r="BB1449" s="19"/>
      <c r="BC1449" s="19"/>
      <c r="BD1449" s="19"/>
      <c r="BE1449" s="19"/>
      <c r="BF1449" s="19"/>
      <c r="BG1449" s="19"/>
      <c r="BH1449" s="19"/>
      <c r="BI1449" s="19"/>
      <c r="BJ1449" s="19"/>
      <c r="BK1449" s="19"/>
      <c r="BL1449" s="19"/>
    </row>
    <row r="1450" spans="27:64">
      <c r="AA1450" s="19"/>
      <c r="AB1450" s="19"/>
      <c r="AC1450" s="19"/>
      <c r="AD1450" s="19"/>
      <c r="AE1450" s="19"/>
      <c r="AG1450" s="137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  <c r="BA1450" s="19"/>
      <c r="BB1450" s="19"/>
      <c r="BC1450" s="19"/>
      <c r="BD1450" s="19"/>
      <c r="BE1450" s="19"/>
      <c r="BF1450" s="19"/>
      <c r="BG1450" s="19"/>
      <c r="BH1450" s="19"/>
      <c r="BI1450" s="19"/>
      <c r="BJ1450" s="19"/>
      <c r="BK1450" s="19"/>
      <c r="BL1450" s="19"/>
    </row>
    <row r="1451" spans="27:64">
      <c r="AA1451" s="19"/>
      <c r="AB1451" s="19"/>
      <c r="AC1451" s="19"/>
      <c r="AD1451" s="19"/>
      <c r="AE1451" s="19"/>
      <c r="AG1451" s="137"/>
      <c r="AN1451" s="19"/>
      <c r="AO1451" s="19"/>
      <c r="AP1451" s="19"/>
      <c r="AQ1451" s="19"/>
      <c r="AR1451" s="19"/>
      <c r="AS1451" s="19"/>
      <c r="AT1451" s="19"/>
      <c r="AU1451" s="19"/>
      <c r="AV1451" s="19"/>
    </row>
    <row r="1452" spans="27:64">
      <c r="AA1452" s="19"/>
      <c r="AB1452" s="19"/>
      <c r="AC1452" s="19"/>
      <c r="AD1452" s="19"/>
      <c r="AE1452" s="19"/>
      <c r="AG1452" s="137"/>
      <c r="AN1452" s="19"/>
      <c r="AO1452" s="19"/>
      <c r="AP1452" s="19"/>
      <c r="AQ1452" s="19"/>
      <c r="AR1452" s="19"/>
      <c r="AS1452" s="19"/>
      <c r="AT1452" s="19"/>
      <c r="AU1452" s="19"/>
    </row>
    <row r="1453" spans="27:64">
      <c r="AA1453" s="19"/>
      <c r="AB1453" s="19"/>
      <c r="AC1453" s="19"/>
      <c r="AD1453" s="19"/>
      <c r="AE1453" s="19"/>
      <c r="AG1453" s="137"/>
      <c r="AN1453" s="19"/>
      <c r="AO1453" s="19"/>
      <c r="AP1453" s="19"/>
      <c r="AQ1453" s="19"/>
      <c r="AR1453" s="19"/>
      <c r="AS1453" s="19"/>
      <c r="AT1453" s="19"/>
      <c r="AU1453" s="19"/>
      <c r="AV1453" s="19"/>
      <c r="AX1453" s="19"/>
    </row>
    <row r="1454" spans="27:64">
      <c r="AA1454" s="19"/>
      <c r="AB1454" s="19"/>
      <c r="AC1454" s="19"/>
      <c r="AD1454" s="19"/>
      <c r="AE1454" s="19"/>
      <c r="AG1454" s="137"/>
      <c r="AN1454" s="19"/>
      <c r="AO1454" s="19"/>
      <c r="AP1454" s="19"/>
      <c r="AQ1454" s="19"/>
      <c r="AR1454" s="19"/>
      <c r="AS1454" s="19"/>
      <c r="AT1454" s="19"/>
      <c r="AU1454" s="19"/>
      <c r="AV1454" s="19"/>
      <c r="AX1454" s="19"/>
      <c r="AY1454" s="19"/>
      <c r="AZ1454" s="19"/>
      <c r="BA1454" s="19"/>
      <c r="BB1454" s="19"/>
      <c r="BC1454" s="19"/>
      <c r="BD1454" s="19"/>
      <c r="BE1454" s="19"/>
      <c r="BF1454" s="19"/>
      <c r="BG1454" s="19"/>
      <c r="BH1454" s="19"/>
      <c r="BI1454" s="19"/>
      <c r="BJ1454" s="19"/>
      <c r="BK1454" s="19"/>
      <c r="BL1454" s="19"/>
    </row>
    <row r="1455" spans="27:64">
      <c r="AA1455" s="19"/>
      <c r="AB1455" s="19"/>
      <c r="AC1455" s="19"/>
      <c r="AD1455" s="19"/>
      <c r="AE1455" s="19"/>
      <c r="AG1455" s="137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  <c r="BA1455" s="19"/>
      <c r="BB1455" s="19"/>
      <c r="BC1455" s="19"/>
      <c r="BD1455" s="19"/>
      <c r="BE1455" s="19"/>
      <c r="BF1455" s="19"/>
      <c r="BG1455" s="19"/>
      <c r="BH1455" s="19"/>
      <c r="BI1455" s="19"/>
      <c r="BJ1455" s="19"/>
      <c r="BK1455" s="19"/>
      <c r="BL1455" s="19"/>
    </row>
    <row r="1456" spans="27:64">
      <c r="AA1456" s="19"/>
      <c r="AB1456" s="19"/>
      <c r="AC1456" s="19"/>
      <c r="AD1456" s="19"/>
      <c r="AE1456" s="19"/>
      <c r="AG1456" s="137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  <c r="BA1456" s="19"/>
      <c r="BB1456" s="19"/>
      <c r="BC1456" s="19"/>
      <c r="BD1456" s="19"/>
      <c r="BE1456" s="19"/>
      <c r="BF1456" s="19"/>
      <c r="BG1456" s="19"/>
      <c r="BH1456" s="19"/>
      <c r="BI1456" s="19"/>
      <c r="BJ1456" s="19"/>
      <c r="BK1456" s="19"/>
      <c r="BL1456" s="19"/>
    </row>
    <row r="1457" spans="27:64">
      <c r="AA1457" s="19"/>
      <c r="AB1457" s="19"/>
      <c r="AC1457" s="19"/>
      <c r="AD1457" s="19"/>
      <c r="AE1457" s="19"/>
      <c r="AG1457" s="137"/>
      <c r="AN1457" s="19"/>
      <c r="AO1457" s="19"/>
      <c r="AP1457" s="19"/>
      <c r="AQ1457" s="19"/>
      <c r="AR1457" s="19"/>
      <c r="AS1457" s="19"/>
      <c r="AT1457" s="19"/>
      <c r="AU1457" s="19"/>
    </row>
    <row r="1458" spans="27:64">
      <c r="AA1458" s="19"/>
      <c r="AB1458" s="19"/>
      <c r="AC1458" s="19"/>
      <c r="AD1458" s="19"/>
      <c r="AE1458" s="19"/>
      <c r="AG1458" s="137"/>
      <c r="AN1458" s="19"/>
      <c r="AO1458" s="19"/>
      <c r="AP1458" s="19"/>
      <c r="AQ1458" s="19"/>
      <c r="AR1458" s="19"/>
      <c r="AS1458" s="19"/>
      <c r="AT1458" s="19"/>
      <c r="AU1458" s="19"/>
    </row>
    <row r="1459" spans="27:64">
      <c r="AA1459" s="19"/>
      <c r="AB1459" s="19"/>
      <c r="AC1459" s="19"/>
      <c r="AD1459" s="19"/>
      <c r="AE1459" s="19"/>
      <c r="AG1459" s="137"/>
      <c r="AN1459" s="19"/>
      <c r="AO1459" s="19"/>
      <c r="AP1459" s="19"/>
      <c r="AQ1459" s="19"/>
      <c r="AR1459" s="19"/>
      <c r="AS1459" s="19"/>
      <c r="AT1459" s="19"/>
      <c r="AU1459" s="19"/>
      <c r="AV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</row>
    <row r="1460" spans="27:64">
      <c r="AA1460" s="19"/>
      <c r="AB1460" s="19"/>
      <c r="AC1460" s="19"/>
      <c r="AD1460" s="19"/>
      <c r="AE1460" s="19"/>
      <c r="AG1460" s="137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  <c r="BA1460" s="19"/>
      <c r="BB1460" s="19"/>
      <c r="BC1460" s="19"/>
      <c r="BD1460" s="19"/>
      <c r="BE1460" s="19"/>
      <c r="BF1460" s="19"/>
      <c r="BG1460" s="19"/>
      <c r="BH1460" s="19"/>
      <c r="BI1460" s="19"/>
      <c r="BJ1460" s="19"/>
      <c r="BK1460" s="19"/>
      <c r="BL1460" s="19"/>
    </row>
    <row r="1461" spans="27:64">
      <c r="AA1461" s="19"/>
      <c r="AB1461" s="19"/>
      <c r="AC1461" s="19"/>
      <c r="AD1461" s="19"/>
      <c r="AE1461" s="19"/>
      <c r="AG1461" s="137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  <c r="BA1461" s="19"/>
      <c r="BB1461" s="19"/>
      <c r="BC1461" s="19"/>
      <c r="BD1461" s="19"/>
      <c r="BE1461" s="19"/>
      <c r="BF1461" s="19"/>
      <c r="BG1461" s="19"/>
      <c r="BH1461" s="19"/>
      <c r="BI1461" s="19"/>
      <c r="BJ1461" s="19"/>
      <c r="BK1461" s="19"/>
      <c r="BL1461" s="19"/>
    </row>
    <row r="1462" spans="27:64">
      <c r="AA1462" s="19"/>
      <c r="AB1462" s="19"/>
      <c r="AC1462" s="19"/>
      <c r="AD1462" s="19"/>
      <c r="AE1462" s="19"/>
      <c r="AG1462" s="137"/>
      <c r="AN1462" s="19"/>
      <c r="AO1462" s="19"/>
      <c r="AP1462" s="19"/>
      <c r="AQ1462" s="19"/>
      <c r="AR1462" s="19"/>
      <c r="AS1462" s="19"/>
      <c r="AT1462" s="19"/>
      <c r="AU1462" s="19"/>
    </row>
    <row r="1463" spans="27:64">
      <c r="AA1463" s="19"/>
      <c r="AB1463" s="19"/>
      <c r="AC1463" s="19"/>
      <c r="AD1463" s="19"/>
      <c r="AE1463" s="19"/>
      <c r="AG1463" s="137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  <c r="BA1463" s="19"/>
      <c r="BB1463" s="19"/>
      <c r="BC1463" s="19"/>
      <c r="BD1463" s="19"/>
      <c r="BE1463" s="19"/>
      <c r="BF1463" s="19"/>
      <c r="BG1463" s="19"/>
      <c r="BH1463" s="19"/>
      <c r="BI1463" s="19"/>
      <c r="BJ1463" s="19"/>
      <c r="BK1463" s="19"/>
      <c r="BL1463" s="19"/>
    </row>
    <row r="1464" spans="27:64">
      <c r="AA1464" s="19"/>
      <c r="AB1464" s="19"/>
      <c r="AC1464" s="19"/>
      <c r="AD1464" s="19"/>
      <c r="AE1464" s="19"/>
      <c r="AG1464" s="137"/>
      <c r="AN1464" s="19"/>
      <c r="AO1464" s="19"/>
      <c r="AP1464" s="19"/>
      <c r="AQ1464" s="19"/>
      <c r="AR1464" s="19"/>
      <c r="AS1464" s="19"/>
      <c r="AT1464" s="19"/>
      <c r="AU1464" s="19"/>
      <c r="AV1464" s="19"/>
    </row>
    <row r="1465" spans="27:64">
      <c r="AA1465" s="19"/>
      <c r="AB1465" s="19"/>
      <c r="AC1465" s="19"/>
      <c r="AD1465" s="19"/>
      <c r="AE1465" s="19"/>
      <c r="AG1465" s="137"/>
      <c r="AN1465" s="19"/>
      <c r="AO1465" s="19"/>
      <c r="AP1465" s="19"/>
      <c r="AQ1465" s="19"/>
      <c r="AR1465" s="19"/>
      <c r="AS1465" s="19"/>
      <c r="AT1465" s="19"/>
      <c r="AU1465" s="19"/>
      <c r="AV1465" s="19"/>
    </row>
    <row r="1466" spans="27:64">
      <c r="AA1466" s="19"/>
      <c r="AB1466" s="19"/>
      <c r="AC1466" s="19"/>
      <c r="AD1466" s="19"/>
      <c r="AE1466" s="19"/>
      <c r="AG1466" s="137"/>
      <c r="AN1466" s="19"/>
      <c r="AO1466" s="19"/>
      <c r="AP1466" s="19"/>
      <c r="AQ1466" s="19"/>
      <c r="AR1466" s="19"/>
      <c r="AS1466" s="19"/>
      <c r="AT1466" s="19"/>
      <c r="AU1466" s="19"/>
      <c r="AV1466" s="19"/>
    </row>
    <row r="1467" spans="27:64">
      <c r="AA1467" s="19"/>
      <c r="AB1467" s="19"/>
      <c r="AC1467" s="19"/>
      <c r="AD1467" s="19"/>
      <c r="AE1467" s="19"/>
      <c r="AG1467" s="137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  <c r="BA1467" s="19"/>
      <c r="BB1467" s="19"/>
      <c r="BC1467" s="19"/>
      <c r="BD1467" s="19"/>
      <c r="BE1467" s="19"/>
      <c r="BF1467" s="19"/>
      <c r="BG1467" s="19"/>
      <c r="BH1467" s="19"/>
      <c r="BI1467" s="19"/>
      <c r="BJ1467" s="19"/>
      <c r="BK1467" s="19"/>
      <c r="BL1467" s="19"/>
    </row>
    <row r="1468" spans="27:64">
      <c r="AA1468" s="19"/>
      <c r="AB1468" s="19"/>
      <c r="AC1468" s="19"/>
      <c r="AD1468" s="19"/>
      <c r="AE1468" s="19"/>
      <c r="AG1468" s="137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  <c r="BA1468" s="19"/>
      <c r="BB1468" s="19"/>
      <c r="BC1468" s="19"/>
      <c r="BD1468" s="19"/>
      <c r="BE1468" s="19"/>
      <c r="BF1468" s="19"/>
      <c r="BG1468" s="19"/>
      <c r="BH1468" s="19"/>
      <c r="BI1468" s="19"/>
      <c r="BJ1468" s="19"/>
      <c r="BK1468" s="19"/>
      <c r="BL1468" s="19"/>
    </row>
    <row r="1469" spans="27:64">
      <c r="AA1469" s="19"/>
      <c r="AB1469" s="19"/>
      <c r="AC1469" s="19"/>
      <c r="AD1469" s="19"/>
      <c r="AE1469" s="19"/>
      <c r="AG1469" s="137"/>
      <c r="AN1469" s="19"/>
      <c r="AO1469" s="19"/>
      <c r="AP1469" s="19"/>
      <c r="AQ1469" s="19"/>
      <c r="AR1469" s="19"/>
      <c r="AS1469" s="19"/>
      <c r="AT1469" s="19"/>
      <c r="AU1469" s="19"/>
    </row>
    <row r="1470" spans="27:64">
      <c r="AA1470" s="19"/>
      <c r="AB1470" s="19"/>
      <c r="AC1470" s="19"/>
      <c r="AD1470" s="19"/>
      <c r="AE1470" s="19"/>
      <c r="AG1470" s="137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  <c r="BA1470" s="19"/>
      <c r="BB1470" s="19"/>
      <c r="BC1470" s="19"/>
      <c r="BD1470" s="19"/>
      <c r="BE1470" s="19"/>
      <c r="BF1470" s="19"/>
      <c r="BG1470" s="19"/>
      <c r="BH1470" s="19"/>
      <c r="BI1470" s="19"/>
      <c r="BJ1470" s="19"/>
      <c r="BK1470" s="19"/>
      <c r="BL1470" s="19"/>
    </row>
    <row r="1471" spans="27:64">
      <c r="AA1471" s="19"/>
      <c r="AB1471" s="19"/>
      <c r="AC1471" s="19"/>
      <c r="AD1471" s="19"/>
      <c r="AE1471" s="19"/>
      <c r="AG1471" s="137"/>
      <c r="AN1471" s="19"/>
      <c r="AO1471" s="19"/>
      <c r="AP1471" s="19"/>
      <c r="AQ1471" s="19"/>
      <c r="AR1471" s="19"/>
      <c r="AS1471" s="19"/>
      <c r="AT1471" s="19"/>
      <c r="AU1471" s="19"/>
      <c r="AV1471" s="19"/>
    </row>
    <row r="1472" spans="27:64">
      <c r="AA1472" s="19"/>
      <c r="AB1472" s="19"/>
      <c r="AC1472" s="19"/>
      <c r="AD1472" s="19"/>
      <c r="AE1472" s="19"/>
      <c r="AG1472" s="137"/>
      <c r="AN1472" s="19"/>
      <c r="AO1472" s="19"/>
      <c r="AP1472" s="19"/>
      <c r="AQ1472" s="19"/>
      <c r="AR1472" s="19"/>
      <c r="AS1472" s="19"/>
      <c r="AT1472" s="19"/>
      <c r="AU1472" s="19"/>
      <c r="AV1472" s="19"/>
    </row>
    <row r="1473" spans="27:64">
      <c r="AA1473" s="19"/>
      <c r="AB1473" s="19"/>
      <c r="AC1473" s="19"/>
      <c r="AD1473" s="19"/>
      <c r="AE1473" s="19"/>
      <c r="AG1473" s="137"/>
      <c r="AN1473" s="19"/>
      <c r="AO1473" s="19"/>
      <c r="AP1473" s="19"/>
      <c r="AQ1473" s="19"/>
      <c r="AR1473" s="19"/>
      <c r="AS1473" s="19"/>
      <c r="AT1473" s="19"/>
      <c r="AU1473" s="19"/>
    </row>
    <row r="1474" spans="27:64">
      <c r="AA1474" s="19"/>
      <c r="AB1474" s="19"/>
      <c r="AC1474" s="19"/>
      <c r="AD1474" s="19"/>
      <c r="AE1474" s="19"/>
      <c r="AG1474" s="137"/>
      <c r="AN1474" s="19"/>
      <c r="AO1474" s="19"/>
      <c r="AP1474" s="19"/>
      <c r="AQ1474" s="19"/>
      <c r="AR1474" s="19"/>
      <c r="AS1474" s="19"/>
      <c r="AT1474" s="19"/>
      <c r="AU1474" s="19"/>
      <c r="AV1474" s="19"/>
      <c r="AX1474" s="19"/>
      <c r="AY1474" s="19"/>
      <c r="AZ1474" s="19"/>
      <c r="BA1474" s="19"/>
      <c r="BB1474" s="19"/>
      <c r="BC1474" s="19"/>
      <c r="BD1474" s="19"/>
      <c r="BE1474" s="19"/>
      <c r="BF1474" s="19"/>
      <c r="BG1474" s="19"/>
      <c r="BH1474" s="19"/>
      <c r="BI1474" s="19"/>
      <c r="BJ1474" s="19"/>
      <c r="BK1474" s="19"/>
      <c r="BL1474" s="19"/>
    </row>
    <row r="1475" spans="27:64">
      <c r="AA1475" s="19"/>
      <c r="AB1475" s="19"/>
      <c r="AC1475" s="19"/>
      <c r="AD1475" s="19"/>
      <c r="AE1475" s="19"/>
      <c r="AG1475" s="137"/>
      <c r="AN1475" s="19"/>
      <c r="AO1475" s="19"/>
      <c r="AP1475" s="19"/>
      <c r="AQ1475" s="19"/>
      <c r="AR1475" s="19"/>
      <c r="AS1475" s="19"/>
      <c r="AT1475" s="19"/>
      <c r="AU1475" s="19"/>
      <c r="AV1475" s="19"/>
      <c r="AX1475" s="19"/>
    </row>
    <row r="1476" spans="27:64">
      <c r="AA1476" s="19"/>
      <c r="AB1476" s="19"/>
      <c r="AC1476" s="19"/>
      <c r="AD1476" s="19"/>
      <c r="AE1476" s="19"/>
      <c r="AG1476" s="137"/>
      <c r="AN1476" s="19"/>
      <c r="AO1476" s="19"/>
      <c r="AP1476" s="19"/>
      <c r="AQ1476" s="19"/>
      <c r="AR1476" s="19"/>
      <c r="AS1476" s="19"/>
      <c r="AT1476" s="19"/>
      <c r="AU1476" s="19"/>
      <c r="AV1476" s="19"/>
      <c r="AX1476" s="19"/>
    </row>
    <row r="1477" spans="27:64">
      <c r="AA1477" s="19"/>
      <c r="AB1477" s="19"/>
      <c r="AC1477" s="19"/>
      <c r="AD1477" s="19"/>
      <c r="AE1477" s="19"/>
      <c r="AG1477" s="137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  <c r="BA1477" s="19"/>
      <c r="BB1477" s="19"/>
      <c r="BC1477" s="19"/>
      <c r="BD1477" s="19"/>
      <c r="BE1477" s="19"/>
      <c r="BF1477" s="19"/>
      <c r="BG1477" s="19"/>
      <c r="BH1477" s="19"/>
      <c r="BI1477" s="19"/>
      <c r="BJ1477" s="19"/>
      <c r="BK1477" s="19"/>
      <c r="BL1477" s="19"/>
    </row>
    <row r="1478" spans="27:64">
      <c r="AA1478" s="19"/>
      <c r="AB1478" s="19"/>
      <c r="AC1478" s="19"/>
      <c r="AD1478" s="19"/>
      <c r="AE1478" s="19"/>
      <c r="AG1478" s="137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  <c r="BA1478" s="19"/>
      <c r="BB1478" s="19"/>
      <c r="BC1478" s="19"/>
      <c r="BD1478" s="19"/>
      <c r="BE1478" s="19"/>
      <c r="BF1478" s="19"/>
      <c r="BG1478" s="19"/>
      <c r="BH1478" s="19"/>
      <c r="BI1478" s="19"/>
      <c r="BJ1478" s="19"/>
      <c r="BK1478" s="19"/>
      <c r="BL1478" s="19"/>
    </row>
    <row r="1479" spans="27:64">
      <c r="AA1479" s="19"/>
      <c r="AB1479" s="19"/>
      <c r="AC1479" s="19"/>
      <c r="AD1479" s="19"/>
      <c r="AE1479" s="19"/>
      <c r="AG1479" s="137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  <c r="BA1479" s="19"/>
      <c r="BB1479" s="19"/>
      <c r="BC1479" s="19"/>
      <c r="BD1479" s="19"/>
      <c r="BE1479" s="19"/>
      <c r="BF1479" s="19"/>
      <c r="BG1479" s="19"/>
      <c r="BH1479" s="19"/>
      <c r="BI1479" s="19"/>
      <c r="BJ1479" s="19"/>
      <c r="BK1479" s="19"/>
      <c r="BL1479" s="19"/>
    </row>
    <row r="1480" spans="27:64">
      <c r="AA1480" s="19"/>
      <c r="AB1480" s="19"/>
      <c r="AC1480" s="19"/>
      <c r="AD1480" s="19"/>
      <c r="AE1480" s="19"/>
      <c r="AG1480" s="137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  <c r="BA1480" s="19"/>
      <c r="BB1480" s="19"/>
      <c r="BC1480" s="19"/>
      <c r="BD1480" s="19"/>
      <c r="BE1480" s="19"/>
      <c r="BF1480" s="19"/>
      <c r="BG1480" s="19"/>
      <c r="BH1480" s="19"/>
      <c r="BI1480" s="19"/>
      <c r="BJ1480" s="19"/>
      <c r="BK1480" s="19"/>
      <c r="BL1480" s="19"/>
    </row>
    <row r="1481" spans="27:64">
      <c r="AA1481" s="19"/>
      <c r="AB1481" s="19"/>
      <c r="AC1481" s="19"/>
      <c r="AD1481" s="19"/>
      <c r="AE1481" s="19"/>
      <c r="AG1481" s="137"/>
      <c r="AN1481" s="19"/>
      <c r="AO1481" s="19"/>
      <c r="AP1481" s="19"/>
      <c r="AQ1481" s="19"/>
      <c r="AR1481" s="19"/>
      <c r="AS1481" s="19"/>
      <c r="AT1481" s="19"/>
      <c r="AU1481" s="19"/>
      <c r="AV1481" s="19"/>
    </row>
    <row r="1482" spans="27:64">
      <c r="AA1482" s="19"/>
      <c r="AB1482" s="19"/>
      <c r="AC1482" s="19"/>
      <c r="AD1482" s="19"/>
      <c r="AE1482" s="19"/>
      <c r="AG1482" s="137"/>
      <c r="AN1482" s="19"/>
      <c r="AO1482" s="19"/>
      <c r="AP1482" s="19"/>
      <c r="AQ1482" s="19"/>
      <c r="AR1482" s="19"/>
      <c r="AS1482" s="19"/>
      <c r="AT1482" s="19"/>
      <c r="AU1482" s="19"/>
    </row>
    <row r="1483" spans="27:64">
      <c r="AA1483" s="19"/>
      <c r="AB1483" s="19"/>
      <c r="AC1483" s="19"/>
      <c r="AD1483" s="19"/>
      <c r="AE1483" s="19"/>
      <c r="AG1483" s="137"/>
      <c r="AN1483" s="19"/>
      <c r="AO1483" s="19"/>
      <c r="AP1483" s="19"/>
      <c r="AQ1483" s="19"/>
      <c r="AR1483" s="19"/>
      <c r="AS1483" s="19"/>
      <c r="AT1483" s="19"/>
      <c r="AU1483" s="19"/>
    </row>
    <row r="1484" spans="27:64">
      <c r="AA1484" s="19"/>
      <c r="AB1484" s="19"/>
      <c r="AC1484" s="19"/>
      <c r="AD1484" s="19"/>
      <c r="AE1484" s="19"/>
      <c r="AG1484" s="137"/>
      <c r="AN1484" s="19"/>
      <c r="AO1484" s="19"/>
      <c r="AP1484" s="19"/>
      <c r="AQ1484" s="19"/>
      <c r="AR1484" s="19"/>
      <c r="AS1484" s="19"/>
      <c r="AT1484" s="19"/>
      <c r="AU1484" s="19"/>
      <c r="AV1484" s="19"/>
    </row>
    <row r="1485" spans="27:64">
      <c r="AA1485" s="19"/>
      <c r="AB1485" s="19"/>
      <c r="AC1485" s="19"/>
      <c r="AD1485" s="19"/>
      <c r="AE1485" s="19"/>
      <c r="AG1485" s="137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  <c r="BA1485" s="19"/>
      <c r="BB1485" s="19"/>
      <c r="BC1485" s="19"/>
      <c r="BD1485" s="19"/>
      <c r="BE1485" s="19"/>
      <c r="BF1485" s="19"/>
      <c r="BG1485" s="19"/>
      <c r="BH1485" s="19"/>
      <c r="BI1485" s="19"/>
      <c r="BJ1485" s="19"/>
      <c r="BK1485" s="19"/>
      <c r="BL1485" s="19"/>
    </row>
    <row r="1486" spans="27:64">
      <c r="AA1486" s="19"/>
      <c r="AB1486" s="19"/>
      <c r="AC1486" s="19"/>
      <c r="AD1486" s="19"/>
      <c r="AE1486" s="19"/>
      <c r="AG1486" s="137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  <c r="BA1486" s="19"/>
      <c r="BB1486" s="19"/>
      <c r="BC1486" s="19"/>
      <c r="BD1486" s="19"/>
      <c r="BE1486" s="19"/>
      <c r="BF1486" s="19"/>
      <c r="BG1486" s="19"/>
      <c r="BH1486" s="19"/>
      <c r="BI1486" s="19"/>
      <c r="BJ1486" s="19"/>
      <c r="BK1486" s="19"/>
      <c r="BL1486" s="19"/>
    </row>
    <row r="1487" spans="27:64">
      <c r="AA1487" s="19"/>
      <c r="AB1487" s="19"/>
      <c r="AC1487" s="19"/>
      <c r="AD1487" s="19"/>
      <c r="AE1487" s="19"/>
      <c r="AG1487" s="137"/>
      <c r="AN1487" s="19"/>
      <c r="AO1487" s="19"/>
      <c r="AP1487" s="19"/>
      <c r="AQ1487" s="19"/>
      <c r="AR1487" s="19"/>
      <c r="AS1487" s="19"/>
      <c r="AT1487" s="19"/>
      <c r="AU1487" s="19"/>
    </row>
    <row r="1488" spans="27:64">
      <c r="AA1488" s="19"/>
      <c r="AB1488" s="19"/>
      <c r="AC1488" s="19"/>
      <c r="AD1488" s="19"/>
      <c r="AE1488" s="19"/>
      <c r="AG1488" s="137"/>
      <c r="AN1488" s="19"/>
      <c r="AO1488" s="19"/>
      <c r="AP1488" s="19"/>
      <c r="AQ1488" s="19"/>
      <c r="AR1488" s="19"/>
      <c r="AS1488" s="19"/>
      <c r="AT1488" s="19"/>
      <c r="AU1488" s="19"/>
      <c r="AV1488" s="19"/>
      <c r="AX1488" s="19"/>
    </row>
    <row r="1489" spans="27:64">
      <c r="AA1489" s="19"/>
      <c r="AB1489" s="19"/>
      <c r="AC1489" s="19"/>
      <c r="AD1489" s="19"/>
      <c r="AE1489" s="19"/>
      <c r="AG1489" s="137"/>
      <c r="AN1489" s="19"/>
      <c r="AO1489" s="19"/>
      <c r="AP1489" s="19"/>
      <c r="AQ1489" s="19"/>
      <c r="AR1489" s="19"/>
      <c r="AS1489" s="19"/>
      <c r="AT1489" s="19"/>
      <c r="AU1489" s="19"/>
      <c r="AV1489" s="19"/>
    </row>
    <row r="1490" spans="27:64">
      <c r="AA1490" s="19"/>
      <c r="AB1490" s="19"/>
      <c r="AC1490" s="19"/>
      <c r="AD1490" s="19"/>
      <c r="AE1490" s="19"/>
      <c r="AG1490" s="137"/>
      <c r="AN1490" s="19"/>
      <c r="AO1490" s="19"/>
      <c r="AP1490" s="19"/>
      <c r="AQ1490" s="19"/>
      <c r="AR1490" s="19"/>
      <c r="AS1490" s="19"/>
      <c r="AT1490" s="19"/>
      <c r="AU1490" s="19"/>
    </row>
    <row r="1491" spans="27:64">
      <c r="AA1491" s="19"/>
      <c r="AB1491" s="19"/>
      <c r="AC1491" s="19"/>
      <c r="AD1491" s="19"/>
      <c r="AE1491" s="19"/>
      <c r="AG1491" s="137"/>
      <c r="AN1491" s="19"/>
      <c r="AO1491" s="19"/>
      <c r="AP1491" s="19"/>
      <c r="AQ1491" s="19"/>
      <c r="AR1491" s="19"/>
      <c r="AS1491" s="19"/>
      <c r="AT1491" s="19"/>
      <c r="AU1491" s="19"/>
    </row>
    <row r="1492" spans="27:64">
      <c r="AA1492" s="19"/>
      <c r="AB1492" s="19"/>
      <c r="AC1492" s="19"/>
      <c r="AD1492" s="19"/>
      <c r="AE1492" s="19"/>
      <c r="AG1492" s="137"/>
      <c r="AN1492" s="19"/>
      <c r="AO1492" s="19"/>
      <c r="AP1492" s="19"/>
      <c r="AQ1492" s="19"/>
      <c r="AR1492" s="19"/>
      <c r="AS1492" s="19"/>
      <c r="AT1492" s="19"/>
      <c r="AU1492" s="19"/>
    </row>
    <row r="1493" spans="27:64">
      <c r="AA1493" s="19"/>
      <c r="AB1493" s="19"/>
      <c r="AC1493" s="19"/>
      <c r="AD1493" s="19"/>
      <c r="AE1493" s="19"/>
      <c r="AG1493" s="137"/>
      <c r="AN1493" s="19"/>
      <c r="AO1493" s="19"/>
      <c r="AP1493" s="19"/>
      <c r="AQ1493" s="19"/>
      <c r="AR1493" s="19"/>
      <c r="AS1493" s="19"/>
      <c r="AT1493" s="19"/>
      <c r="AU1493" s="19"/>
    </row>
    <row r="1494" spans="27:64">
      <c r="AA1494" s="19"/>
      <c r="AB1494" s="19"/>
      <c r="AC1494" s="19"/>
      <c r="AD1494" s="19"/>
      <c r="AE1494" s="19"/>
      <c r="AG1494" s="137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19"/>
      <c r="BC1494" s="19"/>
      <c r="BD1494" s="19"/>
      <c r="BE1494" s="19"/>
      <c r="BF1494" s="19"/>
      <c r="BG1494" s="19"/>
      <c r="BH1494" s="19"/>
      <c r="BI1494" s="19"/>
      <c r="BJ1494" s="19"/>
      <c r="BK1494" s="19"/>
      <c r="BL1494" s="19"/>
    </row>
    <row r="1495" spans="27:64">
      <c r="AA1495" s="19"/>
      <c r="AB1495" s="19"/>
      <c r="AC1495" s="19"/>
      <c r="AD1495" s="19"/>
      <c r="AE1495" s="19"/>
      <c r="AG1495" s="137"/>
      <c r="AN1495" s="19"/>
      <c r="AO1495" s="19"/>
      <c r="AP1495" s="19"/>
      <c r="AQ1495" s="19"/>
      <c r="AR1495" s="19"/>
      <c r="AS1495" s="19"/>
      <c r="AT1495" s="19"/>
      <c r="AU1495" s="19"/>
    </row>
    <row r="1496" spans="27:64">
      <c r="AA1496" s="19"/>
      <c r="AB1496" s="19"/>
      <c r="AC1496" s="19"/>
      <c r="AD1496" s="19"/>
      <c r="AE1496" s="19"/>
      <c r="AG1496" s="137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  <c r="BA1496" s="19"/>
      <c r="BB1496" s="19"/>
      <c r="BC1496" s="19"/>
      <c r="BD1496" s="19"/>
      <c r="BE1496" s="19"/>
      <c r="BF1496" s="19"/>
      <c r="BG1496" s="19"/>
      <c r="BH1496" s="19"/>
      <c r="BI1496" s="19"/>
      <c r="BJ1496" s="19"/>
      <c r="BK1496" s="19"/>
      <c r="BL1496" s="19"/>
    </row>
    <row r="1497" spans="27:64">
      <c r="AA1497" s="19"/>
      <c r="AB1497" s="19"/>
      <c r="AC1497" s="19"/>
      <c r="AD1497" s="19"/>
      <c r="AE1497" s="19"/>
      <c r="AG1497" s="137"/>
      <c r="AN1497" s="19"/>
      <c r="AO1497" s="19"/>
      <c r="AP1497" s="19"/>
      <c r="AQ1497" s="19"/>
      <c r="AR1497" s="19"/>
      <c r="AS1497" s="19"/>
      <c r="AT1497" s="19"/>
      <c r="AU1497" s="19"/>
      <c r="AV1497" s="19"/>
      <c r="AX1497" s="19"/>
    </row>
    <row r="1498" spans="27:64">
      <c r="AA1498" s="19"/>
      <c r="AB1498" s="19"/>
      <c r="AC1498" s="19"/>
      <c r="AD1498" s="19"/>
      <c r="AE1498" s="19"/>
      <c r="AG1498" s="137"/>
      <c r="AN1498" s="19"/>
      <c r="AO1498" s="19"/>
      <c r="AP1498" s="19"/>
      <c r="AQ1498" s="19"/>
      <c r="AR1498" s="19"/>
      <c r="AS1498" s="19"/>
      <c r="AT1498" s="19"/>
      <c r="AU1498" s="19"/>
      <c r="AV1498" s="19"/>
    </row>
    <row r="1499" spans="27:64">
      <c r="AA1499" s="19"/>
      <c r="AB1499" s="19"/>
      <c r="AC1499" s="19"/>
      <c r="AD1499" s="19"/>
      <c r="AE1499" s="19"/>
      <c r="AG1499" s="137"/>
      <c r="AN1499" s="19"/>
      <c r="AO1499" s="19"/>
      <c r="AP1499" s="19"/>
      <c r="AQ1499" s="19"/>
      <c r="AR1499" s="19"/>
      <c r="AS1499" s="19"/>
      <c r="AT1499" s="19"/>
      <c r="AU1499" s="19"/>
      <c r="AV1499" s="19"/>
    </row>
    <row r="1500" spans="27:64">
      <c r="AA1500" s="19"/>
      <c r="AB1500" s="19"/>
      <c r="AC1500" s="19"/>
      <c r="AD1500" s="19"/>
      <c r="AE1500" s="19"/>
      <c r="AG1500" s="137"/>
      <c r="AN1500" s="19"/>
      <c r="AO1500" s="19"/>
      <c r="AP1500" s="19"/>
      <c r="AQ1500" s="19"/>
      <c r="AR1500" s="19"/>
      <c r="AS1500" s="19"/>
      <c r="AT1500" s="19"/>
      <c r="AU1500" s="19"/>
      <c r="AV1500" s="19"/>
      <c r="AX1500" s="19"/>
    </row>
    <row r="1501" spans="27:64">
      <c r="AA1501" s="19"/>
      <c r="AB1501" s="19"/>
      <c r="AC1501" s="19"/>
      <c r="AD1501" s="19"/>
      <c r="AE1501" s="19"/>
      <c r="AG1501" s="137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  <c r="BA1501" s="19"/>
      <c r="BB1501" s="19"/>
      <c r="BC1501" s="19"/>
      <c r="BD1501" s="19"/>
      <c r="BE1501" s="19"/>
      <c r="BF1501" s="19"/>
      <c r="BG1501" s="19"/>
      <c r="BH1501" s="19"/>
      <c r="BI1501" s="19"/>
      <c r="BJ1501" s="19"/>
      <c r="BK1501" s="19"/>
      <c r="BL1501" s="19"/>
    </row>
    <row r="1502" spans="27:64">
      <c r="AA1502" s="19"/>
      <c r="AB1502" s="19"/>
      <c r="AC1502" s="19"/>
      <c r="AD1502" s="19"/>
      <c r="AE1502" s="19"/>
      <c r="AG1502" s="137"/>
      <c r="AN1502" s="19"/>
      <c r="AO1502" s="19"/>
      <c r="AP1502" s="19"/>
      <c r="AQ1502" s="19"/>
      <c r="AR1502" s="19"/>
      <c r="AS1502" s="19"/>
      <c r="AT1502" s="19"/>
      <c r="AU1502" s="19"/>
      <c r="AV1502" s="19"/>
    </row>
    <row r="1503" spans="27:64">
      <c r="AA1503" s="19"/>
      <c r="AB1503" s="19"/>
      <c r="AC1503" s="19"/>
      <c r="AD1503" s="19"/>
      <c r="AE1503" s="19"/>
      <c r="AG1503" s="137"/>
      <c r="AN1503" s="19"/>
      <c r="AO1503" s="19"/>
      <c r="AP1503" s="19"/>
      <c r="AQ1503" s="19"/>
      <c r="AR1503" s="19"/>
      <c r="AS1503" s="19"/>
      <c r="AT1503" s="19"/>
      <c r="AU1503" s="19"/>
      <c r="AV1503" s="19"/>
      <c r="AX1503" s="19"/>
    </row>
    <row r="1504" spans="27:64">
      <c r="AA1504" s="19"/>
      <c r="AB1504" s="19"/>
      <c r="AC1504" s="19"/>
      <c r="AD1504" s="19"/>
      <c r="AE1504" s="19"/>
      <c r="AG1504" s="137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  <c r="BA1504" s="19"/>
      <c r="BB1504" s="19"/>
      <c r="BC1504" s="19"/>
      <c r="BD1504" s="19"/>
      <c r="BE1504" s="19"/>
      <c r="BF1504" s="19"/>
      <c r="BG1504" s="19"/>
      <c r="BH1504" s="19"/>
      <c r="BI1504" s="19"/>
      <c r="BJ1504" s="19"/>
      <c r="BK1504" s="19"/>
      <c r="BL1504" s="19"/>
    </row>
    <row r="1505" spans="27:64">
      <c r="AA1505" s="19"/>
      <c r="AB1505" s="19"/>
      <c r="AC1505" s="19"/>
      <c r="AD1505" s="19"/>
      <c r="AE1505" s="19"/>
      <c r="AG1505" s="137"/>
      <c r="AN1505" s="19"/>
      <c r="AO1505" s="19"/>
      <c r="AP1505" s="19"/>
      <c r="AQ1505" s="19"/>
      <c r="AR1505" s="19"/>
      <c r="AS1505" s="19"/>
      <c r="AT1505" s="19"/>
      <c r="AU1505" s="19"/>
      <c r="AV1505" s="19"/>
    </row>
    <row r="1506" spans="27:64">
      <c r="AA1506" s="19"/>
      <c r="AB1506" s="19"/>
      <c r="AC1506" s="19"/>
      <c r="AD1506" s="19"/>
      <c r="AE1506" s="19"/>
      <c r="AG1506" s="137"/>
      <c r="AN1506" s="19"/>
      <c r="AO1506" s="19"/>
      <c r="AP1506" s="19"/>
      <c r="AQ1506" s="19"/>
      <c r="AR1506" s="19"/>
      <c r="AS1506" s="19"/>
      <c r="AT1506" s="19"/>
      <c r="AU1506" s="19"/>
      <c r="AV1506" s="19"/>
    </row>
    <row r="1507" spans="27:64">
      <c r="AA1507" s="19"/>
      <c r="AB1507" s="19"/>
      <c r="AC1507" s="19"/>
      <c r="AD1507" s="19"/>
      <c r="AE1507" s="19"/>
      <c r="AG1507" s="137"/>
      <c r="AN1507" s="19"/>
      <c r="AO1507" s="19"/>
      <c r="AP1507" s="19"/>
      <c r="AQ1507" s="19"/>
      <c r="AR1507" s="19"/>
      <c r="AS1507" s="19"/>
      <c r="AT1507" s="19"/>
      <c r="AU1507" s="19"/>
      <c r="AV1507" s="19"/>
      <c r="AX1507" s="19"/>
      <c r="AY1507" s="19"/>
      <c r="AZ1507" s="19"/>
      <c r="BA1507" s="19"/>
      <c r="BB1507" s="19"/>
      <c r="BC1507" s="19"/>
      <c r="BD1507" s="19"/>
      <c r="BE1507" s="19"/>
      <c r="BF1507" s="19"/>
      <c r="BG1507" s="19"/>
      <c r="BH1507" s="19"/>
      <c r="BI1507" s="19"/>
      <c r="BJ1507" s="19"/>
      <c r="BK1507" s="19"/>
      <c r="BL1507" s="19"/>
    </row>
    <row r="1508" spans="27:64">
      <c r="AA1508" s="19"/>
      <c r="AB1508" s="19"/>
      <c r="AC1508" s="19"/>
      <c r="AD1508" s="19"/>
      <c r="AE1508" s="19"/>
      <c r="AG1508" s="137"/>
      <c r="AN1508" s="19"/>
      <c r="AO1508" s="19"/>
      <c r="AP1508" s="19"/>
      <c r="AQ1508" s="19"/>
      <c r="AR1508" s="19"/>
      <c r="AS1508" s="19"/>
      <c r="AT1508" s="19"/>
      <c r="AU1508" s="19"/>
      <c r="AV1508" s="19"/>
    </row>
    <row r="1509" spans="27:64">
      <c r="AA1509" s="19"/>
      <c r="AB1509" s="19"/>
      <c r="AC1509" s="19"/>
      <c r="AD1509" s="19"/>
      <c r="AE1509" s="19"/>
      <c r="AG1509" s="137"/>
      <c r="AN1509" s="19"/>
      <c r="AO1509" s="19"/>
      <c r="AP1509" s="19"/>
      <c r="AQ1509" s="19"/>
      <c r="AR1509" s="19"/>
      <c r="AS1509" s="19"/>
      <c r="AT1509" s="19"/>
      <c r="AU1509" s="19"/>
      <c r="AV1509" s="19"/>
      <c r="AX1509" s="19"/>
      <c r="AY1509" s="19"/>
      <c r="AZ1509" s="19"/>
      <c r="BA1509" s="19"/>
      <c r="BB1509" s="19"/>
      <c r="BC1509" s="19"/>
      <c r="BD1509" s="19"/>
      <c r="BE1509" s="19"/>
      <c r="BF1509" s="19"/>
      <c r="BG1509" s="19"/>
      <c r="BH1509" s="19"/>
      <c r="BI1509" s="19"/>
      <c r="BJ1509" s="19"/>
      <c r="BK1509" s="19"/>
      <c r="BL1509" s="19"/>
    </row>
    <row r="1510" spans="27:64">
      <c r="AA1510" s="19"/>
      <c r="AB1510" s="19"/>
      <c r="AC1510" s="19"/>
      <c r="AD1510" s="19"/>
      <c r="AE1510" s="19"/>
      <c r="AG1510" s="137"/>
      <c r="AN1510" s="19"/>
      <c r="AO1510" s="19"/>
      <c r="AP1510" s="19"/>
      <c r="AQ1510" s="19"/>
      <c r="AR1510" s="19"/>
      <c r="AS1510" s="19"/>
      <c r="AT1510" s="19"/>
      <c r="AU1510" s="19"/>
    </row>
    <row r="1511" spans="27:64">
      <c r="AA1511" s="19"/>
      <c r="AB1511" s="19"/>
      <c r="AC1511" s="19"/>
      <c r="AD1511" s="19"/>
      <c r="AE1511" s="19"/>
      <c r="AG1511" s="137"/>
      <c r="AN1511" s="19"/>
      <c r="AO1511" s="19"/>
      <c r="AP1511" s="19"/>
      <c r="AQ1511" s="19"/>
      <c r="AR1511" s="19"/>
      <c r="AS1511" s="19"/>
      <c r="AT1511" s="19"/>
      <c r="AU1511" s="19"/>
      <c r="AV1511" s="19"/>
      <c r="AX1511" s="19"/>
    </row>
    <row r="1512" spans="27:64">
      <c r="AA1512" s="19"/>
      <c r="AB1512" s="19"/>
      <c r="AC1512" s="19"/>
      <c r="AD1512" s="19"/>
      <c r="AE1512" s="19"/>
      <c r="AG1512" s="137"/>
      <c r="AN1512" s="19"/>
      <c r="AO1512" s="19"/>
      <c r="AP1512" s="19"/>
      <c r="AQ1512" s="19"/>
      <c r="AR1512" s="19"/>
      <c r="AS1512" s="19"/>
      <c r="AT1512" s="19"/>
      <c r="AU1512" s="19"/>
    </row>
    <row r="1513" spans="27:64">
      <c r="AA1513" s="19"/>
      <c r="AB1513" s="19"/>
      <c r="AC1513" s="19"/>
      <c r="AD1513" s="19"/>
      <c r="AE1513" s="19"/>
      <c r="AG1513" s="137"/>
      <c r="AN1513" s="19"/>
      <c r="AO1513" s="19"/>
      <c r="AP1513" s="19"/>
      <c r="AQ1513" s="19"/>
      <c r="AR1513" s="19"/>
      <c r="AS1513" s="19"/>
      <c r="AT1513" s="19"/>
      <c r="AU1513" s="19"/>
      <c r="AV1513" s="19"/>
    </row>
    <row r="1514" spans="27:64">
      <c r="AA1514" s="19"/>
      <c r="AB1514" s="19"/>
      <c r="AC1514" s="19"/>
      <c r="AD1514" s="19"/>
      <c r="AE1514" s="19"/>
      <c r="AG1514" s="137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  <c r="BA1514" s="19"/>
      <c r="BB1514" s="19"/>
      <c r="BC1514" s="19"/>
      <c r="BD1514" s="19"/>
      <c r="BE1514" s="19"/>
      <c r="BF1514" s="19"/>
      <c r="BG1514" s="19"/>
      <c r="BH1514" s="19"/>
      <c r="BI1514" s="19"/>
      <c r="BJ1514" s="19"/>
      <c r="BK1514" s="19"/>
      <c r="BL1514" s="19"/>
    </row>
    <row r="1515" spans="27:64">
      <c r="AA1515" s="19"/>
      <c r="AB1515" s="19"/>
      <c r="AC1515" s="19"/>
      <c r="AD1515" s="19"/>
      <c r="AE1515" s="19"/>
      <c r="AG1515" s="137"/>
      <c r="AN1515" s="19"/>
      <c r="AO1515" s="19"/>
      <c r="AP1515" s="19"/>
      <c r="AQ1515" s="19"/>
      <c r="AR1515" s="19"/>
      <c r="AS1515" s="19"/>
      <c r="AT1515" s="19"/>
      <c r="AU1515" s="19"/>
    </row>
    <row r="1516" spans="27:64">
      <c r="AA1516" s="19"/>
      <c r="AB1516" s="19"/>
      <c r="AC1516" s="19"/>
      <c r="AD1516" s="19"/>
      <c r="AE1516" s="19"/>
      <c r="AG1516" s="137"/>
      <c r="AN1516" s="19"/>
      <c r="AO1516" s="19"/>
      <c r="AP1516" s="19"/>
      <c r="AQ1516" s="19"/>
      <c r="AR1516" s="19"/>
      <c r="AS1516" s="19"/>
      <c r="AT1516" s="19"/>
      <c r="AU1516" s="19"/>
      <c r="AV1516" s="19"/>
      <c r="AX1516" s="19"/>
    </row>
    <row r="1517" spans="27:64">
      <c r="AA1517" s="19"/>
      <c r="AB1517" s="19"/>
      <c r="AC1517" s="19"/>
      <c r="AD1517" s="19"/>
      <c r="AE1517" s="19"/>
      <c r="AG1517" s="137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  <c r="BA1517" s="19"/>
      <c r="BB1517" s="19"/>
      <c r="BC1517" s="19"/>
      <c r="BD1517" s="19"/>
      <c r="BE1517" s="19"/>
      <c r="BF1517" s="19"/>
      <c r="BG1517" s="19"/>
      <c r="BH1517" s="19"/>
      <c r="BI1517" s="19"/>
      <c r="BJ1517" s="19"/>
      <c r="BK1517" s="19"/>
      <c r="BL1517" s="19"/>
    </row>
    <row r="1518" spans="27:64">
      <c r="AA1518" s="19"/>
      <c r="AB1518" s="19"/>
      <c r="AC1518" s="19"/>
      <c r="AD1518" s="19"/>
      <c r="AE1518" s="19"/>
      <c r="AG1518" s="137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  <c r="BA1518" s="19"/>
      <c r="BB1518" s="19"/>
      <c r="BC1518" s="19"/>
      <c r="BD1518" s="19"/>
      <c r="BE1518" s="19"/>
      <c r="BF1518" s="19"/>
      <c r="BG1518" s="19"/>
      <c r="BH1518" s="19"/>
      <c r="BI1518" s="19"/>
      <c r="BJ1518" s="19"/>
      <c r="BK1518" s="19"/>
      <c r="BL1518" s="19"/>
    </row>
    <row r="1519" spans="27:64">
      <c r="AA1519" s="19"/>
      <c r="AB1519" s="19"/>
      <c r="AC1519" s="19"/>
      <c r="AD1519" s="19"/>
      <c r="AE1519" s="19"/>
      <c r="AG1519" s="137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  <c r="BA1519" s="19"/>
      <c r="BB1519" s="19"/>
      <c r="BC1519" s="19"/>
      <c r="BD1519" s="19"/>
      <c r="BE1519" s="19"/>
      <c r="BF1519" s="19"/>
      <c r="BG1519" s="19"/>
      <c r="BH1519" s="19"/>
      <c r="BI1519" s="19"/>
      <c r="BJ1519" s="19"/>
      <c r="BK1519" s="19"/>
      <c r="BL1519" s="19"/>
    </row>
    <row r="1520" spans="27:64">
      <c r="AA1520" s="19"/>
      <c r="AB1520" s="19"/>
      <c r="AC1520" s="19"/>
      <c r="AD1520" s="19"/>
      <c r="AE1520" s="19"/>
      <c r="AG1520" s="137"/>
      <c r="AN1520" s="19"/>
      <c r="AO1520" s="19"/>
      <c r="AP1520" s="19"/>
      <c r="AQ1520" s="19"/>
      <c r="AR1520" s="19"/>
      <c r="AS1520" s="19"/>
      <c r="AT1520" s="19"/>
      <c r="AU1520" s="19"/>
      <c r="AV1520" s="19"/>
    </row>
    <row r="1521" spans="27:64">
      <c r="AA1521" s="19"/>
      <c r="AB1521" s="19"/>
      <c r="AC1521" s="19"/>
      <c r="AD1521" s="19"/>
      <c r="AE1521" s="19"/>
      <c r="AG1521" s="137"/>
      <c r="AN1521" s="19"/>
      <c r="AO1521" s="19"/>
      <c r="AP1521" s="19"/>
      <c r="AQ1521" s="19"/>
      <c r="AR1521" s="19"/>
      <c r="AS1521" s="19"/>
      <c r="AT1521" s="19"/>
      <c r="AU1521" s="19"/>
      <c r="AV1521" s="19"/>
    </row>
    <row r="1522" spans="27:64">
      <c r="AA1522" s="19"/>
      <c r="AB1522" s="19"/>
      <c r="AC1522" s="19"/>
      <c r="AD1522" s="19"/>
      <c r="AE1522" s="19"/>
      <c r="AG1522" s="137"/>
      <c r="AN1522" s="19"/>
      <c r="AO1522" s="19"/>
      <c r="AP1522" s="19"/>
      <c r="AQ1522" s="19"/>
      <c r="AR1522" s="19"/>
      <c r="AS1522" s="19"/>
      <c r="AT1522" s="19"/>
      <c r="AU1522" s="19"/>
      <c r="AV1522" s="19"/>
      <c r="AX1522" s="19"/>
      <c r="AY1522" s="19"/>
      <c r="AZ1522" s="19"/>
      <c r="BA1522" s="19"/>
      <c r="BB1522" s="19"/>
      <c r="BC1522" s="19"/>
      <c r="BD1522" s="19"/>
      <c r="BE1522" s="19"/>
      <c r="BF1522" s="19"/>
      <c r="BG1522" s="19"/>
      <c r="BH1522" s="19"/>
      <c r="BI1522" s="19"/>
      <c r="BJ1522" s="19"/>
      <c r="BK1522" s="19"/>
      <c r="BL1522" s="19"/>
    </row>
    <row r="1523" spans="27:64">
      <c r="AA1523" s="19"/>
      <c r="AB1523" s="19"/>
      <c r="AC1523" s="19"/>
      <c r="AD1523" s="19"/>
      <c r="AE1523" s="19"/>
      <c r="AG1523" s="137"/>
      <c r="AN1523" s="19"/>
      <c r="AO1523" s="19"/>
      <c r="AP1523" s="19"/>
      <c r="AQ1523" s="19"/>
      <c r="AR1523" s="19"/>
      <c r="AS1523" s="19"/>
      <c r="AT1523" s="19"/>
      <c r="AU1523" s="19"/>
      <c r="AV1523" s="19"/>
    </row>
    <row r="1524" spans="27:64">
      <c r="AA1524" s="19"/>
      <c r="AB1524" s="19"/>
      <c r="AC1524" s="19"/>
      <c r="AD1524" s="19"/>
      <c r="AE1524" s="19"/>
      <c r="AG1524" s="137"/>
      <c r="AN1524" s="19"/>
      <c r="AO1524" s="19"/>
      <c r="AP1524" s="19"/>
      <c r="AQ1524" s="19"/>
      <c r="AR1524" s="19"/>
      <c r="AS1524" s="19"/>
      <c r="AT1524" s="19"/>
      <c r="AU1524" s="19"/>
      <c r="AV1524" s="19"/>
      <c r="AX1524" s="19"/>
      <c r="AY1524" s="19"/>
      <c r="AZ1524" s="19"/>
      <c r="BA1524" s="19"/>
      <c r="BB1524" s="19"/>
      <c r="BC1524" s="19"/>
      <c r="BD1524" s="19"/>
      <c r="BE1524" s="19"/>
      <c r="BF1524" s="19"/>
      <c r="BG1524" s="19"/>
      <c r="BH1524" s="19"/>
      <c r="BI1524" s="19"/>
      <c r="BJ1524" s="19"/>
      <c r="BK1524" s="19"/>
      <c r="BL1524" s="19"/>
    </row>
    <row r="1525" spans="27:64">
      <c r="AA1525" s="19"/>
      <c r="AB1525" s="19"/>
      <c r="AC1525" s="19"/>
      <c r="AD1525" s="19"/>
      <c r="AE1525" s="19"/>
      <c r="AG1525" s="137"/>
      <c r="AN1525" s="19"/>
      <c r="AO1525" s="19"/>
      <c r="AP1525" s="19"/>
      <c r="AQ1525" s="19"/>
      <c r="AR1525" s="19"/>
      <c r="AS1525" s="19"/>
      <c r="AT1525" s="19"/>
      <c r="AU1525" s="19"/>
      <c r="AV1525" s="19"/>
    </row>
    <row r="1526" spans="27:64">
      <c r="AA1526" s="19"/>
      <c r="AB1526" s="19"/>
      <c r="AC1526" s="19"/>
      <c r="AD1526" s="19"/>
      <c r="AE1526" s="19"/>
      <c r="AG1526" s="137"/>
      <c r="AN1526" s="19"/>
      <c r="AO1526" s="19"/>
      <c r="AP1526" s="19"/>
      <c r="AQ1526" s="19"/>
      <c r="AR1526" s="19"/>
      <c r="AS1526" s="19"/>
      <c r="AT1526" s="19"/>
      <c r="AU1526" s="19"/>
      <c r="AV1526" s="19"/>
    </row>
    <row r="1527" spans="27:64">
      <c r="AA1527" s="19"/>
      <c r="AB1527" s="19"/>
      <c r="AC1527" s="19"/>
      <c r="AD1527" s="19"/>
      <c r="AE1527" s="19"/>
      <c r="AG1527" s="137"/>
      <c r="AN1527" s="19"/>
      <c r="AO1527" s="19"/>
      <c r="AP1527" s="19"/>
      <c r="AQ1527" s="19"/>
      <c r="AR1527" s="19"/>
      <c r="AS1527" s="19"/>
      <c r="AT1527" s="19"/>
      <c r="AU1527" s="19"/>
      <c r="AV1527" s="19"/>
      <c r="AX1527" s="19"/>
    </row>
    <row r="1528" spans="27:64">
      <c r="AA1528" s="19"/>
      <c r="AB1528" s="19"/>
      <c r="AC1528" s="19"/>
      <c r="AD1528" s="19"/>
      <c r="AE1528" s="19"/>
      <c r="AG1528" s="137"/>
      <c r="AN1528" s="19"/>
      <c r="AO1528" s="19"/>
      <c r="AP1528" s="19"/>
      <c r="AQ1528" s="19"/>
      <c r="AR1528" s="19"/>
      <c r="AS1528" s="19"/>
      <c r="AT1528" s="19"/>
      <c r="AU1528" s="19"/>
      <c r="AV1528" s="19"/>
    </row>
    <row r="1529" spans="27:64">
      <c r="AA1529" s="19"/>
      <c r="AB1529" s="19"/>
      <c r="AC1529" s="19"/>
      <c r="AD1529" s="19"/>
      <c r="AE1529" s="19"/>
      <c r="AG1529" s="137"/>
      <c r="AN1529" s="19"/>
      <c r="AO1529" s="19"/>
      <c r="AP1529" s="19"/>
      <c r="AQ1529" s="19"/>
      <c r="AR1529" s="19"/>
      <c r="AS1529" s="19"/>
      <c r="AT1529" s="19"/>
      <c r="AU1529" s="19"/>
      <c r="AV1529" s="19"/>
      <c r="AX1529" s="19"/>
    </row>
    <row r="1530" spans="27:64">
      <c r="AA1530" s="19"/>
      <c r="AB1530" s="19"/>
      <c r="AC1530" s="19"/>
      <c r="AD1530" s="19"/>
      <c r="AE1530" s="19"/>
      <c r="AG1530" s="137"/>
      <c r="AN1530" s="19"/>
      <c r="AO1530" s="19"/>
      <c r="AP1530" s="19"/>
      <c r="AQ1530" s="19"/>
      <c r="AR1530" s="19"/>
      <c r="AS1530" s="19"/>
      <c r="AT1530" s="19"/>
      <c r="AU1530" s="19"/>
      <c r="AV1530" s="19"/>
    </row>
    <row r="1531" spans="27:64">
      <c r="AA1531" s="19"/>
      <c r="AB1531" s="19"/>
      <c r="AC1531" s="19"/>
      <c r="AD1531" s="19"/>
      <c r="AE1531" s="19"/>
      <c r="AG1531" s="137"/>
      <c r="AN1531" s="19"/>
      <c r="AO1531" s="19"/>
      <c r="AP1531" s="19"/>
      <c r="AQ1531" s="19"/>
      <c r="AR1531" s="19"/>
      <c r="AS1531" s="19"/>
      <c r="AT1531" s="19"/>
      <c r="AU1531" s="19"/>
      <c r="AV1531" s="19"/>
    </row>
    <row r="1532" spans="27:64">
      <c r="AA1532" s="19"/>
      <c r="AB1532" s="19"/>
      <c r="AC1532" s="19"/>
      <c r="AD1532" s="19"/>
      <c r="AE1532" s="19"/>
      <c r="AG1532" s="137"/>
      <c r="AN1532" s="19"/>
      <c r="AO1532" s="19"/>
      <c r="AP1532" s="19"/>
      <c r="AQ1532" s="19"/>
      <c r="AR1532" s="19"/>
      <c r="AS1532" s="19"/>
      <c r="AT1532" s="19"/>
      <c r="AU1532" s="19"/>
      <c r="AV1532" s="19"/>
    </row>
    <row r="1533" spans="27:64">
      <c r="AA1533" s="19"/>
      <c r="AB1533" s="19"/>
      <c r="AC1533" s="19"/>
      <c r="AD1533" s="19"/>
      <c r="AE1533" s="19"/>
      <c r="AG1533" s="137"/>
      <c r="AN1533" s="19"/>
      <c r="AO1533" s="19"/>
      <c r="AP1533" s="19"/>
      <c r="AQ1533" s="19"/>
      <c r="AR1533" s="19"/>
      <c r="AS1533" s="19"/>
      <c r="AT1533" s="19"/>
      <c r="AU1533" s="19"/>
    </row>
    <row r="1534" spans="27:64">
      <c r="AA1534" s="19"/>
      <c r="AB1534" s="19"/>
      <c r="AC1534" s="19"/>
      <c r="AD1534" s="19"/>
      <c r="AE1534" s="19"/>
      <c r="AG1534" s="137"/>
      <c r="AN1534" s="19"/>
      <c r="AO1534" s="19"/>
      <c r="AP1534" s="19"/>
      <c r="AQ1534" s="19"/>
      <c r="AR1534" s="19"/>
      <c r="AS1534" s="19"/>
      <c r="AT1534" s="19"/>
      <c r="AU1534" s="19"/>
      <c r="AV1534" s="19"/>
    </row>
    <row r="1535" spans="27:64">
      <c r="AA1535" s="19"/>
      <c r="AB1535" s="19"/>
      <c r="AC1535" s="19"/>
      <c r="AD1535" s="19"/>
      <c r="AE1535" s="19"/>
      <c r="AG1535" s="137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  <c r="BA1535" s="19"/>
      <c r="BB1535" s="19"/>
      <c r="BC1535" s="19"/>
      <c r="BD1535" s="19"/>
      <c r="BE1535" s="19"/>
      <c r="BF1535" s="19"/>
      <c r="BG1535" s="19"/>
      <c r="BH1535" s="19"/>
      <c r="BI1535" s="19"/>
      <c r="BJ1535" s="19"/>
      <c r="BK1535" s="19"/>
      <c r="BL1535" s="19"/>
    </row>
    <row r="1536" spans="27:64">
      <c r="AA1536" s="19"/>
      <c r="AB1536" s="19"/>
      <c r="AC1536" s="19"/>
      <c r="AD1536" s="19"/>
      <c r="AE1536" s="19"/>
      <c r="AG1536" s="137"/>
      <c r="AN1536" s="19"/>
      <c r="AO1536" s="19"/>
      <c r="AP1536" s="19"/>
      <c r="AQ1536" s="19"/>
      <c r="AR1536" s="19"/>
      <c r="AS1536" s="19"/>
      <c r="AT1536" s="19"/>
      <c r="AU1536" s="19"/>
    </row>
    <row r="1537" spans="27:64">
      <c r="AA1537" s="19"/>
      <c r="AB1537" s="19"/>
      <c r="AC1537" s="19"/>
      <c r="AD1537" s="19"/>
      <c r="AE1537" s="19"/>
      <c r="AG1537" s="137"/>
      <c r="AN1537" s="19"/>
      <c r="AO1537" s="19"/>
      <c r="AP1537" s="19"/>
      <c r="AQ1537" s="19"/>
      <c r="AR1537" s="19"/>
      <c r="AS1537" s="19"/>
      <c r="AT1537" s="19"/>
      <c r="AU1537" s="19"/>
    </row>
    <row r="1538" spans="27:64">
      <c r="AA1538" s="19"/>
      <c r="AB1538" s="19"/>
      <c r="AC1538" s="19"/>
      <c r="AD1538" s="19"/>
      <c r="AE1538" s="19"/>
      <c r="AG1538" s="137"/>
      <c r="AN1538" s="19"/>
      <c r="AO1538" s="19"/>
      <c r="AP1538" s="19"/>
      <c r="AQ1538" s="19"/>
      <c r="AR1538" s="19"/>
      <c r="AS1538" s="19"/>
      <c r="AT1538" s="19"/>
      <c r="AU1538" s="19"/>
    </row>
    <row r="1539" spans="27:64">
      <c r="AA1539" s="19"/>
      <c r="AB1539" s="19"/>
      <c r="AC1539" s="19"/>
      <c r="AD1539" s="19"/>
      <c r="AE1539" s="19"/>
      <c r="AG1539" s="137"/>
      <c r="AN1539" s="19"/>
      <c r="AO1539" s="19"/>
      <c r="AP1539" s="19"/>
      <c r="AQ1539" s="19"/>
      <c r="AR1539" s="19"/>
      <c r="AS1539" s="19"/>
      <c r="AT1539" s="19"/>
      <c r="AU1539" s="19"/>
      <c r="AV1539" s="19"/>
    </row>
    <row r="1540" spans="27:64">
      <c r="AA1540" s="19"/>
      <c r="AB1540" s="19"/>
      <c r="AC1540" s="19"/>
      <c r="AD1540" s="19"/>
      <c r="AE1540" s="19"/>
      <c r="AG1540" s="137"/>
      <c r="AN1540" s="19"/>
      <c r="AO1540" s="19"/>
      <c r="AP1540" s="19"/>
      <c r="AQ1540" s="19"/>
      <c r="AR1540" s="19"/>
      <c r="AS1540" s="19"/>
      <c r="AT1540" s="19"/>
      <c r="AU1540" s="19"/>
      <c r="AV1540" s="19"/>
    </row>
    <row r="1541" spans="27:64">
      <c r="AA1541" s="19"/>
      <c r="AB1541" s="19"/>
      <c r="AC1541" s="19"/>
      <c r="AD1541" s="19"/>
      <c r="AE1541" s="19"/>
      <c r="AG1541" s="137"/>
      <c r="AN1541" s="19"/>
      <c r="AO1541" s="19"/>
      <c r="AP1541" s="19"/>
      <c r="AQ1541" s="19"/>
      <c r="AR1541" s="19"/>
      <c r="AS1541" s="19"/>
      <c r="AT1541" s="19"/>
      <c r="AU1541" s="19"/>
      <c r="AV1541" s="19"/>
    </row>
    <row r="1542" spans="27:64">
      <c r="AA1542" s="19"/>
      <c r="AB1542" s="19"/>
      <c r="AC1542" s="19"/>
      <c r="AD1542" s="19"/>
      <c r="AE1542" s="19"/>
      <c r="AG1542" s="137"/>
      <c r="AN1542" s="19"/>
      <c r="AO1542" s="19"/>
      <c r="AP1542" s="19"/>
      <c r="AQ1542" s="19"/>
      <c r="AR1542" s="19"/>
      <c r="AS1542" s="19"/>
      <c r="AT1542" s="19"/>
      <c r="AU1542" s="19"/>
    </row>
    <row r="1543" spans="27:64">
      <c r="AA1543" s="19"/>
      <c r="AB1543" s="19"/>
      <c r="AC1543" s="19"/>
      <c r="AD1543" s="19"/>
      <c r="AE1543" s="19"/>
      <c r="AG1543" s="137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  <c r="BA1543" s="19"/>
      <c r="BB1543" s="19"/>
      <c r="BC1543" s="19"/>
      <c r="BD1543" s="19"/>
      <c r="BE1543" s="19"/>
      <c r="BF1543" s="19"/>
      <c r="BG1543" s="19"/>
      <c r="BH1543" s="19"/>
      <c r="BI1543" s="19"/>
      <c r="BJ1543" s="19"/>
      <c r="BK1543" s="19"/>
      <c r="BL1543" s="19"/>
    </row>
    <row r="1544" spans="27:64">
      <c r="AA1544" s="19"/>
      <c r="AB1544" s="19"/>
      <c r="AC1544" s="19"/>
      <c r="AD1544" s="19"/>
      <c r="AE1544" s="19"/>
      <c r="AG1544" s="137"/>
      <c r="AN1544" s="19"/>
      <c r="AO1544" s="19"/>
      <c r="AP1544" s="19"/>
      <c r="AQ1544" s="19"/>
      <c r="AR1544" s="19"/>
      <c r="AS1544" s="19"/>
      <c r="AT1544" s="19"/>
      <c r="AU1544" s="19"/>
      <c r="AV1544" s="19"/>
      <c r="AX1544" s="19"/>
      <c r="AY1544" s="19"/>
      <c r="AZ1544" s="19"/>
      <c r="BA1544" s="19"/>
      <c r="BB1544" s="19"/>
      <c r="BC1544" s="19"/>
      <c r="BD1544" s="19"/>
      <c r="BE1544" s="19"/>
      <c r="BF1544" s="19"/>
      <c r="BG1544" s="19"/>
      <c r="BH1544" s="19"/>
      <c r="BI1544" s="19"/>
      <c r="BJ1544" s="19"/>
      <c r="BK1544" s="19"/>
      <c r="BL1544" s="19"/>
    </row>
    <row r="1545" spans="27:64">
      <c r="AA1545" s="19"/>
      <c r="AB1545" s="19"/>
      <c r="AC1545" s="19"/>
      <c r="AD1545" s="19"/>
      <c r="AE1545" s="19"/>
      <c r="AG1545" s="137"/>
      <c r="AN1545" s="19"/>
      <c r="AO1545" s="19"/>
      <c r="AP1545" s="19"/>
      <c r="AQ1545" s="19"/>
      <c r="AR1545" s="19"/>
      <c r="AS1545" s="19"/>
      <c r="AT1545" s="19"/>
      <c r="AU1545" s="19"/>
    </row>
    <row r="1546" spans="27:64">
      <c r="AA1546" s="19"/>
      <c r="AB1546" s="19"/>
      <c r="AC1546" s="19"/>
      <c r="AD1546" s="19"/>
      <c r="AE1546" s="19"/>
      <c r="AG1546" s="137"/>
      <c r="AN1546" s="19"/>
      <c r="AO1546" s="19"/>
      <c r="AP1546" s="19"/>
      <c r="AQ1546" s="19"/>
      <c r="AR1546" s="19"/>
      <c r="AS1546" s="19"/>
      <c r="AT1546" s="19"/>
      <c r="AU1546" s="19"/>
      <c r="AV1546" s="19"/>
    </row>
    <row r="1547" spans="27:64">
      <c r="AA1547" s="19"/>
      <c r="AB1547" s="19"/>
      <c r="AC1547" s="19"/>
      <c r="AD1547" s="19"/>
      <c r="AE1547" s="19"/>
      <c r="AG1547" s="137"/>
      <c r="AN1547" s="19"/>
      <c r="AO1547" s="19"/>
      <c r="AP1547" s="19"/>
      <c r="AQ1547" s="19"/>
      <c r="AR1547" s="19"/>
      <c r="AS1547" s="19"/>
      <c r="AT1547" s="19"/>
      <c r="AU1547" s="19"/>
    </row>
    <row r="1548" spans="27:64">
      <c r="AA1548" s="19"/>
      <c r="AB1548" s="19"/>
      <c r="AC1548" s="19"/>
      <c r="AD1548" s="19"/>
      <c r="AE1548" s="19"/>
      <c r="AG1548" s="137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  <c r="BA1548" s="19"/>
      <c r="BB1548" s="19"/>
      <c r="BC1548" s="19"/>
      <c r="BD1548" s="19"/>
      <c r="BE1548" s="19"/>
      <c r="BF1548" s="19"/>
      <c r="BG1548" s="19"/>
      <c r="BH1548" s="19"/>
      <c r="BI1548" s="19"/>
      <c r="BJ1548" s="19"/>
      <c r="BK1548" s="19"/>
      <c r="BL1548" s="19"/>
    </row>
    <row r="1549" spans="27:64">
      <c r="AA1549" s="19"/>
      <c r="AB1549" s="19"/>
      <c r="AC1549" s="19"/>
      <c r="AD1549" s="19"/>
      <c r="AE1549" s="19"/>
      <c r="AG1549" s="137"/>
      <c r="AN1549" s="19"/>
      <c r="AO1549" s="19"/>
      <c r="AP1549" s="19"/>
      <c r="AQ1549" s="19"/>
      <c r="AR1549" s="19"/>
      <c r="AS1549" s="19"/>
      <c r="AT1549" s="19"/>
      <c r="AU1549" s="19"/>
    </row>
    <row r="1550" spans="27:64">
      <c r="AA1550" s="19"/>
      <c r="AB1550" s="19"/>
      <c r="AC1550" s="19"/>
      <c r="AD1550" s="19"/>
      <c r="AE1550" s="19"/>
      <c r="AG1550" s="137"/>
      <c r="AN1550" s="19"/>
      <c r="AO1550" s="19"/>
      <c r="AP1550" s="19"/>
      <c r="AQ1550" s="19"/>
      <c r="AR1550" s="19"/>
      <c r="AS1550" s="19"/>
      <c r="AT1550" s="19"/>
      <c r="AU1550" s="19"/>
      <c r="AV1550" s="19"/>
      <c r="AX1550" s="19"/>
    </row>
    <row r="1551" spans="27:64">
      <c r="AA1551" s="19"/>
      <c r="AB1551" s="19"/>
      <c r="AC1551" s="19"/>
      <c r="AD1551" s="19"/>
      <c r="AE1551" s="19"/>
      <c r="AG1551" s="137"/>
      <c r="AN1551" s="19"/>
      <c r="AO1551" s="19"/>
      <c r="AP1551" s="19"/>
      <c r="AQ1551" s="19"/>
      <c r="AR1551" s="19"/>
      <c r="AS1551" s="19"/>
      <c r="AT1551" s="19"/>
      <c r="AU1551" s="19"/>
      <c r="AV1551" s="19"/>
      <c r="AX1551" s="19"/>
    </row>
    <row r="1552" spans="27:64">
      <c r="AA1552" s="19"/>
      <c r="AB1552" s="19"/>
      <c r="AC1552" s="19"/>
      <c r="AD1552" s="19"/>
      <c r="AE1552" s="19"/>
      <c r="AG1552" s="137"/>
      <c r="AN1552" s="19"/>
      <c r="AO1552" s="19"/>
      <c r="AP1552" s="19"/>
      <c r="AQ1552" s="19"/>
      <c r="AR1552" s="19"/>
      <c r="AS1552" s="19"/>
      <c r="AT1552" s="19"/>
      <c r="AU1552" s="19"/>
      <c r="AV1552" s="19"/>
      <c r="AX1552" s="19"/>
    </row>
    <row r="1553" spans="27:64">
      <c r="AA1553" s="19"/>
      <c r="AB1553" s="19"/>
      <c r="AC1553" s="19"/>
      <c r="AD1553" s="19"/>
      <c r="AE1553" s="19"/>
      <c r="AG1553" s="137"/>
      <c r="AN1553" s="19"/>
      <c r="AO1553" s="19"/>
      <c r="AP1553" s="19"/>
      <c r="AQ1553" s="19"/>
      <c r="AR1553" s="19"/>
      <c r="AS1553" s="19"/>
      <c r="AT1553" s="19"/>
      <c r="AU1553" s="19"/>
      <c r="AV1553" s="19"/>
    </row>
    <row r="1554" spans="27:64">
      <c r="AA1554" s="19"/>
      <c r="AB1554" s="19"/>
      <c r="AC1554" s="19"/>
      <c r="AD1554" s="19"/>
      <c r="AE1554" s="19"/>
      <c r="AG1554" s="137"/>
      <c r="AN1554" s="19"/>
      <c r="AO1554" s="19"/>
      <c r="AP1554" s="19"/>
      <c r="AQ1554" s="19"/>
      <c r="AR1554" s="19"/>
      <c r="AS1554" s="19"/>
      <c r="AT1554" s="19"/>
      <c r="AU1554" s="19"/>
    </row>
    <row r="1555" spans="27:64">
      <c r="AA1555" s="19"/>
      <c r="AB1555" s="19"/>
      <c r="AC1555" s="19"/>
      <c r="AD1555" s="19"/>
      <c r="AE1555" s="19"/>
      <c r="AG1555" s="137"/>
      <c r="AN1555" s="19"/>
      <c r="AO1555" s="19"/>
      <c r="AP1555" s="19"/>
      <c r="AQ1555" s="19"/>
      <c r="AR1555" s="19"/>
      <c r="AS1555" s="19"/>
      <c r="AT1555" s="19"/>
      <c r="AU1555" s="19"/>
      <c r="AV1555" s="19"/>
    </row>
    <row r="1556" spans="27:64">
      <c r="AA1556" s="19"/>
      <c r="AB1556" s="19"/>
      <c r="AC1556" s="19"/>
      <c r="AD1556" s="19"/>
      <c r="AE1556" s="19"/>
      <c r="AG1556" s="137"/>
      <c r="AN1556" s="19"/>
      <c r="AO1556" s="19"/>
      <c r="AP1556" s="19"/>
      <c r="AQ1556" s="19"/>
      <c r="AR1556" s="19"/>
      <c r="AS1556" s="19"/>
      <c r="AT1556" s="19"/>
      <c r="AU1556" s="19"/>
      <c r="AV1556" s="19"/>
    </row>
    <row r="1557" spans="27:64">
      <c r="AA1557" s="19"/>
      <c r="AB1557" s="19"/>
      <c r="AC1557" s="19"/>
      <c r="AD1557" s="19"/>
      <c r="AE1557" s="19"/>
      <c r="AG1557" s="137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  <c r="BA1557" s="19"/>
      <c r="BB1557" s="19"/>
      <c r="BC1557" s="19"/>
      <c r="BD1557" s="19"/>
      <c r="BE1557" s="19"/>
      <c r="BF1557" s="19"/>
      <c r="BG1557" s="19"/>
      <c r="BH1557" s="19"/>
      <c r="BI1557" s="19"/>
      <c r="BJ1557" s="19"/>
      <c r="BK1557" s="19"/>
      <c r="BL1557" s="19"/>
    </row>
    <row r="1558" spans="27:64">
      <c r="AA1558" s="19"/>
      <c r="AB1558" s="19"/>
      <c r="AC1558" s="19"/>
      <c r="AD1558" s="19"/>
      <c r="AE1558" s="19"/>
      <c r="AG1558" s="137"/>
      <c r="AN1558" s="19"/>
      <c r="AO1558" s="19"/>
      <c r="AP1558" s="19"/>
      <c r="AQ1558" s="19"/>
      <c r="AR1558" s="19"/>
      <c r="AS1558" s="19"/>
      <c r="AT1558" s="19"/>
      <c r="AU1558" s="19"/>
    </row>
    <row r="1559" spans="27:64">
      <c r="AA1559" s="19"/>
      <c r="AB1559" s="19"/>
      <c r="AC1559" s="19"/>
      <c r="AD1559" s="19"/>
      <c r="AE1559" s="19"/>
      <c r="AG1559" s="137"/>
      <c r="AN1559" s="19"/>
      <c r="AO1559" s="19"/>
      <c r="AP1559" s="19"/>
      <c r="AQ1559" s="19"/>
      <c r="AR1559" s="19"/>
      <c r="AS1559" s="19"/>
      <c r="AT1559" s="19"/>
      <c r="AU1559" s="19"/>
    </row>
    <row r="1560" spans="27:64">
      <c r="AA1560" s="19"/>
      <c r="AB1560" s="19"/>
      <c r="AC1560" s="19"/>
      <c r="AD1560" s="19"/>
      <c r="AE1560" s="19"/>
      <c r="AG1560" s="137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  <c r="BA1560" s="19"/>
      <c r="BB1560" s="19"/>
      <c r="BC1560" s="19"/>
      <c r="BD1560" s="19"/>
      <c r="BE1560" s="19"/>
      <c r="BF1560" s="19"/>
      <c r="BG1560" s="19"/>
      <c r="BH1560" s="19"/>
      <c r="BI1560" s="19"/>
      <c r="BJ1560" s="19"/>
      <c r="BK1560" s="19"/>
      <c r="BL1560" s="19"/>
    </row>
    <row r="1561" spans="27:64">
      <c r="AA1561" s="19"/>
      <c r="AB1561" s="19"/>
      <c r="AC1561" s="19"/>
      <c r="AD1561" s="19"/>
      <c r="AE1561" s="19"/>
      <c r="AG1561" s="137"/>
      <c r="AN1561" s="19"/>
      <c r="AO1561" s="19"/>
      <c r="AP1561" s="19"/>
      <c r="AQ1561" s="19"/>
      <c r="AR1561" s="19"/>
      <c r="AS1561" s="19"/>
      <c r="AT1561" s="19"/>
      <c r="AU1561" s="19"/>
      <c r="AV1561" s="19"/>
      <c r="AX1561" s="19"/>
      <c r="AY1561" s="19"/>
      <c r="AZ1561" s="19"/>
      <c r="BA1561" s="19"/>
      <c r="BB1561" s="19"/>
      <c r="BC1561" s="19"/>
      <c r="BD1561" s="19"/>
      <c r="BE1561" s="19"/>
      <c r="BF1561" s="19"/>
      <c r="BG1561" s="19"/>
      <c r="BH1561" s="19"/>
      <c r="BI1561" s="19"/>
      <c r="BJ1561" s="19"/>
      <c r="BK1561" s="19"/>
      <c r="BL1561" s="19"/>
    </row>
    <row r="1562" spans="27:64">
      <c r="AA1562" s="19"/>
      <c r="AB1562" s="19"/>
      <c r="AC1562" s="19"/>
      <c r="AD1562" s="19"/>
      <c r="AE1562" s="19"/>
      <c r="AG1562" s="137"/>
      <c r="AN1562" s="19"/>
      <c r="AO1562" s="19"/>
      <c r="AP1562" s="19"/>
      <c r="AQ1562" s="19"/>
      <c r="AR1562" s="19"/>
      <c r="AS1562" s="19"/>
      <c r="AT1562" s="19"/>
      <c r="AU1562" s="19"/>
      <c r="AV1562" s="19"/>
      <c r="AX1562" s="19"/>
    </row>
    <row r="1563" spans="27:64">
      <c r="AA1563" s="19"/>
      <c r="AB1563" s="19"/>
      <c r="AC1563" s="19"/>
      <c r="AD1563" s="19"/>
      <c r="AE1563" s="19"/>
      <c r="AG1563" s="137"/>
      <c r="AN1563" s="19"/>
      <c r="AO1563" s="19"/>
      <c r="AP1563" s="19"/>
      <c r="AQ1563" s="19"/>
      <c r="AR1563" s="19"/>
      <c r="AS1563" s="19"/>
      <c r="AT1563" s="19"/>
      <c r="AU1563" s="19"/>
    </row>
    <row r="1564" spans="27:64">
      <c r="AA1564" s="19"/>
      <c r="AB1564" s="19"/>
      <c r="AC1564" s="19"/>
      <c r="AD1564" s="19"/>
      <c r="AE1564" s="19"/>
      <c r="AG1564" s="137"/>
      <c r="AN1564" s="19"/>
      <c r="AO1564" s="19"/>
      <c r="AP1564" s="19"/>
      <c r="AQ1564" s="19"/>
      <c r="AR1564" s="19"/>
      <c r="AS1564" s="19"/>
      <c r="AT1564" s="19"/>
      <c r="AU1564" s="19"/>
      <c r="AV1564" s="19"/>
    </row>
    <row r="1565" spans="27:64">
      <c r="AA1565" s="19"/>
      <c r="AB1565" s="19"/>
      <c r="AC1565" s="19"/>
      <c r="AD1565" s="19"/>
      <c r="AE1565" s="19"/>
      <c r="AG1565" s="137"/>
      <c r="AN1565" s="19"/>
      <c r="AO1565" s="19"/>
      <c r="AP1565" s="19"/>
      <c r="AQ1565" s="19"/>
      <c r="AR1565" s="19"/>
      <c r="AS1565" s="19"/>
      <c r="AT1565" s="19"/>
      <c r="AU1565" s="19"/>
      <c r="AV1565" s="19"/>
    </row>
    <row r="1566" spans="27:64">
      <c r="AA1566" s="19"/>
      <c r="AB1566" s="19"/>
      <c r="AC1566" s="19"/>
      <c r="AD1566" s="19"/>
      <c r="AE1566" s="19"/>
      <c r="AG1566" s="137"/>
      <c r="AN1566" s="19"/>
      <c r="AO1566" s="19"/>
      <c r="AP1566" s="19"/>
      <c r="AQ1566" s="19"/>
      <c r="AR1566" s="19"/>
      <c r="AS1566" s="19"/>
      <c r="AT1566" s="19"/>
      <c r="AU1566" s="19"/>
      <c r="AV1566" s="19"/>
      <c r="AX1566" s="19"/>
    </row>
    <row r="1567" spans="27:64">
      <c r="AA1567" s="19"/>
      <c r="AB1567" s="19"/>
      <c r="AC1567" s="19"/>
      <c r="AD1567" s="19"/>
      <c r="AE1567" s="19"/>
      <c r="AG1567" s="137"/>
      <c r="AN1567" s="19"/>
      <c r="AO1567" s="19"/>
      <c r="AP1567" s="19"/>
      <c r="AQ1567" s="19"/>
      <c r="AR1567" s="19"/>
      <c r="AS1567" s="19"/>
      <c r="AT1567" s="19"/>
      <c r="AU1567" s="19"/>
      <c r="AV1567" s="19"/>
      <c r="AX1567" s="19"/>
      <c r="AY1567" s="19"/>
      <c r="AZ1567" s="19"/>
      <c r="BA1567" s="19"/>
      <c r="BB1567" s="19"/>
      <c r="BC1567" s="19"/>
      <c r="BD1567" s="19"/>
      <c r="BE1567" s="19"/>
      <c r="BF1567" s="19"/>
      <c r="BG1567" s="19"/>
      <c r="BH1567" s="19"/>
      <c r="BI1567" s="19"/>
      <c r="BJ1567" s="19"/>
      <c r="BK1567" s="19"/>
      <c r="BL1567" s="19"/>
    </row>
    <row r="1568" spans="27:64">
      <c r="AA1568" s="19"/>
      <c r="AB1568" s="19"/>
      <c r="AC1568" s="19"/>
      <c r="AD1568" s="19"/>
      <c r="AE1568" s="19"/>
      <c r="AG1568" s="137"/>
      <c r="AN1568" s="19"/>
      <c r="AO1568" s="19"/>
      <c r="AP1568" s="19"/>
      <c r="AQ1568" s="19"/>
      <c r="AR1568" s="19"/>
      <c r="AS1568" s="19"/>
      <c r="AT1568" s="19"/>
      <c r="AU1568" s="19"/>
      <c r="AV1568" s="19"/>
    </row>
    <row r="1569" spans="27:64">
      <c r="AA1569" s="19"/>
      <c r="AB1569" s="19"/>
      <c r="AC1569" s="19"/>
      <c r="AD1569" s="19"/>
      <c r="AE1569" s="19"/>
      <c r="AG1569" s="137"/>
      <c r="AN1569" s="19"/>
      <c r="AO1569" s="19"/>
      <c r="AP1569" s="19"/>
      <c r="AQ1569" s="19"/>
      <c r="AR1569" s="19"/>
      <c r="AS1569" s="19"/>
      <c r="AT1569" s="19"/>
      <c r="AU1569" s="19"/>
      <c r="AV1569" s="19"/>
    </row>
    <row r="1570" spans="27:64">
      <c r="AA1570" s="19"/>
      <c r="AB1570" s="19"/>
      <c r="AC1570" s="19"/>
      <c r="AD1570" s="19"/>
      <c r="AE1570" s="19"/>
      <c r="AG1570" s="137"/>
      <c r="AN1570" s="19"/>
      <c r="AO1570" s="19"/>
      <c r="AP1570" s="19"/>
      <c r="AQ1570" s="19"/>
      <c r="AR1570" s="19"/>
      <c r="AS1570" s="19"/>
      <c r="AT1570" s="19"/>
      <c r="AU1570" s="19"/>
      <c r="AV1570" s="19"/>
    </row>
    <row r="1571" spans="27:64">
      <c r="AA1571" s="19"/>
      <c r="AB1571" s="19"/>
      <c r="AC1571" s="19"/>
      <c r="AD1571" s="19"/>
      <c r="AE1571" s="19"/>
      <c r="AG1571" s="137"/>
      <c r="AN1571" s="19"/>
      <c r="AO1571" s="19"/>
      <c r="AP1571" s="19"/>
      <c r="AQ1571" s="19"/>
      <c r="AR1571" s="19"/>
      <c r="AS1571" s="19"/>
      <c r="AT1571" s="19"/>
      <c r="AU1571" s="19"/>
      <c r="AV1571" s="19"/>
      <c r="AX1571" s="19"/>
    </row>
    <row r="1572" spans="27:64">
      <c r="AA1572" s="19"/>
      <c r="AB1572" s="19"/>
      <c r="AC1572" s="19"/>
      <c r="AD1572" s="19"/>
      <c r="AE1572" s="19"/>
      <c r="AG1572" s="137"/>
      <c r="AN1572" s="19"/>
      <c r="AO1572" s="19"/>
      <c r="AP1572" s="19"/>
      <c r="AQ1572" s="19"/>
      <c r="AR1572" s="19"/>
      <c r="AS1572" s="19"/>
      <c r="AT1572" s="19"/>
      <c r="AU1572" s="19"/>
      <c r="AV1572" s="19"/>
      <c r="AX1572" s="19"/>
      <c r="AY1572" s="19"/>
      <c r="AZ1572" s="19"/>
      <c r="BA1572" s="19"/>
      <c r="BB1572" s="19"/>
      <c r="BC1572" s="19"/>
      <c r="BD1572" s="19"/>
      <c r="BE1572" s="19"/>
      <c r="BF1572" s="19"/>
      <c r="BG1572" s="19"/>
      <c r="BH1572" s="19"/>
      <c r="BI1572" s="19"/>
      <c r="BJ1572" s="19"/>
      <c r="BK1572" s="19"/>
      <c r="BL1572" s="19"/>
    </row>
    <row r="1573" spans="27:64">
      <c r="AA1573" s="19"/>
      <c r="AB1573" s="19"/>
      <c r="AC1573" s="19"/>
      <c r="AD1573" s="19"/>
      <c r="AE1573" s="19"/>
      <c r="AG1573" s="137"/>
      <c r="AN1573" s="19"/>
      <c r="AO1573" s="19"/>
      <c r="AP1573" s="19"/>
      <c r="AQ1573" s="19"/>
      <c r="AR1573" s="19"/>
      <c r="AS1573" s="19"/>
      <c r="AT1573" s="19"/>
      <c r="AU1573" s="19"/>
    </row>
    <row r="1574" spans="27:64">
      <c r="AA1574" s="19"/>
      <c r="AB1574" s="19"/>
      <c r="AC1574" s="19"/>
      <c r="AD1574" s="19"/>
      <c r="AE1574" s="19"/>
      <c r="AG1574" s="137"/>
      <c r="AN1574" s="19"/>
      <c r="AO1574" s="19"/>
      <c r="AP1574" s="19"/>
      <c r="AQ1574" s="19"/>
      <c r="AR1574" s="19"/>
      <c r="AS1574" s="19"/>
      <c r="AT1574" s="19"/>
      <c r="AU1574" s="19"/>
      <c r="AV1574" s="19"/>
    </row>
    <row r="1575" spans="27:64">
      <c r="AA1575" s="19"/>
      <c r="AB1575" s="19"/>
      <c r="AC1575" s="19"/>
      <c r="AD1575" s="19"/>
      <c r="AE1575" s="19"/>
      <c r="AG1575" s="137"/>
      <c r="AN1575" s="19"/>
      <c r="AO1575" s="19"/>
      <c r="AP1575" s="19"/>
      <c r="AQ1575" s="19"/>
      <c r="AR1575" s="19"/>
      <c r="AS1575" s="19"/>
      <c r="AT1575" s="19"/>
      <c r="AU1575" s="19"/>
      <c r="AV1575" s="19"/>
    </row>
    <row r="1576" spans="27:64">
      <c r="AA1576" s="19"/>
      <c r="AB1576" s="19"/>
      <c r="AC1576" s="19"/>
      <c r="AD1576" s="19"/>
      <c r="AE1576" s="19"/>
      <c r="AG1576" s="137"/>
      <c r="AN1576" s="19"/>
      <c r="AO1576" s="19"/>
      <c r="AP1576" s="19"/>
      <c r="AQ1576" s="19"/>
      <c r="AR1576" s="19"/>
      <c r="AS1576" s="19"/>
      <c r="AT1576" s="19"/>
      <c r="AU1576" s="19"/>
      <c r="AV1576" s="19"/>
      <c r="AX1576" s="19"/>
    </row>
    <row r="1577" spans="27:64">
      <c r="AA1577" s="19"/>
      <c r="AB1577" s="19"/>
      <c r="AC1577" s="19"/>
      <c r="AD1577" s="19"/>
      <c r="AE1577" s="19"/>
      <c r="AG1577" s="137"/>
      <c r="AN1577" s="19"/>
      <c r="AO1577" s="19"/>
      <c r="AP1577" s="19"/>
      <c r="AQ1577" s="19"/>
      <c r="AR1577" s="19"/>
      <c r="AS1577" s="19"/>
      <c r="AT1577" s="19"/>
      <c r="AU1577" s="19"/>
      <c r="AV1577" s="19"/>
    </row>
    <row r="1578" spans="27:64">
      <c r="AA1578" s="19"/>
      <c r="AB1578" s="19"/>
      <c r="AC1578" s="19"/>
      <c r="AD1578" s="19"/>
      <c r="AE1578" s="19"/>
      <c r="AG1578" s="137"/>
      <c r="AN1578" s="19"/>
      <c r="AO1578" s="19"/>
      <c r="AP1578" s="19"/>
      <c r="AQ1578" s="19"/>
      <c r="AR1578" s="19"/>
      <c r="AS1578" s="19"/>
      <c r="AT1578" s="19"/>
      <c r="AU1578" s="19"/>
    </row>
    <row r="1579" spans="27:64">
      <c r="AA1579" s="19"/>
      <c r="AB1579" s="19"/>
      <c r="AC1579" s="19"/>
      <c r="AD1579" s="19"/>
      <c r="AE1579" s="19"/>
      <c r="AG1579" s="137"/>
      <c r="AN1579" s="19"/>
      <c r="AO1579" s="19"/>
      <c r="AP1579" s="19"/>
      <c r="AQ1579" s="19"/>
      <c r="AR1579" s="19"/>
      <c r="AS1579" s="19"/>
      <c r="AT1579" s="19"/>
      <c r="AU1579" s="19"/>
    </row>
    <row r="1580" spans="27:64">
      <c r="AA1580" s="19"/>
      <c r="AB1580" s="19"/>
      <c r="AC1580" s="19"/>
      <c r="AD1580" s="19"/>
      <c r="AE1580" s="19"/>
      <c r="AG1580" s="137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  <c r="BA1580" s="19"/>
      <c r="BB1580" s="19"/>
      <c r="BC1580" s="19"/>
      <c r="BD1580" s="19"/>
      <c r="BE1580" s="19"/>
      <c r="BF1580" s="19"/>
      <c r="BG1580" s="19"/>
      <c r="BH1580" s="19"/>
      <c r="BI1580" s="19"/>
      <c r="BJ1580" s="19"/>
      <c r="BK1580" s="19"/>
      <c r="BL1580" s="19"/>
    </row>
    <row r="1581" spans="27:64">
      <c r="AA1581" s="19"/>
      <c r="AB1581" s="19"/>
      <c r="AC1581" s="19"/>
      <c r="AD1581" s="19"/>
      <c r="AE1581" s="19"/>
      <c r="AG1581" s="137"/>
      <c r="AN1581" s="19"/>
      <c r="AO1581" s="19"/>
      <c r="AP1581" s="19"/>
      <c r="AQ1581" s="19"/>
      <c r="AR1581" s="19"/>
      <c r="AS1581" s="19"/>
      <c r="AT1581" s="19"/>
      <c r="AU1581" s="19"/>
    </row>
    <row r="1582" spans="27:64">
      <c r="AA1582" s="19"/>
      <c r="AB1582" s="19"/>
      <c r="AC1582" s="19"/>
      <c r="AD1582" s="19"/>
      <c r="AE1582" s="19"/>
      <c r="AG1582" s="137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  <c r="BA1582" s="19"/>
      <c r="BB1582" s="19"/>
      <c r="BC1582" s="19"/>
      <c r="BD1582" s="19"/>
      <c r="BE1582" s="19"/>
      <c r="BF1582" s="19"/>
      <c r="BG1582" s="19"/>
      <c r="BH1582" s="19"/>
      <c r="BI1582" s="19"/>
      <c r="BJ1582" s="19"/>
      <c r="BK1582" s="19"/>
      <c r="BL1582" s="19"/>
    </row>
    <row r="1583" spans="27:64">
      <c r="AA1583" s="19"/>
      <c r="AB1583" s="19"/>
      <c r="AC1583" s="19"/>
      <c r="AD1583" s="19"/>
      <c r="AE1583" s="19"/>
      <c r="AG1583" s="137"/>
      <c r="AN1583" s="19"/>
      <c r="AO1583" s="19"/>
      <c r="AP1583" s="19"/>
      <c r="AQ1583" s="19"/>
      <c r="AR1583" s="19"/>
      <c r="AS1583" s="19"/>
      <c r="AT1583" s="19"/>
      <c r="AU1583" s="19"/>
      <c r="AV1583" s="19"/>
      <c r="AX1583" s="19"/>
      <c r="AY1583" s="19"/>
      <c r="AZ1583" s="19"/>
      <c r="BA1583" s="19"/>
      <c r="BB1583" s="19"/>
      <c r="BC1583" s="19"/>
      <c r="BD1583" s="19"/>
      <c r="BE1583" s="19"/>
      <c r="BF1583" s="19"/>
      <c r="BG1583" s="19"/>
      <c r="BH1583" s="19"/>
      <c r="BI1583" s="19"/>
      <c r="BJ1583" s="19"/>
      <c r="BK1583" s="19"/>
      <c r="BL1583" s="19"/>
    </row>
    <row r="1584" spans="27:64">
      <c r="AA1584" s="19"/>
      <c r="AB1584" s="19"/>
      <c r="AC1584" s="19"/>
      <c r="AD1584" s="19"/>
      <c r="AE1584" s="19"/>
      <c r="AG1584" s="137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  <c r="BA1584" s="19"/>
      <c r="BB1584" s="19"/>
      <c r="BC1584" s="19"/>
      <c r="BD1584" s="19"/>
      <c r="BE1584" s="19"/>
      <c r="BF1584" s="19"/>
      <c r="BG1584" s="19"/>
      <c r="BH1584" s="19"/>
      <c r="BI1584" s="19"/>
      <c r="BJ1584" s="19"/>
      <c r="BK1584" s="19"/>
      <c r="BL1584" s="19"/>
    </row>
    <row r="1585" spans="27:64">
      <c r="AA1585" s="19"/>
      <c r="AB1585" s="19"/>
      <c r="AC1585" s="19"/>
      <c r="AD1585" s="19"/>
      <c r="AE1585" s="19"/>
      <c r="AG1585" s="137"/>
      <c r="AN1585" s="19"/>
      <c r="AO1585" s="19"/>
      <c r="AP1585" s="19"/>
      <c r="AQ1585" s="19"/>
      <c r="AR1585" s="19"/>
      <c r="AS1585" s="19"/>
      <c r="AT1585" s="19"/>
      <c r="AU1585" s="19"/>
      <c r="AV1585" s="19"/>
      <c r="AX1585" s="19"/>
      <c r="AY1585" s="19"/>
      <c r="AZ1585" s="19"/>
      <c r="BA1585" s="19"/>
      <c r="BB1585" s="19"/>
      <c r="BC1585" s="19"/>
      <c r="BD1585" s="19"/>
      <c r="BE1585" s="19"/>
      <c r="BF1585" s="19"/>
      <c r="BG1585" s="19"/>
      <c r="BH1585" s="19"/>
      <c r="BI1585" s="19"/>
      <c r="BJ1585" s="19"/>
      <c r="BK1585" s="19"/>
      <c r="BL1585" s="19"/>
    </row>
    <row r="1586" spans="27:64">
      <c r="AA1586" s="19"/>
      <c r="AB1586" s="19"/>
      <c r="AC1586" s="19"/>
      <c r="AD1586" s="19"/>
      <c r="AE1586" s="19"/>
      <c r="AG1586" s="137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  <c r="BA1586" s="19"/>
      <c r="BB1586" s="19"/>
      <c r="BC1586" s="19"/>
      <c r="BD1586" s="19"/>
      <c r="BE1586" s="19"/>
      <c r="BF1586" s="19"/>
      <c r="BG1586" s="19"/>
      <c r="BH1586" s="19"/>
      <c r="BI1586" s="19"/>
      <c r="BJ1586" s="19"/>
      <c r="BK1586" s="19"/>
      <c r="BL1586" s="19"/>
    </row>
    <row r="1587" spans="27:64">
      <c r="AA1587" s="19"/>
      <c r="AB1587" s="19"/>
      <c r="AC1587" s="19"/>
      <c r="AD1587" s="19"/>
      <c r="AE1587" s="19"/>
      <c r="AG1587" s="137"/>
      <c r="AN1587" s="19"/>
      <c r="AO1587" s="19"/>
      <c r="AP1587" s="19"/>
      <c r="AQ1587" s="19"/>
      <c r="AR1587" s="19"/>
      <c r="AS1587" s="19"/>
      <c r="AT1587" s="19"/>
      <c r="AU1587" s="19"/>
      <c r="AV1587" s="19"/>
      <c r="AX1587" s="19"/>
    </row>
    <row r="1588" spans="27:64">
      <c r="AA1588" s="19"/>
      <c r="AB1588" s="19"/>
      <c r="AC1588" s="19"/>
      <c r="AD1588" s="19"/>
      <c r="AE1588" s="19"/>
      <c r="AG1588" s="137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  <c r="BA1588" s="19"/>
      <c r="BB1588" s="19"/>
      <c r="BC1588" s="19"/>
      <c r="BD1588" s="19"/>
      <c r="BE1588" s="19"/>
      <c r="BF1588" s="19"/>
      <c r="BG1588" s="19"/>
      <c r="BH1588" s="19"/>
      <c r="BI1588" s="19"/>
      <c r="BJ1588" s="19"/>
      <c r="BK1588" s="19"/>
      <c r="BL1588" s="19"/>
    </row>
    <row r="1589" spans="27:64">
      <c r="AA1589" s="19"/>
      <c r="AB1589" s="19"/>
      <c r="AC1589" s="19"/>
      <c r="AD1589" s="19"/>
      <c r="AE1589" s="19"/>
      <c r="AG1589" s="137"/>
      <c r="AN1589" s="19"/>
      <c r="AO1589" s="19"/>
      <c r="AP1589" s="19"/>
      <c r="AQ1589" s="19"/>
      <c r="AR1589" s="19"/>
      <c r="AS1589" s="19"/>
      <c r="AT1589" s="19"/>
      <c r="AU1589" s="19"/>
      <c r="AV1589" s="19"/>
      <c r="AX1589" s="19"/>
    </row>
    <row r="1590" spans="27:64">
      <c r="AA1590" s="19"/>
      <c r="AB1590" s="19"/>
      <c r="AC1590" s="19"/>
      <c r="AD1590" s="19"/>
      <c r="AE1590" s="19"/>
      <c r="AG1590" s="137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  <c r="BA1590" s="19"/>
      <c r="BB1590" s="19"/>
      <c r="BC1590" s="19"/>
      <c r="BD1590" s="19"/>
      <c r="BE1590" s="19"/>
      <c r="BF1590" s="19"/>
      <c r="BG1590" s="19"/>
      <c r="BH1590" s="19"/>
      <c r="BI1590" s="19"/>
      <c r="BJ1590" s="19"/>
      <c r="BK1590" s="19"/>
      <c r="BL1590" s="19"/>
    </row>
    <row r="1591" spans="27:64">
      <c r="AA1591" s="19"/>
      <c r="AB1591" s="19"/>
      <c r="AC1591" s="19"/>
      <c r="AD1591" s="19"/>
      <c r="AE1591" s="19"/>
      <c r="AG1591" s="137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  <c r="BA1591" s="19"/>
      <c r="BB1591" s="19"/>
      <c r="BC1591" s="19"/>
      <c r="BD1591" s="19"/>
      <c r="BE1591" s="19"/>
      <c r="BF1591" s="19"/>
      <c r="BG1591" s="19"/>
      <c r="BH1591" s="19"/>
      <c r="BI1591" s="19"/>
      <c r="BJ1591" s="19"/>
      <c r="BK1591" s="19"/>
      <c r="BL1591" s="19"/>
    </row>
    <row r="1592" spans="27:64">
      <c r="AA1592" s="19"/>
      <c r="AB1592" s="19"/>
      <c r="AC1592" s="19"/>
      <c r="AD1592" s="19"/>
      <c r="AE1592" s="19"/>
      <c r="AG1592" s="137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  <c r="BA1592" s="19"/>
      <c r="BB1592" s="19"/>
      <c r="BC1592" s="19"/>
      <c r="BD1592" s="19"/>
      <c r="BE1592" s="19"/>
      <c r="BF1592" s="19"/>
      <c r="BG1592" s="19"/>
      <c r="BH1592" s="19"/>
      <c r="BI1592" s="19"/>
      <c r="BJ1592" s="19"/>
      <c r="BK1592" s="19"/>
      <c r="BL1592" s="19"/>
    </row>
    <row r="1593" spans="27:64">
      <c r="AA1593" s="19"/>
      <c r="AB1593" s="19"/>
      <c r="AC1593" s="19"/>
      <c r="AD1593" s="19"/>
      <c r="AE1593" s="19"/>
      <c r="AG1593" s="137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  <c r="BA1593" s="19"/>
      <c r="BB1593" s="19"/>
      <c r="BC1593" s="19"/>
      <c r="BD1593" s="19"/>
      <c r="BE1593" s="19"/>
      <c r="BF1593" s="19"/>
      <c r="BG1593" s="19"/>
      <c r="BH1593" s="19"/>
      <c r="BI1593" s="19"/>
      <c r="BJ1593" s="19"/>
      <c r="BK1593" s="19"/>
      <c r="BL1593" s="19"/>
    </row>
    <row r="1594" spans="27:64">
      <c r="AA1594" s="19"/>
      <c r="AB1594" s="19"/>
      <c r="AC1594" s="19"/>
      <c r="AD1594" s="19"/>
      <c r="AE1594" s="19"/>
      <c r="AG1594" s="137"/>
      <c r="AN1594" s="19"/>
      <c r="AO1594" s="19"/>
      <c r="AP1594" s="19"/>
      <c r="AQ1594" s="19"/>
      <c r="AR1594" s="19"/>
      <c r="AS1594" s="19"/>
      <c r="AT1594" s="19"/>
      <c r="AU1594" s="19"/>
      <c r="AV1594" s="19"/>
      <c r="AX1594" s="19"/>
    </row>
    <row r="1595" spans="27:64">
      <c r="AA1595" s="19"/>
      <c r="AB1595" s="19"/>
      <c r="AC1595" s="19"/>
      <c r="AD1595" s="19"/>
      <c r="AE1595" s="19"/>
      <c r="AG1595" s="137"/>
      <c r="AN1595" s="19"/>
      <c r="AO1595" s="19"/>
      <c r="AP1595" s="19"/>
      <c r="AQ1595" s="19"/>
      <c r="AR1595" s="19"/>
      <c r="AS1595" s="19"/>
      <c r="AT1595" s="19"/>
      <c r="AU1595" s="19"/>
    </row>
    <row r="1596" spans="27:64">
      <c r="AA1596" s="19"/>
      <c r="AB1596" s="19"/>
      <c r="AC1596" s="19"/>
      <c r="AD1596" s="19"/>
      <c r="AE1596" s="19"/>
      <c r="AG1596" s="137"/>
      <c r="AN1596" s="19"/>
      <c r="AO1596" s="19"/>
      <c r="AP1596" s="19"/>
      <c r="AQ1596" s="19"/>
      <c r="AR1596" s="19"/>
      <c r="AS1596" s="19"/>
      <c r="AT1596" s="19"/>
      <c r="AU1596" s="19"/>
    </row>
    <row r="1597" spans="27:64">
      <c r="AA1597" s="19"/>
      <c r="AB1597" s="19"/>
      <c r="AC1597" s="19"/>
      <c r="AD1597" s="19"/>
      <c r="AE1597" s="19"/>
      <c r="AG1597" s="137"/>
      <c r="AN1597" s="19"/>
      <c r="AO1597" s="19"/>
      <c r="AP1597" s="19"/>
      <c r="AQ1597" s="19"/>
      <c r="AR1597" s="19"/>
      <c r="AS1597" s="19"/>
      <c r="AT1597" s="19"/>
      <c r="AU1597" s="19"/>
    </row>
    <row r="1598" spans="27:64">
      <c r="AA1598" s="19"/>
      <c r="AB1598" s="19"/>
      <c r="AC1598" s="19"/>
      <c r="AD1598" s="19"/>
      <c r="AE1598" s="19"/>
      <c r="AG1598" s="137"/>
      <c r="AN1598" s="19"/>
      <c r="AO1598" s="19"/>
      <c r="AP1598" s="19"/>
      <c r="AQ1598" s="19"/>
      <c r="AR1598" s="19"/>
      <c r="AS1598" s="19"/>
      <c r="AT1598" s="19"/>
      <c r="AU1598" s="19"/>
      <c r="AV1598" s="19"/>
    </row>
    <row r="1599" spans="27:64">
      <c r="AA1599" s="19"/>
      <c r="AB1599" s="19"/>
      <c r="AC1599" s="19"/>
      <c r="AD1599" s="19"/>
      <c r="AE1599" s="19"/>
      <c r="AG1599" s="137"/>
      <c r="AN1599" s="19"/>
      <c r="AO1599" s="19"/>
      <c r="AP1599" s="19"/>
      <c r="AQ1599" s="19"/>
      <c r="AR1599" s="19"/>
      <c r="AS1599" s="19"/>
      <c r="AT1599" s="19"/>
      <c r="AU1599" s="19"/>
      <c r="AV1599" s="19"/>
      <c r="AX1599" s="19"/>
    </row>
    <row r="1600" spans="27:64">
      <c r="AA1600" s="19"/>
      <c r="AB1600" s="19"/>
      <c r="AC1600" s="19"/>
      <c r="AD1600" s="19"/>
      <c r="AE1600" s="19"/>
      <c r="AG1600" s="137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  <c r="BA1600" s="19"/>
      <c r="BB1600" s="19"/>
      <c r="BC1600" s="19"/>
      <c r="BD1600" s="19"/>
      <c r="BE1600" s="19"/>
      <c r="BF1600" s="19"/>
      <c r="BG1600" s="19"/>
      <c r="BH1600" s="19"/>
      <c r="BI1600" s="19"/>
      <c r="BJ1600" s="19"/>
      <c r="BK1600" s="19"/>
      <c r="BL1600" s="19"/>
    </row>
    <row r="1601" spans="27:64">
      <c r="AA1601" s="19"/>
      <c r="AB1601" s="19"/>
      <c r="AC1601" s="19"/>
      <c r="AD1601" s="19"/>
      <c r="AE1601" s="19"/>
      <c r="AG1601" s="137"/>
      <c r="AN1601" s="19"/>
      <c r="AO1601" s="19"/>
      <c r="AP1601" s="19"/>
      <c r="AQ1601" s="19"/>
      <c r="AR1601" s="19"/>
      <c r="AS1601" s="19"/>
      <c r="AT1601" s="19"/>
      <c r="AU1601" s="19"/>
      <c r="AV1601" s="19"/>
    </row>
    <row r="1602" spans="27:64">
      <c r="AA1602" s="19"/>
      <c r="AB1602" s="19"/>
      <c r="AC1602" s="19"/>
      <c r="AD1602" s="19"/>
      <c r="AE1602" s="19"/>
      <c r="AG1602" s="137"/>
      <c r="AN1602" s="19"/>
      <c r="AO1602" s="19"/>
      <c r="AP1602" s="19"/>
      <c r="AQ1602" s="19"/>
      <c r="AR1602" s="19"/>
      <c r="AS1602" s="19"/>
      <c r="AT1602" s="19"/>
      <c r="AU1602" s="19"/>
      <c r="AV1602" s="19"/>
      <c r="AX1602" s="19"/>
    </row>
    <row r="1603" spans="27:64">
      <c r="AA1603" s="19"/>
      <c r="AB1603" s="19"/>
      <c r="AC1603" s="19"/>
      <c r="AD1603" s="19"/>
      <c r="AE1603" s="19"/>
      <c r="AG1603" s="137"/>
      <c r="AN1603" s="19"/>
      <c r="AO1603" s="19"/>
      <c r="AP1603" s="19"/>
      <c r="AQ1603" s="19"/>
      <c r="AR1603" s="19"/>
      <c r="AS1603" s="19"/>
      <c r="AT1603" s="19"/>
      <c r="AU1603" s="19"/>
    </row>
    <row r="1604" spans="27:64">
      <c r="AA1604" s="19"/>
      <c r="AB1604" s="19"/>
      <c r="AC1604" s="19"/>
      <c r="AD1604" s="19"/>
      <c r="AE1604" s="19"/>
      <c r="AG1604" s="137"/>
      <c r="AN1604" s="19"/>
      <c r="AO1604" s="19"/>
      <c r="AP1604" s="19"/>
      <c r="AQ1604" s="19"/>
      <c r="AR1604" s="19"/>
      <c r="AS1604" s="19"/>
      <c r="AT1604" s="19"/>
      <c r="AU1604" s="19"/>
      <c r="AV1604" s="19"/>
      <c r="AX1604" s="19"/>
    </row>
    <row r="1605" spans="27:64">
      <c r="AA1605" s="19"/>
      <c r="AB1605" s="19"/>
      <c r="AC1605" s="19"/>
      <c r="AD1605" s="19"/>
      <c r="AE1605" s="19"/>
      <c r="AG1605" s="137"/>
      <c r="AN1605" s="19"/>
      <c r="AO1605" s="19"/>
      <c r="AP1605" s="19"/>
      <c r="AQ1605" s="19"/>
      <c r="AR1605" s="19"/>
      <c r="AS1605" s="19"/>
      <c r="AT1605" s="19"/>
      <c r="AU1605" s="19"/>
    </row>
    <row r="1606" spans="27:64">
      <c r="AA1606" s="19"/>
      <c r="AB1606" s="19"/>
      <c r="AC1606" s="19"/>
      <c r="AD1606" s="19"/>
      <c r="AE1606" s="19"/>
      <c r="AG1606" s="137"/>
      <c r="AN1606" s="19"/>
      <c r="AO1606" s="19"/>
      <c r="AP1606" s="19"/>
      <c r="AQ1606" s="19"/>
      <c r="AR1606" s="19"/>
      <c r="AS1606" s="19"/>
      <c r="AT1606" s="19"/>
      <c r="AU1606" s="19"/>
      <c r="AV1606" s="19"/>
    </row>
    <row r="1607" spans="27:64">
      <c r="AA1607" s="19"/>
      <c r="AB1607" s="19"/>
      <c r="AC1607" s="19"/>
      <c r="AD1607" s="19"/>
      <c r="AE1607" s="19"/>
      <c r="AG1607" s="137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  <c r="BA1607" s="19"/>
      <c r="BB1607" s="19"/>
      <c r="BC1607" s="19"/>
      <c r="BD1607" s="19"/>
      <c r="BE1607" s="19"/>
      <c r="BF1607" s="19"/>
      <c r="BG1607" s="19"/>
      <c r="BH1607" s="19"/>
      <c r="BI1607" s="19"/>
      <c r="BJ1607" s="19"/>
      <c r="BK1607" s="19"/>
      <c r="BL1607" s="19"/>
    </row>
    <row r="1608" spans="27:64">
      <c r="AA1608" s="19"/>
      <c r="AB1608" s="19"/>
      <c r="AC1608" s="19"/>
      <c r="AD1608" s="19"/>
      <c r="AE1608" s="19"/>
      <c r="AG1608" s="137"/>
      <c r="AN1608" s="19"/>
      <c r="AO1608" s="19"/>
      <c r="AP1608" s="19"/>
      <c r="AQ1608" s="19"/>
      <c r="AR1608" s="19"/>
      <c r="AS1608" s="19"/>
      <c r="AT1608" s="19"/>
      <c r="AU1608" s="19"/>
    </row>
    <row r="1609" spans="27:64">
      <c r="AA1609" s="19"/>
      <c r="AB1609" s="19"/>
      <c r="AC1609" s="19"/>
      <c r="AD1609" s="19"/>
      <c r="AE1609" s="19"/>
      <c r="AG1609" s="137"/>
      <c r="AN1609" s="19"/>
      <c r="AO1609" s="19"/>
      <c r="AP1609" s="19"/>
      <c r="AQ1609" s="19"/>
      <c r="AR1609" s="19"/>
      <c r="AS1609" s="19"/>
      <c r="AT1609" s="19"/>
      <c r="AU1609" s="19"/>
      <c r="AV1609" s="19"/>
    </row>
    <row r="1610" spans="27:64">
      <c r="AA1610" s="19"/>
      <c r="AB1610" s="19"/>
      <c r="AC1610" s="19"/>
      <c r="AD1610" s="19"/>
      <c r="AE1610" s="19"/>
      <c r="AG1610" s="137"/>
      <c r="AN1610" s="19"/>
      <c r="AO1610" s="19"/>
      <c r="AP1610" s="19"/>
      <c r="AQ1610" s="19"/>
      <c r="AR1610" s="19"/>
      <c r="AS1610" s="19"/>
      <c r="AT1610" s="19"/>
      <c r="AU1610" s="19"/>
    </row>
    <row r="1611" spans="27:64">
      <c r="AA1611" s="19"/>
      <c r="AB1611" s="19"/>
      <c r="AC1611" s="19"/>
      <c r="AD1611" s="19"/>
      <c r="AE1611" s="19"/>
      <c r="AG1611" s="137"/>
      <c r="AN1611" s="19"/>
      <c r="AO1611" s="19"/>
      <c r="AP1611" s="19"/>
      <c r="AQ1611" s="19"/>
      <c r="AR1611" s="19"/>
      <c r="AS1611" s="19"/>
      <c r="AT1611" s="19"/>
      <c r="AU1611" s="19"/>
      <c r="AV1611" s="19"/>
      <c r="AX1611" s="19"/>
    </row>
    <row r="1612" spans="27:64">
      <c r="AA1612" s="19"/>
      <c r="AB1612" s="19"/>
      <c r="AC1612" s="19"/>
      <c r="AD1612" s="19"/>
      <c r="AE1612" s="19"/>
      <c r="AG1612" s="137"/>
      <c r="AN1612" s="19"/>
      <c r="AO1612" s="19"/>
      <c r="AP1612" s="19"/>
      <c r="AQ1612" s="19"/>
      <c r="AR1612" s="19"/>
      <c r="AS1612" s="19"/>
      <c r="AT1612" s="19"/>
      <c r="AU1612" s="19"/>
      <c r="AV1612" s="19"/>
    </row>
    <row r="1613" spans="27:64">
      <c r="AA1613" s="19"/>
      <c r="AB1613" s="19"/>
      <c r="AC1613" s="19"/>
      <c r="AD1613" s="19"/>
      <c r="AE1613" s="19"/>
      <c r="AG1613" s="137"/>
      <c r="AN1613" s="19"/>
      <c r="AO1613" s="19"/>
      <c r="AP1613" s="19"/>
      <c r="AQ1613" s="19"/>
      <c r="AR1613" s="19"/>
      <c r="AS1613" s="19"/>
      <c r="AT1613" s="19"/>
      <c r="AU1613" s="19"/>
    </row>
    <row r="1614" spans="27:64">
      <c r="AA1614" s="19"/>
      <c r="AB1614" s="19"/>
      <c r="AC1614" s="19"/>
      <c r="AD1614" s="19"/>
      <c r="AE1614" s="19"/>
      <c r="AG1614" s="137"/>
      <c r="AN1614" s="19"/>
      <c r="AO1614" s="19"/>
      <c r="AP1614" s="19"/>
      <c r="AQ1614" s="19"/>
      <c r="AR1614" s="19"/>
      <c r="AS1614" s="19"/>
      <c r="AT1614" s="19"/>
      <c r="AU1614" s="19"/>
    </row>
    <row r="1615" spans="27:64">
      <c r="AA1615" s="19"/>
      <c r="AB1615" s="19"/>
      <c r="AC1615" s="19"/>
      <c r="AD1615" s="19"/>
      <c r="AE1615" s="19"/>
      <c r="AG1615" s="137"/>
      <c r="AN1615" s="19"/>
      <c r="AO1615" s="19"/>
      <c r="AP1615" s="19"/>
      <c r="AQ1615" s="19"/>
      <c r="AR1615" s="19"/>
      <c r="AS1615" s="19"/>
      <c r="AT1615" s="19"/>
      <c r="AU1615" s="19"/>
      <c r="AV1615" s="19"/>
      <c r="AX1615" s="19"/>
      <c r="AY1615" s="19"/>
      <c r="AZ1615" s="19"/>
      <c r="BA1615" s="19"/>
      <c r="BB1615" s="19"/>
      <c r="BC1615" s="19"/>
      <c r="BD1615" s="19"/>
      <c r="BE1615" s="19"/>
      <c r="BF1615" s="19"/>
      <c r="BG1615" s="19"/>
      <c r="BH1615" s="19"/>
      <c r="BI1615" s="19"/>
      <c r="BJ1615" s="19"/>
      <c r="BK1615" s="19"/>
      <c r="BL1615" s="19"/>
    </row>
    <row r="1616" spans="27:64">
      <c r="AA1616" s="19"/>
      <c r="AB1616" s="19"/>
      <c r="AC1616" s="19"/>
      <c r="AD1616" s="19"/>
      <c r="AE1616" s="19"/>
      <c r="AG1616" s="137"/>
      <c r="AN1616" s="19"/>
      <c r="AO1616" s="19"/>
      <c r="AP1616" s="19"/>
      <c r="AQ1616" s="19"/>
      <c r="AR1616" s="19"/>
      <c r="AS1616" s="19"/>
      <c r="AT1616" s="19"/>
      <c r="AU1616" s="19"/>
      <c r="AV1616" s="19"/>
    </row>
    <row r="1617" spans="27:64">
      <c r="AA1617" s="19"/>
      <c r="AB1617" s="19"/>
      <c r="AC1617" s="19"/>
      <c r="AD1617" s="19"/>
      <c r="AE1617" s="19"/>
      <c r="AG1617" s="137"/>
      <c r="AN1617" s="19"/>
      <c r="AO1617" s="19"/>
      <c r="AP1617" s="19"/>
      <c r="AQ1617" s="19"/>
      <c r="AR1617" s="19"/>
      <c r="AS1617" s="19"/>
      <c r="AT1617" s="19"/>
      <c r="AU1617" s="19"/>
      <c r="AV1617" s="19"/>
    </row>
    <row r="1618" spans="27:64">
      <c r="AA1618" s="19"/>
      <c r="AB1618" s="19"/>
      <c r="AC1618" s="19"/>
      <c r="AD1618" s="19"/>
      <c r="AE1618" s="19"/>
      <c r="AG1618" s="137"/>
      <c r="AN1618" s="19"/>
      <c r="AO1618" s="19"/>
      <c r="AP1618" s="19"/>
      <c r="AQ1618" s="19"/>
      <c r="AR1618" s="19"/>
      <c r="AS1618" s="19"/>
      <c r="AT1618" s="19"/>
      <c r="AU1618" s="19"/>
      <c r="AV1618" s="19"/>
    </row>
    <row r="1619" spans="27:64">
      <c r="AA1619" s="19"/>
      <c r="AB1619" s="19"/>
      <c r="AC1619" s="19"/>
      <c r="AD1619" s="19"/>
      <c r="AE1619" s="19"/>
      <c r="AG1619" s="137"/>
      <c r="AN1619" s="19"/>
      <c r="AO1619" s="19"/>
      <c r="AP1619" s="19"/>
      <c r="AQ1619" s="19"/>
      <c r="AR1619" s="19"/>
      <c r="AS1619" s="19"/>
      <c r="AT1619" s="19"/>
      <c r="AU1619" s="19"/>
      <c r="AV1619" s="19"/>
      <c r="AX1619" s="19"/>
    </row>
    <row r="1620" spans="27:64">
      <c r="AA1620" s="19"/>
      <c r="AB1620" s="19"/>
      <c r="AC1620" s="19"/>
      <c r="AD1620" s="19"/>
      <c r="AE1620" s="19"/>
      <c r="AG1620" s="137"/>
      <c r="AN1620" s="19"/>
      <c r="AO1620" s="19"/>
      <c r="AP1620" s="19"/>
      <c r="AQ1620" s="19"/>
      <c r="AR1620" s="19"/>
      <c r="AS1620" s="19"/>
      <c r="AT1620" s="19"/>
      <c r="AU1620" s="19"/>
      <c r="AV1620" s="19"/>
    </row>
    <row r="1621" spans="27:64">
      <c r="AA1621" s="19"/>
      <c r="AB1621" s="19"/>
      <c r="AC1621" s="19"/>
      <c r="AD1621" s="19"/>
      <c r="AE1621" s="19"/>
      <c r="AG1621" s="137"/>
      <c r="AN1621" s="19"/>
      <c r="AO1621" s="19"/>
      <c r="AP1621" s="19"/>
      <c r="AQ1621" s="19"/>
      <c r="AR1621" s="19"/>
      <c r="AS1621" s="19"/>
      <c r="AT1621" s="19"/>
      <c r="AU1621" s="19"/>
      <c r="AV1621" s="19"/>
    </row>
    <row r="1622" spans="27:64">
      <c r="AA1622" s="19"/>
      <c r="AB1622" s="19"/>
      <c r="AC1622" s="19"/>
      <c r="AD1622" s="19"/>
      <c r="AE1622" s="19"/>
      <c r="AG1622" s="137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  <c r="BA1622" s="19"/>
      <c r="BB1622" s="19"/>
      <c r="BC1622" s="19"/>
      <c r="BD1622" s="19"/>
      <c r="BE1622" s="19"/>
      <c r="BF1622" s="19"/>
      <c r="BG1622" s="19"/>
      <c r="BH1622" s="19"/>
      <c r="BI1622" s="19"/>
      <c r="BJ1622" s="19"/>
      <c r="BK1622" s="19"/>
      <c r="BL1622" s="19"/>
    </row>
    <row r="1623" spans="27:64">
      <c r="AA1623" s="19"/>
      <c r="AB1623" s="19"/>
      <c r="AC1623" s="19"/>
      <c r="AD1623" s="19"/>
      <c r="AE1623" s="19"/>
      <c r="AG1623" s="137"/>
      <c r="AN1623" s="19"/>
      <c r="AO1623" s="19"/>
      <c r="AP1623" s="19"/>
      <c r="AQ1623" s="19"/>
      <c r="AR1623" s="19"/>
      <c r="AS1623" s="19"/>
      <c r="AT1623" s="19"/>
      <c r="AU1623" s="19"/>
      <c r="AV1623" s="19"/>
      <c r="AX1623" s="19"/>
      <c r="AY1623" s="19"/>
      <c r="AZ1623" s="19"/>
      <c r="BA1623" s="19"/>
      <c r="BB1623" s="19"/>
      <c r="BC1623" s="19"/>
      <c r="BD1623" s="19"/>
      <c r="BE1623" s="19"/>
      <c r="BF1623" s="19"/>
      <c r="BG1623" s="19"/>
      <c r="BH1623" s="19"/>
      <c r="BI1623" s="19"/>
      <c r="BJ1623" s="19"/>
      <c r="BK1623" s="19"/>
      <c r="BL1623" s="19"/>
    </row>
    <row r="1624" spans="27:64">
      <c r="AA1624" s="19"/>
      <c r="AB1624" s="19"/>
      <c r="AC1624" s="19"/>
      <c r="AD1624" s="19"/>
      <c r="AE1624" s="19"/>
      <c r="AG1624" s="137"/>
      <c r="AN1624" s="19"/>
      <c r="AO1624" s="19"/>
      <c r="AP1624" s="19"/>
      <c r="AQ1624" s="19"/>
      <c r="AR1624" s="19"/>
      <c r="AS1624" s="19"/>
      <c r="AT1624" s="19"/>
      <c r="AU1624" s="19"/>
      <c r="AV1624" s="19"/>
      <c r="AX1624" s="19"/>
    </row>
    <row r="1625" spans="27:64">
      <c r="AA1625" s="19"/>
      <c r="AB1625" s="19"/>
      <c r="AC1625" s="19"/>
      <c r="AD1625" s="19"/>
      <c r="AE1625" s="19"/>
      <c r="AG1625" s="137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  <c r="BA1625" s="19"/>
      <c r="BB1625" s="19"/>
      <c r="BC1625" s="19"/>
      <c r="BD1625" s="19"/>
      <c r="BE1625" s="19"/>
      <c r="BF1625" s="19"/>
      <c r="BG1625" s="19"/>
      <c r="BH1625" s="19"/>
      <c r="BI1625" s="19"/>
      <c r="BJ1625" s="19"/>
      <c r="BK1625" s="19"/>
      <c r="BL1625" s="19"/>
    </row>
    <row r="1626" spans="27:64">
      <c r="AA1626" s="19"/>
      <c r="AB1626" s="19"/>
      <c r="AC1626" s="19"/>
      <c r="AD1626" s="19"/>
      <c r="AE1626" s="19"/>
      <c r="AG1626" s="137"/>
      <c r="AN1626" s="19"/>
      <c r="AO1626" s="19"/>
      <c r="AP1626" s="19"/>
      <c r="AQ1626" s="19"/>
      <c r="AR1626" s="19"/>
      <c r="AS1626" s="19"/>
      <c r="AT1626" s="19"/>
      <c r="AU1626" s="19"/>
    </row>
    <row r="1627" spans="27:64">
      <c r="AA1627" s="19"/>
      <c r="AB1627" s="19"/>
      <c r="AC1627" s="19"/>
      <c r="AD1627" s="19"/>
      <c r="AE1627" s="19"/>
      <c r="AG1627" s="137"/>
      <c r="AN1627" s="19"/>
      <c r="AO1627" s="19"/>
      <c r="AP1627" s="19"/>
      <c r="AQ1627" s="19"/>
      <c r="AR1627" s="19"/>
      <c r="AS1627" s="19"/>
      <c r="AT1627" s="19"/>
      <c r="AU1627" s="19"/>
    </row>
    <row r="1628" spans="27:64">
      <c r="AA1628" s="19"/>
      <c r="AB1628" s="19"/>
      <c r="AC1628" s="19"/>
      <c r="AD1628" s="19"/>
      <c r="AE1628" s="19"/>
      <c r="AG1628" s="137"/>
      <c r="AN1628" s="19"/>
      <c r="AO1628" s="19"/>
      <c r="AP1628" s="19"/>
      <c r="AQ1628" s="19"/>
      <c r="AR1628" s="19"/>
      <c r="AS1628" s="19"/>
      <c r="AT1628" s="19"/>
      <c r="AU1628" s="19"/>
      <c r="AV1628" s="19"/>
      <c r="AX1628" s="19"/>
      <c r="AY1628" s="19"/>
      <c r="AZ1628" s="19"/>
      <c r="BA1628" s="19"/>
      <c r="BB1628" s="19"/>
      <c r="BC1628" s="19"/>
      <c r="BD1628" s="19"/>
      <c r="BE1628" s="19"/>
      <c r="BF1628" s="19"/>
      <c r="BG1628" s="19"/>
      <c r="BH1628" s="19"/>
      <c r="BI1628" s="19"/>
      <c r="BJ1628" s="19"/>
      <c r="BK1628" s="19"/>
      <c r="BL1628" s="19"/>
    </row>
    <row r="1629" spans="27:64">
      <c r="AA1629" s="19"/>
      <c r="AB1629" s="19"/>
      <c r="AC1629" s="19"/>
      <c r="AD1629" s="19"/>
      <c r="AE1629" s="19"/>
      <c r="AG1629" s="137"/>
      <c r="AN1629" s="19"/>
      <c r="AO1629" s="19"/>
      <c r="AP1629" s="19"/>
      <c r="AQ1629" s="19"/>
      <c r="AR1629" s="19"/>
      <c r="AS1629" s="19"/>
      <c r="AT1629" s="19"/>
      <c r="AU1629" s="19"/>
      <c r="AV1629" s="19"/>
    </row>
    <row r="1630" spans="27:64">
      <c r="AA1630" s="19"/>
      <c r="AB1630" s="19"/>
      <c r="AC1630" s="19"/>
      <c r="AD1630" s="19"/>
      <c r="AE1630" s="19"/>
      <c r="AG1630" s="137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  <c r="BA1630" s="19"/>
      <c r="BB1630" s="19"/>
      <c r="BC1630" s="19"/>
      <c r="BD1630" s="19"/>
      <c r="BE1630" s="19"/>
      <c r="BF1630" s="19"/>
      <c r="BG1630" s="19"/>
      <c r="BH1630" s="19"/>
      <c r="BI1630" s="19"/>
      <c r="BJ1630" s="19"/>
      <c r="BK1630" s="19"/>
      <c r="BL1630" s="19"/>
    </row>
    <row r="1631" spans="27:64">
      <c r="AA1631" s="19"/>
      <c r="AB1631" s="19"/>
      <c r="AC1631" s="19"/>
      <c r="AD1631" s="19"/>
      <c r="AE1631" s="19"/>
      <c r="AG1631" s="137"/>
      <c r="AN1631" s="19"/>
      <c r="AO1631" s="19"/>
      <c r="AP1631" s="19"/>
      <c r="AQ1631" s="19"/>
      <c r="AR1631" s="19"/>
      <c r="AS1631" s="19"/>
      <c r="AT1631" s="19"/>
      <c r="AU1631" s="19"/>
    </row>
    <row r="1632" spans="27:64">
      <c r="AA1632" s="19"/>
      <c r="AB1632" s="19"/>
      <c r="AC1632" s="19"/>
      <c r="AD1632" s="19"/>
      <c r="AE1632" s="19"/>
      <c r="AG1632" s="137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19"/>
      <c r="BC1632" s="19"/>
      <c r="BD1632" s="19"/>
      <c r="BE1632" s="19"/>
      <c r="BF1632" s="19"/>
      <c r="BG1632" s="19"/>
      <c r="BH1632" s="19"/>
      <c r="BI1632" s="19"/>
      <c r="BJ1632" s="19"/>
      <c r="BK1632" s="19"/>
      <c r="BL1632" s="19"/>
    </row>
    <row r="1633" spans="27:64">
      <c r="AA1633" s="19"/>
      <c r="AB1633" s="19"/>
      <c r="AC1633" s="19"/>
      <c r="AD1633" s="19"/>
      <c r="AE1633" s="19"/>
      <c r="AG1633" s="137"/>
      <c r="AN1633" s="19"/>
      <c r="AO1633" s="19"/>
      <c r="AP1633" s="19"/>
      <c r="AQ1633" s="19"/>
      <c r="AR1633" s="19"/>
      <c r="AS1633" s="19"/>
      <c r="AT1633" s="19"/>
      <c r="AU1633" s="19"/>
    </row>
    <row r="1634" spans="27:64">
      <c r="AA1634" s="19"/>
      <c r="AB1634" s="19"/>
      <c r="AC1634" s="19"/>
      <c r="AD1634" s="19"/>
      <c r="AE1634" s="19"/>
      <c r="AG1634" s="137"/>
      <c r="AN1634" s="19"/>
      <c r="AO1634" s="19"/>
      <c r="AP1634" s="19"/>
      <c r="AQ1634" s="19"/>
      <c r="AR1634" s="19"/>
      <c r="AS1634" s="19"/>
      <c r="AT1634" s="19"/>
      <c r="AU1634" s="19"/>
    </row>
    <row r="1635" spans="27:64">
      <c r="AA1635" s="19"/>
      <c r="AB1635" s="19"/>
      <c r="AC1635" s="19"/>
      <c r="AD1635" s="19"/>
      <c r="AE1635" s="19"/>
      <c r="AG1635" s="137"/>
      <c r="AN1635" s="19"/>
      <c r="AO1635" s="19"/>
      <c r="AP1635" s="19"/>
      <c r="AQ1635" s="19"/>
      <c r="AR1635" s="19"/>
      <c r="AS1635" s="19"/>
      <c r="AT1635" s="19"/>
      <c r="AU1635" s="19"/>
    </row>
    <row r="1636" spans="27:64">
      <c r="AA1636" s="19"/>
      <c r="AB1636" s="19"/>
      <c r="AC1636" s="19"/>
      <c r="AD1636" s="19"/>
      <c r="AE1636" s="19"/>
      <c r="AG1636" s="137"/>
      <c r="AN1636" s="19"/>
      <c r="AO1636" s="19"/>
      <c r="AP1636" s="19"/>
      <c r="AQ1636" s="19"/>
      <c r="AR1636" s="19"/>
      <c r="AS1636" s="19"/>
      <c r="AT1636" s="19"/>
      <c r="AU1636" s="19"/>
    </row>
    <row r="1637" spans="27:64">
      <c r="AA1637" s="19"/>
      <c r="AB1637" s="19"/>
      <c r="AC1637" s="19"/>
      <c r="AD1637" s="19"/>
      <c r="AE1637" s="19"/>
      <c r="AG1637" s="137"/>
      <c r="AN1637" s="19"/>
      <c r="AO1637" s="19"/>
      <c r="AP1637" s="19"/>
      <c r="AQ1637" s="19"/>
      <c r="AR1637" s="19"/>
      <c r="AS1637" s="19"/>
      <c r="AT1637" s="19"/>
      <c r="AU1637" s="19"/>
    </row>
    <row r="1638" spans="27:64">
      <c r="AA1638" s="19"/>
      <c r="AB1638" s="19"/>
      <c r="AC1638" s="19"/>
      <c r="AD1638" s="19"/>
      <c r="AE1638" s="19"/>
      <c r="AG1638" s="137"/>
      <c r="AN1638" s="19"/>
      <c r="AO1638" s="19"/>
      <c r="AP1638" s="19"/>
      <c r="AQ1638" s="19"/>
      <c r="AR1638" s="19"/>
      <c r="AS1638" s="19"/>
      <c r="AT1638" s="19"/>
      <c r="AU1638" s="19"/>
      <c r="AV1638" s="19"/>
      <c r="AX1638" s="19"/>
    </row>
    <row r="1639" spans="27:64">
      <c r="AA1639" s="19"/>
      <c r="AB1639" s="19"/>
      <c r="AC1639" s="19"/>
      <c r="AD1639" s="19"/>
      <c r="AE1639" s="19"/>
      <c r="AG1639" s="137"/>
      <c r="AN1639" s="19"/>
      <c r="AO1639" s="19"/>
      <c r="AP1639" s="19"/>
      <c r="AQ1639" s="19"/>
      <c r="AR1639" s="19"/>
      <c r="AS1639" s="19"/>
      <c r="AT1639" s="19"/>
      <c r="AU1639" s="19"/>
      <c r="AV1639" s="19"/>
      <c r="AX1639" s="19"/>
    </row>
    <row r="1640" spans="27:64">
      <c r="AA1640" s="19"/>
      <c r="AB1640" s="19"/>
      <c r="AC1640" s="19"/>
      <c r="AD1640" s="19"/>
      <c r="AE1640" s="19"/>
      <c r="AG1640" s="137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/>
      <c r="BC1640" s="19"/>
      <c r="BD1640" s="19"/>
      <c r="BE1640" s="19"/>
      <c r="BF1640" s="19"/>
      <c r="BG1640" s="19"/>
      <c r="BH1640" s="19"/>
      <c r="BI1640" s="19"/>
      <c r="BJ1640" s="19"/>
      <c r="BK1640" s="19"/>
      <c r="BL1640" s="19"/>
    </row>
    <row r="1641" spans="27:64">
      <c r="AA1641" s="19"/>
      <c r="AB1641" s="19"/>
      <c r="AC1641" s="19"/>
      <c r="AD1641" s="19"/>
      <c r="AE1641" s="19"/>
      <c r="AG1641" s="137"/>
      <c r="AN1641" s="19"/>
      <c r="AO1641" s="19"/>
      <c r="AP1641" s="19"/>
      <c r="AQ1641" s="19"/>
      <c r="AR1641" s="19"/>
      <c r="AS1641" s="19"/>
      <c r="AT1641" s="19"/>
      <c r="AU1641" s="19"/>
    </row>
    <row r="1642" spans="27:64">
      <c r="AA1642" s="19"/>
      <c r="AB1642" s="19"/>
      <c r="AC1642" s="19"/>
      <c r="AD1642" s="19"/>
      <c r="AE1642" s="19"/>
      <c r="AG1642" s="137"/>
      <c r="AN1642" s="19"/>
      <c r="AO1642" s="19"/>
      <c r="AP1642" s="19"/>
      <c r="AQ1642" s="19"/>
      <c r="AR1642" s="19"/>
      <c r="AS1642" s="19"/>
      <c r="AT1642" s="19"/>
      <c r="AU1642" s="19"/>
      <c r="AV1642" s="19"/>
      <c r="AX1642" s="19"/>
      <c r="AY1642" s="19"/>
      <c r="AZ1642" s="19"/>
      <c r="BA1642" s="19"/>
      <c r="BB1642" s="19"/>
      <c r="BC1642" s="19"/>
      <c r="BD1642" s="19"/>
      <c r="BE1642" s="19"/>
      <c r="BF1642" s="19"/>
      <c r="BG1642" s="19"/>
      <c r="BH1642" s="19"/>
      <c r="BI1642" s="19"/>
      <c r="BJ1642" s="19"/>
      <c r="BK1642" s="19"/>
      <c r="BL1642" s="19"/>
    </row>
    <row r="1643" spans="27:64">
      <c r="AA1643" s="19"/>
      <c r="AB1643" s="19"/>
      <c r="AC1643" s="19"/>
      <c r="AD1643" s="19"/>
      <c r="AE1643" s="19"/>
      <c r="AG1643" s="137"/>
      <c r="AN1643" s="19"/>
      <c r="AO1643" s="19"/>
      <c r="AP1643" s="19"/>
      <c r="AQ1643" s="19"/>
      <c r="AR1643" s="19"/>
      <c r="AS1643" s="19"/>
      <c r="AT1643" s="19"/>
      <c r="AU1643" s="19"/>
      <c r="AV1643" s="5"/>
    </row>
    <row r="1644" spans="27:64">
      <c r="AA1644" s="19"/>
      <c r="AB1644" s="19"/>
      <c r="AC1644" s="19"/>
      <c r="AD1644" s="19"/>
      <c r="AE1644" s="19"/>
      <c r="AG1644" s="137"/>
      <c r="AN1644" s="19"/>
      <c r="AO1644" s="19"/>
      <c r="AP1644" s="19"/>
      <c r="AQ1644" s="19"/>
      <c r="AR1644" s="19"/>
      <c r="AS1644" s="19"/>
      <c r="AT1644" s="19"/>
      <c r="AU1644" s="19"/>
      <c r="AV1644" s="19"/>
    </row>
    <row r="1645" spans="27:64">
      <c r="AA1645" s="19"/>
      <c r="AB1645" s="19"/>
      <c r="AC1645" s="19"/>
      <c r="AD1645" s="19"/>
      <c r="AE1645" s="19"/>
      <c r="AG1645" s="137"/>
      <c r="AN1645" s="19"/>
      <c r="AO1645" s="19"/>
      <c r="AP1645" s="19"/>
      <c r="AQ1645" s="19"/>
      <c r="AR1645" s="19"/>
      <c r="AS1645" s="19"/>
      <c r="AT1645" s="19"/>
      <c r="AU1645" s="19"/>
      <c r="AV1645" s="19"/>
      <c r="AX1645" s="19"/>
      <c r="AY1645" s="19"/>
      <c r="AZ1645" s="19"/>
      <c r="BA1645" s="19"/>
      <c r="BB1645" s="19"/>
      <c r="BC1645" s="19"/>
      <c r="BD1645" s="19"/>
      <c r="BE1645" s="19"/>
      <c r="BF1645" s="19"/>
      <c r="BG1645" s="19"/>
      <c r="BH1645" s="19"/>
      <c r="BI1645" s="19"/>
      <c r="BJ1645" s="19"/>
      <c r="BK1645" s="19"/>
      <c r="BL1645" s="19"/>
    </row>
    <row r="1646" spans="27:64">
      <c r="AA1646" s="19"/>
      <c r="AB1646" s="19"/>
      <c r="AC1646" s="19"/>
      <c r="AD1646" s="19"/>
      <c r="AE1646" s="19"/>
      <c r="AG1646" s="137"/>
      <c r="AN1646" s="19"/>
      <c r="AO1646" s="19"/>
      <c r="AP1646" s="19"/>
      <c r="AQ1646" s="19"/>
      <c r="AR1646" s="19"/>
      <c r="AS1646" s="19"/>
      <c r="AT1646" s="19"/>
      <c r="AU1646" s="19"/>
      <c r="AV1646" s="19"/>
    </row>
    <row r="1647" spans="27:64">
      <c r="AA1647" s="19"/>
      <c r="AB1647" s="19"/>
      <c r="AC1647" s="19"/>
      <c r="AD1647" s="19"/>
      <c r="AE1647" s="19"/>
      <c r="AG1647" s="137"/>
      <c r="AN1647" s="19"/>
      <c r="AO1647" s="19"/>
      <c r="AP1647" s="19"/>
      <c r="AQ1647" s="19"/>
      <c r="AR1647" s="19"/>
      <c r="AS1647" s="19"/>
      <c r="AT1647" s="19"/>
      <c r="AU1647" s="19"/>
      <c r="AV1647" s="19"/>
    </row>
    <row r="1648" spans="27:64">
      <c r="AA1648" s="19"/>
      <c r="AB1648" s="19"/>
      <c r="AC1648" s="19"/>
      <c r="AD1648" s="19"/>
      <c r="AE1648" s="19"/>
      <c r="AG1648" s="137"/>
      <c r="AN1648" s="19"/>
      <c r="AO1648" s="19"/>
      <c r="AP1648" s="19"/>
      <c r="AQ1648" s="19"/>
      <c r="AR1648" s="19"/>
      <c r="AS1648" s="19"/>
      <c r="AT1648" s="19"/>
      <c r="AU1648" s="19"/>
    </row>
    <row r="1649" spans="27:64">
      <c r="AA1649" s="19"/>
      <c r="AB1649" s="19"/>
      <c r="AC1649" s="19"/>
      <c r="AD1649" s="19"/>
      <c r="AE1649" s="19"/>
      <c r="AG1649" s="137"/>
      <c r="AN1649" s="19"/>
      <c r="AO1649" s="19"/>
      <c r="AP1649" s="19"/>
      <c r="AQ1649" s="19"/>
      <c r="AR1649" s="19"/>
      <c r="AS1649" s="19"/>
      <c r="AT1649" s="19"/>
      <c r="AU1649" s="19"/>
    </row>
    <row r="1650" spans="27:64">
      <c r="AA1650" s="19"/>
      <c r="AB1650" s="19"/>
      <c r="AC1650" s="19"/>
      <c r="AD1650" s="19"/>
      <c r="AE1650" s="19"/>
      <c r="AG1650" s="137"/>
      <c r="AN1650" s="19"/>
      <c r="AO1650" s="19"/>
      <c r="AP1650" s="19"/>
      <c r="AQ1650" s="19"/>
      <c r="AR1650" s="19"/>
      <c r="AS1650" s="19"/>
      <c r="AT1650" s="19"/>
      <c r="AU1650" s="19"/>
    </row>
    <row r="1651" spans="27:64">
      <c r="AA1651" s="19"/>
      <c r="AB1651" s="19"/>
      <c r="AC1651" s="19"/>
      <c r="AD1651" s="19"/>
      <c r="AE1651" s="19"/>
      <c r="AG1651" s="137"/>
      <c r="AN1651" s="19"/>
      <c r="AO1651" s="19"/>
      <c r="AP1651" s="19"/>
      <c r="AQ1651" s="19"/>
      <c r="AR1651" s="19"/>
      <c r="AS1651" s="19"/>
      <c r="AT1651" s="19"/>
      <c r="AU1651" s="19"/>
    </row>
    <row r="1652" spans="27:64">
      <c r="AA1652" s="19"/>
      <c r="AB1652" s="19"/>
      <c r="AC1652" s="19"/>
      <c r="AD1652" s="19"/>
      <c r="AE1652" s="19"/>
      <c r="AG1652" s="137"/>
      <c r="AN1652" s="19"/>
      <c r="AO1652" s="19"/>
      <c r="AP1652" s="19"/>
      <c r="AQ1652" s="19"/>
      <c r="AR1652" s="19"/>
      <c r="AS1652" s="19"/>
      <c r="AT1652" s="19"/>
      <c r="AU1652" s="19"/>
    </row>
    <row r="1653" spans="27:64">
      <c r="AA1653" s="19"/>
      <c r="AB1653" s="19"/>
      <c r="AC1653" s="19"/>
      <c r="AD1653" s="19"/>
      <c r="AE1653" s="19"/>
      <c r="AG1653" s="137"/>
      <c r="AN1653" s="19"/>
      <c r="AO1653" s="19"/>
      <c r="AP1653" s="19"/>
      <c r="AQ1653" s="19"/>
      <c r="AR1653" s="19"/>
      <c r="AS1653" s="19"/>
      <c r="AT1653" s="19"/>
      <c r="AU1653" s="19"/>
    </row>
    <row r="1654" spans="27:64">
      <c r="AA1654" s="19"/>
      <c r="AB1654" s="19"/>
      <c r="AC1654" s="19"/>
      <c r="AD1654" s="19"/>
      <c r="AE1654" s="19"/>
      <c r="AG1654" s="137"/>
      <c r="AN1654" s="19"/>
      <c r="AO1654" s="19"/>
      <c r="AP1654" s="19"/>
      <c r="AQ1654" s="19"/>
      <c r="AR1654" s="19"/>
      <c r="AS1654" s="19"/>
      <c r="AT1654" s="19"/>
      <c r="AU1654" s="19"/>
    </row>
    <row r="1655" spans="27:64">
      <c r="AA1655" s="19"/>
      <c r="AB1655" s="19"/>
      <c r="AC1655" s="19"/>
      <c r="AD1655" s="19"/>
      <c r="AE1655" s="19"/>
      <c r="AG1655" s="137"/>
      <c r="AN1655" s="19"/>
      <c r="AO1655" s="19"/>
      <c r="AP1655" s="19"/>
      <c r="AQ1655" s="19"/>
      <c r="AR1655" s="19"/>
      <c r="AS1655" s="19"/>
      <c r="AT1655" s="19"/>
      <c r="AU1655" s="19"/>
      <c r="AV1655" s="19"/>
    </row>
    <row r="1656" spans="27:64">
      <c r="AA1656" s="19"/>
      <c r="AB1656" s="19"/>
      <c r="AC1656" s="19"/>
      <c r="AD1656" s="19"/>
      <c r="AE1656" s="19"/>
      <c r="AG1656" s="137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  <c r="BA1656" s="19"/>
      <c r="BB1656" s="19"/>
      <c r="BC1656" s="19"/>
      <c r="BD1656" s="19"/>
      <c r="BE1656" s="19"/>
      <c r="BF1656" s="19"/>
      <c r="BG1656" s="19"/>
      <c r="BH1656" s="19"/>
      <c r="BI1656" s="19"/>
      <c r="BJ1656" s="19"/>
      <c r="BK1656" s="19"/>
      <c r="BL1656" s="19"/>
    </row>
    <row r="1657" spans="27:64">
      <c r="AA1657" s="19"/>
      <c r="AB1657" s="19"/>
      <c r="AC1657" s="19"/>
      <c r="AD1657" s="19"/>
      <c r="AE1657" s="19"/>
      <c r="AG1657" s="137"/>
      <c r="AN1657" s="19"/>
      <c r="AO1657" s="19"/>
      <c r="AP1657" s="19"/>
      <c r="AQ1657" s="19"/>
      <c r="AR1657" s="19"/>
      <c r="AS1657" s="19"/>
      <c r="AT1657" s="19"/>
      <c r="AU1657" s="19"/>
    </row>
    <row r="1658" spans="27:64">
      <c r="AA1658" s="19"/>
      <c r="AB1658" s="19"/>
      <c r="AC1658" s="19"/>
      <c r="AD1658" s="19"/>
      <c r="AE1658" s="19"/>
      <c r="AG1658" s="137"/>
      <c r="AN1658" s="19"/>
      <c r="AO1658" s="19"/>
      <c r="AP1658" s="19"/>
      <c r="AQ1658" s="19"/>
      <c r="AR1658" s="19"/>
      <c r="AS1658" s="19"/>
      <c r="AT1658" s="19"/>
      <c r="AU1658" s="19"/>
    </row>
    <row r="1659" spans="27:64">
      <c r="AA1659" s="19"/>
      <c r="AB1659" s="19"/>
      <c r="AC1659" s="19"/>
      <c r="AD1659" s="19"/>
      <c r="AE1659" s="19"/>
      <c r="AG1659" s="137"/>
      <c r="AN1659" s="19"/>
      <c r="AO1659" s="19"/>
      <c r="AP1659" s="19"/>
      <c r="AQ1659" s="19"/>
      <c r="AR1659" s="19"/>
      <c r="AS1659" s="19"/>
      <c r="AT1659" s="19"/>
      <c r="AU1659" s="19"/>
    </row>
    <row r="1660" spans="27:64">
      <c r="AA1660" s="19"/>
      <c r="AB1660" s="19"/>
      <c r="AC1660" s="19"/>
      <c r="AD1660" s="19"/>
      <c r="AE1660" s="19"/>
      <c r="AG1660" s="137"/>
      <c r="AN1660" s="19"/>
      <c r="AO1660" s="19"/>
      <c r="AP1660" s="19"/>
      <c r="AQ1660" s="19"/>
      <c r="AR1660" s="19"/>
      <c r="AS1660" s="19"/>
      <c r="AT1660" s="19"/>
      <c r="AU1660" s="19"/>
    </row>
    <row r="1661" spans="27:64">
      <c r="AA1661" s="19"/>
      <c r="AB1661" s="19"/>
      <c r="AC1661" s="19"/>
      <c r="AD1661" s="19"/>
      <c r="AE1661" s="19"/>
      <c r="AG1661" s="137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  <c r="BA1661" s="19"/>
      <c r="BB1661" s="19"/>
      <c r="BC1661" s="19"/>
      <c r="BD1661" s="19"/>
      <c r="BE1661" s="19"/>
      <c r="BF1661" s="19"/>
      <c r="BG1661" s="19"/>
      <c r="BH1661" s="19"/>
      <c r="BI1661" s="19"/>
      <c r="BJ1661" s="19"/>
      <c r="BK1661" s="19"/>
      <c r="BL1661" s="19"/>
    </row>
    <row r="1662" spans="27:64">
      <c r="AA1662" s="19"/>
      <c r="AB1662" s="19"/>
      <c r="AC1662" s="19"/>
      <c r="AD1662" s="19"/>
      <c r="AE1662" s="19"/>
      <c r="AG1662" s="137"/>
      <c r="AN1662" s="19"/>
      <c r="AO1662" s="19"/>
      <c r="AP1662" s="19"/>
      <c r="AQ1662" s="19"/>
      <c r="AR1662" s="19"/>
      <c r="AS1662" s="19"/>
      <c r="AT1662" s="19"/>
      <c r="AU1662" s="19"/>
    </row>
    <row r="1663" spans="27:64">
      <c r="AA1663" s="19"/>
      <c r="AB1663" s="19"/>
      <c r="AC1663" s="19"/>
      <c r="AD1663" s="19"/>
      <c r="AE1663" s="19"/>
      <c r="AG1663" s="137"/>
      <c r="AN1663" s="19"/>
      <c r="AO1663" s="19"/>
      <c r="AP1663" s="19"/>
      <c r="AQ1663" s="19"/>
      <c r="AR1663" s="19"/>
      <c r="AS1663" s="19"/>
      <c r="AT1663" s="19"/>
      <c r="AU1663" s="19"/>
    </row>
    <row r="1664" spans="27:64">
      <c r="AA1664" s="19"/>
      <c r="AB1664" s="19"/>
      <c r="AC1664" s="19"/>
      <c r="AD1664" s="19"/>
      <c r="AE1664" s="19"/>
      <c r="AG1664" s="137"/>
      <c r="AN1664" s="19"/>
      <c r="AO1664" s="19"/>
      <c r="AP1664" s="19"/>
      <c r="AQ1664" s="19"/>
      <c r="AR1664" s="19"/>
      <c r="AS1664" s="19"/>
      <c r="AT1664" s="19"/>
      <c r="AU1664" s="19"/>
      <c r="AV1664" s="19"/>
      <c r="AX1664" s="19"/>
    </row>
    <row r="1665" spans="27:64">
      <c r="AA1665" s="19"/>
      <c r="AB1665" s="19"/>
      <c r="AC1665" s="19"/>
      <c r="AD1665" s="19"/>
      <c r="AE1665" s="19"/>
      <c r="AG1665" s="137"/>
      <c r="AN1665" s="19"/>
      <c r="AO1665" s="19"/>
      <c r="AP1665" s="19"/>
      <c r="AQ1665" s="19"/>
      <c r="AR1665" s="19"/>
      <c r="AS1665" s="19"/>
      <c r="AT1665" s="19"/>
      <c r="AU1665" s="19"/>
      <c r="AV1665" s="19"/>
      <c r="AX1665" s="19"/>
      <c r="AY1665" s="19"/>
      <c r="AZ1665" s="19"/>
      <c r="BA1665" s="19"/>
      <c r="BB1665" s="19"/>
      <c r="BC1665" s="19"/>
      <c r="BD1665" s="19"/>
      <c r="BE1665" s="19"/>
      <c r="BF1665" s="19"/>
      <c r="BG1665" s="19"/>
      <c r="BH1665" s="19"/>
      <c r="BI1665" s="19"/>
      <c r="BJ1665" s="19"/>
      <c r="BK1665" s="19"/>
      <c r="BL1665" s="19"/>
    </row>
    <row r="1666" spans="27:64">
      <c r="AA1666" s="19"/>
      <c r="AB1666" s="19"/>
      <c r="AC1666" s="19"/>
      <c r="AD1666" s="19"/>
      <c r="AE1666" s="19"/>
      <c r="AG1666" s="137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  <c r="BA1666" s="19"/>
      <c r="BB1666" s="19"/>
      <c r="BC1666" s="19"/>
      <c r="BD1666" s="19"/>
      <c r="BE1666" s="19"/>
      <c r="BF1666" s="19"/>
      <c r="BG1666" s="19"/>
      <c r="BH1666" s="19"/>
      <c r="BI1666" s="19"/>
      <c r="BJ1666" s="19"/>
      <c r="BK1666" s="19"/>
      <c r="BL1666" s="19"/>
    </row>
    <row r="1667" spans="27:64">
      <c r="AA1667" s="19"/>
      <c r="AB1667" s="19"/>
      <c r="AC1667" s="19"/>
      <c r="AD1667" s="19"/>
      <c r="AE1667" s="19"/>
      <c r="AG1667" s="137"/>
      <c r="AN1667" s="19"/>
      <c r="AO1667" s="19"/>
      <c r="AP1667" s="19"/>
      <c r="AQ1667" s="19"/>
      <c r="AR1667" s="19"/>
      <c r="AS1667" s="19"/>
      <c r="AT1667" s="19"/>
      <c r="AU1667" s="19"/>
      <c r="AV1667" s="19"/>
    </row>
    <row r="1668" spans="27:64">
      <c r="AA1668" s="19"/>
      <c r="AB1668" s="19"/>
      <c r="AC1668" s="19"/>
      <c r="AD1668" s="19"/>
      <c r="AE1668" s="19"/>
      <c r="AG1668" s="137"/>
      <c r="AN1668" s="19"/>
      <c r="AO1668" s="19"/>
      <c r="AP1668" s="19"/>
      <c r="AQ1668" s="19"/>
      <c r="AR1668" s="19"/>
      <c r="AS1668" s="19"/>
      <c r="AT1668" s="19"/>
      <c r="AU1668" s="19"/>
    </row>
    <row r="1669" spans="27:64">
      <c r="AA1669" s="19"/>
      <c r="AB1669" s="19"/>
      <c r="AC1669" s="19"/>
      <c r="AD1669" s="19"/>
      <c r="AE1669" s="19"/>
      <c r="AG1669" s="137"/>
      <c r="AN1669" s="19"/>
      <c r="AO1669" s="19"/>
      <c r="AP1669" s="19"/>
      <c r="AQ1669" s="19"/>
      <c r="AR1669" s="19"/>
      <c r="AS1669" s="19"/>
      <c r="AT1669" s="19"/>
      <c r="AU1669" s="19"/>
      <c r="AV1669" s="19"/>
    </row>
    <row r="1670" spans="27:64">
      <c r="AA1670" s="19"/>
      <c r="AB1670" s="19"/>
      <c r="AC1670" s="19"/>
      <c r="AD1670" s="19"/>
      <c r="AE1670" s="19"/>
      <c r="AG1670" s="137"/>
      <c r="AN1670" s="19"/>
      <c r="AO1670" s="19"/>
      <c r="AP1670" s="19"/>
      <c r="AQ1670" s="19"/>
      <c r="AR1670" s="19"/>
      <c r="AS1670" s="19"/>
      <c r="AT1670" s="19"/>
      <c r="AU1670" s="19"/>
      <c r="AV1670" s="19"/>
    </row>
    <row r="1671" spans="27:64">
      <c r="AA1671" s="19"/>
      <c r="AB1671" s="19"/>
      <c r="AC1671" s="19"/>
      <c r="AD1671" s="19"/>
      <c r="AE1671" s="19"/>
      <c r="AG1671" s="137"/>
      <c r="AN1671" s="19"/>
      <c r="AO1671" s="19"/>
      <c r="AP1671" s="19"/>
      <c r="AQ1671" s="19"/>
      <c r="AR1671" s="19"/>
      <c r="AS1671" s="19"/>
      <c r="AT1671" s="19"/>
      <c r="AU1671" s="19"/>
    </row>
    <row r="1672" spans="27:64">
      <c r="AA1672" s="19"/>
      <c r="AB1672" s="19"/>
      <c r="AC1672" s="19"/>
      <c r="AD1672" s="19"/>
      <c r="AE1672" s="19"/>
      <c r="AG1672" s="137"/>
      <c r="AN1672" s="19"/>
      <c r="AO1672" s="19"/>
      <c r="AP1672" s="19"/>
      <c r="AQ1672" s="19"/>
      <c r="AR1672" s="19"/>
      <c r="AS1672" s="19"/>
      <c r="AT1672" s="19"/>
      <c r="AU1672" s="19"/>
      <c r="AV1672" s="19"/>
      <c r="AX1672" s="19"/>
    </row>
    <row r="1673" spans="27:64">
      <c r="AA1673" s="19"/>
      <c r="AB1673" s="19"/>
      <c r="AC1673" s="19"/>
      <c r="AD1673" s="19"/>
      <c r="AE1673" s="19"/>
      <c r="AG1673" s="137"/>
      <c r="AN1673" s="19"/>
      <c r="AO1673" s="19"/>
      <c r="AP1673" s="19"/>
      <c r="AQ1673" s="19"/>
      <c r="AR1673" s="19"/>
      <c r="AS1673" s="19"/>
      <c r="AT1673" s="19"/>
      <c r="AU1673" s="19"/>
    </row>
    <row r="1674" spans="27:64">
      <c r="AA1674" s="19"/>
      <c r="AB1674" s="19"/>
      <c r="AC1674" s="19"/>
      <c r="AD1674" s="19"/>
      <c r="AE1674" s="19"/>
      <c r="AG1674" s="137"/>
      <c r="AN1674" s="19"/>
      <c r="AO1674" s="19"/>
      <c r="AP1674" s="19"/>
      <c r="AQ1674" s="19"/>
      <c r="AR1674" s="19"/>
      <c r="AS1674" s="19"/>
      <c r="AT1674" s="19"/>
      <c r="AU1674" s="19"/>
    </row>
    <row r="1675" spans="27:64">
      <c r="AA1675" s="19"/>
      <c r="AB1675" s="19"/>
      <c r="AC1675" s="19"/>
      <c r="AD1675" s="19"/>
      <c r="AE1675" s="19"/>
      <c r="AG1675" s="137"/>
      <c r="AN1675" s="19"/>
      <c r="AO1675" s="19"/>
      <c r="AP1675" s="19"/>
      <c r="AQ1675" s="19"/>
      <c r="AR1675" s="19"/>
      <c r="AS1675" s="19"/>
      <c r="AT1675" s="19"/>
      <c r="AU1675" s="19"/>
    </row>
    <row r="1676" spans="27:64">
      <c r="AA1676" s="19"/>
      <c r="AB1676" s="19"/>
      <c r="AC1676" s="19"/>
      <c r="AD1676" s="19"/>
      <c r="AE1676" s="19"/>
      <c r="AG1676" s="137"/>
      <c r="AN1676" s="19"/>
      <c r="AO1676" s="19"/>
      <c r="AP1676" s="19"/>
      <c r="AQ1676" s="19"/>
      <c r="AR1676" s="19"/>
      <c r="AS1676" s="19"/>
      <c r="AT1676" s="19"/>
      <c r="AU1676" s="19"/>
      <c r="AV1676" s="19"/>
      <c r="AX1676" s="19"/>
    </row>
    <row r="1677" spans="27:64">
      <c r="AA1677" s="19"/>
      <c r="AB1677" s="19"/>
      <c r="AC1677" s="19"/>
      <c r="AD1677" s="19"/>
      <c r="AE1677" s="19"/>
      <c r="AG1677" s="137"/>
      <c r="AN1677" s="19"/>
      <c r="AO1677" s="19"/>
      <c r="AP1677" s="19"/>
      <c r="AQ1677" s="19"/>
      <c r="AR1677" s="19"/>
      <c r="AS1677" s="19"/>
      <c r="AT1677" s="19"/>
      <c r="AU1677" s="19"/>
      <c r="AV1677" s="19"/>
    </row>
    <row r="1678" spans="27:64">
      <c r="AA1678" s="19"/>
      <c r="AB1678" s="19"/>
      <c r="AC1678" s="19"/>
      <c r="AD1678" s="19"/>
      <c r="AE1678" s="19"/>
      <c r="AG1678" s="137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  <c r="BA1678" s="19"/>
      <c r="BB1678" s="19"/>
      <c r="BC1678" s="19"/>
      <c r="BD1678" s="19"/>
      <c r="BE1678" s="19"/>
      <c r="BF1678" s="19"/>
      <c r="BG1678" s="19"/>
      <c r="BH1678" s="19"/>
      <c r="BI1678" s="19"/>
      <c r="BJ1678" s="19"/>
      <c r="BK1678" s="19"/>
      <c r="BL1678" s="19"/>
    </row>
    <row r="1679" spans="27:64">
      <c r="AA1679" s="19"/>
      <c r="AB1679" s="19"/>
      <c r="AC1679" s="19"/>
      <c r="AD1679" s="19"/>
      <c r="AE1679" s="19"/>
      <c r="AG1679" s="137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  <c r="BA1679" s="19"/>
      <c r="BB1679" s="19"/>
      <c r="BC1679" s="19"/>
      <c r="BD1679" s="19"/>
      <c r="BE1679" s="19"/>
      <c r="BF1679" s="19"/>
      <c r="BG1679" s="19"/>
      <c r="BH1679" s="19"/>
      <c r="BI1679" s="19"/>
      <c r="BJ1679" s="19"/>
      <c r="BK1679" s="19"/>
      <c r="BL1679" s="19"/>
    </row>
    <row r="1680" spans="27:64">
      <c r="AA1680" s="19"/>
      <c r="AB1680" s="19"/>
      <c r="AC1680" s="19"/>
      <c r="AD1680" s="19"/>
      <c r="AE1680" s="19"/>
      <c r="AG1680" s="137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  <c r="BA1680" s="19"/>
      <c r="BB1680" s="19"/>
      <c r="BC1680" s="19"/>
      <c r="BD1680" s="19"/>
      <c r="BE1680" s="19"/>
      <c r="BF1680" s="19"/>
      <c r="BG1680" s="19"/>
      <c r="BH1680" s="19"/>
      <c r="BI1680" s="19"/>
      <c r="BJ1680" s="19"/>
      <c r="BK1680" s="19"/>
      <c r="BL1680" s="19"/>
    </row>
    <row r="1681" spans="27:64">
      <c r="AA1681" s="19"/>
      <c r="AB1681" s="19"/>
      <c r="AC1681" s="19"/>
      <c r="AD1681" s="19"/>
      <c r="AE1681" s="19"/>
      <c r="AG1681" s="137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  <c r="BA1681" s="19"/>
      <c r="BB1681" s="19"/>
      <c r="BC1681" s="19"/>
      <c r="BD1681" s="19"/>
      <c r="BE1681" s="19"/>
      <c r="BF1681" s="19"/>
      <c r="BG1681" s="19"/>
      <c r="BH1681" s="19"/>
      <c r="BI1681" s="19"/>
      <c r="BJ1681" s="19"/>
      <c r="BK1681" s="19"/>
      <c r="BL1681" s="19"/>
    </row>
    <row r="1682" spans="27:64">
      <c r="AA1682" s="19"/>
      <c r="AB1682" s="19"/>
      <c r="AC1682" s="19"/>
      <c r="AD1682" s="19"/>
      <c r="AE1682" s="19"/>
      <c r="AG1682" s="137"/>
      <c r="AN1682" s="19"/>
      <c r="AO1682" s="19"/>
      <c r="AP1682" s="19"/>
      <c r="AQ1682" s="19"/>
      <c r="AR1682" s="19"/>
      <c r="AS1682" s="19"/>
      <c r="AT1682" s="19"/>
      <c r="AU1682" s="19"/>
      <c r="AV1682" s="19"/>
      <c r="AX1682" s="19"/>
    </row>
    <row r="1683" spans="27:64">
      <c r="AA1683" s="19"/>
      <c r="AB1683" s="19"/>
      <c r="AC1683" s="19"/>
      <c r="AD1683" s="19"/>
      <c r="AE1683" s="19"/>
      <c r="AG1683" s="137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  <c r="BA1683" s="19"/>
      <c r="BB1683" s="19"/>
      <c r="BC1683" s="19"/>
      <c r="BD1683" s="19"/>
      <c r="BE1683" s="19"/>
      <c r="BF1683" s="19"/>
      <c r="BG1683" s="19"/>
      <c r="BH1683" s="19"/>
      <c r="BI1683" s="19"/>
      <c r="BJ1683" s="19"/>
      <c r="BK1683" s="19"/>
      <c r="BL1683" s="19"/>
    </row>
    <row r="1684" spans="27:64">
      <c r="AA1684" s="19"/>
      <c r="AB1684" s="19"/>
      <c r="AC1684" s="19"/>
      <c r="AD1684" s="19"/>
      <c r="AE1684" s="19"/>
      <c r="AG1684" s="137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  <c r="BA1684" s="19"/>
      <c r="BB1684" s="19"/>
      <c r="BC1684" s="19"/>
      <c r="BD1684" s="19"/>
      <c r="BE1684" s="19"/>
      <c r="BF1684" s="19"/>
      <c r="BG1684" s="19"/>
      <c r="BH1684" s="19"/>
      <c r="BI1684" s="19"/>
      <c r="BJ1684" s="19"/>
      <c r="BK1684" s="19"/>
      <c r="BL1684" s="19"/>
    </row>
    <row r="1685" spans="27:64">
      <c r="AA1685" s="19"/>
      <c r="AB1685" s="19"/>
      <c r="AC1685" s="19"/>
      <c r="AD1685" s="19"/>
      <c r="AE1685" s="19"/>
      <c r="AG1685" s="137"/>
      <c r="AN1685" s="19"/>
      <c r="AO1685" s="19"/>
      <c r="AP1685" s="19"/>
      <c r="AQ1685" s="19"/>
      <c r="AR1685" s="19"/>
      <c r="AS1685" s="19"/>
      <c r="AT1685" s="19"/>
      <c r="AU1685" s="19"/>
      <c r="AV1685" s="19"/>
      <c r="AX1685" s="19"/>
    </row>
    <row r="1686" spans="27:64">
      <c r="AA1686" s="19"/>
      <c r="AB1686" s="19"/>
      <c r="AC1686" s="19"/>
      <c r="AD1686" s="19"/>
      <c r="AE1686" s="19"/>
      <c r="AG1686" s="137"/>
      <c r="AN1686" s="19"/>
      <c r="AO1686" s="19"/>
      <c r="AP1686" s="19"/>
      <c r="AQ1686" s="19"/>
      <c r="AR1686" s="19"/>
      <c r="AS1686" s="19"/>
      <c r="AT1686" s="19"/>
      <c r="AU1686" s="19"/>
      <c r="AV1686" s="19"/>
      <c r="AX1686" s="19"/>
    </row>
    <row r="1687" spans="27:64">
      <c r="AA1687" s="19"/>
      <c r="AB1687" s="19"/>
      <c r="AC1687" s="19"/>
      <c r="AD1687" s="19"/>
      <c r="AE1687" s="19"/>
      <c r="AG1687" s="137"/>
      <c r="AN1687" s="19"/>
      <c r="AO1687" s="19"/>
      <c r="AP1687" s="19"/>
      <c r="AQ1687" s="19"/>
      <c r="AR1687" s="19"/>
      <c r="AS1687" s="19"/>
      <c r="AT1687" s="19"/>
      <c r="AU1687" s="19"/>
      <c r="AV1687" s="19"/>
      <c r="AX1687" s="19"/>
      <c r="AY1687" s="19"/>
      <c r="AZ1687" s="19"/>
      <c r="BA1687" s="19"/>
      <c r="BB1687" s="19"/>
      <c r="BC1687" s="19"/>
      <c r="BD1687" s="19"/>
      <c r="BE1687" s="19"/>
      <c r="BF1687" s="19"/>
      <c r="BG1687" s="19"/>
      <c r="BH1687" s="19"/>
      <c r="BI1687" s="19"/>
      <c r="BJ1687" s="19"/>
      <c r="BK1687" s="19"/>
      <c r="BL1687" s="19"/>
    </row>
    <row r="1688" spans="27:64">
      <c r="AA1688" s="19"/>
      <c r="AB1688" s="19"/>
      <c r="AC1688" s="19"/>
      <c r="AD1688" s="19"/>
      <c r="AE1688" s="19"/>
      <c r="AG1688" s="137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  <c r="BA1688" s="19"/>
      <c r="BB1688" s="19"/>
      <c r="BC1688" s="19"/>
      <c r="BD1688" s="19"/>
      <c r="BE1688" s="19"/>
      <c r="BF1688" s="19"/>
      <c r="BG1688" s="19"/>
      <c r="BH1688" s="19"/>
      <c r="BI1688" s="19"/>
      <c r="BJ1688" s="19"/>
      <c r="BK1688" s="19"/>
      <c r="BL1688" s="19"/>
    </row>
    <row r="1689" spans="27:64">
      <c r="AA1689" s="19"/>
      <c r="AB1689" s="19"/>
      <c r="AC1689" s="19"/>
      <c r="AD1689" s="19"/>
      <c r="AE1689" s="19"/>
      <c r="AG1689" s="137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  <c r="BA1689" s="19"/>
      <c r="BB1689" s="19"/>
      <c r="BC1689" s="19"/>
      <c r="BD1689" s="19"/>
      <c r="BE1689" s="19"/>
      <c r="BF1689" s="19"/>
      <c r="BG1689" s="19"/>
      <c r="BH1689" s="19"/>
      <c r="BI1689" s="19"/>
      <c r="BJ1689" s="19"/>
      <c r="BK1689" s="19"/>
      <c r="BL1689" s="19"/>
    </row>
    <row r="1690" spans="27:64">
      <c r="AA1690" s="19"/>
      <c r="AB1690" s="19"/>
      <c r="AC1690" s="19"/>
      <c r="AD1690" s="19"/>
      <c r="AE1690" s="19"/>
      <c r="AG1690" s="137"/>
      <c r="AN1690" s="19"/>
      <c r="AO1690" s="19"/>
      <c r="AP1690" s="19"/>
      <c r="AQ1690" s="19"/>
      <c r="AR1690" s="19"/>
      <c r="AS1690" s="19"/>
      <c r="AT1690" s="19"/>
      <c r="AU1690" s="19"/>
      <c r="AV1690" s="19"/>
    </row>
    <row r="1691" spans="27:64">
      <c r="AA1691" s="19"/>
      <c r="AB1691" s="19"/>
      <c r="AC1691" s="19"/>
      <c r="AD1691" s="19"/>
      <c r="AE1691" s="19"/>
      <c r="AG1691" s="137"/>
      <c r="AN1691" s="19"/>
      <c r="AO1691" s="19"/>
      <c r="AP1691" s="19"/>
      <c r="AQ1691" s="19"/>
      <c r="AR1691" s="19"/>
      <c r="AS1691" s="19"/>
      <c r="AT1691" s="19"/>
      <c r="AU1691" s="19"/>
      <c r="AV1691" s="19"/>
    </row>
    <row r="1692" spans="27:64">
      <c r="AA1692" s="19"/>
      <c r="AB1692" s="19"/>
      <c r="AC1692" s="19"/>
      <c r="AD1692" s="19"/>
      <c r="AE1692" s="19"/>
      <c r="AG1692" s="137"/>
      <c r="AN1692" s="19"/>
      <c r="AO1692" s="19"/>
      <c r="AP1692" s="19"/>
      <c r="AQ1692" s="19"/>
      <c r="AR1692" s="19"/>
      <c r="AS1692" s="19"/>
      <c r="AT1692" s="19"/>
      <c r="AU1692" s="19"/>
      <c r="AV1692" s="19"/>
    </row>
    <row r="1693" spans="27:64">
      <c r="AA1693" s="19"/>
      <c r="AB1693" s="19"/>
      <c r="AC1693" s="19"/>
      <c r="AD1693" s="19"/>
      <c r="AE1693" s="19"/>
      <c r="AG1693" s="137"/>
      <c r="AN1693" s="19"/>
      <c r="AO1693" s="19"/>
      <c r="AP1693" s="19"/>
      <c r="AQ1693" s="19"/>
      <c r="AR1693" s="19"/>
      <c r="AS1693" s="19"/>
      <c r="AT1693" s="19"/>
      <c r="AU1693" s="19"/>
      <c r="AV1693" s="19"/>
      <c r="AX1693" s="19"/>
    </row>
    <row r="1694" spans="27:64">
      <c r="AA1694" s="19"/>
      <c r="AB1694" s="19"/>
      <c r="AC1694" s="19"/>
      <c r="AD1694" s="19"/>
      <c r="AE1694" s="19"/>
      <c r="AG1694" s="137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  <c r="BA1694" s="19"/>
      <c r="BB1694" s="19"/>
      <c r="BC1694" s="19"/>
      <c r="BD1694" s="19"/>
      <c r="BE1694" s="19"/>
      <c r="BF1694" s="19"/>
      <c r="BG1694" s="19"/>
      <c r="BH1694" s="19"/>
      <c r="BI1694" s="19"/>
      <c r="BJ1694" s="19"/>
      <c r="BK1694" s="19"/>
      <c r="BL1694" s="19"/>
    </row>
    <row r="1695" spans="27:64">
      <c r="AA1695" s="19"/>
      <c r="AB1695" s="19"/>
      <c r="AC1695" s="19"/>
      <c r="AD1695" s="19"/>
      <c r="AE1695" s="19"/>
      <c r="AG1695" s="137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  <c r="BA1695" s="19"/>
      <c r="BB1695" s="19"/>
      <c r="BC1695" s="19"/>
      <c r="BD1695" s="19"/>
      <c r="BE1695" s="19"/>
      <c r="BF1695" s="19"/>
      <c r="BG1695" s="19"/>
      <c r="BH1695" s="19"/>
      <c r="BI1695" s="19"/>
      <c r="BJ1695" s="19"/>
      <c r="BK1695" s="19"/>
      <c r="BL1695" s="19"/>
    </row>
    <row r="1696" spans="27:64">
      <c r="AA1696" s="19"/>
      <c r="AB1696" s="19"/>
      <c r="AC1696" s="19"/>
      <c r="AD1696" s="19"/>
      <c r="AE1696" s="19"/>
      <c r="AG1696" s="137"/>
      <c r="AN1696" s="19"/>
      <c r="AO1696" s="19"/>
      <c r="AP1696" s="19"/>
      <c r="AQ1696" s="19"/>
      <c r="AR1696" s="19"/>
      <c r="AS1696" s="19"/>
      <c r="AT1696" s="19"/>
      <c r="AU1696" s="19"/>
    </row>
    <row r="1697" spans="27:64">
      <c r="AA1697" s="19"/>
      <c r="AB1697" s="19"/>
      <c r="AC1697" s="19"/>
      <c r="AD1697" s="19"/>
      <c r="AE1697" s="19"/>
      <c r="AG1697" s="137"/>
      <c r="AN1697" s="19"/>
      <c r="AO1697" s="19"/>
      <c r="AP1697" s="19"/>
      <c r="AQ1697" s="19"/>
      <c r="AR1697" s="19"/>
      <c r="AS1697" s="19"/>
      <c r="AT1697" s="19"/>
      <c r="AU1697" s="19"/>
      <c r="AV1697" s="19"/>
      <c r="AX1697" s="19"/>
    </row>
    <row r="1698" spans="27:64">
      <c r="AA1698" s="19"/>
      <c r="AB1698" s="19"/>
      <c r="AC1698" s="19"/>
      <c r="AD1698" s="19"/>
      <c r="AE1698" s="19"/>
      <c r="AG1698" s="137"/>
      <c r="AN1698" s="19"/>
      <c r="AO1698" s="19"/>
      <c r="AP1698" s="19"/>
      <c r="AQ1698" s="19"/>
      <c r="AR1698" s="19"/>
      <c r="AS1698" s="19"/>
      <c r="AT1698" s="19"/>
      <c r="AU1698" s="19"/>
      <c r="AV1698" s="19"/>
    </row>
    <row r="1699" spans="27:64">
      <c r="AA1699" s="19"/>
      <c r="AB1699" s="19"/>
      <c r="AC1699" s="19"/>
      <c r="AD1699" s="19"/>
      <c r="AE1699" s="19"/>
      <c r="AG1699" s="137"/>
      <c r="AN1699" s="19"/>
      <c r="AO1699" s="19"/>
      <c r="AP1699" s="19"/>
      <c r="AQ1699" s="19"/>
      <c r="AR1699" s="19"/>
      <c r="AS1699" s="19"/>
      <c r="AT1699" s="19"/>
      <c r="AU1699" s="19"/>
      <c r="AV1699" s="19"/>
    </row>
    <row r="1700" spans="27:64">
      <c r="AA1700" s="19"/>
      <c r="AB1700" s="19"/>
      <c r="AC1700" s="19"/>
      <c r="AD1700" s="19"/>
      <c r="AE1700" s="19"/>
      <c r="AG1700" s="137"/>
      <c r="AN1700" s="19"/>
      <c r="AO1700" s="19"/>
      <c r="AP1700" s="19"/>
      <c r="AQ1700" s="19"/>
      <c r="AR1700" s="19"/>
      <c r="AS1700" s="19"/>
      <c r="AT1700" s="19"/>
      <c r="AU1700" s="19"/>
    </row>
    <row r="1701" spans="27:64">
      <c r="AA1701" s="19"/>
      <c r="AB1701" s="19"/>
      <c r="AC1701" s="19"/>
      <c r="AD1701" s="19"/>
      <c r="AE1701" s="19"/>
      <c r="AG1701" s="137"/>
      <c r="AN1701" s="19"/>
      <c r="AO1701" s="19"/>
      <c r="AP1701" s="19"/>
      <c r="AQ1701" s="19"/>
      <c r="AR1701" s="19"/>
      <c r="AS1701" s="19"/>
      <c r="AT1701" s="19"/>
      <c r="AU1701" s="19"/>
    </row>
    <row r="1702" spans="27:64">
      <c r="AA1702" s="19"/>
      <c r="AB1702" s="19"/>
      <c r="AC1702" s="19"/>
      <c r="AD1702" s="19"/>
      <c r="AE1702" s="19"/>
      <c r="AG1702" s="137"/>
      <c r="AN1702" s="19"/>
      <c r="AO1702" s="19"/>
      <c r="AP1702" s="19"/>
      <c r="AQ1702" s="19"/>
      <c r="AR1702" s="19"/>
      <c r="AS1702" s="19"/>
      <c r="AT1702" s="19"/>
      <c r="AU1702" s="19"/>
    </row>
    <row r="1703" spans="27:64">
      <c r="AA1703" s="19"/>
      <c r="AB1703" s="19"/>
      <c r="AC1703" s="19"/>
      <c r="AD1703" s="19"/>
      <c r="AE1703" s="19"/>
      <c r="AG1703" s="137"/>
      <c r="AN1703" s="19"/>
      <c r="AO1703" s="19"/>
      <c r="AP1703" s="19"/>
      <c r="AQ1703" s="19"/>
      <c r="AR1703" s="19"/>
      <c r="AS1703" s="19"/>
      <c r="AT1703" s="19"/>
      <c r="AU1703" s="19"/>
    </row>
    <row r="1704" spans="27:64">
      <c r="AA1704" s="19"/>
      <c r="AB1704" s="19"/>
      <c r="AC1704" s="19"/>
      <c r="AD1704" s="19"/>
      <c r="AE1704" s="19"/>
      <c r="AG1704" s="137"/>
      <c r="AN1704" s="19"/>
      <c r="AO1704" s="19"/>
      <c r="AP1704" s="19"/>
      <c r="AQ1704" s="19"/>
      <c r="AR1704" s="19"/>
      <c r="AS1704" s="19"/>
      <c r="AT1704" s="19"/>
      <c r="AU1704" s="19"/>
    </row>
    <row r="1705" spans="27:64">
      <c r="AA1705" s="19"/>
      <c r="AB1705" s="19"/>
      <c r="AC1705" s="19"/>
      <c r="AD1705" s="19"/>
      <c r="AE1705" s="19"/>
      <c r="AG1705" s="137"/>
      <c r="AN1705" s="19"/>
      <c r="AO1705" s="19"/>
      <c r="AP1705" s="19"/>
      <c r="AQ1705" s="19"/>
      <c r="AR1705" s="19"/>
      <c r="AS1705" s="19"/>
      <c r="AT1705" s="19"/>
      <c r="AU1705" s="19"/>
    </row>
    <row r="1706" spans="27:64">
      <c r="AA1706" s="19"/>
      <c r="AB1706" s="19"/>
      <c r="AC1706" s="19"/>
      <c r="AD1706" s="19"/>
      <c r="AE1706" s="19"/>
      <c r="AG1706" s="137"/>
      <c r="AN1706" s="19"/>
      <c r="AO1706" s="19"/>
      <c r="AP1706" s="19"/>
      <c r="AQ1706" s="19"/>
      <c r="AR1706" s="19"/>
      <c r="AS1706" s="19"/>
      <c r="AT1706" s="19"/>
      <c r="AU1706" s="19"/>
    </row>
    <row r="1707" spans="27:64">
      <c r="AA1707" s="19"/>
      <c r="AB1707" s="19"/>
      <c r="AC1707" s="19"/>
      <c r="AD1707" s="19"/>
      <c r="AE1707" s="19"/>
      <c r="AG1707" s="137"/>
      <c r="AN1707" s="19"/>
      <c r="AO1707" s="19"/>
      <c r="AP1707" s="19"/>
      <c r="AQ1707" s="19"/>
      <c r="AR1707" s="19"/>
      <c r="AS1707" s="19"/>
      <c r="AT1707" s="19"/>
      <c r="AU1707" s="19"/>
    </row>
    <row r="1708" spans="27:64">
      <c r="AA1708" s="19"/>
      <c r="AB1708" s="19"/>
      <c r="AC1708" s="19"/>
      <c r="AD1708" s="19"/>
      <c r="AE1708" s="19"/>
      <c r="AG1708" s="137"/>
      <c r="AN1708" s="19"/>
      <c r="AO1708" s="19"/>
      <c r="AP1708" s="19"/>
      <c r="AQ1708" s="19"/>
      <c r="AR1708" s="19"/>
      <c r="AS1708" s="19"/>
      <c r="AT1708" s="19"/>
      <c r="AU1708" s="19"/>
      <c r="AV1708" s="19"/>
    </row>
    <row r="1709" spans="27:64">
      <c r="AA1709" s="19"/>
      <c r="AB1709" s="19"/>
      <c r="AC1709" s="19"/>
      <c r="AD1709" s="19"/>
      <c r="AE1709" s="19"/>
      <c r="AG1709" s="137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  <c r="BA1709" s="19"/>
      <c r="BB1709" s="19"/>
      <c r="BC1709" s="19"/>
      <c r="BD1709" s="19"/>
      <c r="BE1709" s="19"/>
      <c r="BF1709" s="19"/>
      <c r="BG1709" s="19"/>
      <c r="BH1709" s="19"/>
      <c r="BI1709" s="19"/>
      <c r="BJ1709" s="19"/>
      <c r="BK1709" s="19"/>
      <c r="BL1709" s="19"/>
    </row>
    <row r="1710" spans="27:64">
      <c r="AA1710" s="19"/>
      <c r="AB1710" s="19"/>
      <c r="AC1710" s="19"/>
      <c r="AD1710" s="19"/>
      <c r="AE1710" s="19"/>
      <c r="AG1710" s="137"/>
      <c r="AN1710" s="19"/>
      <c r="AO1710" s="19"/>
      <c r="AP1710" s="19"/>
      <c r="AQ1710" s="19"/>
      <c r="AR1710" s="19"/>
      <c r="AS1710" s="19"/>
      <c r="AT1710" s="19"/>
      <c r="AU1710" s="19"/>
      <c r="AV1710" s="19"/>
    </row>
    <row r="1711" spans="27:64">
      <c r="AA1711" s="19"/>
      <c r="AB1711" s="19"/>
      <c r="AC1711" s="19"/>
      <c r="AD1711" s="19"/>
      <c r="AE1711" s="19"/>
      <c r="AG1711" s="137"/>
      <c r="AN1711" s="19"/>
      <c r="AO1711" s="19"/>
      <c r="AP1711" s="19"/>
      <c r="AQ1711" s="19"/>
      <c r="AR1711" s="19"/>
      <c r="AS1711" s="19"/>
      <c r="AT1711" s="19"/>
      <c r="AU1711" s="19"/>
      <c r="AV1711" s="19"/>
    </row>
    <row r="1712" spans="27:64">
      <c r="AA1712" s="19"/>
      <c r="AB1712" s="19"/>
      <c r="AC1712" s="19"/>
      <c r="AD1712" s="19"/>
      <c r="AE1712" s="19"/>
      <c r="AG1712" s="137"/>
      <c r="AN1712" s="19"/>
      <c r="AO1712" s="19"/>
      <c r="AP1712" s="19"/>
      <c r="AQ1712" s="19"/>
      <c r="AR1712" s="19"/>
      <c r="AS1712" s="19"/>
      <c r="AT1712" s="19"/>
      <c r="AU1712" s="19"/>
      <c r="AV1712" s="19"/>
      <c r="AX1712" s="19"/>
    </row>
    <row r="1713" spans="27:64">
      <c r="AA1713" s="19"/>
      <c r="AB1713" s="19"/>
      <c r="AC1713" s="19"/>
      <c r="AD1713" s="19"/>
      <c r="AE1713" s="19"/>
      <c r="AG1713" s="137"/>
      <c r="AN1713" s="19"/>
      <c r="AO1713" s="19"/>
      <c r="AP1713" s="19"/>
      <c r="AQ1713" s="19"/>
      <c r="AR1713" s="19"/>
      <c r="AS1713" s="19"/>
      <c r="AT1713" s="19"/>
      <c r="AU1713" s="19"/>
      <c r="AV1713" s="19"/>
    </row>
    <row r="1714" spans="27:64">
      <c r="AA1714" s="19"/>
      <c r="AB1714" s="19"/>
      <c r="AC1714" s="19"/>
      <c r="AD1714" s="19"/>
      <c r="AE1714" s="19"/>
      <c r="AG1714" s="137"/>
      <c r="AN1714" s="19"/>
      <c r="AO1714" s="19"/>
      <c r="AP1714" s="19"/>
      <c r="AQ1714" s="19"/>
      <c r="AR1714" s="19"/>
      <c r="AS1714" s="19"/>
      <c r="AT1714" s="19"/>
      <c r="AU1714" s="19"/>
    </row>
    <row r="1715" spans="27:64">
      <c r="AA1715" s="19"/>
      <c r="AB1715" s="19"/>
      <c r="AC1715" s="19"/>
      <c r="AD1715" s="19"/>
      <c r="AE1715" s="19"/>
      <c r="AG1715" s="137"/>
      <c r="AN1715" s="19"/>
      <c r="AO1715" s="19"/>
      <c r="AP1715" s="19"/>
      <c r="AQ1715" s="19"/>
      <c r="AR1715" s="19"/>
      <c r="AS1715" s="19"/>
      <c r="AT1715" s="19"/>
      <c r="AU1715" s="19"/>
      <c r="AV1715" s="19"/>
      <c r="AX1715" s="19"/>
    </row>
    <row r="1716" spans="27:64">
      <c r="AA1716" s="19"/>
      <c r="AB1716" s="19"/>
      <c r="AC1716" s="19"/>
      <c r="AD1716" s="19"/>
      <c r="AE1716" s="19"/>
      <c r="AG1716" s="137"/>
      <c r="AN1716" s="19"/>
      <c r="AO1716" s="19"/>
      <c r="AP1716" s="19"/>
      <c r="AQ1716" s="19"/>
      <c r="AR1716" s="19"/>
      <c r="AS1716" s="19"/>
      <c r="AT1716" s="19"/>
      <c r="AU1716" s="19"/>
      <c r="AV1716" s="19"/>
      <c r="AX1716" s="19"/>
      <c r="AY1716" s="19"/>
      <c r="AZ1716" s="19"/>
      <c r="BA1716" s="19"/>
      <c r="BB1716" s="19"/>
      <c r="BC1716" s="19"/>
      <c r="BD1716" s="19"/>
      <c r="BE1716" s="19"/>
      <c r="BF1716" s="19"/>
      <c r="BG1716" s="19"/>
      <c r="BH1716" s="19"/>
      <c r="BI1716" s="19"/>
      <c r="BJ1716" s="19"/>
      <c r="BK1716" s="19"/>
      <c r="BL1716" s="19"/>
    </row>
    <row r="1717" spans="27:64">
      <c r="AA1717" s="19"/>
      <c r="AB1717" s="19"/>
      <c r="AC1717" s="19"/>
      <c r="AD1717" s="19"/>
      <c r="AE1717" s="19"/>
      <c r="AG1717" s="137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  <c r="BA1717" s="19"/>
      <c r="BB1717" s="19"/>
      <c r="BC1717" s="19"/>
      <c r="BD1717" s="19"/>
      <c r="BE1717" s="19"/>
      <c r="BF1717" s="19"/>
      <c r="BG1717" s="19"/>
      <c r="BH1717" s="19"/>
      <c r="BI1717" s="19"/>
      <c r="BJ1717" s="19"/>
      <c r="BK1717" s="19"/>
      <c r="BL1717" s="19"/>
    </row>
    <row r="1718" spans="27:64">
      <c r="AA1718" s="19"/>
      <c r="AB1718" s="19"/>
      <c r="AC1718" s="19"/>
      <c r="AD1718" s="19"/>
      <c r="AE1718" s="19"/>
      <c r="AG1718" s="137"/>
      <c r="AN1718" s="19"/>
      <c r="AO1718" s="19"/>
      <c r="AP1718" s="19"/>
      <c r="AQ1718" s="19"/>
      <c r="AR1718" s="19"/>
      <c r="AS1718" s="19"/>
      <c r="AT1718" s="19"/>
      <c r="AU1718" s="19"/>
      <c r="AV1718" s="19"/>
    </row>
    <row r="1719" spans="27:64">
      <c r="AA1719" s="19"/>
      <c r="AB1719" s="19"/>
      <c r="AC1719" s="19"/>
      <c r="AD1719" s="19"/>
      <c r="AE1719" s="19"/>
      <c r="AG1719" s="137"/>
      <c r="AN1719" s="19"/>
      <c r="AO1719" s="19"/>
      <c r="AP1719" s="19"/>
      <c r="AQ1719" s="19"/>
      <c r="AR1719" s="19"/>
      <c r="AS1719" s="19"/>
      <c r="AT1719" s="19"/>
      <c r="AU1719" s="19"/>
    </row>
    <row r="1720" spans="27:64">
      <c r="AA1720" s="19"/>
      <c r="AB1720" s="19"/>
      <c r="AC1720" s="19"/>
      <c r="AD1720" s="19"/>
      <c r="AE1720" s="19"/>
      <c r="AG1720" s="137"/>
      <c r="AN1720" s="19"/>
      <c r="AO1720" s="19"/>
      <c r="AP1720" s="19"/>
      <c r="AQ1720" s="19"/>
      <c r="AR1720" s="19"/>
      <c r="AS1720" s="19"/>
      <c r="AT1720" s="19"/>
      <c r="AU1720" s="19"/>
      <c r="AV1720" s="19"/>
    </row>
    <row r="1721" spans="27:64">
      <c r="AA1721" s="19"/>
      <c r="AB1721" s="19"/>
      <c r="AC1721" s="19"/>
      <c r="AD1721" s="19"/>
      <c r="AE1721" s="19"/>
      <c r="AG1721" s="137"/>
      <c r="AN1721" s="19"/>
      <c r="AO1721" s="19"/>
      <c r="AP1721" s="19"/>
      <c r="AQ1721" s="19"/>
      <c r="AR1721" s="19"/>
      <c r="AS1721" s="19"/>
      <c r="AT1721" s="19"/>
      <c r="AU1721" s="19"/>
      <c r="AV1721" s="19"/>
    </row>
    <row r="1722" spans="27:64">
      <c r="AA1722" s="19"/>
      <c r="AB1722" s="19"/>
      <c r="AC1722" s="19"/>
      <c r="AD1722" s="19"/>
      <c r="AE1722" s="19"/>
      <c r="AG1722" s="137"/>
      <c r="AN1722" s="19"/>
      <c r="AO1722" s="19"/>
      <c r="AP1722" s="19"/>
      <c r="AQ1722" s="19"/>
      <c r="AR1722" s="19"/>
      <c r="AS1722" s="19"/>
      <c r="AT1722" s="19"/>
      <c r="AU1722" s="19"/>
      <c r="AV1722" s="19"/>
    </row>
    <row r="1723" spans="27:64">
      <c r="AA1723" s="19"/>
      <c r="AB1723" s="19"/>
      <c r="AC1723" s="19"/>
      <c r="AD1723" s="19"/>
      <c r="AE1723" s="19"/>
      <c r="AG1723" s="137"/>
      <c r="AN1723" s="19"/>
      <c r="AO1723" s="19"/>
      <c r="AP1723" s="19"/>
      <c r="AQ1723" s="19"/>
      <c r="AR1723" s="19"/>
      <c r="AS1723" s="19"/>
      <c r="AT1723" s="19"/>
      <c r="AU1723" s="19"/>
      <c r="AV1723" s="19"/>
    </row>
    <row r="1724" spans="27:64">
      <c r="AA1724" s="19"/>
      <c r="AB1724" s="19"/>
      <c r="AC1724" s="19"/>
      <c r="AD1724" s="19"/>
      <c r="AE1724" s="19"/>
      <c r="AG1724" s="137"/>
      <c r="AN1724" s="19"/>
      <c r="AO1724" s="19"/>
      <c r="AP1724" s="19"/>
      <c r="AQ1724" s="19"/>
      <c r="AR1724" s="19"/>
      <c r="AS1724" s="19"/>
      <c r="AT1724" s="19"/>
      <c r="AU1724" s="19"/>
      <c r="AV1724" s="19"/>
    </row>
    <row r="1725" spans="27:64">
      <c r="AA1725" s="19"/>
      <c r="AB1725" s="19"/>
      <c r="AC1725" s="19"/>
      <c r="AD1725" s="19"/>
      <c r="AE1725" s="19"/>
      <c r="AG1725" s="137"/>
      <c r="AN1725" s="19"/>
      <c r="AO1725" s="19"/>
      <c r="AP1725" s="19"/>
      <c r="AQ1725" s="19"/>
      <c r="AR1725" s="19"/>
      <c r="AS1725" s="19"/>
      <c r="AT1725" s="19"/>
      <c r="AU1725" s="19"/>
      <c r="AV1725" s="19"/>
      <c r="AX1725" s="19"/>
      <c r="AY1725" s="19"/>
      <c r="AZ1725" s="19"/>
      <c r="BA1725" s="19"/>
      <c r="BB1725" s="19"/>
      <c r="BC1725" s="19"/>
      <c r="BD1725" s="19"/>
      <c r="BE1725" s="19"/>
      <c r="BF1725" s="19"/>
      <c r="BG1725" s="19"/>
      <c r="BH1725" s="19"/>
      <c r="BI1725" s="19"/>
      <c r="BJ1725" s="19"/>
      <c r="BK1725" s="19"/>
      <c r="BL1725" s="19"/>
    </row>
    <row r="1726" spans="27:64">
      <c r="AA1726" s="19"/>
      <c r="AB1726" s="19"/>
      <c r="AC1726" s="19"/>
      <c r="AD1726" s="19"/>
      <c r="AE1726" s="19"/>
      <c r="AG1726" s="137"/>
      <c r="AN1726" s="19"/>
      <c r="AO1726" s="19"/>
      <c r="AP1726" s="19"/>
      <c r="AQ1726" s="19"/>
      <c r="AR1726" s="19"/>
      <c r="AS1726" s="19"/>
      <c r="AT1726" s="19"/>
      <c r="AU1726" s="19"/>
    </row>
    <row r="1727" spans="27:64">
      <c r="AA1727" s="19"/>
      <c r="AB1727" s="19"/>
      <c r="AC1727" s="19"/>
      <c r="AD1727" s="19"/>
      <c r="AE1727" s="19"/>
      <c r="AG1727" s="137"/>
      <c r="AN1727" s="19"/>
      <c r="AO1727" s="19"/>
      <c r="AP1727" s="19"/>
      <c r="AQ1727" s="19"/>
      <c r="AR1727" s="19"/>
      <c r="AS1727" s="19"/>
      <c r="AT1727" s="19"/>
      <c r="AU1727" s="19"/>
      <c r="AV1727" s="19"/>
    </row>
    <row r="1728" spans="27:64">
      <c r="AA1728" s="19"/>
      <c r="AB1728" s="19"/>
      <c r="AC1728" s="19"/>
      <c r="AD1728" s="19"/>
      <c r="AE1728" s="19"/>
      <c r="AG1728" s="137"/>
      <c r="AN1728" s="19"/>
      <c r="AO1728" s="19"/>
      <c r="AP1728" s="19"/>
      <c r="AQ1728" s="19"/>
      <c r="AR1728" s="19"/>
      <c r="AS1728" s="19"/>
      <c r="AT1728" s="19"/>
      <c r="AU1728" s="19"/>
      <c r="AV1728" s="19"/>
    </row>
    <row r="1729" spans="27:64">
      <c r="AA1729" s="19"/>
      <c r="AB1729" s="19"/>
      <c r="AC1729" s="19"/>
      <c r="AD1729" s="19"/>
      <c r="AE1729" s="19"/>
      <c r="AG1729" s="137"/>
      <c r="AN1729" s="19"/>
      <c r="AO1729" s="19"/>
      <c r="AP1729" s="19"/>
      <c r="AQ1729" s="19"/>
      <c r="AR1729" s="19"/>
      <c r="AS1729" s="19"/>
      <c r="AT1729" s="19"/>
      <c r="AU1729" s="19"/>
    </row>
    <row r="1730" spans="27:64">
      <c r="AA1730" s="19"/>
      <c r="AB1730" s="19"/>
      <c r="AC1730" s="19"/>
      <c r="AD1730" s="19"/>
      <c r="AE1730" s="19"/>
      <c r="AG1730" s="137"/>
      <c r="AN1730" s="19"/>
      <c r="AO1730" s="19"/>
      <c r="AP1730" s="19"/>
      <c r="AQ1730" s="19"/>
      <c r="AR1730" s="19"/>
      <c r="AS1730" s="19"/>
      <c r="AT1730" s="19"/>
      <c r="AU1730" s="19"/>
      <c r="AV1730" s="19"/>
      <c r="AX1730" s="19"/>
      <c r="AY1730" s="19"/>
      <c r="AZ1730" s="19"/>
      <c r="BA1730" s="19"/>
      <c r="BB1730" s="19"/>
      <c r="BC1730" s="19"/>
      <c r="BD1730" s="19"/>
      <c r="BE1730" s="19"/>
      <c r="BF1730" s="19"/>
      <c r="BG1730" s="19"/>
      <c r="BH1730" s="19"/>
      <c r="BI1730" s="19"/>
      <c r="BJ1730" s="19"/>
      <c r="BK1730" s="19"/>
      <c r="BL1730" s="19"/>
    </row>
    <row r="1731" spans="27:64">
      <c r="AA1731" s="19"/>
      <c r="AB1731" s="19"/>
      <c r="AC1731" s="19"/>
      <c r="AD1731" s="19"/>
      <c r="AE1731" s="19"/>
      <c r="AG1731" s="137"/>
      <c r="AN1731" s="19"/>
      <c r="AO1731" s="19"/>
      <c r="AP1731" s="19"/>
      <c r="AQ1731" s="19"/>
      <c r="AR1731" s="19"/>
      <c r="AS1731" s="19"/>
      <c r="AT1731" s="19"/>
      <c r="AU1731" s="19"/>
      <c r="AV1731" s="19"/>
    </row>
    <row r="1732" spans="27:64">
      <c r="AA1732" s="19"/>
      <c r="AB1732" s="19"/>
      <c r="AC1732" s="19"/>
      <c r="AD1732" s="19"/>
      <c r="AE1732" s="19"/>
      <c r="AG1732" s="137"/>
      <c r="AN1732" s="19"/>
      <c r="AO1732" s="19"/>
      <c r="AP1732" s="19"/>
      <c r="AQ1732" s="19"/>
      <c r="AR1732" s="19"/>
      <c r="AS1732" s="19"/>
      <c r="AT1732" s="19"/>
      <c r="AU1732" s="19"/>
    </row>
    <row r="1733" spans="27:64">
      <c r="AA1733" s="19"/>
      <c r="AB1733" s="19"/>
      <c r="AC1733" s="19"/>
      <c r="AD1733" s="19"/>
      <c r="AE1733" s="19"/>
      <c r="AG1733" s="137"/>
      <c r="AN1733" s="19"/>
      <c r="AO1733" s="19"/>
      <c r="AP1733" s="19"/>
      <c r="AQ1733" s="19"/>
      <c r="AR1733" s="19"/>
      <c r="AS1733" s="19"/>
      <c r="AT1733" s="19"/>
      <c r="AU1733" s="19"/>
    </row>
    <row r="1734" spans="27:64">
      <c r="AA1734" s="19"/>
      <c r="AB1734" s="19"/>
      <c r="AC1734" s="19"/>
      <c r="AD1734" s="19"/>
      <c r="AE1734" s="19"/>
      <c r="AG1734" s="137"/>
      <c r="AN1734" s="19"/>
      <c r="AO1734" s="19"/>
      <c r="AP1734" s="19"/>
      <c r="AQ1734" s="19"/>
      <c r="AR1734" s="19"/>
      <c r="AS1734" s="19"/>
      <c r="AT1734" s="19"/>
      <c r="AU1734" s="19"/>
    </row>
    <row r="1735" spans="27:64">
      <c r="AA1735" s="19"/>
      <c r="AB1735" s="19"/>
      <c r="AC1735" s="19"/>
      <c r="AD1735" s="19"/>
      <c r="AE1735" s="19"/>
      <c r="AG1735" s="137"/>
      <c r="AN1735" s="19"/>
      <c r="AO1735" s="19"/>
      <c r="AP1735" s="19"/>
      <c r="AQ1735" s="19"/>
      <c r="AR1735" s="19"/>
      <c r="AS1735" s="19"/>
      <c r="AT1735" s="19"/>
      <c r="AU1735" s="19"/>
      <c r="AV1735" s="19"/>
      <c r="AX1735" s="19"/>
      <c r="AY1735" s="19"/>
      <c r="AZ1735" s="19"/>
      <c r="BA1735" s="19"/>
      <c r="BB1735" s="19"/>
      <c r="BC1735" s="19"/>
      <c r="BD1735" s="19"/>
      <c r="BE1735" s="19"/>
      <c r="BF1735" s="19"/>
      <c r="BG1735" s="19"/>
      <c r="BH1735" s="19"/>
      <c r="BI1735" s="19"/>
      <c r="BJ1735" s="19"/>
      <c r="BK1735" s="19"/>
      <c r="BL1735" s="19"/>
    </row>
    <row r="1736" spans="27:64">
      <c r="AA1736" s="19"/>
      <c r="AB1736" s="19"/>
      <c r="AC1736" s="19"/>
      <c r="AD1736" s="19"/>
      <c r="AE1736" s="19"/>
      <c r="AG1736" s="137"/>
      <c r="AN1736" s="19"/>
      <c r="AO1736" s="19"/>
      <c r="AP1736" s="19"/>
      <c r="AQ1736" s="19"/>
      <c r="AR1736" s="19"/>
      <c r="AS1736" s="19"/>
      <c r="AT1736" s="19"/>
      <c r="AU1736" s="19"/>
    </row>
    <row r="1737" spans="27:64">
      <c r="AA1737" s="19"/>
      <c r="AB1737" s="19"/>
      <c r="AC1737" s="19"/>
      <c r="AD1737" s="19"/>
      <c r="AE1737" s="19"/>
      <c r="AG1737" s="137"/>
      <c r="AN1737" s="19"/>
      <c r="AO1737" s="19"/>
      <c r="AP1737" s="19"/>
      <c r="AQ1737" s="19"/>
      <c r="AR1737" s="19"/>
      <c r="AS1737" s="19"/>
      <c r="AT1737" s="19"/>
      <c r="AU1737" s="19"/>
      <c r="AV1737" s="19"/>
      <c r="AX1737" s="19"/>
    </row>
    <row r="1738" spans="27:64">
      <c r="AA1738" s="19"/>
      <c r="AB1738" s="19"/>
      <c r="AC1738" s="19"/>
      <c r="AD1738" s="19"/>
      <c r="AE1738" s="19"/>
      <c r="AG1738" s="137"/>
      <c r="AN1738" s="19"/>
      <c r="AO1738" s="19"/>
      <c r="AP1738" s="19"/>
      <c r="AQ1738" s="19"/>
      <c r="AR1738" s="19"/>
      <c r="AS1738" s="19"/>
      <c r="AT1738" s="19"/>
      <c r="AU1738" s="19"/>
    </row>
    <row r="1739" spans="27:64">
      <c r="AA1739" s="19"/>
      <c r="AB1739" s="19"/>
      <c r="AC1739" s="19"/>
      <c r="AD1739" s="19"/>
      <c r="AE1739" s="19"/>
      <c r="AG1739" s="137"/>
      <c r="AN1739" s="19"/>
      <c r="AO1739" s="19"/>
      <c r="AP1739" s="19"/>
      <c r="AQ1739" s="19"/>
      <c r="AR1739" s="19"/>
      <c r="AS1739" s="19"/>
      <c r="AT1739" s="19"/>
      <c r="AU1739" s="19"/>
    </row>
    <row r="1740" spans="27:64">
      <c r="AA1740" s="19"/>
      <c r="AB1740" s="19"/>
      <c r="AC1740" s="19"/>
      <c r="AD1740" s="19"/>
      <c r="AE1740" s="19"/>
      <c r="AG1740" s="137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  <c r="BA1740" s="19"/>
      <c r="BB1740" s="19"/>
      <c r="BC1740" s="19"/>
      <c r="BD1740" s="19"/>
      <c r="BE1740" s="19"/>
      <c r="BF1740" s="19"/>
      <c r="BG1740" s="19"/>
      <c r="BH1740" s="19"/>
      <c r="BI1740" s="19"/>
      <c r="BJ1740" s="19"/>
      <c r="BK1740" s="19"/>
      <c r="BL1740" s="19"/>
    </row>
    <row r="1741" spans="27:64">
      <c r="AA1741" s="19"/>
      <c r="AB1741" s="19"/>
      <c r="AC1741" s="19"/>
      <c r="AD1741" s="19"/>
      <c r="AE1741" s="19"/>
      <c r="AG1741" s="137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  <c r="BA1741" s="19"/>
      <c r="BB1741" s="19"/>
      <c r="BC1741" s="19"/>
      <c r="BD1741" s="19"/>
      <c r="BE1741" s="19"/>
      <c r="BF1741" s="19"/>
      <c r="BG1741" s="19"/>
      <c r="BH1741" s="19"/>
      <c r="BI1741" s="19"/>
      <c r="BJ1741" s="19"/>
      <c r="BK1741" s="19"/>
      <c r="BL1741" s="19"/>
    </row>
    <row r="1742" spans="27:64">
      <c r="AA1742" s="19"/>
      <c r="AB1742" s="19"/>
      <c r="AC1742" s="19"/>
      <c r="AD1742" s="19"/>
      <c r="AE1742" s="19"/>
      <c r="AG1742" s="137"/>
      <c r="AN1742" s="19"/>
      <c r="AO1742" s="19"/>
      <c r="AP1742" s="19"/>
      <c r="AQ1742" s="19"/>
      <c r="AR1742" s="19"/>
      <c r="AS1742" s="19"/>
      <c r="AT1742" s="19"/>
      <c r="AU1742" s="19"/>
    </row>
    <row r="1743" spans="27:64">
      <c r="AA1743" s="19"/>
      <c r="AB1743" s="19"/>
      <c r="AC1743" s="19"/>
      <c r="AD1743" s="19"/>
      <c r="AE1743" s="19"/>
      <c r="AG1743" s="137"/>
      <c r="AN1743" s="19"/>
      <c r="AO1743" s="19"/>
      <c r="AP1743" s="19"/>
      <c r="AQ1743" s="19"/>
      <c r="AR1743" s="19"/>
      <c r="AS1743" s="19"/>
      <c r="AT1743" s="19"/>
      <c r="AU1743" s="19"/>
    </row>
    <row r="1744" spans="27:64">
      <c r="AA1744" s="19"/>
      <c r="AB1744" s="19"/>
      <c r="AC1744" s="19"/>
      <c r="AD1744" s="19"/>
      <c r="AE1744" s="19"/>
      <c r="AG1744" s="137"/>
      <c r="AN1744" s="19"/>
      <c r="AO1744" s="19"/>
      <c r="AP1744" s="19"/>
      <c r="AQ1744" s="19"/>
      <c r="AR1744" s="19"/>
      <c r="AS1744" s="19"/>
      <c r="AT1744" s="19"/>
      <c r="AU1744" s="19"/>
      <c r="AV1744" s="19"/>
    </row>
    <row r="1745" spans="27:64">
      <c r="AA1745" s="19"/>
      <c r="AB1745" s="19"/>
      <c r="AC1745" s="19"/>
      <c r="AD1745" s="19"/>
      <c r="AE1745" s="19"/>
      <c r="AG1745" s="137"/>
      <c r="AN1745" s="19"/>
      <c r="AO1745" s="19"/>
      <c r="AP1745" s="19"/>
      <c r="AQ1745" s="19"/>
      <c r="AR1745" s="19"/>
      <c r="AS1745" s="19"/>
      <c r="AT1745" s="19"/>
      <c r="AU1745" s="19"/>
    </row>
    <row r="1746" spans="27:64">
      <c r="AA1746" s="19"/>
      <c r="AB1746" s="19"/>
      <c r="AC1746" s="19"/>
      <c r="AD1746" s="19"/>
      <c r="AE1746" s="19"/>
      <c r="AG1746" s="137"/>
      <c r="AN1746" s="19"/>
      <c r="AO1746" s="19"/>
      <c r="AP1746" s="19"/>
      <c r="AQ1746" s="19"/>
      <c r="AR1746" s="19"/>
      <c r="AS1746" s="19"/>
      <c r="AT1746" s="19"/>
      <c r="AU1746" s="19"/>
    </row>
    <row r="1747" spans="27:64">
      <c r="AA1747" s="19"/>
      <c r="AB1747" s="19"/>
      <c r="AC1747" s="19"/>
      <c r="AD1747" s="19"/>
      <c r="AE1747" s="19"/>
      <c r="AG1747" s="137"/>
      <c r="AN1747" s="19"/>
      <c r="AO1747" s="19"/>
      <c r="AP1747" s="19"/>
      <c r="AQ1747" s="19"/>
      <c r="AR1747" s="19"/>
      <c r="AS1747" s="19"/>
      <c r="AT1747" s="19"/>
      <c r="AU1747" s="19"/>
    </row>
    <row r="1748" spans="27:64">
      <c r="AA1748" s="19"/>
      <c r="AB1748" s="19"/>
      <c r="AC1748" s="19"/>
      <c r="AD1748" s="19"/>
      <c r="AE1748" s="19"/>
      <c r="AG1748" s="137"/>
      <c r="AN1748" s="19"/>
      <c r="AO1748" s="19"/>
      <c r="AP1748" s="19"/>
      <c r="AQ1748" s="19"/>
      <c r="AR1748" s="19"/>
      <c r="AS1748" s="19"/>
      <c r="AT1748" s="19"/>
      <c r="AU1748" s="19"/>
    </row>
    <row r="1749" spans="27:64">
      <c r="AA1749" s="19"/>
      <c r="AB1749" s="19"/>
      <c r="AC1749" s="19"/>
      <c r="AD1749" s="19"/>
      <c r="AE1749" s="19"/>
      <c r="AG1749" s="137"/>
      <c r="AN1749" s="19"/>
      <c r="AO1749" s="19"/>
      <c r="AP1749" s="19"/>
      <c r="AQ1749" s="19"/>
      <c r="AR1749" s="19"/>
      <c r="AS1749" s="19"/>
      <c r="AT1749" s="19"/>
      <c r="AU1749" s="19"/>
    </row>
    <row r="1750" spans="27:64">
      <c r="AA1750" s="19"/>
      <c r="AB1750" s="19"/>
      <c r="AC1750" s="19"/>
      <c r="AD1750" s="19"/>
      <c r="AE1750" s="19"/>
      <c r="AG1750" s="137"/>
      <c r="AN1750" s="19"/>
      <c r="AO1750" s="19"/>
      <c r="AP1750" s="19"/>
      <c r="AQ1750" s="19"/>
      <c r="AR1750" s="19"/>
      <c r="AS1750" s="19"/>
      <c r="AT1750" s="19"/>
      <c r="AU1750" s="19"/>
      <c r="AV1750" s="19"/>
    </row>
    <row r="1751" spans="27:64">
      <c r="AA1751" s="19"/>
      <c r="AB1751" s="19"/>
      <c r="AC1751" s="19"/>
      <c r="AD1751" s="19"/>
      <c r="AE1751" s="19"/>
      <c r="AG1751" s="137"/>
      <c r="AN1751" s="19"/>
      <c r="AO1751" s="19"/>
      <c r="AP1751" s="19"/>
      <c r="AQ1751" s="19"/>
      <c r="AR1751" s="19"/>
      <c r="AS1751" s="19"/>
      <c r="AT1751" s="19"/>
      <c r="AU1751" s="19"/>
    </row>
    <row r="1752" spans="27:64">
      <c r="AA1752" s="19"/>
      <c r="AB1752" s="19"/>
      <c r="AC1752" s="19"/>
      <c r="AD1752" s="19"/>
      <c r="AE1752" s="19"/>
      <c r="AG1752" s="137"/>
      <c r="AN1752" s="19"/>
      <c r="AO1752" s="19"/>
      <c r="AP1752" s="19"/>
      <c r="AQ1752" s="19"/>
      <c r="AR1752" s="19"/>
      <c r="AS1752" s="19"/>
      <c r="AT1752" s="19"/>
      <c r="AU1752" s="19"/>
    </row>
    <row r="1753" spans="27:64">
      <c r="AA1753" s="19"/>
      <c r="AB1753" s="19"/>
      <c r="AC1753" s="19"/>
      <c r="AD1753" s="19"/>
      <c r="AE1753" s="19"/>
      <c r="AG1753" s="137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  <c r="BA1753" s="19"/>
      <c r="BB1753" s="19"/>
      <c r="BC1753" s="19"/>
      <c r="BD1753" s="19"/>
      <c r="BE1753" s="19"/>
      <c r="BF1753" s="19"/>
      <c r="BG1753" s="19"/>
      <c r="BH1753" s="19"/>
      <c r="BI1753" s="19"/>
      <c r="BJ1753" s="19"/>
      <c r="BK1753" s="19"/>
      <c r="BL1753" s="19"/>
    </row>
    <row r="1754" spans="27:64">
      <c r="AA1754" s="19"/>
      <c r="AB1754" s="19"/>
      <c r="AC1754" s="19"/>
      <c r="AD1754" s="19"/>
      <c r="AE1754" s="19"/>
      <c r="AG1754" s="137"/>
      <c r="AN1754" s="19"/>
      <c r="AO1754" s="19"/>
      <c r="AP1754" s="19"/>
      <c r="AQ1754" s="19"/>
      <c r="AR1754" s="19"/>
      <c r="AS1754" s="19"/>
      <c r="AT1754" s="19"/>
      <c r="AU1754" s="19"/>
    </row>
    <row r="1755" spans="27:64">
      <c r="AA1755" s="19"/>
      <c r="AB1755" s="19"/>
      <c r="AC1755" s="19"/>
      <c r="AD1755" s="19"/>
      <c r="AE1755" s="19"/>
      <c r="AG1755" s="137"/>
      <c r="AN1755" s="19"/>
      <c r="AO1755" s="19"/>
      <c r="AP1755" s="19"/>
      <c r="AQ1755" s="19"/>
      <c r="AR1755" s="19"/>
      <c r="AS1755" s="19"/>
      <c r="AT1755" s="19"/>
      <c r="AU1755" s="19"/>
    </row>
    <row r="1756" spans="27:64">
      <c r="AA1756" s="19"/>
      <c r="AB1756" s="19"/>
      <c r="AC1756" s="19"/>
      <c r="AD1756" s="19"/>
      <c r="AE1756" s="19"/>
      <c r="AG1756" s="137"/>
      <c r="AN1756" s="19"/>
      <c r="AO1756" s="19"/>
      <c r="AP1756" s="19"/>
      <c r="AQ1756" s="19"/>
      <c r="AR1756" s="19"/>
      <c r="AS1756" s="19"/>
      <c r="AT1756" s="19"/>
      <c r="AU1756" s="19"/>
    </row>
    <row r="1757" spans="27:64">
      <c r="AA1757" s="19"/>
      <c r="AB1757" s="19"/>
      <c r="AC1757" s="19"/>
      <c r="AD1757" s="19"/>
      <c r="AE1757" s="19"/>
      <c r="AG1757" s="137"/>
      <c r="AN1757" s="19"/>
      <c r="AO1757" s="19"/>
      <c r="AP1757" s="19"/>
      <c r="AQ1757" s="19"/>
      <c r="AR1757" s="19"/>
      <c r="AS1757" s="19"/>
      <c r="AT1757" s="19"/>
      <c r="AU1757" s="19"/>
    </row>
    <row r="1758" spans="27:64">
      <c r="AA1758" s="19"/>
      <c r="AB1758" s="19"/>
      <c r="AC1758" s="19"/>
      <c r="AD1758" s="19"/>
      <c r="AE1758" s="19"/>
      <c r="AG1758" s="137"/>
      <c r="AN1758" s="19"/>
      <c r="AO1758" s="19"/>
      <c r="AP1758" s="19"/>
      <c r="AQ1758" s="19"/>
      <c r="AR1758" s="19"/>
      <c r="AS1758" s="19"/>
      <c r="AT1758" s="19"/>
      <c r="AU1758" s="19"/>
    </row>
    <row r="1759" spans="27:64">
      <c r="AA1759" s="19"/>
      <c r="AB1759" s="19"/>
      <c r="AC1759" s="19"/>
      <c r="AD1759" s="19"/>
      <c r="AE1759" s="19"/>
      <c r="AG1759" s="137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  <c r="BA1759" s="19"/>
      <c r="BB1759" s="19"/>
      <c r="BC1759" s="19"/>
      <c r="BD1759" s="19"/>
      <c r="BE1759" s="19"/>
      <c r="BF1759" s="19"/>
      <c r="BG1759" s="19"/>
      <c r="BH1759" s="19"/>
      <c r="BI1759" s="19"/>
      <c r="BJ1759" s="19"/>
      <c r="BK1759" s="19"/>
      <c r="BL1759" s="19"/>
    </row>
    <row r="1760" spans="27:64">
      <c r="AA1760" s="19"/>
      <c r="AB1760" s="19"/>
      <c r="AC1760" s="19"/>
      <c r="AD1760" s="19"/>
      <c r="AE1760" s="19"/>
      <c r="AG1760" s="137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  <c r="BA1760" s="19"/>
      <c r="BB1760" s="19"/>
      <c r="BC1760" s="19"/>
      <c r="BD1760" s="19"/>
      <c r="BE1760" s="19"/>
      <c r="BF1760" s="19"/>
      <c r="BG1760" s="19"/>
      <c r="BH1760" s="19"/>
      <c r="BI1760" s="19"/>
      <c r="BJ1760" s="19"/>
      <c r="BK1760" s="19"/>
      <c r="BL1760" s="19"/>
    </row>
    <row r="1761" spans="27:64">
      <c r="AA1761" s="19"/>
      <c r="AB1761" s="19"/>
      <c r="AC1761" s="19"/>
      <c r="AD1761" s="19"/>
      <c r="AE1761" s="19"/>
      <c r="AG1761" s="137"/>
      <c r="AN1761" s="19"/>
      <c r="AO1761" s="19"/>
      <c r="AP1761" s="19"/>
      <c r="AQ1761" s="19"/>
      <c r="AR1761" s="19"/>
      <c r="AS1761" s="19"/>
      <c r="AT1761" s="19"/>
      <c r="AU1761" s="19"/>
      <c r="AV1761" s="19"/>
    </row>
    <row r="1762" spans="27:64">
      <c r="AA1762" s="19"/>
      <c r="AB1762" s="19"/>
      <c r="AC1762" s="19"/>
      <c r="AD1762" s="19"/>
      <c r="AE1762" s="19"/>
      <c r="AG1762" s="137"/>
      <c r="AN1762" s="19"/>
      <c r="AO1762" s="19"/>
      <c r="AP1762" s="19"/>
      <c r="AQ1762" s="19"/>
      <c r="AR1762" s="19"/>
      <c r="AS1762" s="19"/>
      <c r="AT1762" s="19"/>
      <c r="AU1762" s="19"/>
      <c r="AV1762" s="19"/>
    </row>
    <row r="1763" spans="27:64">
      <c r="AA1763" s="19"/>
      <c r="AB1763" s="19"/>
      <c r="AC1763" s="19"/>
      <c r="AD1763" s="19"/>
      <c r="AE1763" s="19"/>
      <c r="AG1763" s="137"/>
      <c r="AN1763" s="19"/>
      <c r="AO1763" s="19"/>
      <c r="AP1763" s="19"/>
      <c r="AQ1763" s="19"/>
      <c r="AR1763" s="19"/>
      <c r="AS1763" s="19"/>
      <c r="AT1763" s="19"/>
      <c r="AU1763" s="19"/>
    </row>
    <row r="1764" spans="27:64">
      <c r="AA1764" s="19"/>
      <c r="AB1764" s="19"/>
      <c r="AC1764" s="19"/>
      <c r="AD1764" s="19"/>
      <c r="AE1764" s="19"/>
      <c r="AG1764" s="137"/>
      <c r="AN1764" s="19"/>
      <c r="AO1764" s="19"/>
      <c r="AP1764" s="19"/>
      <c r="AQ1764" s="19"/>
      <c r="AR1764" s="19"/>
      <c r="AS1764" s="19"/>
      <c r="AT1764" s="19"/>
      <c r="AU1764" s="19"/>
    </row>
    <row r="1765" spans="27:64">
      <c r="AA1765" s="19"/>
      <c r="AB1765" s="19"/>
      <c r="AC1765" s="19"/>
      <c r="AD1765" s="19"/>
      <c r="AE1765" s="19"/>
      <c r="AG1765" s="137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  <c r="BA1765" s="19"/>
      <c r="BB1765" s="19"/>
      <c r="BC1765" s="19"/>
      <c r="BD1765" s="19"/>
      <c r="BE1765" s="19"/>
      <c r="BF1765" s="19"/>
      <c r="BG1765" s="19"/>
      <c r="BH1765" s="19"/>
      <c r="BI1765" s="19"/>
      <c r="BJ1765" s="19"/>
      <c r="BK1765" s="19"/>
      <c r="BL1765" s="19"/>
    </row>
    <row r="1766" spans="27:64">
      <c r="AA1766" s="19"/>
      <c r="AB1766" s="19"/>
      <c r="AC1766" s="19"/>
      <c r="AD1766" s="19"/>
      <c r="AE1766" s="19"/>
      <c r="AG1766" s="137"/>
      <c r="AN1766" s="19"/>
      <c r="AO1766" s="19"/>
      <c r="AP1766" s="19"/>
      <c r="AQ1766" s="19"/>
      <c r="AR1766" s="19"/>
      <c r="AS1766" s="19"/>
      <c r="AT1766" s="19"/>
      <c r="AU1766" s="19"/>
      <c r="AV1766" s="19"/>
      <c r="AX1766" s="19"/>
      <c r="AY1766" s="19"/>
      <c r="AZ1766" s="19"/>
      <c r="BA1766" s="19"/>
      <c r="BB1766" s="19"/>
      <c r="BC1766" s="19"/>
      <c r="BD1766" s="19"/>
      <c r="BE1766" s="19"/>
      <c r="BF1766" s="19"/>
      <c r="BG1766" s="19"/>
      <c r="BH1766" s="19"/>
      <c r="BI1766" s="19"/>
      <c r="BJ1766" s="19"/>
      <c r="BK1766" s="19"/>
      <c r="BL1766" s="19"/>
    </row>
    <row r="1767" spans="27:64">
      <c r="AA1767" s="19"/>
      <c r="AB1767" s="19"/>
      <c r="AC1767" s="19"/>
      <c r="AD1767" s="19"/>
      <c r="AE1767" s="19"/>
      <c r="AG1767" s="137"/>
      <c r="AN1767" s="19"/>
      <c r="AO1767" s="19"/>
      <c r="AP1767" s="19"/>
      <c r="AQ1767" s="19"/>
      <c r="AR1767" s="19"/>
      <c r="AS1767" s="19"/>
      <c r="AT1767" s="19"/>
      <c r="AU1767" s="19"/>
    </row>
    <row r="1768" spans="27:64">
      <c r="AA1768" s="19"/>
      <c r="AB1768" s="19"/>
      <c r="AC1768" s="19"/>
      <c r="AD1768" s="19"/>
      <c r="AE1768" s="19"/>
      <c r="AG1768" s="137"/>
      <c r="AN1768" s="19"/>
      <c r="AO1768" s="19"/>
      <c r="AP1768" s="19"/>
      <c r="AQ1768" s="19"/>
      <c r="AR1768" s="19"/>
      <c r="AS1768" s="19"/>
      <c r="AT1768" s="19"/>
      <c r="AU1768" s="19"/>
      <c r="AV1768" s="19"/>
    </row>
    <row r="1769" spans="27:64">
      <c r="AA1769" s="19"/>
      <c r="AB1769" s="19"/>
      <c r="AC1769" s="19"/>
      <c r="AD1769" s="19"/>
      <c r="AE1769" s="19"/>
      <c r="AG1769" s="137"/>
      <c r="AN1769" s="19"/>
      <c r="AO1769" s="19"/>
      <c r="AP1769" s="19"/>
      <c r="AQ1769" s="19"/>
      <c r="AR1769" s="19"/>
      <c r="AS1769" s="19"/>
      <c r="AT1769" s="19"/>
      <c r="AU1769" s="19"/>
    </row>
    <row r="1770" spans="27:64">
      <c r="AA1770" s="19"/>
      <c r="AB1770" s="19"/>
      <c r="AC1770" s="19"/>
      <c r="AD1770" s="19"/>
      <c r="AE1770" s="19"/>
      <c r="AG1770" s="137"/>
      <c r="AN1770" s="19"/>
      <c r="AO1770" s="19"/>
      <c r="AP1770" s="19"/>
      <c r="AQ1770" s="19"/>
      <c r="AR1770" s="19"/>
      <c r="AS1770" s="19"/>
      <c r="AT1770" s="19"/>
      <c r="AU1770" s="19"/>
      <c r="AV1770" s="19"/>
    </row>
    <row r="1771" spans="27:64">
      <c r="AA1771" s="19"/>
      <c r="AB1771" s="19"/>
      <c r="AC1771" s="19"/>
      <c r="AD1771" s="19"/>
      <c r="AE1771" s="19"/>
      <c r="AG1771" s="137"/>
      <c r="AN1771" s="19"/>
      <c r="AO1771" s="19"/>
      <c r="AP1771" s="19"/>
      <c r="AQ1771" s="19"/>
      <c r="AR1771" s="19"/>
      <c r="AS1771" s="19"/>
      <c r="AT1771" s="19"/>
      <c r="AU1771" s="19"/>
    </row>
    <row r="1772" spans="27:64">
      <c r="AA1772" s="19"/>
      <c r="AB1772" s="19"/>
      <c r="AC1772" s="19"/>
      <c r="AD1772" s="19"/>
      <c r="AE1772" s="19"/>
      <c r="AG1772" s="137"/>
      <c r="AN1772" s="19"/>
      <c r="AO1772" s="19"/>
      <c r="AP1772" s="19"/>
      <c r="AQ1772" s="19"/>
      <c r="AR1772" s="19"/>
      <c r="AS1772" s="19"/>
      <c r="AT1772" s="19"/>
      <c r="AU1772" s="19"/>
      <c r="AV1772" s="19"/>
    </row>
    <row r="1773" spans="27:64">
      <c r="AA1773" s="19"/>
      <c r="AB1773" s="19"/>
      <c r="AC1773" s="19"/>
      <c r="AD1773" s="19"/>
      <c r="AE1773" s="19"/>
      <c r="AG1773" s="137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  <c r="BA1773" s="19"/>
      <c r="BB1773" s="19"/>
      <c r="BC1773" s="19"/>
      <c r="BD1773" s="19"/>
      <c r="BE1773" s="19"/>
      <c r="BF1773" s="19"/>
      <c r="BG1773" s="19"/>
      <c r="BH1773" s="19"/>
      <c r="BI1773" s="19"/>
      <c r="BJ1773" s="19"/>
      <c r="BK1773" s="19"/>
      <c r="BL1773" s="19"/>
    </row>
    <row r="1774" spans="27:64">
      <c r="AA1774" s="19"/>
      <c r="AB1774" s="19"/>
      <c r="AC1774" s="19"/>
      <c r="AD1774" s="19"/>
      <c r="AE1774" s="19"/>
      <c r="AG1774" s="137"/>
      <c r="AN1774" s="19"/>
      <c r="AO1774" s="19"/>
      <c r="AP1774" s="19"/>
      <c r="AQ1774" s="19"/>
      <c r="AR1774" s="19"/>
      <c r="AS1774" s="19"/>
      <c r="AT1774" s="19"/>
      <c r="AU1774" s="19"/>
    </row>
    <row r="1775" spans="27:64">
      <c r="AA1775" s="19"/>
      <c r="AB1775" s="19"/>
      <c r="AC1775" s="19"/>
      <c r="AD1775" s="19"/>
      <c r="AE1775" s="19"/>
      <c r="AG1775" s="137"/>
      <c r="AN1775" s="19"/>
      <c r="AO1775" s="19"/>
      <c r="AP1775" s="19"/>
      <c r="AQ1775" s="19"/>
      <c r="AR1775" s="19"/>
      <c r="AS1775" s="19"/>
      <c r="AT1775" s="19"/>
      <c r="AU1775" s="19"/>
    </row>
    <row r="1776" spans="27:64">
      <c r="AA1776" s="19"/>
      <c r="AB1776" s="19"/>
      <c r="AC1776" s="19"/>
      <c r="AD1776" s="19"/>
      <c r="AE1776" s="19"/>
      <c r="AG1776" s="137"/>
      <c r="AN1776" s="19"/>
      <c r="AO1776" s="19"/>
      <c r="AP1776" s="19"/>
      <c r="AQ1776" s="19"/>
      <c r="AR1776" s="19"/>
      <c r="AS1776" s="19"/>
      <c r="AT1776" s="19"/>
      <c r="AU1776" s="19"/>
    </row>
    <row r="1777" spans="27:48">
      <c r="AA1777" s="19"/>
      <c r="AB1777" s="19"/>
      <c r="AC1777" s="19"/>
      <c r="AD1777" s="19"/>
      <c r="AE1777" s="19"/>
      <c r="AG1777" s="137"/>
      <c r="AN1777" s="19"/>
      <c r="AO1777" s="19"/>
      <c r="AP1777" s="19"/>
      <c r="AQ1777" s="19"/>
      <c r="AR1777" s="19"/>
      <c r="AS1777" s="19"/>
      <c r="AT1777" s="19"/>
      <c r="AU1777" s="19"/>
    </row>
    <row r="1778" spans="27:48">
      <c r="AA1778" s="19"/>
      <c r="AB1778" s="19"/>
      <c r="AC1778" s="19"/>
      <c r="AD1778" s="19"/>
      <c r="AE1778" s="19"/>
      <c r="AG1778" s="137"/>
      <c r="AN1778" s="19"/>
      <c r="AO1778" s="19"/>
      <c r="AP1778" s="19"/>
      <c r="AQ1778" s="19"/>
      <c r="AR1778" s="19"/>
      <c r="AS1778" s="19"/>
      <c r="AT1778" s="19"/>
      <c r="AU1778" s="19"/>
    </row>
    <row r="1779" spans="27:48">
      <c r="AA1779" s="19"/>
      <c r="AB1779" s="19"/>
      <c r="AC1779" s="19"/>
      <c r="AD1779" s="19"/>
      <c r="AE1779" s="19"/>
      <c r="AG1779" s="137"/>
      <c r="AN1779" s="19"/>
      <c r="AO1779" s="19"/>
      <c r="AP1779" s="19"/>
      <c r="AQ1779" s="19"/>
      <c r="AR1779" s="19"/>
      <c r="AS1779" s="19"/>
      <c r="AT1779" s="19"/>
      <c r="AU1779" s="19"/>
    </row>
    <row r="1780" spans="27:48">
      <c r="AA1780" s="19"/>
      <c r="AB1780" s="19"/>
      <c r="AC1780" s="19"/>
      <c r="AD1780" s="19"/>
      <c r="AE1780" s="19"/>
      <c r="AG1780" s="137"/>
      <c r="AN1780" s="19"/>
      <c r="AO1780" s="19"/>
      <c r="AP1780" s="19"/>
      <c r="AQ1780" s="19"/>
      <c r="AR1780" s="19"/>
      <c r="AS1780" s="19"/>
      <c r="AT1780" s="19"/>
      <c r="AU1780" s="19"/>
    </row>
    <row r="1781" spans="27:48">
      <c r="AA1781" s="19"/>
      <c r="AB1781" s="19"/>
      <c r="AC1781" s="19"/>
      <c r="AD1781" s="19"/>
      <c r="AE1781" s="19"/>
      <c r="AG1781" s="137"/>
      <c r="AN1781" s="19"/>
      <c r="AO1781" s="19"/>
      <c r="AP1781" s="19"/>
      <c r="AQ1781" s="19"/>
      <c r="AR1781" s="19"/>
      <c r="AS1781" s="19"/>
      <c r="AT1781" s="19"/>
      <c r="AU1781" s="19"/>
    </row>
    <row r="1782" spans="27:48">
      <c r="AA1782" s="19"/>
      <c r="AB1782" s="19"/>
      <c r="AC1782" s="19"/>
      <c r="AD1782" s="19"/>
      <c r="AE1782" s="19"/>
      <c r="AG1782" s="137"/>
      <c r="AN1782" s="19"/>
      <c r="AO1782" s="19"/>
      <c r="AP1782" s="19"/>
      <c r="AQ1782" s="19"/>
      <c r="AR1782" s="19"/>
      <c r="AS1782" s="19"/>
      <c r="AT1782" s="19"/>
      <c r="AU1782" s="19"/>
    </row>
    <row r="1783" spans="27:48">
      <c r="AA1783" s="19"/>
      <c r="AB1783" s="19"/>
      <c r="AC1783" s="19"/>
      <c r="AD1783" s="19"/>
      <c r="AE1783" s="19"/>
      <c r="AG1783" s="137"/>
      <c r="AN1783" s="19"/>
      <c r="AO1783" s="19"/>
      <c r="AP1783" s="19"/>
      <c r="AQ1783" s="19"/>
      <c r="AR1783" s="19"/>
      <c r="AS1783" s="19"/>
      <c r="AT1783" s="19"/>
      <c r="AU1783" s="19"/>
    </row>
    <row r="1784" spans="27:48">
      <c r="AA1784" s="19"/>
      <c r="AB1784" s="19"/>
      <c r="AC1784" s="19"/>
      <c r="AD1784" s="19"/>
      <c r="AE1784" s="19"/>
      <c r="AG1784" s="137"/>
      <c r="AN1784" s="19"/>
      <c r="AO1784" s="19"/>
      <c r="AP1784" s="19"/>
      <c r="AQ1784" s="19"/>
      <c r="AR1784" s="19"/>
      <c r="AS1784" s="19"/>
      <c r="AT1784" s="19"/>
      <c r="AU1784" s="19"/>
      <c r="AV1784" s="19"/>
    </row>
    <row r="1785" spans="27:48">
      <c r="AA1785" s="19"/>
      <c r="AB1785" s="19"/>
      <c r="AC1785" s="19"/>
      <c r="AD1785" s="19"/>
      <c r="AE1785" s="19"/>
      <c r="AG1785" s="137"/>
      <c r="AN1785" s="19"/>
      <c r="AO1785" s="19"/>
      <c r="AP1785" s="19"/>
      <c r="AQ1785" s="19"/>
      <c r="AR1785" s="19"/>
      <c r="AS1785" s="19"/>
      <c r="AT1785" s="19"/>
      <c r="AU1785" s="19"/>
    </row>
    <row r="1786" spans="27:48">
      <c r="AA1786" s="19"/>
      <c r="AB1786" s="19"/>
      <c r="AC1786" s="19"/>
      <c r="AD1786" s="19"/>
      <c r="AE1786" s="19"/>
      <c r="AG1786" s="137"/>
      <c r="AN1786" s="19"/>
      <c r="AO1786" s="19"/>
      <c r="AP1786" s="19"/>
      <c r="AQ1786" s="19"/>
      <c r="AR1786" s="19"/>
      <c r="AS1786" s="19"/>
      <c r="AT1786" s="19"/>
      <c r="AU1786" s="19"/>
    </row>
    <row r="1787" spans="27:48">
      <c r="AA1787" s="19"/>
      <c r="AB1787" s="19"/>
      <c r="AC1787" s="19"/>
      <c r="AD1787" s="19"/>
      <c r="AE1787" s="19"/>
      <c r="AG1787" s="137"/>
      <c r="AN1787" s="19"/>
      <c r="AO1787" s="19"/>
      <c r="AP1787" s="19"/>
      <c r="AQ1787" s="19"/>
      <c r="AR1787" s="19"/>
      <c r="AS1787" s="19"/>
      <c r="AT1787" s="19"/>
      <c r="AU1787" s="19"/>
    </row>
    <row r="1788" spans="27:48">
      <c r="AA1788" s="19"/>
      <c r="AB1788" s="19"/>
      <c r="AC1788" s="19"/>
      <c r="AD1788" s="19"/>
      <c r="AE1788" s="19"/>
      <c r="AG1788" s="137"/>
      <c r="AN1788" s="19"/>
      <c r="AO1788" s="19"/>
      <c r="AP1788" s="19"/>
      <c r="AQ1788" s="19"/>
      <c r="AR1788" s="19"/>
      <c r="AS1788" s="19"/>
      <c r="AT1788" s="19"/>
      <c r="AU1788" s="19"/>
    </row>
    <row r="1789" spans="27:48">
      <c r="AA1789" s="19"/>
      <c r="AB1789" s="19"/>
      <c r="AC1789" s="19"/>
      <c r="AD1789" s="19"/>
      <c r="AE1789" s="19"/>
      <c r="AG1789" s="137"/>
      <c r="AN1789" s="19"/>
      <c r="AO1789" s="19"/>
      <c r="AP1789" s="19"/>
      <c r="AQ1789" s="19"/>
      <c r="AR1789" s="19"/>
      <c r="AS1789" s="19"/>
      <c r="AT1789" s="19"/>
      <c r="AU1789" s="19"/>
      <c r="AV1789" s="19"/>
    </row>
    <row r="1790" spans="27:48">
      <c r="AA1790" s="19"/>
      <c r="AB1790" s="19"/>
      <c r="AC1790" s="19"/>
      <c r="AD1790" s="19"/>
      <c r="AE1790" s="19"/>
      <c r="AG1790" s="137"/>
      <c r="AN1790" s="19"/>
      <c r="AO1790" s="19"/>
      <c r="AP1790" s="19"/>
      <c r="AQ1790" s="19"/>
      <c r="AR1790" s="19"/>
      <c r="AS1790" s="19"/>
      <c r="AT1790" s="19"/>
      <c r="AU1790" s="19"/>
    </row>
    <row r="1791" spans="27:48">
      <c r="AA1791" s="19"/>
      <c r="AB1791" s="19"/>
      <c r="AC1791" s="19"/>
      <c r="AD1791" s="19"/>
      <c r="AE1791" s="19"/>
      <c r="AG1791" s="137"/>
      <c r="AN1791" s="19"/>
      <c r="AO1791" s="19"/>
      <c r="AP1791" s="19"/>
      <c r="AQ1791" s="19"/>
      <c r="AR1791" s="19"/>
      <c r="AS1791" s="19"/>
      <c r="AT1791" s="19"/>
      <c r="AU1791" s="19"/>
    </row>
    <row r="1792" spans="27:48">
      <c r="AA1792" s="19"/>
      <c r="AB1792" s="19"/>
      <c r="AC1792" s="19"/>
      <c r="AD1792" s="19"/>
      <c r="AE1792" s="19"/>
      <c r="AG1792" s="137"/>
      <c r="AN1792" s="19"/>
      <c r="AO1792" s="19"/>
      <c r="AP1792" s="19"/>
      <c r="AQ1792" s="19"/>
      <c r="AR1792" s="19"/>
      <c r="AS1792" s="19"/>
      <c r="AT1792" s="19"/>
      <c r="AU1792" s="19"/>
    </row>
    <row r="1793" spans="27:64">
      <c r="AA1793" s="19"/>
      <c r="AB1793" s="19"/>
      <c r="AC1793" s="19"/>
      <c r="AD1793" s="19"/>
      <c r="AE1793" s="19"/>
      <c r="AG1793" s="137"/>
      <c r="AN1793" s="19"/>
      <c r="AO1793" s="19"/>
      <c r="AP1793" s="19"/>
      <c r="AQ1793" s="19"/>
      <c r="AR1793" s="19"/>
      <c r="AS1793" s="19"/>
      <c r="AT1793" s="19"/>
      <c r="AU1793" s="19"/>
    </row>
    <row r="1794" spans="27:64">
      <c r="AA1794" s="19"/>
      <c r="AB1794" s="19"/>
      <c r="AC1794" s="19"/>
      <c r="AD1794" s="19"/>
      <c r="AE1794" s="19"/>
      <c r="AG1794" s="137"/>
      <c r="AN1794" s="19"/>
      <c r="AO1794" s="19"/>
      <c r="AP1794" s="19"/>
      <c r="AQ1794" s="19"/>
      <c r="AR1794" s="19"/>
      <c r="AS1794" s="19"/>
      <c r="AT1794" s="19"/>
      <c r="AU1794" s="19"/>
    </row>
    <row r="1795" spans="27:64">
      <c r="AA1795" s="19"/>
      <c r="AB1795" s="19"/>
      <c r="AC1795" s="19"/>
      <c r="AD1795" s="19"/>
      <c r="AE1795" s="19"/>
      <c r="AG1795" s="137"/>
      <c r="AN1795" s="19"/>
      <c r="AO1795" s="19"/>
      <c r="AP1795" s="19"/>
      <c r="AQ1795" s="19"/>
      <c r="AR1795" s="19"/>
      <c r="AS1795" s="19"/>
      <c r="AT1795" s="19"/>
      <c r="AU1795" s="19"/>
    </row>
    <row r="1796" spans="27:64">
      <c r="AA1796" s="19"/>
      <c r="AB1796" s="19"/>
      <c r="AC1796" s="19"/>
      <c r="AD1796" s="19"/>
      <c r="AE1796" s="19"/>
      <c r="AG1796" s="137"/>
      <c r="AN1796" s="19"/>
      <c r="AO1796" s="19"/>
      <c r="AP1796" s="19"/>
      <c r="AQ1796" s="19"/>
      <c r="AR1796" s="19"/>
      <c r="AS1796" s="19"/>
      <c r="AT1796" s="19"/>
      <c r="AU1796" s="19"/>
    </row>
    <row r="1797" spans="27:64">
      <c r="AA1797" s="19"/>
      <c r="AB1797" s="19"/>
      <c r="AC1797" s="19"/>
      <c r="AD1797" s="19"/>
      <c r="AE1797" s="19"/>
      <c r="AG1797" s="137"/>
      <c r="AN1797" s="19"/>
      <c r="AO1797" s="19"/>
      <c r="AP1797" s="19"/>
      <c r="AQ1797" s="19"/>
      <c r="AR1797" s="19"/>
      <c r="AS1797" s="19"/>
      <c r="AT1797" s="19"/>
      <c r="AU1797" s="19"/>
    </row>
    <row r="1798" spans="27:64">
      <c r="AA1798" s="19"/>
      <c r="AB1798" s="19"/>
      <c r="AC1798" s="19"/>
      <c r="AD1798" s="19"/>
      <c r="AE1798" s="19"/>
      <c r="AG1798" s="137"/>
      <c r="AN1798" s="19"/>
      <c r="AO1798" s="19"/>
      <c r="AP1798" s="19"/>
      <c r="AQ1798" s="19"/>
      <c r="AR1798" s="19"/>
      <c r="AS1798" s="19"/>
      <c r="AT1798" s="19"/>
      <c r="AU1798" s="19"/>
      <c r="AV1798" s="19"/>
    </row>
    <row r="1799" spans="27:64">
      <c r="AA1799" s="19"/>
      <c r="AB1799" s="19"/>
      <c r="AC1799" s="19"/>
      <c r="AD1799" s="19"/>
      <c r="AE1799" s="19"/>
      <c r="AG1799" s="137"/>
      <c r="AN1799" s="19"/>
      <c r="AO1799" s="19"/>
      <c r="AP1799" s="19"/>
      <c r="AQ1799" s="19"/>
      <c r="AR1799" s="19"/>
      <c r="AS1799" s="19"/>
      <c r="AT1799" s="19"/>
      <c r="AU1799" s="19"/>
    </row>
    <row r="1800" spans="27:64">
      <c r="AA1800" s="19"/>
      <c r="AB1800" s="19"/>
      <c r="AC1800" s="19"/>
      <c r="AD1800" s="19"/>
      <c r="AE1800" s="19"/>
      <c r="AG1800" s="137"/>
      <c r="AN1800" s="19"/>
      <c r="AO1800" s="19"/>
      <c r="AP1800" s="19"/>
      <c r="AQ1800" s="19"/>
      <c r="AR1800" s="19"/>
      <c r="AS1800" s="19"/>
      <c r="AT1800" s="19"/>
      <c r="AU1800" s="19"/>
      <c r="AV1800" s="19"/>
      <c r="AX1800" s="19"/>
    </row>
    <row r="1801" spans="27:64">
      <c r="AA1801" s="19"/>
      <c r="AB1801" s="19"/>
      <c r="AC1801" s="19"/>
      <c r="AD1801" s="19"/>
      <c r="AE1801" s="19"/>
      <c r="AG1801" s="137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  <c r="BA1801" s="19"/>
      <c r="BB1801" s="19"/>
      <c r="BC1801" s="19"/>
      <c r="BD1801" s="19"/>
      <c r="BE1801" s="19"/>
      <c r="BF1801" s="19"/>
      <c r="BG1801" s="19"/>
      <c r="BH1801" s="19"/>
      <c r="BI1801" s="19"/>
      <c r="BJ1801" s="19"/>
      <c r="BK1801" s="19"/>
      <c r="BL1801" s="19"/>
    </row>
    <row r="1802" spans="27:64">
      <c r="AA1802" s="19"/>
      <c r="AB1802" s="19"/>
      <c r="AC1802" s="19"/>
      <c r="AD1802" s="19"/>
      <c r="AE1802" s="19"/>
      <c r="AG1802" s="137"/>
      <c r="AN1802" s="19"/>
      <c r="AO1802" s="19"/>
      <c r="AP1802" s="19"/>
      <c r="AQ1802" s="19"/>
      <c r="AR1802" s="19"/>
      <c r="AS1802" s="19"/>
      <c r="AT1802" s="19"/>
      <c r="AU1802" s="19"/>
    </row>
    <row r="1803" spans="27:64">
      <c r="AA1803" s="19"/>
      <c r="AB1803" s="19"/>
      <c r="AC1803" s="19"/>
      <c r="AD1803" s="19"/>
      <c r="AE1803" s="19"/>
      <c r="AG1803" s="137"/>
      <c r="AN1803" s="19"/>
      <c r="AO1803" s="19"/>
      <c r="AP1803" s="19"/>
      <c r="AQ1803" s="19"/>
      <c r="AR1803" s="19"/>
      <c r="AS1803" s="19"/>
      <c r="AT1803" s="19"/>
      <c r="AU1803" s="19"/>
    </row>
    <row r="1804" spans="27:64">
      <c r="AA1804" s="19"/>
      <c r="AB1804" s="19"/>
      <c r="AC1804" s="19"/>
      <c r="AD1804" s="19"/>
      <c r="AE1804" s="19"/>
      <c r="AG1804" s="137"/>
      <c r="AN1804" s="19"/>
      <c r="AO1804" s="19"/>
      <c r="AP1804" s="19"/>
      <c r="AQ1804" s="19"/>
      <c r="AR1804" s="19"/>
      <c r="AS1804" s="19"/>
      <c r="AT1804" s="19"/>
      <c r="AU1804" s="19"/>
      <c r="AV1804" s="19"/>
      <c r="AX1804" s="19"/>
    </row>
    <row r="1805" spans="27:64">
      <c r="AA1805" s="19"/>
      <c r="AB1805" s="19"/>
      <c r="AC1805" s="19"/>
      <c r="AD1805" s="19"/>
      <c r="AE1805" s="19"/>
      <c r="AG1805" s="137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  <c r="BA1805" s="19"/>
      <c r="BB1805" s="19"/>
      <c r="BC1805" s="19"/>
      <c r="BD1805" s="19"/>
      <c r="BE1805" s="19"/>
      <c r="BF1805" s="19"/>
      <c r="BG1805" s="19"/>
      <c r="BH1805" s="19"/>
      <c r="BI1805" s="19"/>
      <c r="BJ1805" s="19"/>
      <c r="BK1805" s="19"/>
      <c r="BL1805" s="19"/>
    </row>
    <row r="1806" spans="27:64">
      <c r="AA1806" s="19"/>
      <c r="AB1806" s="19"/>
      <c r="AC1806" s="19"/>
      <c r="AD1806" s="19"/>
      <c r="AE1806" s="19"/>
      <c r="AG1806" s="137"/>
      <c r="AN1806" s="19"/>
      <c r="AO1806" s="19"/>
      <c r="AP1806" s="19"/>
      <c r="AQ1806" s="19"/>
      <c r="AR1806" s="19"/>
      <c r="AS1806" s="19"/>
      <c r="AT1806" s="19"/>
      <c r="AU1806" s="19"/>
    </row>
    <row r="1807" spans="27:64">
      <c r="AA1807" s="19"/>
      <c r="AB1807" s="19"/>
      <c r="AC1807" s="19"/>
      <c r="AD1807" s="19"/>
      <c r="AE1807" s="19"/>
      <c r="AG1807" s="137"/>
      <c r="AN1807" s="19"/>
      <c r="AO1807" s="19"/>
      <c r="AP1807" s="19"/>
      <c r="AQ1807" s="19"/>
      <c r="AR1807" s="19"/>
      <c r="AS1807" s="19"/>
      <c r="AT1807" s="19"/>
      <c r="AU1807" s="19"/>
    </row>
    <row r="1808" spans="27:64">
      <c r="AA1808" s="19"/>
      <c r="AB1808" s="19"/>
      <c r="AC1808" s="19"/>
      <c r="AD1808" s="19"/>
      <c r="AE1808" s="19"/>
      <c r="AG1808" s="137"/>
      <c r="AN1808" s="19"/>
      <c r="AO1808" s="19"/>
      <c r="AP1808" s="19"/>
      <c r="AQ1808" s="19"/>
      <c r="AR1808" s="19"/>
      <c r="AS1808" s="19"/>
      <c r="AT1808" s="19"/>
      <c r="AU1808" s="19"/>
    </row>
    <row r="1809" spans="27:64">
      <c r="AA1809" s="19"/>
      <c r="AB1809" s="19"/>
      <c r="AC1809" s="19"/>
      <c r="AD1809" s="19"/>
      <c r="AE1809" s="19"/>
      <c r="AG1809" s="137"/>
      <c r="AN1809" s="19"/>
      <c r="AO1809" s="19"/>
      <c r="AP1809" s="19"/>
      <c r="AQ1809" s="19"/>
      <c r="AR1809" s="19"/>
      <c r="AS1809" s="19"/>
      <c r="AT1809" s="19"/>
      <c r="AU1809" s="19"/>
    </row>
    <row r="1810" spans="27:64">
      <c r="AA1810" s="19"/>
      <c r="AB1810" s="19"/>
      <c r="AC1810" s="19"/>
      <c r="AD1810" s="19"/>
      <c r="AE1810" s="19"/>
      <c r="AG1810" s="137"/>
      <c r="AN1810" s="19"/>
      <c r="AO1810" s="19"/>
      <c r="AP1810" s="19"/>
      <c r="AQ1810" s="19"/>
      <c r="AR1810" s="19"/>
      <c r="AS1810" s="19"/>
      <c r="AT1810" s="19"/>
      <c r="AU1810" s="19"/>
      <c r="AV1810" s="19"/>
      <c r="AX1810" s="19"/>
    </row>
    <row r="1811" spans="27:64">
      <c r="AA1811" s="19"/>
      <c r="AB1811" s="19"/>
      <c r="AC1811" s="19"/>
      <c r="AD1811" s="19"/>
      <c r="AE1811" s="19"/>
      <c r="AG1811" s="137"/>
      <c r="AN1811" s="19"/>
      <c r="AO1811" s="19"/>
      <c r="AP1811" s="19"/>
      <c r="AQ1811" s="19"/>
      <c r="AR1811" s="19"/>
      <c r="AS1811" s="19"/>
      <c r="AT1811" s="19"/>
      <c r="AU1811" s="19"/>
    </row>
    <row r="1812" spans="27:64">
      <c r="AA1812" s="19"/>
      <c r="AB1812" s="19"/>
      <c r="AC1812" s="19"/>
      <c r="AD1812" s="19"/>
      <c r="AE1812" s="19"/>
      <c r="AG1812" s="137"/>
      <c r="AN1812" s="19"/>
      <c r="AO1812" s="19"/>
      <c r="AP1812" s="19"/>
      <c r="AQ1812" s="19"/>
      <c r="AR1812" s="19"/>
      <c r="AS1812" s="19"/>
      <c r="AT1812" s="19"/>
      <c r="AU1812" s="19"/>
    </row>
    <row r="1813" spans="27:64">
      <c r="AA1813" s="19"/>
      <c r="AB1813" s="19"/>
      <c r="AC1813" s="19"/>
      <c r="AD1813" s="19"/>
      <c r="AE1813" s="19"/>
      <c r="AG1813" s="137"/>
      <c r="AN1813" s="19"/>
      <c r="AO1813" s="19"/>
      <c r="AP1813" s="19"/>
      <c r="AQ1813" s="19"/>
      <c r="AR1813" s="19"/>
      <c r="AS1813" s="19"/>
      <c r="AT1813" s="19"/>
      <c r="AU1813" s="19"/>
    </row>
    <row r="1814" spans="27:64">
      <c r="AA1814" s="19"/>
      <c r="AB1814" s="19"/>
      <c r="AC1814" s="19"/>
      <c r="AD1814" s="19"/>
      <c r="AE1814" s="19"/>
      <c r="AG1814" s="137"/>
      <c r="AN1814" s="19"/>
      <c r="AO1814" s="19"/>
      <c r="AP1814" s="19"/>
      <c r="AQ1814" s="19"/>
      <c r="AR1814" s="19"/>
      <c r="AS1814" s="19"/>
      <c r="AT1814" s="19"/>
      <c r="AU1814" s="19"/>
    </row>
    <row r="1815" spans="27:64">
      <c r="AA1815" s="19"/>
      <c r="AB1815" s="19"/>
      <c r="AC1815" s="19"/>
      <c r="AD1815" s="19"/>
      <c r="AE1815" s="19"/>
      <c r="AG1815" s="137"/>
      <c r="AN1815" s="19"/>
      <c r="AO1815" s="19"/>
      <c r="AP1815" s="19"/>
      <c r="AQ1815" s="19"/>
      <c r="AR1815" s="19"/>
      <c r="AS1815" s="19"/>
      <c r="AT1815" s="19"/>
      <c r="AU1815" s="19"/>
    </row>
    <row r="1816" spans="27:64">
      <c r="AA1816" s="19"/>
      <c r="AB1816" s="19"/>
      <c r="AC1816" s="19"/>
      <c r="AD1816" s="19"/>
      <c r="AE1816" s="19"/>
      <c r="AG1816" s="137"/>
      <c r="AN1816" s="19"/>
      <c r="AO1816" s="19"/>
      <c r="AP1816" s="19"/>
      <c r="AQ1816" s="19"/>
      <c r="AR1816" s="19"/>
      <c r="AS1816" s="19"/>
      <c r="AT1816" s="19"/>
      <c r="AU1816" s="19"/>
    </row>
    <row r="1817" spans="27:64">
      <c r="AA1817" s="19"/>
      <c r="AB1817" s="19"/>
      <c r="AC1817" s="19"/>
      <c r="AD1817" s="19"/>
      <c r="AE1817" s="19"/>
      <c r="AG1817" s="137"/>
      <c r="AN1817" s="19"/>
      <c r="AO1817" s="19"/>
      <c r="AP1817" s="19"/>
      <c r="AQ1817" s="19"/>
      <c r="AR1817" s="19"/>
      <c r="AS1817" s="19"/>
      <c r="AT1817" s="19"/>
      <c r="AU1817" s="19"/>
      <c r="AV1817" s="19"/>
      <c r="AX1817" s="19"/>
      <c r="AY1817" s="19"/>
      <c r="AZ1817" s="19"/>
      <c r="BA1817" s="19"/>
      <c r="BB1817" s="19"/>
      <c r="BC1817" s="19"/>
      <c r="BD1817" s="19"/>
      <c r="BE1817" s="19"/>
      <c r="BF1817" s="19"/>
      <c r="BG1817" s="19"/>
      <c r="BH1817" s="19"/>
      <c r="BI1817" s="19"/>
      <c r="BJ1817" s="19"/>
      <c r="BK1817" s="19"/>
      <c r="BL1817" s="19"/>
    </row>
    <row r="1818" spans="27:64">
      <c r="AA1818" s="19"/>
      <c r="AB1818" s="19"/>
      <c r="AC1818" s="19"/>
      <c r="AD1818" s="19"/>
      <c r="AE1818" s="19"/>
      <c r="AG1818" s="137"/>
      <c r="AN1818" s="19"/>
      <c r="AO1818" s="19"/>
      <c r="AP1818" s="19"/>
      <c r="AQ1818" s="19"/>
      <c r="AR1818" s="19"/>
      <c r="AS1818" s="19"/>
      <c r="AT1818" s="19"/>
      <c r="AU1818" s="19"/>
      <c r="AV1818" s="19"/>
    </row>
    <row r="1819" spans="27:64">
      <c r="AA1819" s="19"/>
      <c r="AB1819" s="19"/>
      <c r="AC1819" s="19"/>
      <c r="AD1819" s="19"/>
      <c r="AE1819" s="19"/>
      <c r="AG1819" s="137"/>
      <c r="AN1819" s="19"/>
      <c r="AO1819" s="19"/>
      <c r="AP1819" s="19"/>
      <c r="AQ1819" s="19"/>
      <c r="AR1819" s="19"/>
      <c r="AS1819" s="19"/>
      <c r="AT1819" s="19"/>
      <c r="AU1819" s="19"/>
    </row>
    <row r="1820" spans="27:64">
      <c r="AA1820" s="19"/>
      <c r="AB1820" s="19"/>
      <c r="AC1820" s="19"/>
      <c r="AD1820" s="19"/>
      <c r="AE1820" s="19"/>
      <c r="AG1820" s="137"/>
      <c r="AN1820" s="19"/>
      <c r="AO1820" s="19"/>
      <c r="AP1820" s="19"/>
      <c r="AQ1820" s="19"/>
      <c r="AR1820" s="19"/>
      <c r="AS1820" s="19"/>
      <c r="AT1820" s="19"/>
      <c r="AU1820" s="19"/>
      <c r="AV1820" s="19"/>
    </row>
    <row r="1821" spans="27:64">
      <c r="AA1821" s="19"/>
      <c r="AB1821" s="19"/>
      <c r="AC1821" s="19"/>
      <c r="AD1821" s="19"/>
      <c r="AE1821" s="19"/>
      <c r="AG1821" s="137"/>
      <c r="AN1821" s="19"/>
      <c r="AO1821" s="19"/>
      <c r="AP1821" s="19"/>
      <c r="AQ1821" s="19"/>
      <c r="AR1821" s="19"/>
      <c r="AS1821" s="19"/>
      <c r="AT1821" s="19"/>
      <c r="AU1821" s="19"/>
    </row>
    <row r="1822" spans="27:64">
      <c r="AA1822" s="19"/>
      <c r="AB1822" s="19"/>
      <c r="AC1822" s="19"/>
      <c r="AD1822" s="19"/>
      <c r="AE1822" s="19"/>
      <c r="AG1822" s="137"/>
      <c r="AN1822" s="19"/>
      <c r="AO1822" s="19"/>
      <c r="AP1822" s="19"/>
      <c r="AQ1822" s="19"/>
      <c r="AR1822" s="19"/>
      <c r="AS1822" s="19"/>
      <c r="AT1822" s="19"/>
      <c r="AU1822" s="19"/>
    </row>
    <row r="1823" spans="27:64">
      <c r="AA1823" s="19"/>
      <c r="AB1823" s="19"/>
      <c r="AC1823" s="19"/>
      <c r="AD1823" s="19"/>
      <c r="AE1823" s="19"/>
      <c r="AG1823" s="137"/>
      <c r="AN1823" s="19"/>
      <c r="AO1823" s="19"/>
      <c r="AP1823" s="19"/>
      <c r="AQ1823" s="19"/>
      <c r="AR1823" s="19"/>
      <c r="AS1823" s="19"/>
      <c r="AT1823" s="19"/>
      <c r="AU1823" s="19"/>
    </row>
    <row r="1824" spans="27:64">
      <c r="AA1824" s="19"/>
      <c r="AB1824" s="19"/>
      <c r="AC1824" s="19"/>
      <c r="AD1824" s="19"/>
      <c r="AE1824" s="19"/>
      <c r="AG1824" s="137"/>
      <c r="AN1824" s="19"/>
      <c r="AO1824" s="19"/>
      <c r="AP1824" s="19"/>
      <c r="AQ1824" s="19"/>
      <c r="AR1824" s="19"/>
      <c r="AS1824" s="19"/>
      <c r="AT1824" s="19"/>
      <c r="AU1824" s="19"/>
    </row>
    <row r="1825" spans="27:64">
      <c r="AA1825" s="19"/>
      <c r="AB1825" s="19"/>
      <c r="AC1825" s="19"/>
      <c r="AD1825" s="19"/>
      <c r="AE1825" s="19"/>
      <c r="AG1825" s="137"/>
      <c r="AN1825" s="19"/>
      <c r="AO1825" s="19"/>
      <c r="AP1825" s="19"/>
      <c r="AQ1825" s="19"/>
      <c r="AR1825" s="19"/>
      <c r="AS1825" s="19"/>
      <c r="AT1825" s="19"/>
      <c r="AU1825" s="19"/>
    </row>
    <row r="1826" spans="27:64">
      <c r="AA1826" s="19"/>
      <c r="AB1826" s="19"/>
      <c r="AC1826" s="19"/>
      <c r="AD1826" s="19"/>
      <c r="AE1826" s="19"/>
      <c r="AG1826" s="137"/>
      <c r="AN1826" s="19"/>
      <c r="AO1826" s="19"/>
      <c r="AP1826" s="19"/>
      <c r="AQ1826" s="19"/>
      <c r="AR1826" s="19"/>
      <c r="AS1826" s="19"/>
      <c r="AT1826" s="19"/>
      <c r="AU1826" s="19"/>
    </row>
    <row r="1827" spans="27:64">
      <c r="AA1827" s="19"/>
      <c r="AB1827" s="19"/>
      <c r="AC1827" s="19"/>
      <c r="AD1827" s="19"/>
      <c r="AE1827" s="19"/>
      <c r="AG1827" s="137"/>
      <c r="AN1827" s="19"/>
      <c r="AO1827" s="19"/>
      <c r="AP1827" s="19"/>
      <c r="AQ1827" s="19"/>
      <c r="AR1827" s="19"/>
      <c r="AS1827" s="19"/>
      <c r="AT1827" s="19"/>
      <c r="AU1827" s="19"/>
    </row>
    <row r="1828" spans="27:64">
      <c r="AA1828" s="19"/>
      <c r="AB1828" s="19"/>
      <c r="AC1828" s="19"/>
      <c r="AD1828" s="19"/>
      <c r="AE1828" s="19"/>
      <c r="AG1828" s="137"/>
      <c r="AN1828" s="19"/>
      <c r="AO1828" s="19"/>
      <c r="AP1828" s="19"/>
      <c r="AQ1828" s="19"/>
      <c r="AR1828" s="19"/>
      <c r="AS1828" s="19"/>
      <c r="AT1828" s="19"/>
      <c r="AU1828" s="19"/>
    </row>
    <row r="1829" spans="27:64">
      <c r="AA1829" s="19"/>
      <c r="AB1829" s="19"/>
      <c r="AC1829" s="19"/>
      <c r="AD1829" s="19"/>
      <c r="AE1829" s="19"/>
      <c r="AG1829" s="137"/>
      <c r="AN1829" s="19"/>
      <c r="AO1829" s="19"/>
      <c r="AP1829" s="19"/>
      <c r="AQ1829" s="19"/>
      <c r="AR1829" s="19"/>
      <c r="AS1829" s="19"/>
      <c r="AT1829" s="19"/>
      <c r="AU1829" s="19"/>
    </row>
    <row r="1830" spans="27:64">
      <c r="AA1830" s="19"/>
      <c r="AB1830" s="19"/>
      <c r="AC1830" s="19"/>
      <c r="AD1830" s="19"/>
      <c r="AE1830" s="19"/>
      <c r="AG1830" s="137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  <c r="BA1830" s="19"/>
      <c r="BB1830" s="19"/>
      <c r="BC1830" s="19"/>
      <c r="BD1830" s="19"/>
      <c r="BE1830" s="19"/>
      <c r="BF1830" s="19"/>
      <c r="BG1830" s="19"/>
      <c r="BH1830" s="19"/>
      <c r="BI1830" s="19"/>
      <c r="BJ1830" s="19"/>
      <c r="BK1830" s="19"/>
      <c r="BL1830" s="19"/>
    </row>
    <row r="1831" spans="27:64">
      <c r="AA1831" s="19"/>
      <c r="AB1831" s="19"/>
      <c r="AC1831" s="19"/>
      <c r="AD1831" s="19"/>
      <c r="AE1831" s="19"/>
      <c r="AG1831" s="137"/>
      <c r="AN1831" s="19"/>
      <c r="AO1831" s="19"/>
      <c r="AP1831" s="19"/>
      <c r="AQ1831" s="19"/>
      <c r="AR1831" s="19"/>
      <c r="AS1831" s="19"/>
      <c r="AT1831" s="19"/>
      <c r="AU1831" s="19"/>
    </row>
    <row r="1832" spans="27:64">
      <c r="AA1832" s="19"/>
      <c r="AB1832" s="19"/>
      <c r="AC1832" s="19"/>
      <c r="AD1832" s="19"/>
      <c r="AE1832" s="19"/>
      <c r="AG1832" s="137"/>
      <c r="AN1832" s="19"/>
      <c r="AO1832" s="19"/>
      <c r="AP1832" s="19"/>
      <c r="AQ1832" s="19"/>
      <c r="AR1832" s="19"/>
      <c r="AS1832" s="19"/>
      <c r="AT1832" s="19"/>
      <c r="AU1832" s="19"/>
    </row>
    <row r="1833" spans="27:64">
      <c r="AA1833" s="19"/>
      <c r="AB1833" s="19"/>
      <c r="AC1833" s="19"/>
      <c r="AD1833" s="19"/>
      <c r="AE1833" s="19"/>
      <c r="AG1833" s="137"/>
      <c r="AN1833" s="19"/>
      <c r="AO1833" s="19"/>
      <c r="AP1833" s="19"/>
      <c r="AQ1833" s="19"/>
      <c r="AR1833" s="19"/>
      <c r="AS1833" s="19"/>
      <c r="AT1833" s="19"/>
      <c r="AU1833" s="19"/>
    </row>
    <row r="1834" spans="27:64">
      <c r="AA1834" s="19"/>
      <c r="AB1834" s="19"/>
      <c r="AC1834" s="19"/>
      <c r="AD1834" s="19"/>
      <c r="AE1834" s="19"/>
      <c r="AG1834" s="137"/>
      <c r="AN1834" s="19"/>
      <c r="AO1834" s="19"/>
      <c r="AP1834" s="19"/>
      <c r="AQ1834" s="19"/>
      <c r="AR1834" s="19"/>
      <c r="AS1834" s="19"/>
      <c r="AT1834" s="19"/>
      <c r="AU1834" s="19"/>
    </row>
    <row r="1835" spans="27:64">
      <c r="AA1835" s="19"/>
      <c r="AB1835" s="19"/>
      <c r="AC1835" s="19"/>
      <c r="AD1835" s="19"/>
      <c r="AE1835" s="19"/>
      <c r="AG1835" s="137"/>
      <c r="AN1835" s="19"/>
      <c r="AO1835" s="19"/>
      <c r="AP1835" s="19"/>
      <c r="AQ1835" s="19"/>
      <c r="AR1835" s="19"/>
      <c r="AS1835" s="19"/>
      <c r="AT1835" s="19"/>
      <c r="AU1835" s="19"/>
    </row>
    <row r="1836" spans="27:64">
      <c r="AA1836" s="19"/>
      <c r="AB1836" s="19"/>
      <c r="AC1836" s="19"/>
      <c r="AD1836" s="19"/>
      <c r="AE1836" s="19"/>
      <c r="AG1836" s="137"/>
      <c r="AN1836" s="19"/>
      <c r="AO1836" s="19"/>
      <c r="AP1836" s="19"/>
      <c r="AQ1836" s="19"/>
      <c r="AR1836" s="19"/>
      <c r="AS1836" s="19"/>
      <c r="AT1836" s="19"/>
      <c r="AU1836" s="19"/>
    </row>
    <row r="1837" spans="27:64">
      <c r="AA1837" s="19"/>
      <c r="AB1837" s="19"/>
      <c r="AC1837" s="19"/>
      <c r="AD1837" s="19"/>
      <c r="AE1837" s="19"/>
      <c r="AG1837" s="137"/>
      <c r="AN1837" s="19"/>
      <c r="AO1837" s="19"/>
      <c r="AP1837" s="19"/>
      <c r="AQ1837" s="19"/>
      <c r="AR1837" s="19"/>
      <c r="AS1837" s="19"/>
      <c r="AT1837" s="19"/>
      <c r="AU1837" s="19"/>
    </row>
    <row r="1838" spans="27:64">
      <c r="AA1838" s="19"/>
      <c r="AB1838" s="19"/>
      <c r="AC1838" s="19"/>
      <c r="AD1838" s="19"/>
      <c r="AE1838" s="19"/>
      <c r="AG1838" s="137"/>
      <c r="AN1838" s="19"/>
      <c r="AO1838" s="19"/>
      <c r="AP1838" s="19"/>
      <c r="AQ1838" s="19"/>
      <c r="AR1838" s="19"/>
      <c r="AS1838" s="19"/>
      <c r="AT1838" s="19"/>
      <c r="AU1838" s="19"/>
    </row>
    <row r="1839" spans="27:64">
      <c r="AA1839" s="19"/>
      <c r="AB1839" s="19"/>
      <c r="AC1839" s="19"/>
      <c r="AD1839" s="19"/>
      <c r="AE1839" s="19"/>
      <c r="AG1839" s="137"/>
      <c r="AN1839" s="19"/>
      <c r="AO1839" s="19"/>
      <c r="AP1839" s="19"/>
      <c r="AQ1839" s="19"/>
      <c r="AR1839" s="19"/>
      <c r="AS1839" s="19"/>
      <c r="AT1839" s="19"/>
      <c r="AU1839" s="19"/>
    </row>
    <row r="1840" spans="27:64">
      <c r="AA1840" s="19"/>
      <c r="AB1840" s="19"/>
      <c r="AC1840" s="19"/>
      <c r="AD1840" s="19"/>
      <c r="AE1840" s="19"/>
      <c r="AG1840" s="137"/>
      <c r="AN1840" s="19"/>
      <c r="AO1840" s="19"/>
      <c r="AP1840" s="19"/>
      <c r="AQ1840" s="19"/>
      <c r="AR1840" s="19"/>
      <c r="AS1840" s="19"/>
      <c r="AT1840" s="19"/>
      <c r="AU1840" s="19"/>
    </row>
    <row r="1841" spans="27:64">
      <c r="AA1841" s="19"/>
      <c r="AB1841" s="19"/>
      <c r="AC1841" s="19"/>
      <c r="AD1841" s="19"/>
      <c r="AE1841" s="19"/>
      <c r="AG1841" s="137"/>
      <c r="AN1841" s="19"/>
      <c r="AO1841" s="19"/>
      <c r="AP1841" s="19"/>
      <c r="AQ1841" s="19"/>
      <c r="AR1841" s="19"/>
      <c r="AS1841" s="19"/>
      <c r="AT1841" s="19"/>
      <c r="AU1841" s="19"/>
    </row>
    <row r="1842" spans="27:64">
      <c r="AA1842" s="19"/>
      <c r="AB1842" s="19"/>
      <c r="AC1842" s="19"/>
      <c r="AD1842" s="19"/>
      <c r="AE1842" s="19"/>
      <c r="AG1842" s="137"/>
      <c r="AN1842" s="19"/>
      <c r="AO1842" s="19"/>
      <c r="AP1842" s="19"/>
      <c r="AQ1842" s="19"/>
      <c r="AR1842" s="19"/>
      <c r="AS1842" s="19"/>
      <c r="AT1842" s="19"/>
      <c r="AU1842" s="19"/>
    </row>
    <row r="1843" spans="27:64">
      <c r="AA1843" s="19"/>
      <c r="AB1843" s="19"/>
      <c r="AC1843" s="19"/>
      <c r="AD1843" s="19"/>
      <c r="AE1843" s="19"/>
      <c r="AG1843" s="137"/>
      <c r="AN1843" s="19"/>
      <c r="AO1843" s="19"/>
      <c r="AP1843" s="19"/>
      <c r="AQ1843" s="19"/>
      <c r="AR1843" s="19"/>
      <c r="AS1843" s="19"/>
      <c r="AT1843" s="19"/>
      <c r="AU1843" s="19"/>
    </row>
    <row r="1844" spans="27:64">
      <c r="AA1844" s="19"/>
      <c r="AB1844" s="19"/>
      <c r="AC1844" s="19"/>
      <c r="AD1844" s="19"/>
      <c r="AE1844" s="19"/>
      <c r="AG1844" s="137"/>
      <c r="AN1844" s="19"/>
      <c r="AO1844" s="19"/>
      <c r="AP1844" s="19"/>
      <c r="AQ1844" s="19"/>
      <c r="AR1844" s="19"/>
      <c r="AS1844" s="19"/>
      <c r="AT1844" s="19"/>
      <c r="AU1844" s="19"/>
    </row>
    <row r="1845" spans="27:64">
      <c r="AA1845" s="19"/>
      <c r="AB1845" s="19"/>
      <c r="AC1845" s="19"/>
      <c r="AD1845" s="19"/>
      <c r="AE1845" s="19"/>
      <c r="AG1845" s="137"/>
      <c r="AN1845" s="19"/>
      <c r="AO1845" s="19"/>
      <c r="AP1845" s="19"/>
      <c r="AQ1845" s="19"/>
      <c r="AR1845" s="19"/>
      <c r="AS1845" s="19"/>
      <c r="AT1845" s="19"/>
      <c r="AU1845" s="19"/>
    </row>
    <row r="1846" spans="27:64">
      <c r="AA1846" s="19"/>
      <c r="AB1846" s="19"/>
      <c r="AC1846" s="19"/>
      <c r="AD1846" s="19"/>
      <c r="AE1846" s="19"/>
      <c r="AG1846" s="137"/>
      <c r="AN1846" s="19"/>
      <c r="AO1846" s="19"/>
      <c r="AP1846" s="19"/>
      <c r="AQ1846" s="19"/>
      <c r="AR1846" s="19"/>
      <c r="AS1846" s="19"/>
      <c r="AT1846" s="19"/>
      <c r="AU1846" s="19"/>
    </row>
    <row r="1847" spans="27:64">
      <c r="AA1847" s="19"/>
      <c r="AB1847" s="19"/>
      <c r="AC1847" s="19"/>
      <c r="AD1847" s="19"/>
      <c r="AE1847" s="19"/>
      <c r="AG1847" s="137"/>
      <c r="AN1847" s="19"/>
      <c r="AO1847" s="19"/>
      <c r="AP1847" s="19"/>
      <c r="AQ1847" s="19"/>
      <c r="AR1847" s="19"/>
      <c r="AS1847" s="19"/>
      <c r="AT1847" s="19"/>
      <c r="AU1847" s="19"/>
    </row>
    <row r="1848" spans="27:64">
      <c r="AA1848" s="19"/>
      <c r="AB1848" s="19"/>
      <c r="AC1848" s="19"/>
      <c r="AD1848" s="19"/>
      <c r="AE1848" s="19"/>
      <c r="AG1848" s="137"/>
      <c r="AN1848" s="19"/>
      <c r="AO1848" s="19"/>
      <c r="AP1848" s="19"/>
      <c r="AQ1848" s="19"/>
      <c r="AR1848" s="19"/>
      <c r="AS1848" s="19"/>
      <c r="AT1848" s="19"/>
      <c r="AU1848" s="19"/>
    </row>
    <row r="1849" spans="27:64">
      <c r="AA1849" s="19"/>
      <c r="AB1849" s="19"/>
      <c r="AC1849" s="19"/>
      <c r="AD1849" s="19"/>
      <c r="AE1849" s="19"/>
      <c r="AG1849" s="137"/>
      <c r="AN1849" s="19"/>
      <c r="AO1849" s="19"/>
      <c r="AP1849" s="19"/>
      <c r="AQ1849" s="19"/>
      <c r="AR1849" s="19"/>
      <c r="AS1849" s="19"/>
      <c r="AT1849" s="19"/>
      <c r="AU1849" s="19"/>
      <c r="AV1849" s="19"/>
    </row>
    <row r="1850" spans="27:64">
      <c r="AA1850" s="19"/>
      <c r="AB1850" s="19"/>
      <c r="AC1850" s="19"/>
      <c r="AD1850" s="19"/>
      <c r="AE1850" s="19"/>
      <c r="AG1850" s="137"/>
      <c r="AN1850" s="19"/>
      <c r="AO1850" s="19"/>
      <c r="AP1850" s="19"/>
      <c r="AQ1850" s="19"/>
      <c r="AR1850" s="19"/>
      <c r="AS1850" s="19"/>
      <c r="AT1850" s="19"/>
      <c r="AU1850" s="19"/>
    </row>
    <row r="1851" spans="27:64">
      <c r="AA1851" s="19"/>
      <c r="AB1851" s="19"/>
      <c r="AC1851" s="19"/>
      <c r="AD1851" s="19"/>
      <c r="AE1851" s="19"/>
      <c r="AG1851" s="137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"/>
      <c r="BB1851" s="19"/>
      <c r="BC1851" s="19"/>
      <c r="BD1851" s="19"/>
      <c r="BE1851" s="19"/>
      <c r="BF1851" s="19"/>
      <c r="BG1851" s="19"/>
      <c r="BH1851" s="19"/>
      <c r="BI1851" s="19"/>
      <c r="BJ1851" s="19"/>
      <c r="BK1851" s="19"/>
      <c r="BL1851" s="19"/>
    </row>
    <row r="1852" spans="27:64">
      <c r="AA1852" s="19"/>
      <c r="AB1852" s="19"/>
      <c r="AC1852" s="19"/>
      <c r="AD1852" s="19"/>
      <c r="AE1852" s="19"/>
      <c r="AG1852" s="137"/>
      <c r="AN1852" s="19"/>
      <c r="AO1852" s="19"/>
      <c r="AP1852" s="19"/>
      <c r="AQ1852" s="19"/>
      <c r="AR1852" s="19"/>
      <c r="AS1852" s="19"/>
      <c r="AT1852" s="19"/>
      <c r="AU1852" s="19"/>
      <c r="AV1852" s="19"/>
    </row>
    <row r="1853" spans="27:64">
      <c r="AA1853" s="19"/>
      <c r="AB1853" s="19"/>
      <c r="AC1853" s="19"/>
      <c r="AD1853" s="19"/>
      <c r="AE1853" s="19"/>
      <c r="AG1853" s="137"/>
      <c r="AN1853" s="19"/>
      <c r="AO1853" s="19"/>
      <c r="AP1853" s="19"/>
      <c r="AQ1853" s="19"/>
      <c r="AR1853" s="19"/>
      <c r="AS1853" s="19"/>
      <c r="AT1853" s="19"/>
      <c r="AU1853" s="19"/>
    </row>
    <row r="1854" spans="27:64">
      <c r="AA1854" s="19"/>
      <c r="AB1854" s="19"/>
      <c r="AC1854" s="19"/>
      <c r="AD1854" s="19"/>
      <c r="AE1854" s="19"/>
      <c r="AG1854" s="137"/>
      <c r="AN1854" s="19"/>
      <c r="AO1854" s="19"/>
      <c r="AP1854" s="19"/>
      <c r="AQ1854" s="19"/>
      <c r="AR1854" s="19"/>
      <c r="AS1854" s="19"/>
      <c r="AT1854" s="19"/>
      <c r="AU1854" s="19"/>
    </row>
    <row r="1855" spans="27:64">
      <c r="AA1855" s="19"/>
      <c r="AB1855" s="19"/>
      <c r="AC1855" s="19"/>
      <c r="AD1855" s="19"/>
      <c r="AE1855" s="19"/>
      <c r="AG1855" s="137"/>
      <c r="AN1855" s="19"/>
      <c r="AO1855" s="19"/>
      <c r="AP1855" s="19"/>
      <c r="AQ1855" s="19"/>
      <c r="AR1855" s="19"/>
      <c r="AS1855" s="19"/>
      <c r="AT1855" s="19"/>
      <c r="AU1855" s="19"/>
    </row>
    <row r="1856" spans="27:64">
      <c r="AA1856" s="19"/>
      <c r="AB1856" s="19"/>
      <c r="AC1856" s="19"/>
      <c r="AD1856" s="19"/>
      <c r="AE1856" s="19"/>
      <c r="AG1856" s="137"/>
      <c r="AN1856" s="19"/>
      <c r="AO1856" s="19"/>
      <c r="AP1856" s="19"/>
      <c r="AQ1856" s="19"/>
      <c r="AR1856" s="19"/>
      <c r="AS1856" s="19"/>
      <c r="AT1856" s="19"/>
      <c r="AU1856" s="19"/>
    </row>
    <row r="1857" spans="27:47">
      <c r="AA1857" s="19"/>
      <c r="AB1857" s="19"/>
      <c r="AC1857" s="19"/>
      <c r="AD1857" s="19"/>
      <c r="AE1857" s="19"/>
      <c r="AG1857" s="137"/>
      <c r="AN1857" s="19"/>
      <c r="AO1857" s="19"/>
      <c r="AP1857" s="19"/>
      <c r="AQ1857" s="19"/>
      <c r="AR1857" s="19"/>
      <c r="AS1857" s="19"/>
      <c r="AT1857" s="19"/>
      <c r="AU1857" s="19"/>
    </row>
    <row r="1858" spans="27:47">
      <c r="AA1858" s="19"/>
      <c r="AB1858" s="19"/>
      <c r="AC1858" s="19"/>
      <c r="AD1858" s="19"/>
      <c r="AE1858" s="19"/>
      <c r="AG1858" s="137"/>
      <c r="AN1858" s="19"/>
      <c r="AO1858" s="19"/>
      <c r="AP1858" s="19"/>
      <c r="AQ1858" s="19"/>
      <c r="AR1858" s="19"/>
      <c r="AS1858" s="19"/>
      <c r="AT1858" s="19"/>
      <c r="AU1858" s="19"/>
    </row>
    <row r="1859" spans="27:47">
      <c r="AA1859" s="19"/>
      <c r="AB1859" s="19"/>
      <c r="AC1859" s="19"/>
      <c r="AD1859" s="19"/>
      <c r="AE1859" s="19"/>
      <c r="AG1859" s="137"/>
      <c r="AN1859" s="19"/>
      <c r="AO1859" s="19"/>
      <c r="AP1859" s="19"/>
      <c r="AQ1859" s="19"/>
      <c r="AR1859" s="19"/>
      <c r="AS1859" s="19"/>
      <c r="AT1859" s="19"/>
      <c r="AU1859" s="19"/>
    </row>
    <row r="1860" spans="27:47">
      <c r="AA1860" s="19"/>
      <c r="AB1860" s="19"/>
      <c r="AC1860" s="19"/>
      <c r="AD1860" s="19"/>
      <c r="AE1860" s="19"/>
      <c r="AG1860" s="137"/>
      <c r="AN1860" s="19"/>
      <c r="AO1860" s="19"/>
      <c r="AP1860" s="19"/>
      <c r="AQ1860" s="19"/>
      <c r="AR1860" s="19"/>
      <c r="AS1860" s="19"/>
      <c r="AT1860" s="19"/>
      <c r="AU1860" s="19"/>
    </row>
    <row r="1861" spans="27:47">
      <c r="AA1861" s="19"/>
      <c r="AB1861" s="19"/>
      <c r="AC1861" s="19"/>
      <c r="AD1861" s="19"/>
      <c r="AE1861" s="19"/>
      <c r="AG1861" s="137"/>
      <c r="AN1861" s="19"/>
      <c r="AO1861" s="19"/>
      <c r="AP1861" s="19"/>
      <c r="AQ1861" s="19"/>
      <c r="AR1861" s="19"/>
      <c r="AS1861" s="19"/>
      <c r="AT1861" s="19"/>
      <c r="AU1861" s="19"/>
    </row>
    <row r="1862" spans="27:47">
      <c r="AA1862" s="19"/>
      <c r="AB1862" s="19"/>
      <c r="AC1862" s="19"/>
      <c r="AD1862" s="19"/>
      <c r="AE1862" s="19"/>
      <c r="AG1862" s="137"/>
      <c r="AN1862" s="19"/>
      <c r="AO1862" s="19"/>
      <c r="AP1862" s="19"/>
      <c r="AQ1862" s="19"/>
      <c r="AR1862" s="19"/>
      <c r="AS1862" s="19"/>
      <c r="AT1862" s="19"/>
      <c r="AU1862" s="19"/>
    </row>
    <row r="1863" spans="27:47">
      <c r="AA1863" s="19"/>
      <c r="AB1863" s="19"/>
      <c r="AC1863" s="19"/>
      <c r="AD1863" s="19"/>
      <c r="AE1863" s="19"/>
      <c r="AG1863" s="137"/>
      <c r="AN1863" s="19"/>
      <c r="AO1863" s="19"/>
      <c r="AP1863" s="19"/>
      <c r="AQ1863" s="19"/>
      <c r="AR1863" s="19"/>
      <c r="AS1863" s="19"/>
      <c r="AT1863" s="19"/>
      <c r="AU1863" s="19"/>
    </row>
    <row r="1864" spans="27:47">
      <c r="AA1864" s="19"/>
      <c r="AB1864" s="19"/>
      <c r="AC1864" s="19"/>
      <c r="AD1864" s="19"/>
      <c r="AE1864" s="19"/>
      <c r="AG1864" s="137"/>
      <c r="AN1864" s="19"/>
      <c r="AO1864" s="19"/>
      <c r="AP1864" s="19"/>
      <c r="AQ1864" s="19"/>
      <c r="AR1864" s="19"/>
      <c r="AS1864" s="19"/>
      <c r="AT1864" s="19"/>
      <c r="AU1864" s="19"/>
    </row>
    <row r="1865" spans="27:47">
      <c r="AA1865" s="19"/>
      <c r="AB1865" s="19"/>
      <c r="AC1865" s="19"/>
      <c r="AD1865" s="19"/>
      <c r="AE1865" s="19"/>
      <c r="AG1865" s="137"/>
      <c r="AN1865" s="19"/>
      <c r="AO1865" s="19"/>
      <c r="AP1865" s="19"/>
      <c r="AQ1865" s="19"/>
      <c r="AR1865" s="19"/>
      <c r="AS1865" s="19"/>
      <c r="AT1865" s="19"/>
      <c r="AU1865" s="19"/>
    </row>
    <row r="1866" spans="27:47">
      <c r="AA1866" s="19"/>
      <c r="AB1866" s="19"/>
      <c r="AC1866" s="19"/>
      <c r="AD1866" s="19"/>
      <c r="AE1866" s="19"/>
      <c r="AG1866" s="137"/>
      <c r="AN1866" s="19"/>
      <c r="AO1866" s="19"/>
      <c r="AP1866" s="19"/>
      <c r="AQ1866" s="19"/>
      <c r="AR1866" s="19"/>
      <c r="AS1866" s="19"/>
      <c r="AT1866" s="19"/>
      <c r="AU1866" s="19"/>
    </row>
    <row r="1867" spans="27:47">
      <c r="AA1867" s="19"/>
      <c r="AB1867" s="19"/>
      <c r="AC1867" s="19"/>
      <c r="AD1867" s="19"/>
      <c r="AE1867" s="19"/>
      <c r="AG1867" s="137"/>
      <c r="AN1867" s="19"/>
      <c r="AO1867" s="19"/>
      <c r="AP1867" s="19"/>
      <c r="AQ1867" s="19"/>
      <c r="AR1867" s="19"/>
      <c r="AS1867" s="19"/>
      <c r="AT1867" s="19"/>
      <c r="AU1867" s="19"/>
    </row>
    <row r="1868" spans="27:47">
      <c r="AA1868" s="19"/>
      <c r="AB1868" s="19"/>
      <c r="AC1868" s="19"/>
      <c r="AD1868" s="19"/>
      <c r="AE1868" s="19"/>
      <c r="AG1868" s="137"/>
      <c r="AN1868" s="19"/>
      <c r="AO1868" s="19"/>
      <c r="AP1868" s="19"/>
      <c r="AQ1868" s="19"/>
      <c r="AR1868" s="19"/>
      <c r="AS1868" s="19"/>
      <c r="AT1868" s="19"/>
      <c r="AU1868" s="19"/>
    </row>
    <row r="1869" spans="27:47">
      <c r="AA1869" s="19"/>
      <c r="AB1869" s="19"/>
      <c r="AC1869" s="19"/>
      <c r="AD1869" s="19"/>
      <c r="AE1869" s="19"/>
      <c r="AG1869" s="137"/>
      <c r="AN1869" s="19"/>
      <c r="AO1869" s="19"/>
      <c r="AP1869" s="19"/>
      <c r="AQ1869" s="19"/>
      <c r="AR1869" s="19"/>
      <c r="AS1869" s="19"/>
      <c r="AT1869" s="19"/>
      <c r="AU1869" s="19"/>
    </row>
    <row r="1870" spans="27:47">
      <c r="AA1870" s="19"/>
      <c r="AB1870" s="19"/>
      <c r="AC1870" s="19"/>
      <c r="AD1870" s="19"/>
      <c r="AE1870" s="19"/>
      <c r="AG1870" s="137"/>
      <c r="AN1870" s="19"/>
      <c r="AO1870" s="19"/>
      <c r="AP1870" s="19"/>
      <c r="AQ1870" s="19"/>
      <c r="AR1870" s="19"/>
      <c r="AS1870" s="19"/>
      <c r="AT1870" s="19"/>
      <c r="AU1870" s="19"/>
    </row>
    <row r="1871" spans="27:47">
      <c r="AA1871" s="19"/>
      <c r="AB1871" s="19"/>
      <c r="AC1871" s="19"/>
      <c r="AD1871" s="19"/>
      <c r="AE1871" s="19"/>
      <c r="AG1871" s="137"/>
      <c r="AN1871" s="19"/>
      <c r="AO1871" s="19"/>
      <c r="AP1871" s="19"/>
      <c r="AQ1871" s="19"/>
      <c r="AR1871" s="19"/>
      <c r="AS1871" s="19"/>
      <c r="AT1871" s="19"/>
      <c r="AU1871" s="19"/>
    </row>
    <row r="1872" spans="27:47">
      <c r="AA1872" s="19"/>
      <c r="AB1872" s="19"/>
      <c r="AC1872" s="19"/>
      <c r="AD1872" s="19"/>
      <c r="AE1872" s="19"/>
      <c r="AG1872" s="137"/>
      <c r="AN1872" s="19"/>
      <c r="AO1872" s="19"/>
      <c r="AP1872" s="19"/>
      <c r="AQ1872" s="19"/>
      <c r="AR1872" s="19"/>
      <c r="AS1872" s="19"/>
      <c r="AT1872" s="19"/>
      <c r="AU1872" s="19"/>
    </row>
    <row r="1873" spans="27:47">
      <c r="AA1873" s="19"/>
      <c r="AB1873" s="19"/>
      <c r="AC1873" s="19"/>
      <c r="AD1873" s="19"/>
      <c r="AE1873" s="19"/>
      <c r="AG1873" s="137"/>
      <c r="AN1873" s="19"/>
      <c r="AO1873" s="19"/>
      <c r="AP1873" s="19"/>
      <c r="AQ1873" s="19"/>
      <c r="AR1873" s="19"/>
      <c r="AS1873" s="19"/>
      <c r="AT1873" s="19"/>
      <c r="AU1873" s="19"/>
    </row>
    <row r="1874" spans="27:47">
      <c r="AA1874" s="19"/>
      <c r="AB1874" s="19"/>
      <c r="AC1874" s="19"/>
      <c r="AD1874" s="19"/>
      <c r="AE1874" s="19"/>
      <c r="AG1874" s="137"/>
      <c r="AN1874" s="19"/>
      <c r="AO1874" s="19"/>
      <c r="AP1874" s="19"/>
      <c r="AQ1874" s="19"/>
      <c r="AR1874" s="19"/>
      <c r="AS1874" s="19"/>
      <c r="AT1874" s="19"/>
      <c r="AU1874" s="19"/>
    </row>
    <row r="1875" spans="27:47">
      <c r="AA1875" s="19"/>
      <c r="AB1875" s="19"/>
      <c r="AC1875" s="19"/>
      <c r="AD1875" s="19"/>
      <c r="AE1875" s="19"/>
      <c r="AG1875" s="137"/>
      <c r="AN1875" s="19"/>
      <c r="AO1875" s="19"/>
      <c r="AP1875" s="19"/>
      <c r="AQ1875" s="19"/>
      <c r="AR1875" s="19"/>
      <c r="AS1875" s="19"/>
      <c r="AT1875" s="19"/>
      <c r="AU1875" s="19"/>
    </row>
    <row r="1876" spans="27:47">
      <c r="AA1876" s="19"/>
      <c r="AB1876" s="19"/>
      <c r="AC1876" s="19"/>
      <c r="AD1876" s="19"/>
      <c r="AE1876" s="19"/>
      <c r="AG1876" s="137"/>
      <c r="AN1876" s="19"/>
      <c r="AO1876" s="19"/>
      <c r="AP1876" s="19"/>
      <c r="AQ1876" s="19"/>
      <c r="AR1876" s="19"/>
      <c r="AS1876" s="19"/>
      <c r="AT1876" s="19"/>
      <c r="AU1876" s="19"/>
    </row>
    <row r="1877" spans="27:47">
      <c r="AA1877" s="19"/>
      <c r="AB1877" s="19"/>
      <c r="AC1877" s="19"/>
      <c r="AD1877" s="19"/>
      <c r="AE1877" s="19"/>
      <c r="AG1877" s="137"/>
      <c r="AN1877" s="19"/>
      <c r="AO1877" s="19"/>
      <c r="AP1877" s="19"/>
      <c r="AQ1877" s="19"/>
      <c r="AR1877" s="19"/>
      <c r="AS1877" s="19"/>
      <c r="AT1877" s="19"/>
      <c r="AU1877" s="19"/>
    </row>
    <row r="1878" spans="27:47">
      <c r="AA1878" s="19"/>
      <c r="AB1878" s="19"/>
      <c r="AC1878" s="19"/>
      <c r="AD1878" s="19"/>
      <c r="AE1878" s="19"/>
      <c r="AG1878" s="137"/>
      <c r="AN1878" s="19"/>
      <c r="AO1878" s="19"/>
      <c r="AP1878" s="19"/>
      <c r="AQ1878" s="19"/>
      <c r="AR1878" s="19"/>
      <c r="AS1878" s="19"/>
      <c r="AT1878" s="19"/>
      <c r="AU1878" s="19"/>
    </row>
    <row r="1879" spans="27:47">
      <c r="AA1879" s="19"/>
      <c r="AB1879" s="19"/>
      <c r="AC1879" s="19"/>
      <c r="AD1879" s="19"/>
      <c r="AE1879" s="19"/>
      <c r="AG1879" s="137"/>
      <c r="AN1879" s="19"/>
      <c r="AO1879" s="19"/>
      <c r="AP1879" s="19"/>
      <c r="AQ1879" s="19"/>
      <c r="AR1879" s="19"/>
      <c r="AS1879" s="19"/>
      <c r="AT1879" s="19"/>
      <c r="AU1879" s="19"/>
    </row>
    <row r="1880" spans="27:47">
      <c r="AA1880" s="19"/>
      <c r="AB1880" s="19"/>
      <c r="AC1880" s="19"/>
      <c r="AD1880" s="19"/>
      <c r="AE1880" s="19"/>
      <c r="AG1880" s="137"/>
      <c r="AN1880" s="19"/>
      <c r="AO1880" s="19"/>
      <c r="AP1880" s="19"/>
      <c r="AQ1880" s="19"/>
      <c r="AR1880" s="19"/>
      <c r="AS1880" s="19"/>
      <c r="AT1880" s="19"/>
      <c r="AU1880" s="19"/>
    </row>
    <row r="1881" spans="27:47">
      <c r="AA1881" s="19"/>
      <c r="AB1881" s="19"/>
      <c r="AC1881" s="19"/>
      <c r="AD1881" s="19"/>
      <c r="AE1881" s="19"/>
      <c r="AG1881" s="137"/>
      <c r="AN1881" s="19"/>
      <c r="AO1881" s="19"/>
      <c r="AP1881" s="19"/>
      <c r="AQ1881" s="19"/>
      <c r="AR1881" s="19"/>
      <c r="AS1881" s="19"/>
      <c r="AT1881" s="19"/>
      <c r="AU1881" s="19"/>
    </row>
    <row r="1882" spans="27:47">
      <c r="AA1882" s="19"/>
      <c r="AB1882" s="19"/>
      <c r="AC1882" s="19"/>
      <c r="AD1882" s="19"/>
      <c r="AE1882" s="19"/>
      <c r="AG1882" s="137"/>
      <c r="AN1882" s="19"/>
      <c r="AO1882" s="19"/>
      <c r="AP1882" s="19"/>
      <c r="AQ1882" s="19"/>
      <c r="AR1882" s="19"/>
      <c r="AS1882" s="19"/>
      <c r="AT1882" s="19"/>
      <c r="AU1882" s="19"/>
    </row>
    <row r="1883" spans="27:47">
      <c r="AA1883" s="19"/>
      <c r="AB1883" s="19"/>
      <c r="AC1883" s="19"/>
      <c r="AD1883" s="19"/>
      <c r="AE1883" s="19"/>
      <c r="AG1883" s="137"/>
      <c r="AN1883" s="19"/>
      <c r="AO1883" s="19"/>
      <c r="AP1883" s="19"/>
      <c r="AQ1883" s="19"/>
      <c r="AR1883" s="19"/>
      <c r="AS1883" s="19"/>
      <c r="AT1883" s="19"/>
      <c r="AU1883" s="19"/>
    </row>
    <row r="1884" spans="27:47">
      <c r="AA1884" s="19"/>
      <c r="AB1884" s="19"/>
      <c r="AC1884" s="19"/>
      <c r="AD1884" s="19"/>
      <c r="AE1884" s="19"/>
      <c r="AG1884" s="137"/>
      <c r="AN1884" s="19"/>
      <c r="AO1884" s="19"/>
      <c r="AP1884" s="19"/>
      <c r="AQ1884" s="19"/>
      <c r="AR1884" s="19"/>
      <c r="AS1884" s="19"/>
      <c r="AT1884" s="19"/>
      <c r="AU1884" s="19"/>
    </row>
    <row r="1885" spans="27:47">
      <c r="AA1885" s="19"/>
      <c r="AB1885" s="19"/>
      <c r="AC1885" s="19"/>
      <c r="AD1885" s="19"/>
      <c r="AE1885" s="19"/>
      <c r="AG1885" s="137"/>
      <c r="AN1885" s="19"/>
      <c r="AO1885" s="19"/>
      <c r="AP1885" s="19"/>
      <c r="AQ1885" s="19"/>
      <c r="AR1885" s="19"/>
      <c r="AS1885" s="19"/>
      <c r="AT1885" s="19"/>
      <c r="AU1885" s="19"/>
    </row>
    <row r="1886" spans="27:47">
      <c r="AA1886" s="19"/>
      <c r="AB1886" s="19"/>
      <c r="AC1886" s="19"/>
      <c r="AD1886" s="19"/>
      <c r="AE1886" s="19"/>
      <c r="AG1886" s="137"/>
      <c r="AN1886" s="19"/>
      <c r="AO1886" s="19"/>
      <c r="AP1886" s="19"/>
      <c r="AQ1886" s="19"/>
      <c r="AR1886" s="19"/>
      <c r="AS1886" s="19"/>
      <c r="AT1886" s="19"/>
      <c r="AU1886" s="19"/>
    </row>
    <row r="1887" spans="27:47">
      <c r="AA1887" s="19"/>
      <c r="AB1887" s="19"/>
      <c r="AC1887" s="19"/>
      <c r="AD1887" s="19"/>
      <c r="AE1887" s="19"/>
      <c r="AG1887" s="137"/>
      <c r="AN1887" s="19"/>
      <c r="AO1887" s="19"/>
      <c r="AP1887" s="19"/>
      <c r="AQ1887" s="19"/>
      <c r="AR1887" s="19"/>
      <c r="AS1887" s="19"/>
      <c r="AT1887" s="19"/>
      <c r="AU1887" s="19"/>
    </row>
    <row r="1888" spans="27:47">
      <c r="AA1888" s="19"/>
      <c r="AB1888" s="19"/>
      <c r="AC1888" s="19"/>
      <c r="AD1888" s="19"/>
      <c r="AE1888" s="19"/>
      <c r="AG1888" s="137"/>
      <c r="AN1888" s="19"/>
      <c r="AO1888" s="19"/>
      <c r="AP1888" s="19"/>
      <c r="AQ1888" s="19"/>
      <c r="AR1888" s="19"/>
      <c r="AS1888" s="19"/>
      <c r="AT1888" s="19"/>
      <c r="AU1888" s="19"/>
    </row>
    <row r="1889" spans="27:47">
      <c r="AA1889" s="19"/>
      <c r="AB1889" s="19"/>
      <c r="AC1889" s="19"/>
      <c r="AD1889" s="19"/>
      <c r="AE1889" s="19"/>
      <c r="AG1889" s="137"/>
      <c r="AN1889" s="19"/>
      <c r="AO1889" s="19"/>
      <c r="AP1889" s="19"/>
      <c r="AQ1889" s="19"/>
      <c r="AR1889" s="19"/>
      <c r="AS1889" s="19"/>
      <c r="AT1889" s="19"/>
      <c r="AU1889" s="19"/>
    </row>
    <row r="1890" spans="27:47">
      <c r="AA1890" s="19"/>
      <c r="AB1890" s="19"/>
      <c r="AC1890" s="19"/>
      <c r="AD1890" s="19"/>
      <c r="AE1890" s="19"/>
      <c r="AG1890" s="137"/>
      <c r="AN1890" s="19"/>
      <c r="AO1890" s="19"/>
      <c r="AP1890" s="19"/>
      <c r="AQ1890" s="19"/>
      <c r="AR1890" s="19"/>
      <c r="AS1890" s="19"/>
      <c r="AT1890" s="19"/>
      <c r="AU1890" s="19"/>
    </row>
    <row r="1891" spans="27:47">
      <c r="AA1891" s="19"/>
      <c r="AB1891" s="19"/>
      <c r="AC1891" s="19"/>
      <c r="AD1891" s="19"/>
      <c r="AE1891" s="19"/>
      <c r="AG1891" s="137"/>
      <c r="AN1891" s="19"/>
      <c r="AO1891" s="19"/>
      <c r="AP1891" s="19"/>
      <c r="AQ1891" s="19"/>
      <c r="AR1891" s="19"/>
      <c r="AS1891" s="19"/>
      <c r="AT1891" s="19"/>
      <c r="AU1891" s="19"/>
    </row>
    <row r="1892" spans="27:47">
      <c r="AA1892" s="19"/>
      <c r="AB1892" s="19"/>
      <c r="AC1892" s="19"/>
      <c r="AD1892" s="19"/>
      <c r="AE1892" s="19"/>
      <c r="AG1892" s="137"/>
      <c r="AN1892" s="19"/>
      <c r="AO1892" s="19"/>
      <c r="AP1892" s="19"/>
      <c r="AQ1892" s="19"/>
      <c r="AR1892" s="19"/>
      <c r="AS1892" s="19"/>
      <c r="AT1892" s="19"/>
      <c r="AU1892" s="19"/>
    </row>
    <row r="1893" spans="27:47">
      <c r="AA1893" s="19"/>
      <c r="AB1893" s="19"/>
      <c r="AC1893" s="19"/>
      <c r="AD1893" s="19"/>
      <c r="AE1893" s="19"/>
      <c r="AG1893" s="137"/>
      <c r="AN1893" s="19"/>
      <c r="AO1893" s="19"/>
      <c r="AP1893" s="19"/>
      <c r="AQ1893" s="19"/>
      <c r="AR1893" s="19"/>
      <c r="AS1893" s="19"/>
      <c r="AT1893" s="19"/>
      <c r="AU1893" s="19"/>
    </row>
    <row r="1894" spans="27:47">
      <c r="AA1894" s="19"/>
      <c r="AB1894" s="19"/>
      <c r="AC1894" s="19"/>
      <c r="AD1894" s="19"/>
      <c r="AE1894" s="19"/>
      <c r="AG1894" s="137"/>
      <c r="AN1894" s="19"/>
      <c r="AO1894" s="19"/>
      <c r="AP1894" s="19"/>
      <c r="AQ1894" s="19"/>
      <c r="AR1894" s="19"/>
      <c r="AS1894" s="19"/>
      <c r="AT1894" s="19"/>
      <c r="AU1894" s="19"/>
    </row>
    <row r="1895" spans="27:47">
      <c r="AA1895" s="19"/>
      <c r="AB1895" s="19"/>
      <c r="AC1895" s="19"/>
      <c r="AD1895" s="19"/>
      <c r="AE1895" s="19"/>
      <c r="AG1895" s="137"/>
      <c r="AN1895" s="19"/>
      <c r="AO1895" s="19"/>
      <c r="AP1895" s="19"/>
      <c r="AQ1895" s="19"/>
      <c r="AR1895" s="19"/>
      <c r="AS1895" s="19"/>
      <c r="AT1895" s="19"/>
      <c r="AU1895" s="19"/>
    </row>
    <row r="1896" spans="27:47">
      <c r="AA1896" s="19"/>
      <c r="AB1896" s="19"/>
      <c r="AC1896" s="19"/>
      <c r="AD1896" s="19"/>
      <c r="AE1896" s="19"/>
      <c r="AG1896" s="137"/>
      <c r="AN1896" s="19"/>
      <c r="AO1896" s="19"/>
      <c r="AP1896" s="19"/>
      <c r="AQ1896" s="19"/>
      <c r="AR1896" s="19"/>
      <c r="AS1896" s="19"/>
      <c r="AT1896" s="19"/>
      <c r="AU1896" s="19"/>
    </row>
    <row r="1897" spans="27:47">
      <c r="AA1897" s="19"/>
      <c r="AB1897" s="19"/>
      <c r="AC1897" s="19"/>
      <c r="AD1897" s="19"/>
      <c r="AE1897" s="19"/>
      <c r="AG1897" s="137"/>
      <c r="AN1897" s="19"/>
      <c r="AO1897" s="19"/>
      <c r="AP1897" s="19"/>
      <c r="AQ1897" s="19"/>
      <c r="AR1897" s="19"/>
      <c r="AS1897" s="19"/>
      <c r="AT1897" s="19"/>
      <c r="AU1897" s="19"/>
    </row>
    <row r="1898" spans="27:47">
      <c r="AA1898" s="19"/>
      <c r="AB1898" s="19"/>
      <c r="AC1898" s="19"/>
      <c r="AD1898" s="19"/>
      <c r="AE1898" s="19"/>
      <c r="AG1898" s="137"/>
      <c r="AN1898" s="19"/>
      <c r="AO1898" s="19"/>
      <c r="AP1898" s="19"/>
      <c r="AQ1898" s="19"/>
      <c r="AR1898" s="19"/>
      <c r="AS1898" s="19"/>
      <c r="AT1898" s="19"/>
      <c r="AU1898" s="19"/>
    </row>
    <row r="1899" spans="27:47">
      <c r="AA1899" s="19"/>
      <c r="AB1899" s="19"/>
      <c r="AC1899" s="19"/>
      <c r="AD1899" s="19"/>
      <c r="AE1899" s="19"/>
      <c r="AG1899" s="137"/>
      <c r="AN1899" s="19"/>
      <c r="AO1899" s="19"/>
      <c r="AP1899" s="19"/>
      <c r="AQ1899" s="19"/>
      <c r="AR1899" s="19"/>
      <c r="AS1899" s="19"/>
      <c r="AT1899" s="19"/>
      <c r="AU1899" s="19"/>
    </row>
    <row r="1900" spans="27:47">
      <c r="AA1900" s="19"/>
      <c r="AB1900" s="19"/>
      <c r="AC1900" s="19"/>
      <c r="AD1900" s="19"/>
      <c r="AE1900" s="19"/>
      <c r="AG1900" s="137"/>
      <c r="AN1900" s="19"/>
      <c r="AO1900" s="19"/>
      <c r="AP1900" s="19"/>
      <c r="AQ1900" s="19"/>
      <c r="AR1900" s="19"/>
      <c r="AS1900" s="19"/>
      <c r="AT1900" s="19"/>
      <c r="AU1900" s="19"/>
    </row>
    <row r="1901" spans="27:47">
      <c r="AA1901" s="19"/>
      <c r="AB1901" s="19"/>
      <c r="AC1901" s="19"/>
      <c r="AD1901" s="19"/>
      <c r="AE1901" s="19"/>
      <c r="AG1901" s="137"/>
      <c r="AN1901" s="19"/>
      <c r="AO1901" s="19"/>
      <c r="AP1901" s="19"/>
      <c r="AQ1901" s="19"/>
      <c r="AR1901" s="19"/>
      <c r="AS1901" s="19"/>
      <c r="AT1901" s="19"/>
      <c r="AU1901" s="19"/>
    </row>
    <row r="1902" spans="27:47">
      <c r="AA1902" s="19"/>
      <c r="AB1902" s="19"/>
      <c r="AC1902" s="19"/>
      <c r="AD1902" s="19"/>
      <c r="AE1902" s="19"/>
      <c r="AG1902" s="137"/>
      <c r="AN1902" s="19"/>
      <c r="AO1902" s="19"/>
      <c r="AP1902" s="19"/>
      <c r="AQ1902" s="19"/>
      <c r="AR1902" s="19"/>
      <c r="AS1902" s="19"/>
      <c r="AT1902" s="19"/>
      <c r="AU1902" s="19"/>
    </row>
    <row r="1903" spans="27:47">
      <c r="AA1903" s="19"/>
      <c r="AB1903" s="19"/>
      <c r="AC1903" s="19"/>
      <c r="AD1903" s="19"/>
      <c r="AE1903" s="19"/>
      <c r="AG1903" s="137"/>
      <c r="AN1903" s="19"/>
      <c r="AO1903" s="19"/>
      <c r="AP1903" s="19"/>
      <c r="AQ1903" s="19"/>
      <c r="AR1903" s="19"/>
      <c r="AS1903" s="19"/>
      <c r="AT1903" s="19"/>
      <c r="AU1903" s="19"/>
    </row>
    <row r="1904" spans="27:47">
      <c r="AA1904" s="19"/>
      <c r="AB1904" s="19"/>
      <c r="AC1904" s="19"/>
      <c r="AD1904" s="19"/>
      <c r="AE1904" s="19"/>
      <c r="AG1904" s="137"/>
      <c r="AN1904" s="19"/>
      <c r="AO1904" s="19"/>
      <c r="AP1904" s="19"/>
      <c r="AQ1904" s="19"/>
      <c r="AR1904" s="19"/>
      <c r="AS1904" s="19"/>
      <c r="AT1904" s="19"/>
      <c r="AU1904" s="19"/>
    </row>
    <row r="1905" spans="27:48">
      <c r="AA1905" s="19"/>
      <c r="AB1905" s="19"/>
      <c r="AC1905" s="19"/>
      <c r="AD1905" s="19"/>
      <c r="AE1905" s="19"/>
      <c r="AG1905" s="137"/>
      <c r="AN1905" s="19"/>
      <c r="AO1905" s="19"/>
      <c r="AP1905" s="19"/>
      <c r="AQ1905" s="19"/>
      <c r="AR1905" s="19"/>
      <c r="AS1905" s="19"/>
      <c r="AT1905" s="19"/>
      <c r="AU1905" s="19"/>
    </row>
    <row r="1906" spans="27:48">
      <c r="AA1906" s="19"/>
      <c r="AB1906" s="19"/>
      <c r="AC1906" s="19"/>
      <c r="AD1906" s="19"/>
      <c r="AE1906" s="19"/>
      <c r="AG1906" s="137"/>
      <c r="AN1906" s="19"/>
      <c r="AO1906" s="19"/>
      <c r="AP1906" s="19"/>
      <c r="AQ1906" s="19"/>
      <c r="AR1906" s="19"/>
      <c r="AS1906" s="19"/>
      <c r="AT1906" s="19"/>
      <c r="AU1906" s="19"/>
    </row>
    <row r="1907" spans="27:48">
      <c r="AA1907" s="19"/>
      <c r="AB1907" s="19"/>
      <c r="AC1907" s="19"/>
      <c r="AD1907" s="19"/>
      <c r="AE1907" s="19"/>
      <c r="AG1907" s="137"/>
      <c r="AN1907" s="19"/>
      <c r="AO1907" s="19"/>
      <c r="AP1907" s="19"/>
      <c r="AQ1907" s="19"/>
      <c r="AR1907" s="19"/>
      <c r="AS1907" s="19"/>
      <c r="AT1907" s="19"/>
      <c r="AU1907" s="19"/>
    </row>
    <row r="1908" spans="27:48">
      <c r="AA1908" s="19"/>
      <c r="AB1908" s="19"/>
      <c r="AC1908" s="19"/>
      <c r="AD1908" s="19"/>
      <c r="AE1908" s="19"/>
      <c r="AG1908" s="137"/>
      <c r="AN1908" s="19"/>
      <c r="AO1908" s="19"/>
      <c r="AP1908" s="19"/>
      <c r="AQ1908" s="19"/>
      <c r="AR1908" s="19"/>
      <c r="AS1908" s="19"/>
      <c r="AT1908" s="19"/>
      <c r="AU1908" s="19"/>
    </row>
    <row r="1909" spans="27:48">
      <c r="AA1909" s="19"/>
      <c r="AB1909" s="19"/>
      <c r="AC1909" s="19"/>
      <c r="AD1909" s="19"/>
      <c r="AE1909" s="19"/>
      <c r="AG1909" s="137"/>
      <c r="AN1909" s="19"/>
      <c r="AO1909" s="19"/>
      <c r="AP1909" s="19"/>
      <c r="AQ1909" s="19"/>
      <c r="AR1909" s="19"/>
      <c r="AS1909" s="19"/>
      <c r="AT1909" s="19"/>
      <c r="AU1909" s="19"/>
    </row>
    <row r="1910" spans="27:48">
      <c r="AA1910" s="19"/>
      <c r="AB1910" s="19"/>
      <c r="AC1910" s="19"/>
      <c r="AD1910" s="19"/>
      <c r="AE1910" s="19"/>
      <c r="AG1910" s="137"/>
      <c r="AN1910" s="19"/>
      <c r="AO1910" s="19"/>
      <c r="AP1910" s="19"/>
      <c r="AQ1910" s="19"/>
      <c r="AR1910" s="19"/>
      <c r="AS1910" s="19"/>
      <c r="AT1910" s="19"/>
      <c r="AU1910" s="19"/>
    </row>
    <row r="1911" spans="27:48">
      <c r="AA1911" s="19"/>
      <c r="AB1911" s="19"/>
      <c r="AC1911" s="19"/>
      <c r="AD1911" s="19"/>
      <c r="AE1911" s="19"/>
      <c r="AG1911" s="137"/>
      <c r="AN1911" s="19"/>
      <c r="AO1911" s="19"/>
      <c r="AP1911" s="19"/>
      <c r="AQ1911" s="19"/>
      <c r="AR1911" s="19"/>
      <c r="AS1911" s="19"/>
      <c r="AT1911" s="19"/>
      <c r="AU1911" s="19"/>
    </row>
    <row r="1912" spans="27:48">
      <c r="AA1912" s="19"/>
      <c r="AB1912" s="19"/>
      <c r="AC1912" s="19"/>
      <c r="AD1912" s="19"/>
      <c r="AE1912" s="19"/>
      <c r="AG1912" s="137"/>
      <c r="AN1912" s="19"/>
      <c r="AO1912" s="19"/>
      <c r="AP1912" s="19"/>
      <c r="AQ1912" s="19"/>
      <c r="AR1912" s="19"/>
      <c r="AS1912" s="19"/>
      <c r="AT1912" s="19"/>
      <c r="AU1912" s="19"/>
    </row>
    <row r="1913" spans="27:48">
      <c r="AA1913" s="19"/>
      <c r="AB1913" s="19"/>
      <c r="AC1913" s="19"/>
      <c r="AD1913" s="19"/>
      <c r="AE1913" s="19"/>
      <c r="AG1913" s="137"/>
      <c r="AN1913" s="19"/>
      <c r="AO1913" s="19"/>
      <c r="AP1913" s="19"/>
      <c r="AQ1913" s="19"/>
      <c r="AR1913" s="19"/>
      <c r="AS1913" s="19"/>
      <c r="AT1913" s="19"/>
      <c r="AU1913" s="19"/>
    </row>
    <row r="1914" spans="27:48">
      <c r="AA1914" s="19"/>
      <c r="AB1914" s="19"/>
      <c r="AC1914" s="19"/>
      <c r="AD1914" s="19"/>
      <c r="AE1914" s="19"/>
      <c r="AG1914" s="137"/>
      <c r="AN1914" s="19"/>
      <c r="AO1914" s="19"/>
      <c r="AP1914" s="19"/>
      <c r="AQ1914" s="19"/>
      <c r="AR1914" s="19"/>
      <c r="AS1914" s="19"/>
      <c r="AT1914" s="19"/>
      <c r="AU1914" s="19"/>
    </row>
    <row r="1915" spans="27:48">
      <c r="AA1915" s="19"/>
      <c r="AB1915" s="19"/>
      <c r="AC1915" s="19"/>
      <c r="AD1915" s="19"/>
      <c r="AE1915" s="19"/>
      <c r="AG1915" s="137"/>
      <c r="AN1915" s="19"/>
      <c r="AO1915" s="19"/>
      <c r="AP1915" s="19"/>
      <c r="AQ1915" s="19"/>
      <c r="AR1915" s="19"/>
      <c r="AS1915" s="19"/>
      <c r="AT1915" s="19"/>
      <c r="AU1915" s="19"/>
      <c r="AV1915" s="19"/>
    </row>
    <row r="1916" spans="27:48">
      <c r="AA1916" s="19"/>
      <c r="AB1916" s="19"/>
      <c r="AC1916" s="19"/>
      <c r="AD1916" s="19"/>
      <c r="AE1916" s="19"/>
      <c r="AG1916" s="137"/>
      <c r="AN1916" s="19"/>
      <c r="AO1916" s="19"/>
      <c r="AP1916" s="19"/>
      <c r="AQ1916" s="19"/>
      <c r="AR1916" s="19"/>
      <c r="AS1916" s="19"/>
      <c r="AT1916" s="19"/>
      <c r="AU1916" s="19"/>
    </row>
    <row r="1917" spans="27:48">
      <c r="AA1917" s="19"/>
      <c r="AB1917" s="19"/>
      <c r="AC1917" s="19"/>
      <c r="AD1917" s="19"/>
      <c r="AE1917" s="19"/>
      <c r="AG1917" s="137"/>
      <c r="AN1917" s="19"/>
      <c r="AO1917" s="19"/>
      <c r="AP1917" s="19"/>
      <c r="AQ1917" s="19"/>
      <c r="AR1917" s="19"/>
      <c r="AS1917" s="19"/>
      <c r="AT1917" s="19"/>
      <c r="AU1917" s="19"/>
    </row>
    <row r="1918" spans="27:48">
      <c r="AA1918" s="19"/>
      <c r="AB1918" s="19"/>
      <c r="AC1918" s="19"/>
      <c r="AD1918" s="19"/>
      <c r="AE1918" s="19"/>
      <c r="AG1918" s="137"/>
      <c r="AN1918" s="19"/>
      <c r="AO1918" s="19"/>
      <c r="AP1918" s="19"/>
      <c r="AQ1918" s="19"/>
      <c r="AR1918" s="19"/>
      <c r="AS1918" s="19"/>
      <c r="AT1918" s="19"/>
      <c r="AU1918" s="19"/>
    </row>
    <row r="1919" spans="27:48">
      <c r="AA1919" s="19"/>
      <c r="AB1919" s="19"/>
      <c r="AC1919" s="19"/>
      <c r="AD1919" s="19"/>
      <c r="AE1919" s="19"/>
      <c r="AG1919" s="137"/>
      <c r="AN1919" s="19"/>
      <c r="AO1919" s="19"/>
      <c r="AP1919" s="19"/>
      <c r="AQ1919" s="19"/>
      <c r="AR1919" s="19"/>
      <c r="AS1919" s="19"/>
      <c r="AT1919" s="19"/>
      <c r="AU1919" s="19"/>
      <c r="AV1919" s="19"/>
    </row>
    <row r="1920" spans="27:48">
      <c r="AA1920" s="19"/>
      <c r="AB1920" s="19"/>
      <c r="AC1920" s="19"/>
      <c r="AD1920" s="19"/>
      <c r="AE1920" s="19"/>
      <c r="AG1920" s="137"/>
      <c r="AN1920" s="19"/>
      <c r="AO1920" s="19"/>
      <c r="AP1920" s="19"/>
      <c r="AQ1920" s="19"/>
      <c r="AR1920" s="19"/>
      <c r="AS1920" s="19"/>
      <c r="AT1920" s="19"/>
      <c r="AU1920" s="19"/>
    </row>
    <row r="1921" spans="27:48">
      <c r="AA1921" s="19"/>
      <c r="AB1921" s="19"/>
      <c r="AC1921" s="19"/>
      <c r="AD1921" s="19"/>
      <c r="AE1921" s="19"/>
      <c r="AG1921" s="137"/>
      <c r="AN1921" s="19"/>
      <c r="AO1921" s="19"/>
      <c r="AP1921" s="19"/>
      <c r="AQ1921" s="19"/>
      <c r="AR1921" s="19"/>
      <c r="AS1921" s="19"/>
      <c r="AT1921" s="19"/>
      <c r="AU1921" s="19"/>
    </row>
    <row r="1922" spans="27:48">
      <c r="AA1922" s="19"/>
      <c r="AB1922" s="19"/>
      <c r="AC1922" s="19"/>
      <c r="AD1922" s="19"/>
      <c r="AE1922" s="19"/>
      <c r="AG1922" s="137"/>
      <c r="AN1922" s="19"/>
      <c r="AO1922" s="19"/>
      <c r="AP1922" s="19"/>
      <c r="AQ1922" s="19"/>
      <c r="AR1922" s="19"/>
      <c r="AS1922" s="19"/>
      <c r="AT1922" s="19"/>
      <c r="AU1922" s="19"/>
      <c r="AV1922" s="19"/>
    </row>
    <row r="1923" spans="27:48">
      <c r="AA1923" s="19"/>
      <c r="AB1923" s="19"/>
      <c r="AC1923" s="19"/>
      <c r="AD1923" s="19"/>
      <c r="AE1923" s="19"/>
      <c r="AG1923" s="137"/>
      <c r="AN1923" s="19"/>
      <c r="AO1923" s="19"/>
      <c r="AP1923" s="19"/>
      <c r="AQ1923" s="19"/>
      <c r="AR1923" s="19"/>
      <c r="AS1923" s="19"/>
      <c r="AT1923" s="19"/>
      <c r="AU1923" s="19"/>
    </row>
    <row r="1924" spans="27:48">
      <c r="AA1924" s="19"/>
      <c r="AB1924" s="19"/>
      <c r="AC1924" s="19"/>
      <c r="AD1924" s="19"/>
      <c r="AE1924" s="19"/>
      <c r="AG1924" s="137"/>
      <c r="AN1924" s="19"/>
      <c r="AO1924" s="19"/>
      <c r="AP1924" s="19"/>
      <c r="AQ1924" s="19"/>
      <c r="AR1924" s="19"/>
      <c r="AS1924" s="19"/>
      <c r="AT1924" s="19"/>
      <c r="AU1924" s="19"/>
    </row>
    <row r="1925" spans="27:48">
      <c r="AA1925" s="19"/>
      <c r="AB1925" s="19"/>
      <c r="AC1925" s="19"/>
      <c r="AD1925" s="19"/>
      <c r="AE1925" s="19"/>
      <c r="AG1925" s="137"/>
      <c r="AN1925" s="19"/>
      <c r="AO1925" s="19"/>
      <c r="AP1925" s="19"/>
      <c r="AQ1925" s="19"/>
      <c r="AR1925" s="19"/>
      <c r="AS1925" s="19"/>
      <c r="AT1925" s="19"/>
      <c r="AU1925" s="19"/>
    </row>
    <row r="1926" spans="27:48">
      <c r="AA1926" s="19"/>
      <c r="AB1926" s="19"/>
      <c r="AC1926" s="19"/>
      <c r="AD1926" s="19"/>
      <c r="AE1926" s="19"/>
      <c r="AG1926" s="137"/>
      <c r="AN1926" s="19"/>
      <c r="AO1926" s="19"/>
      <c r="AP1926" s="19"/>
      <c r="AQ1926" s="19"/>
      <c r="AR1926" s="19"/>
      <c r="AS1926" s="19"/>
      <c r="AT1926" s="19"/>
      <c r="AU1926" s="19"/>
    </row>
    <row r="1927" spans="27:48">
      <c r="AA1927" s="19"/>
      <c r="AB1927" s="19"/>
      <c r="AC1927" s="19"/>
      <c r="AD1927" s="19"/>
      <c r="AE1927" s="19"/>
      <c r="AG1927" s="137"/>
      <c r="AN1927" s="19"/>
      <c r="AO1927" s="19"/>
      <c r="AP1927" s="19"/>
      <c r="AQ1927" s="19"/>
      <c r="AR1927" s="19"/>
      <c r="AS1927" s="19"/>
      <c r="AT1927" s="19"/>
      <c r="AU1927" s="19"/>
    </row>
    <row r="1928" spans="27:48">
      <c r="AA1928" s="19"/>
      <c r="AB1928" s="19"/>
      <c r="AC1928" s="19"/>
      <c r="AD1928" s="19"/>
      <c r="AE1928" s="19"/>
      <c r="AG1928" s="137"/>
      <c r="AN1928" s="19"/>
      <c r="AO1928" s="19"/>
      <c r="AP1928" s="19"/>
      <c r="AQ1928" s="19"/>
      <c r="AR1928" s="19"/>
      <c r="AS1928" s="19"/>
      <c r="AT1928" s="19"/>
      <c r="AU1928" s="19"/>
    </row>
    <row r="1929" spans="27:48">
      <c r="AA1929" s="19"/>
      <c r="AB1929" s="19"/>
      <c r="AC1929" s="19"/>
      <c r="AD1929" s="19"/>
      <c r="AE1929" s="19"/>
      <c r="AG1929" s="137"/>
      <c r="AN1929" s="19"/>
      <c r="AO1929" s="19"/>
      <c r="AP1929" s="19"/>
      <c r="AQ1929" s="19"/>
      <c r="AR1929" s="19"/>
      <c r="AS1929" s="19"/>
      <c r="AT1929" s="19"/>
      <c r="AU1929" s="19"/>
    </row>
    <row r="1930" spans="27:48">
      <c r="AA1930" s="19"/>
      <c r="AB1930" s="19"/>
      <c r="AC1930" s="19"/>
      <c r="AD1930" s="19"/>
      <c r="AE1930" s="19"/>
      <c r="AG1930" s="137"/>
      <c r="AN1930" s="19"/>
      <c r="AO1930" s="19"/>
      <c r="AP1930" s="19"/>
      <c r="AQ1930" s="19"/>
      <c r="AR1930" s="19"/>
      <c r="AS1930" s="19"/>
      <c r="AT1930" s="19"/>
      <c r="AU1930" s="19"/>
    </row>
    <row r="1931" spans="27:48">
      <c r="AA1931" s="19"/>
      <c r="AB1931" s="19"/>
      <c r="AC1931" s="19"/>
      <c r="AD1931" s="19"/>
      <c r="AE1931" s="19"/>
      <c r="AG1931" s="137"/>
      <c r="AN1931" s="19"/>
      <c r="AO1931" s="19"/>
      <c r="AP1931" s="19"/>
      <c r="AQ1931" s="19"/>
      <c r="AR1931" s="19"/>
      <c r="AS1931" s="19"/>
      <c r="AT1931" s="19"/>
      <c r="AU1931" s="19"/>
    </row>
    <row r="1932" spans="27:48">
      <c r="AA1932" s="19"/>
      <c r="AB1932" s="19"/>
      <c r="AC1932" s="19"/>
      <c r="AD1932" s="19"/>
      <c r="AE1932" s="19"/>
      <c r="AG1932" s="137"/>
      <c r="AN1932" s="19"/>
      <c r="AO1932" s="19"/>
      <c r="AP1932" s="19"/>
      <c r="AQ1932" s="19"/>
      <c r="AR1932" s="19"/>
      <c r="AS1932" s="19"/>
      <c r="AT1932" s="19"/>
      <c r="AU1932" s="19"/>
    </row>
    <row r="1933" spans="27:48">
      <c r="AA1933" s="19"/>
      <c r="AB1933" s="19"/>
      <c r="AC1933" s="19"/>
      <c r="AD1933" s="19"/>
      <c r="AE1933" s="19"/>
      <c r="AG1933" s="137"/>
      <c r="AN1933" s="19"/>
      <c r="AO1933" s="19"/>
      <c r="AP1933" s="19"/>
      <c r="AQ1933" s="19"/>
      <c r="AR1933" s="19"/>
      <c r="AS1933" s="19"/>
      <c r="AT1933" s="19"/>
      <c r="AU1933" s="19"/>
    </row>
    <row r="1934" spans="27:48">
      <c r="AA1934" s="19"/>
      <c r="AB1934" s="19"/>
      <c r="AC1934" s="19"/>
      <c r="AD1934" s="19"/>
      <c r="AE1934" s="19"/>
      <c r="AG1934" s="137"/>
      <c r="AN1934" s="19"/>
      <c r="AO1934" s="19"/>
      <c r="AP1934" s="19"/>
      <c r="AQ1934" s="19"/>
      <c r="AR1934" s="19"/>
      <c r="AS1934" s="19"/>
      <c r="AT1934" s="19"/>
      <c r="AU1934" s="19"/>
    </row>
    <row r="1935" spans="27:48">
      <c r="AA1935" s="19"/>
      <c r="AB1935" s="19"/>
      <c r="AC1935" s="19"/>
      <c r="AD1935" s="19"/>
      <c r="AE1935" s="19"/>
      <c r="AG1935" s="137"/>
      <c r="AN1935" s="19"/>
      <c r="AO1935" s="19"/>
      <c r="AP1935" s="19"/>
      <c r="AQ1935" s="19"/>
      <c r="AR1935" s="19"/>
      <c r="AS1935" s="19"/>
      <c r="AT1935" s="19"/>
      <c r="AU1935" s="19"/>
    </row>
    <row r="1936" spans="27:48">
      <c r="AA1936" s="19"/>
      <c r="AB1936" s="19"/>
      <c r="AC1936" s="19"/>
      <c r="AD1936" s="19"/>
      <c r="AE1936" s="19"/>
      <c r="AG1936" s="137"/>
      <c r="AN1936" s="19"/>
      <c r="AO1936" s="19"/>
      <c r="AP1936" s="19"/>
      <c r="AQ1936" s="19"/>
      <c r="AR1936" s="19"/>
      <c r="AS1936" s="19"/>
      <c r="AT1936" s="19"/>
      <c r="AU1936" s="19"/>
    </row>
    <row r="1937" spans="27:47">
      <c r="AA1937" s="19"/>
      <c r="AB1937" s="19"/>
      <c r="AC1937" s="19"/>
      <c r="AD1937" s="19"/>
      <c r="AE1937" s="19"/>
      <c r="AG1937" s="137"/>
      <c r="AN1937" s="19"/>
      <c r="AO1937" s="19"/>
      <c r="AP1937" s="19"/>
      <c r="AQ1937" s="19"/>
      <c r="AR1937" s="19"/>
      <c r="AS1937" s="19"/>
      <c r="AT1937" s="19"/>
      <c r="AU1937" s="19"/>
    </row>
    <row r="1938" spans="27:47">
      <c r="AA1938" s="19"/>
      <c r="AB1938" s="19"/>
      <c r="AC1938" s="19"/>
      <c r="AD1938" s="19"/>
      <c r="AE1938" s="19"/>
      <c r="AG1938" s="137"/>
      <c r="AN1938" s="19"/>
      <c r="AO1938" s="19"/>
      <c r="AP1938" s="19"/>
      <c r="AQ1938" s="19"/>
      <c r="AR1938" s="19"/>
      <c r="AS1938" s="19"/>
      <c r="AT1938" s="19"/>
      <c r="AU1938" s="19"/>
    </row>
    <row r="1939" spans="27:47">
      <c r="AA1939" s="19"/>
      <c r="AB1939" s="19"/>
      <c r="AC1939" s="19"/>
      <c r="AD1939" s="19"/>
      <c r="AE1939" s="19"/>
      <c r="AG1939" s="137"/>
      <c r="AN1939" s="19"/>
      <c r="AO1939" s="19"/>
      <c r="AP1939" s="19"/>
      <c r="AQ1939" s="19"/>
      <c r="AR1939" s="19"/>
      <c r="AS1939" s="19"/>
      <c r="AT1939" s="19"/>
      <c r="AU1939" s="19"/>
    </row>
    <row r="1940" spans="27:47">
      <c r="AA1940" s="19"/>
      <c r="AB1940" s="19"/>
      <c r="AC1940" s="19"/>
      <c r="AD1940" s="19"/>
      <c r="AE1940" s="19"/>
      <c r="AG1940" s="137"/>
      <c r="AN1940" s="19"/>
      <c r="AO1940" s="19"/>
      <c r="AP1940" s="19"/>
      <c r="AQ1940" s="19"/>
      <c r="AR1940" s="19"/>
      <c r="AS1940" s="19"/>
      <c r="AT1940" s="19"/>
      <c r="AU1940" s="19"/>
    </row>
    <row r="1941" spans="27:47">
      <c r="AA1941" s="19"/>
      <c r="AB1941" s="19"/>
      <c r="AC1941" s="19"/>
      <c r="AD1941" s="19"/>
      <c r="AE1941" s="19"/>
      <c r="AG1941" s="137"/>
      <c r="AN1941" s="19"/>
      <c r="AO1941" s="19"/>
      <c r="AP1941" s="19"/>
      <c r="AQ1941" s="19"/>
      <c r="AR1941" s="19"/>
      <c r="AS1941" s="19"/>
      <c r="AT1941" s="19"/>
      <c r="AU1941" s="19"/>
    </row>
    <row r="1942" spans="27:47">
      <c r="AA1942" s="19"/>
      <c r="AB1942" s="19"/>
      <c r="AC1942" s="19"/>
      <c r="AD1942" s="19"/>
      <c r="AE1942" s="19"/>
      <c r="AG1942" s="137"/>
      <c r="AN1942" s="19"/>
      <c r="AO1942" s="19"/>
      <c r="AP1942" s="19"/>
      <c r="AQ1942" s="19"/>
      <c r="AR1942" s="19"/>
      <c r="AS1942" s="19"/>
      <c r="AT1942" s="19"/>
      <c r="AU1942" s="19"/>
    </row>
    <row r="1943" spans="27:47">
      <c r="AA1943" s="19"/>
      <c r="AB1943" s="19"/>
      <c r="AC1943" s="19"/>
      <c r="AD1943" s="19"/>
      <c r="AE1943" s="19"/>
      <c r="AG1943" s="137"/>
      <c r="AN1943" s="19"/>
      <c r="AO1943" s="19"/>
      <c r="AP1943" s="19"/>
      <c r="AQ1943" s="19"/>
      <c r="AR1943" s="19"/>
      <c r="AS1943" s="19"/>
      <c r="AT1943" s="19"/>
      <c r="AU1943" s="19"/>
    </row>
    <row r="1944" spans="27:47">
      <c r="AA1944" s="19"/>
      <c r="AB1944" s="19"/>
      <c r="AC1944" s="19"/>
      <c r="AD1944" s="19"/>
      <c r="AE1944" s="19"/>
      <c r="AG1944" s="137"/>
      <c r="AN1944" s="19"/>
      <c r="AO1944" s="19"/>
      <c r="AP1944" s="19"/>
      <c r="AQ1944" s="19"/>
      <c r="AR1944" s="19"/>
      <c r="AS1944" s="19"/>
      <c r="AT1944" s="19"/>
      <c r="AU1944" s="19"/>
    </row>
    <row r="1945" spans="27:47">
      <c r="AA1945" s="19"/>
      <c r="AB1945" s="19"/>
      <c r="AC1945" s="19"/>
      <c r="AD1945" s="19"/>
      <c r="AE1945" s="19"/>
      <c r="AG1945" s="137"/>
      <c r="AN1945" s="19"/>
      <c r="AO1945" s="19"/>
      <c r="AP1945" s="19"/>
      <c r="AQ1945" s="19"/>
      <c r="AR1945" s="19"/>
      <c r="AS1945" s="19"/>
      <c r="AT1945" s="19"/>
      <c r="AU1945" s="19"/>
    </row>
    <row r="1946" spans="27:47">
      <c r="AA1946" s="19"/>
      <c r="AB1946" s="19"/>
      <c r="AC1946" s="19"/>
      <c r="AD1946" s="19"/>
      <c r="AE1946" s="19"/>
      <c r="AG1946" s="137"/>
      <c r="AN1946" s="19"/>
      <c r="AO1946" s="19"/>
      <c r="AP1946" s="19"/>
      <c r="AQ1946" s="19"/>
      <c r="AR1946" s="19"/>
      <c r="AS1946" s="19"/>
      <c r="AT1946" s="19"/>
      <c r="AU1946" s="19"/>
    </row>
    <row r="1947" spans="27:47">
      <c r="AA1947" s="19"/>
      <c r="AB1947" s="19"/>
      <c r="AC1947" s="19"/>
      <c r="AD1947" s="19"/>
      <c r="AE1947" s="19"/>
      <c r="AG1947" s="137"/>
      <c r="AN1947" s="19"/>
      <c r="AO1947" s="19"/>
      <c r="AP1947" s="19"/>
      <c r="AQ1947" s="19"/>
      <c r="AR1947" s="19"/>
      <c r="AS1947" s="19"/>
      <c r="AT1947" s="19"/>
      <c r="AU1947" s="19"/>
    </row>
    <row r="1948" spans="27:47">
      <c r="AA1948" s="19"/>
      <c r="AB1948" s="19"/>
      <c r="AC1948" s="19"/>
      <c r="AD1948" s="19"/>
      <c r="AE1948" s="19"/>
      <c r="AG1948" s="137"/>
      <c r="AN1948" s="19"/>
      <c r="AO1948" s="19"/>
      <c r="AP1948" s="19"/>
      <c r="AQ1948" s="19"/>
      <c r="AR1948" s="19"/>
      <c r="AS1948" s="19"/>
      <c r="AT1948" s="19"/>
      <c r="AU1948" s="19"/>
    </row>
    <row r="1949" spans="27:47">
      <c r="AA1949" s="19"/>
      <c r="AB1949" s="19"/>
      <c r="AC1949" s="19"/>
      <c r="AD1949" s="19"/>
      <c r="AE1949" s="19"/>
      <c r="AG1949" s="137"/>
      <c r="AN1949" s="19"/>
      <c r="AO1949" s="19"/>
      <c r="AP1949" s="19"/>
      <c r="AQ1949" s="19"/>
      <c r="AR1949" s="19"/>
      <c r="AS1949" s="19"/>
      <c r="AT1949" s="19"/>
      <c r="AU1949" s="19"/>
    </row>
    <row r="1950" spans="27:47">
      <c r="AA1950" s="19"/>
      <c r="AB1950" s="19"/>
      <c r="AC1950" s="19"/>
      <c r="AD1950" s="19"/>
      <c r="AE1950" s="19"/>
      <c r="AG1950" s="137"/>
      <c r="AN1950" s="19"/>
      <c r="AO1950" s="19"/>
      <c r="AP1950" s="19"/>
      <c r="AQ1950" s="19"/>
      <c r="AR1950" s="19"/>
      <c r="AS1950" s="19"/>
      <c r="AT1950" s="19"/>
      <c r="AU1950" s="19"/>
    </row>
    <row r="1951" spans="27:47">
      <c r="AA1951" s="19"/>
      <c r="AB1951" s="19"/>
      <c r="AC1951" s="19"/>
      <c r="AD1951" s="19"/>
      <c r="AE1951" s="19"/>
      <c r="AG1951" s="137"/>
      <c r="AN1951" s="19"/>
      <c r="AO1951" s="19"/>
      <c r="AP1951" s="19"/>
      <c r="AQ1951" s="19"/>
      <c r="AR1951" s="19"/>
      <c r="AS1951" s="19"/>
      <c r="AT1951" s="19"/>
      <c r="AU1951" s="19"/>
    </row>
    <row r="1952" spans="27:47">
      <c r="AA1952" s="19"/>
      <c r="AB1952" s="19"/>
      <c r="AC1952" s="19"/>
      <c r="AD1952" s="19"/>
      <c r="AE1952" s="19"/>
      <c r="AG1952" s="137"/>
      <c r="AN1952" s="19"/>
      <c r="AO1952" s="19"/>
      <c r="AP1952" s="19"/>
      <c r="AQ1952" s="19"/>
      <c r="AR1952" s="19"/>
      <c r="AS1952" s="19"/>
      <c r="AT1952" s="19"/>
      <c r="AU1952" s="19"/>
    </row>
    <row r="1953" spans="27:47">
      <c r="AA1953" s="19"/>
      <c r="AB1953" s="19"/>
      <c r="AC1953" s="19"/>
      <c r="AD1953" s="19"/>
      <c r="AE1953" s="19"/>
      <c r="AG1953" s="137"/>
      <c r="AN1953" s="19"/>
      <c r="AO1953" s="19"/>
      <c r="AP1953" s="19"/>
      <c r="AQ1953" s="19"/>
      <c r="AR1953" s="19"/>
      <c r="AS1953" s="19"/>
      <c r="AT1953" s="19"/>
      <c r="AU1953" s="19"/>
    </row>
    <row r="1954" spans="27:47">
      <c r="AA1954" s="19"/>
      <c r="AB1954" s="19"/>
      <c r="AC1954" s="19"/>
      <c r="AD1954" s="19"/>
      <c r="AE1954" s="19"/>
      <c r="AG1954" s="137"/>
      <c r="AN1954" s="19"/>
      <c r="AO1954" s="19"/>
      <c r="AP1954" s="19"/>
      <c r="AQ1954" s="19"/>
      <c r="AR1954" s="19"/>
      <c r="AS1954" s="19"/>
      <c r="AT1954" s="19"/>
      <c r="AU1954" s="19"/>
    </row>
    <row r="1955" spans="27:47">
      <c r="AA1955" s="19"/>
      <c r="AB1955" s="19"/>
      <c r="AC1955" s="19"/>
      <c r="AD1955" s="19"/>
      <c r="AE1955" s="19"/>
      <c r="AG1955" s="137"/>
      <c r="AN1955" s="19"/>
      <c r="AO1955" s="19"/>
      <c r="AP1955" s="19"/>
      <c r="AQ1955" s="19"/>
      <c r="AR1955" s="19"/>
      <c r="AS1955" s="19"/>
      <c r="AT1955" s="19"/>
      <c r="AU1955" s="19"/>
    </row>
    <row r="1956" spans="27:47">
      <c r="AA1956" s="19"/>
      <c r="AB1956" s="19"/>
      <c r="AC1956" s="19"/>
      <c r="AD1956" s="19"/>
      <c r="AE1956" s="19"/>
      <c r="AG1956" s="137"/>
      <c r="AN1956" s="19"/>
      <c r="AO1956" s="19"/>
      <c r="AP1956" s="19"/>
      <c r="AQ1956" s="19"/>
      <c r="AR1956" s="19"/>
      <c r="AS1956" s="19"/>
      <c r="AT1956" s="19"/>
      <c r="AU1956" s="19"/>
    </row>
    <row r="1957" spans="27:47">
      <c r="AA1957" s="19"/>
      <c r="AB1957" s="19"/>
      <c r="AC1957" s="19"/>
      <c r="AD1957" s="19"/>
      <c r="AE1957" s="19"/>
      <c r="AG1957" s="137"/>
      <c r="AN1957" s="19"/>
      <c r="AO1957" s="19"/>
      <c r="AP1957" s="19"/>
      <c r="AQ1957" s="19"/>
      <c r="AR1957" s="19"/>
      <c r="AS1957" s="19"/>
      <c r="AT1957" s="19"/>
      <c r="AU1957" s="19"/>
    </row>
    <row r="1958" spans="27:47">
      <c r="AA1958" s="19"/>
      <c r="AB1958" s="19"/>
      <c r="AC1958" s="19"/>
      <c r="AD1958" s="19"/>
      <c r="AE1958" s="19"/>
      <c r="AG1958" s="137"/>
      <c r="AN1958" s="19"/>
      <c r="AO1958" s="19"/>
      <c r="AP1958" s="19"/>
      <c r="AQ1958" s="19"/>
      <c r="AR1958" s="19"/>
      <c r="AS1958" s="19"/>
      <c r="AT1958" s="19"/>
      <c r="AU1958" s="19"/>
    </row>
    <row r="1959" spans="27:47">
      <c r="AA1959" s="19"/>
      <c r="AB1959" s="19"/>
      <c r="AC1959" s="19"/>
      <c r="AD1959" s="19"/>
      <c r="AE1959" s="19"/>
      <c r="AG1959" s="137"/>
      <c r="AN1959" s="19"/>
      <c r="AO1959" s="19"/>
      <c r="AP1959" s="19"/>
      <c r="AQ1959" s="19"/>
      <c r="AR1959" s="19"/>
      <c r="AS1959" s="19"/>
      <c r="AT1959" s="19"/>
      <c r="AU1959" s="19"/>
    </row>
    <row r="1960" spans="27:47">
      <c r="AA1960" s="19"/>
      <c r="AB1960" s="19"/>
      <c r="AC1960" s="19"/>
      <c r="AD1960" s="19"/>
      <c r="AE1960" s="19"/>
      <c r="AG1960" s="137"/>
      <c r="AN1960" s="19"/>
      <c r="AO1960" s="19"/>
      <c r="AP1960" s="19"/>
      <c r="AQ1960" s="19"/>
      <c r="AR1960" s="19"/>
      <c r="AS1960" s="19"/>
      <c r="AT1960" s="19"/>
      <c r="AU1960" s="19"/>
    </row>
    <row r="1961" spans="27:47">
      <c r="AA1961" s="19"/>
      <c r="AB1961" s="19"/>
      <c r="AC1961" s="19"/>
      <c r="AD1961" s="19"/>
      <c r="AE1961" s="19"/>
      <c r="AG1961" s="137"/>
      <c r="AN1961" s="19"/>
      <c r="AO1961" s="19"/>
      <c r="AP1961" s="19"/>
      <c r="AQ1961" s="19"/>
      <c r="AR1961" s="19"/>
      <c r="AS1961" s="19"/>
      <c r="AT1961" s="19"/>
      <c r="AU1961" s="19"/>
    </row>
    <row r="1962" spans="27:47">
      <c r="AA1962" s="19"/>
      <c r="AB1962" s="19"/>
      <c r="AC1962" s="19"/>
      <c r="AD1962" s="19"/>
      <c r="AE1962" s="19"/>
      <c r="AG1962" s="137"/>
      <c r="AN1962" s="19"/>
      <c r="AO1962" s="19"/>
      <c r="AP1962" s="19"/>
      <c r="AQ1962" s="19"/>
      <c r="AR1962" s="19"/>
      <c r="AS1962" s="19"/>
      <c r="AT1962" s="19"/>
      <c r="AU1962" s="19"/>
    </row>
    <row r="1963" spans="27:47">
      <c r="AA1963" s="19"/>
      <c r="AB1963" s="19"/>
      <c r="AC1963" s="19"/>
      <c r="AD1963" s="19"/>
      <c r="AE1963" s="19"/>
      <c r="AG1963" s="137"/>
      <c r="AN1963" s="19"/>
      <c r="AO1963" s="19"/>
      <c r="AP1963" s="19"/>
      <c r="AQ1963" s="19"/>
      <c r="AR1963" s="19"/>
      <c r="AS1963" s="19"/>
      <c r="AT1963" s="19"/>
      <c r="AU1963" s="19"/>
    </row>
    <row r="1964" spans="27:47">
      <c r="AA1964" s="19"/>
      <c r="AB1964" s="19"/>
      <c r="AC1964" s="19"/>
      <c r="AD1964" s="19"/>
      <c r="AE1964" s="19"/>
      <c r="AG1964" s="137"/>
      <c r="AN1964" s="19"/>
      <c r="AO1964" s="19"/>
      <c r="AP1964" s="19"/>
      <c r="AQ1964" s="19"/>
      <c r="AR1964" s="19"/>
      <c r="AS1964" s="19"/>
      <c r="AT1964" s="19"/>
      <c r="AU1964" s="19"/>
    </row>
    <row r="1965" spans="27:47">
      <c r="AA1965" s="19"/>
      <c r="AB1965" s="19"/>
      <c r="AC1965" s="19"/>
      <c r="AD1965" s="19"/>
      <c r="AE1965" s="19"/>
      <c r="AG1965" s="137"/>
      <c r="AN1965" s="19"/>
      <c r="AO1965" s="19"/>
      <c r="AP1965" s="19"/>
      <c r="AQ1965" s="19"/>
      <c r="AR1965" s="19"/>
      <c r="AS1965" s="19"/>
      <c r="AT1965" s="19"/>
      <c r="AU1965" s="19"/>
    </row>
    <row r="1966" spans="27:47">
      <c r="AA1966" s="19"/>
      <c r="AB1966" s="19"/>
      <c r="AC1966" s="19"/>
      <c r="AD1966" s="19"/>
      <c r="AE1966" s="19"/>
      <c r="AG1966" s="137"/>
      <c r="AN1966" s="19"/>
      <c r="AO1966" s="19"/>
      <c r="AP1966" s="19"/>
      <c r="AQ1966" s="19"/>
      <c r="AR1966" s="19"/>
      <c r="AS1966" s="19"/>
      <c r="AT1966" s="19"/>
      <c r="AU1966" s="19"/>
    </row>
    <row r="1967" spans="27:47">
      <c r="AA1967" s="19"/>
      <c r="AB1967" s="19"/>
      <c r="AC1967" s="19"/>
      <c r="AD1967" s="19"/>
      <c r="AE1967" s="19"/>
      <c r="AG1967" s="137"/>
      <c r="AN1967" s="19"/>
      <c r="AO1967" s="19"/>
      <c r="AP1967" s="19"/>
      <c r="AQ1967" s="19"/>
      <c r="AR1967" s="19"/>
      <c r="AS1967" s="19"/>
      <c r="AT1967" s="19"/>
      <c r="AU1967" s="19"/>
    </row>
    <row r="1968" spans="27:47">
      <c r="AA1968" s="19"/>
      <c r="AB1968" s="19"/>
      <c r="AC1968" s="19"/>
      <c r="AD1968" s="19"/>
      <c r="AE1968" s="19"/>
      <c r="AG1968" s="137"/>
      <c r="AN1968" s="19"/>
      <c r="AO1968" s="19"/>
      <c r="AP1968" s="19"/>
      <c r="AQ1968" s="19"/>
      <c r="AR1968" s="19"/>
      <c r="AS1968" s="19"/>
      <c r="AT1968" s="19"/>
      <c r="AU1968" s="19"/>
    </row>
    <row r="1969" spans="27:47">
      <c r="AA1969" s="19"/>
      <c r="AB1969" s="19"/>
      <c r="AC1969" s="19"/>
      <c r="AD1969" s="19"/>
      <c r="AE1969" s="19"/>
      <c r="AG1969" s="137"/>
      <c r="AN1969" s="19"/>
      <c r="AO1969" s="19"/>
      <c r="AP1969" s="19"/>
      <c r="AQ1969" s="19"/>
      <c r="AR1969" s="19"/>
      <c r="AS1969" s="19"/>
      <c r="AT1969" s="19"/>
      <c r="AU1969" s="19"/>
    </row>
    <row r="1970" spans="27:47">
      <c r="AA1970" s="19"/>
      <c r="AB1970" s="19"/>
      <c r="AC1970" s="19"/>
      <c r="AD1970" s="19"/>
      <c r="AE1970" s="19"/>
      <c r="AG1970" s="137"/>
      <c r="AN1970" s="19"/>
      <c r="AO1970" s="19"/>
      <c r="AP1970" s="19"/>
      <c r="AQ1970" s="19"/>
      <c r="AR1970" s="19"/>
      <c r="AS1970" s="19"/>
      <c r="AT1970" s="19"/>
      <c r="AU1970" s="19"/>
    </row>
    <row r="1971" spans="27:47">
      <c r="AA1971" s="19"/>
      <c r="AB1971" s="19"/>
      <c r="AC1971" s="19"/>
      <c r="AD1971" s="19"/>
      <c r="AE1971" s="19"/>
      <c r="AG1971" s="137"/>
      <c r="AN1971" s="19"/>
      <c r="AO1971" s="19"/>
      <c r="AP1971" s="19"/>
      <c r="AQ1971" s="19"/>
      <c r="AR1971" s="19"/>
      <c r="AS1971" s="19"/>
      <c r="AT1971" s="19"/>
      <c r="AU1971" s="19"/>
    </row>
    <row r="1972" spans="27:47">
      <c r="AA1972" s="19"/>
      <c r="AB1972" s="19"/>
      <c r="AC1972" s="19"/>
      <c r="AD1972" s="19"/>
      <c r="AE1972" s="19"/>
      <c r="AG1972" s="137"/>
      <c r="AN1972" s="19"/>
      <c r="AO1972" s="19"/>
      <c r="AP1972" s="19"/>
      <c r="AQ1972" s="19"/>
      <c r="AR1972" s="19"/>
      <c r="AS1972" s="19"/>
      <c r="AT1972" s="19"/>
      <c r="AU1972" s="19"/>
    </row>
    <row r="1973" spans="27:47">
      <c r="AA1973" s="19"/>
      <c r="AB1973" s="19"/>
      <c r="AC1973" s="19"/>
      <c r="AD1973" s="19"/>
      <c r="AE1973" s="19"/>
      <c r="AG1973" s="137"/>
      <c r="AN1973" s="19"/>
      <c r="AO1973" s="19"/>
      <c r="AP1973" s="19"/>
      <c r="AQ1973" s="19"/>
      <c r="AR1973" s="19"/>
      <c r="AS1973" s="19"/>
      <c r="AT1973" s="19"/>
      <c r="AU1973" s="19"/>
    </row>
    <row r="1974" spans="27:47">
      <c r="AA1974" s="19"/>
      <c r="AB1974" s="19"/>
      <c r="AC1974" s="19"/>
      <c r="AD1974" s="19"/>
      <c r="AE1974" s="19"/>
      <c r="AG1974" s="137"/>
      <c r="AN1974" s="19"/>
      <c r="AO1974" s="19"/>
      <c r="AP1974" s="19"/>
      <c r="AQ1974" s="19"/>
      <c r="AR1974" s="19"/>
      <c r="AS1974" s="19"/>
      <c r="AT1974" s="19"/>
      <c r="AU1974" s="19"/>
    </row>
    <row r="1975" spans="27:47">
      <c r="AA1975" s="19"/>
      <c r="AB1975" s="19"/>
      <c r="AC1975" s="19"/>
      <c r="AD1975" s="19"/>
      <c r="AE1975" s="19"/>
      <c r="AG1975" s="137"/>
      <c r="AN1975" s="19"/>
      <c r="AO1975" s="19"/>
      <c r="AP1975" s="19"/>
      <c r="AQ1975" s="19"/>
      <c r="AR1975" s="19"/>
      <c r="AS1975" s="19"/>
      <c r="AT1975" s="19"/>
      <c r="AU1975" s="19"/>
    </row>
    <row r="1976" spans="27:47">
      <c r="AA1976" s="19"/>
      <c r="AB1976" s="19"/>
      <c r="AC1976" s="19"/>
      <c r="AD1976" s="19"/>
      <c r="AE1976" s="19"/>
      <c r="AG1976" s="137"/>
      <c r="AN1976" s="19"/>
      <c r="AO1976" s="19"/>
      <c r="AP1976" s="19"/>
      <c r="AQ1976" s="19"/>
      <c r="AR1976" s="19"/>
      <c r="AS1976" s="19"/>
      <c r="AT1976" s="19"/>
      <c r="AU1976" s="19"/>
    </row>
    <row r="1977" spans="27:47">
      <c r="AA1977" s="19"/>
      <c r="AB1977" s="19"/>
      <c r="AC1977" s="19"/>
      <c r="AD1977" s="19"/>
      <c r="AE1977" s="19"/>
      <c r="AG1977" s="137"/>
      <c r="AN1977" s="19"/>
      <c r="AO1977" s="19"/>
      <c r="AP1977" s="19"/>
      <c r="AQ1977" s="19"/>
      <c r="AR1977" s="19"/>
      <c r="AS1977" s="19"/>
      <c r="AT1977" s="19"/>
      <c r="AU1977" s="19"/>
    </row>
    <row r="1978" spans="27:47">
      <c r="AA1978" s="19"/>
      <c r="AB1978" s="19"/>
      <c r="AC1978" s="19"/>
      <c r="AD1978" s="19"/>
      <c r="AE1978" s="19"/>
      <c r="AG1978" s="137"/>
      <c r="AN1978" s="19"/>
      <c r="AO1978" s="19"/>
      <c r="AP1978" s="19"/>
      <c r="AQ1978" s="19"/>
      <c r="AR1978" s="19"/>
      <c r="AS1978" s="19"/>
      <c r="AT1978" s="19"/>
      <c r="AU1978" s="19"/>
    </row>
    <row r="1979" spans="27:47">
      <c r="AA1979" s="19"/>
      <c r="AB1979" s="19"/>
      <c r="AC1979" s="19"/>
      <c r="AD1979" s="19"/>
      <c r="AE1979" s="19"/>
      <c r="AG1979" s="137"/>
      <c r="AN1979" s="19"/>
      <c r="AO1979" s="19"/>
      <c r="AP1979" s="19"/>
      <c r="AQ1979" s="19"/>
      <c r="AR1979" s="19"/>
      <c r="AS1979" s="19"/>
      <c r="AT1979" s="19"/>
      <c r="AU1979" s="19"/>
    </row>
    <row r="1980" spans="27:47">
      <c r="AA1980" s="19"/>
      <c r="AB1980" s="19"/>
      <c r="AC1980" s="19"/>
      <c r="AD1980" s="19"/>
      <c r="AE1980" s="19"/>
      <c r="AG1980" s="137"/>
      <c r="AN1980" s="19"/>
      <c r="AO1980" s="19"/>
      <c r="AP1980" s="19"/>
      <c r="AQ1980" s="19"/>
      <c r="AR1980" s="19"/>
      <c r="AS1980" s="19"/>
      <c r="AT1980" s="19"/>
      <c r="AU1980" s="19"/>
    </row>
    <row r="1981" spans="27:47">
      <c r="AA1981" s="19"/>
      <c r="AB1981" s="19"/>
      <c r="AC1981" s="19"/>
      <c r="AD1981" s="19"/>
      <c r="AE1981" s="19"/>
      <c r="AG1981" s="137"/>
      <c r="AN1981" s="19"/>
      <c r="AO1981" s="19"/>
      <c r="AP1981" s="19"/>
      <c r="AQ1981" s="19"/>
      <c r="AR1981" s="19"/>
      <c r="AS1981" s="19"/>
      <c r="AT1981" s="19"/>
      <c r="AU1981" s="19"/>
    </row>
    <row r="1982" spans="27:47">
      <c r="AA1982" s="19"/>
      <c r="AB1982" s="19"/>
      <c r="AC1982" s="19"/>
      <c r="AD1982" s="19"/>
      <c r="AE1982" s="19"/>
      <c r="AG1982" s="137"/>
      <c r="AN1982" s="19"/>
      <c r="AO1982" s="19"/>
      <c r="AP1982" s="19"/>
      <c r="AQ1982" s="19"/>
      <c r="AR1982" s="19"/>
      <c r="AS1982" s="19"/>
      <c r="AT1982" s="19"/>
      <c r="AU1982" s="19"/>
    </row>
    <row r="1983" spans="27:47">
      <c r="AA1983" s="19"/>
      <c r="AB1983" s="19"/>
      <c r="AC1983" s="19"/>
      <c r="AD1983" s="19"/>
      <c r="AE1983" s="19"/>
      <c r="AG1983" s="137"/>
      <c r="AN1983" s="19"/>
      <c r="AO1983" s="19"/>
      <c r="AP1983" s="19"/>
      <c r="AQ1983" s="19"/>
      <c r="AR1983" s="19"/>
      <c r="AS1983" s="19"/>
      <c r="AT1983" s="19"/>
      <c r="AU1983" s="19"/>
    </row>
    <row r="1984" spans="27:47">
      <c r="AA1984" s="19"/>
      <c r="AB1984" s="19"/>
      <c r="AC1984" s="19"/>
      <c r="AD1984" s="19"/>
      <c r="AE1984" s="19"/>
      <c r="AG1984" s="137"/>
      <c r="AN1984" s="19"/>
      <c r="AO1984" s="19"/>
      <c r="AP1984" s="19"/>
      <c r="AQ1984" s="19"/>
      <c r="AR1984" s="19"/>
      <c r="AS1984" s="19"/>
      <c r="AT1984" s="19"/>
      <c r="AU1984" s="19"/>
    </row>
    <row r="1985" spans="27:47">
      <c r="AA1985" s="19"/>
      <c r="AB1985" s="19"/>
      <c r="AC1985" s="19"/>
      <c r="AD1985" s="19"/>
      <c r="AE1985" s="19"/>
      <c r="AG1985" s="137"/>
      <c r="AN1985" s="19"/>
      <c r="AO1985" s="19"/>
      <c r="AP1985" s="19"/>
      <c r="AQ1985" s="19"/>
      <c r="AR1985" s="19"/>
      <c r="AS1985" s="19"/>
      <c r="AT1985" s="19"/>
      <c r="AU1985" s="19"/>
    </row>
    <row r="1986" spans="27:47">
      <c r="AA1986" s="19"/>
      <c r="AB1986" s="19"/>
      <c r="AC1986" s="19"/>
      <c r="AD1986" s="19"/>
      <c r="AE1986" s="19"/>
      <c r="AG1986" s="137"/>
      <c r="AN1986" s="19"/>
      <c r="AO1986" s="19"/>
      <c r="AP1986" s="19"/>
      <c r="AQ1986" s="19"/>
      <c r="AR1986" s="19"/>
      <c r="AS1986" s="19"/>
      <c r="AT1986" s="19"/>
      <c r="AU1986" s="19"/>
    </row>
    <row r="1987" spans="27:47">
      <c r="AA1987" s="19"/>
      <c r="AB1987" s="19"/>
      <c r="AC1987" s="19"/>
      <c r="AD1987" s="19"/>
      <c r="AE1987" s="19"/>
      <c r="AG1987" s="137"/>
      <c r="AN1987" s="19"/>
      <c r="AO1987" s="19"/>
      <c r="AP1987" s="19"/>
      <c r="AQ1987" s="19"/>
      <c r="AR1987" s="19"/>
      <c r="AS1987" s="19"/>
      <c r="AT1987" s="19"/>
      <c r="AU1987" s="19"/>
    </row>
    <row r="1988" spans="27:47">
      <c r="AA1988" s="19"/>
      <c r="AB1988" s="19"/>
      <c r="AC1988" s="19"/>
      <c r="AD1988" s="19"/>
      <c r="AE1988" s="19"/>
      <c r="AG1988" s="137"/>
      <c r="AN1988" s="19"/>
      <c r="AO1988" s="19"/>
      <c r="AP1988" s="19"/>
      <c r="AQ1988" s="19"/>
      <c r="AR1988" s="19"/>
      <c r="AS1988" s="19"/>
      <c r="AT1988" s="19"/>
      <c r="AU1988" s="19"/>
    </row>
    <row r="1989" spans="27:47">
      <c r="AA1989" s="19"/>
      <c r="AB1989" s="19"/>
      <c r="AC1989" s="19"/>
      <c r="AD1989" s="19"/>
      <c r="AE1989" s="19"/>
      <c r="AG1989" s="137"/>
      <c r="AN1989" s="19"/>
      <c r="AO1989" s="19"/>
      <c r="AP1989" s="19"/>
      <c r="AQ1989" s="19"/>
      <c r="AR1989" s="19"/>
      <c r="AS1989" s="19"/>
      <c r="AT1989" s="19"/>
      <c r="AU1989" s="19"/>
    </row>
    <row r="1990" spans="27:47">
      <c r="AA1990" s="19"/>
      <c r="AB1990" s="19"/>
      <c r="AC1990" s="19"/>
      <c r="AD1990" s="19"/>
      <c r="AE1990" s="19"/>
      <c r="AG1990" s="137"/>
      <c r="AN1990" s="19"/>
      <c r="AO1990" s="19"/>
      <c r="AP1990" s="19"/>
      <c r="AQ1990" s="19"/>
      <c r="AR1990" s="19"/>
      <c r="AS1990" s="19"/>
      <c r="AT1990" s="19"/>
      <c r="AU1990" s="19"/>
    </row>
    <row r="1991" spans="27:47">
      <c r="AA1991" s="19"/>
      <c r="AB1991" s="19"/>
      <c r="AC1991" s="19"/>
      <c r="AD1991" s="19"/>
      <c r="AE1991" s="19"/>
      <c r="AG1991" s="137"/>
      <c r="AN1991" s="19"/>
      <c r="AO1991" s="19"/>
      <c r="AP1991" s="19"/>
      <c r="AQ1991" s="19"/>
      <c r="AR1991" s="19"/>
      <c r="AS1991" s="19"/>
      <c r="AT1991" s="19"/>
      <c r="AU1991" s="19"/>
    </row>
    <row r="1992" spans="27:47">
      <c r="AA1992" s="19"/>
      <c r="AB1992" s="19"/>
      <c r="AC1992" s="19"/>
      <c r="AD1992" s="19"/>
      <c r="AE1992" s="19"/>
      <c r="AG1992" s="137"/>
      <c r="AN1992" s="19"/>
      <c r="AO1992" s="19"/>
      <c r="AP1992" s="19"/>
      <c r="AQ1992" s="19"/>
      <c r="AR1992" s="19"/>
      <c r="AS1992" s="19"/>
      <c r="AT1992" s="19"/>
      <c r="AU1992" s="19"/>
    </row>
    <row r="1993" spans="27:47">
      <c r="AA1993" s="19"/>
      <c r="AB1993" s="19"/>
      <c r="AC1993" s="19"/>
      <c r="AD1993" s="19"/>
      <c r="AE1993" s="19"/>
      <c r="AG1993" s="137"/>
      <c r="AN1993" s="19"/>
      <c r="AO1993" s="19"/>
      <c r="AP1993" s="19"/>
      <c r="AQ1993" s="19"/>
      <c r="AR1993" s="19"/>
      <c r="AS1993" s="19"/>
      <c r="AT1993" s="19"/>
      <c r="AU1993" s="19"/>
    </row>
    <row r="1994" spans="27:47">
      <c r="AA1994" s="19"/>
      <c r="AB1994" s="19"/>
      <c r="AC1994" s="19"/>
      <c r="AD1994" s="19"/>
      <c r="AE1994" s="19"/>
      <c r="AG1994" s="137"/>
      <c r="AN1994" s="19"/>
      <c r="AO1994" s="19"/>
      <c r="AP1994" s="19"/>
      <c r="AQ1994" s="19"/>
      <c r="AR1994" s="19"/>
      <c r="AS1994" s="19"/>
      <c r="AT1994" s="19"/>
      <c r="AU1994" s="19"/>
    </row>
    <row r="1995" spans="27:47">
      <c r="AA1995" s="19"/>
      <c r="AB1995" s="19"/>
      <c r="AC1995" s="19"/>
      <c r="AD1995" s="19"/>
      <c r="AE1995" s="19"/>
      <c r="AG1995" s="137"/>
      <c r="AN1995" s="19"/>
      <c r="AO1995" s="19"/>
      <c r="AP1995" s="19"/>
      <c r="AQ1995" s="19"/>
      <c r="AR1995" s="19"/>
      <c r="AS1995" s="19"/>
      <c r="AT1995" s="19"/>
      <c r="AU1995" s="19"/>
    </row>
    <row r="1996" spans="27:47">
      <c r="AA1996" s="19"/>
      <c r="AB1996" s="19"/>
      <c r="AC1996" s="19"/>
      <c r="AD1996" s="19"/>
      <c r="AE1996" s="19"/>
      <c r="AG1996" s="137"/>
      <c r="AN1996" s="19"/>
      <c r="AO1996" s="19"/>
      <c r="AP1996" s="19"/>
      <c r="AQ1996" s="19"/>
      <c r="AR1996" s="19"/>
      <c r="AS1996" s="19"/>
      <c r="AT1996" s="19"/>
      <c r="AU1996" s="19"/>
    </row>
    <row r="1997" spans="27:47">
      <c r="AA1997" s="19"/>
      <c r="AB1997" s="19"/>
      <c r="AC1997" s="19"/>
      <c r="AD1997" s="19"/>
      <c r="AE1997" s="19"/>
      <c r="AG1997" s="137"/>
      <c r="AN1997" s="19"/>
      <c r="AO1997" s="19"/>
      <c r="AP1997" s="19"/>
      <c r="AQ1997" s="19"/>
      <c r="AR1997" s="19"/>
      <c r="AS1997" s="19"/>
      <c r="AT1997" s="19"/>
      <c r="AU1997" s="19"/>
    </row>
    <row r="1998" spans="27:47">
      <c r="AA1998" s="19"/>
      <c r="AB1998" s="19"/>
      <c r="AC1998" s="19"/>
      <c r="AD1998" s="19"/>
      <c r="AE1998" s="19"/>
      <c r="AG1998" s="137"/>
      <c r="AN1998" s="19"/>
      <c r="AO1998" s="19"/>
      <c r="AP1998" s="19"/>
      <c r="AQ1998" s="19"/>
      <c r="AR1998" s="19"/>
      <c r="AS1998" s="19"/>
      <c r="AT1998" s="19"/>
      <c r="AU1998" s="19"/>
    </row>
    <row r="1999" spans="27:47">
      <c r="AA1999" s="19"/>
      <c r="AB1999" s="19"/>
      <c r="AC1999" s="19"/>
      <c r="AD1999" s="19"/>
      <c r="AE1999" s="19"/>
      <c r="AG1999" s="137"/>
      <c r="AN1999" s="19"/>
      <c r="AO1999" s="19"/>
      <c r="AP1999" s="19"/>
      <c r="AQ1999" s="19"/>
      <c r="AR1999" s="19"/>
      <c r="AS1999" s="19"/>
      <c r="AT1999" s="19"/>
      <c r="AU1999" s="19"/>
    </row>
    <row r="2000" spans="27:47">
      <c r="AA2000" s="19"/>
      <c r="AB2000" s="19"/>
      <c r="AC2000" s="19"/>
      <c r="AD2000" s="19"/>
      <c r="AE2000" s="19"/>
      <c r="AG2000" s="137"/>
      <c r="AN2000" s="19"/>
      <c r="AO2000" s="19"/>
      <c r="AP2000" s="19"/>
      <c r="AQ2000" s="19"/>
      <c r="AR2000" s="19"/>
      <c r="AS2000" s="19"/>
      <c r="AT2000" s="19"/>
      <c r="AU2000" s="19"/>
    </row>
    <row r="2001" spans="27:47">
      <c r="AA2001" s="19"/>
      <c r="AB2001" s="19"/>
      <c r="AC2001" s="19"/>
      <c r="AD2001" s="19"/>
      <c r="AE2001" s="19"/>
      <c r="AG2001" s="137"/>
      <c r="AN2001" s="19"/>
      <c r="AO2001" s="19"/>
      <c r="AP2001" s="19"/>
      <c r="AQ2001" s="19"/>
      <c r="AR2001" s="19"/>
      <c r="AS2001" s="19"/>
      <c r="AT2001" s="19"/>
      <c r="AU2001" s="19"/>
    </row>
    <row r="2002" spans="27:47">
      <c r="AA2002" s="19"/>
      <c r="AB2002" s="19"/>
      <c r="AC2002" s="19"/>
      <c r="AD2002" s="19"/>
      <c r="AE2002" s="19"/>
      <c r="AG2002" s="137"/>
      <c r="AN2002" s="19"/>
      <c r="AO2002" s="19"/>
      <c r="AP2002" s="19"/>
      <c r="AQ2002" s="19"/>
      <c r="AR2002" s="19"/>
      <c r="AS2002" s="19"/>
      <c r="AT2002" s="19"/>
      <c r="AU2002" s="19"/>
    </row>
    <row r="2003" spans="27:47">
      <c r="AA2003" s="19"/>
      <c r="AB2003" s="19"/>
      <c r="AC2003" s="19"/>
      <c r="AD2003" s="19"/>
      <c r="AE2003" s="19"/>
      <c r="AG2003" s="137"/>
      <c r="AN2003" s="19"/>
      <c r="AO2003" s="19"/>
      <c r="AP2003" s="19"/>
      <c r="AQ2003" s="19"/>
      <c r="AR2003" s="19"/>
      <c r="AS2003" s="19"/>
      <c r="AT2003" s="19"/>
      <c r="AU2003" s="19"/>
    </row>
    <row r="2004" spans="27:47">
      <c r="AA2004" s="19"/>
      <c r="AB2004" s="19"/>
      <c r="AC2004" s="19"/>
      <c r="AD2004" s="19"/>
      <c r="AE2004" s="19"/>
      <c r="AG2004" s="137"/>
      <c r="AN2004" s="19"/>
      <c r="AO2004" s="19"/>
      <c r="AP2004" s="19"/>
      <c r="AQ2004" s="19"/>
      <c r="AR2004" s="19"/>
      <c r="AS2004" s="19"/>
      <c r="AT2004" s="19"/>
      <c r="AU2004" s="19"/>
    </row>
    <row r="2005" spans="27:47">
      <c r="AA2005" s="19"/>
      <c r="AB2005" s="19"/>
      <c r="AC2005" s="19"/>
      <c r="AD2005" s="19"/>
      <c r="AE2005" s="19"/>
      <c r="AG2005" s="137"/>
      <c r="AN2005" s="19"/>
      <c r="AO2005" s="19"/>
      <c r="AP2005" s="19"/>
      <c r="AQ2005" s="19"/>
      <c r="AR2005" s="19"/>
      <c r="AS2005" s="19"/>
      <c r="AT2005" s="19"/>
      <c r="AU2005" s="19"/>
    </row>
    <row r="2006" spans="27:47">
      <c r="AA2006" s="19"/>
      <c r="AB2006" s="19"/>
      <c r="AC2006" s="19"/>
      <c r="AD2006" s="19"/>
      <c r="AE2006" s="19"/>
      <c r="AG2006" s="137"/>
      <c r="AN2006" s="19"/>
      <c r="AO2006" s="19"/>
      <c r="AP2006" s="19"/>
      <c r="AQ2006" s="19"/>
      <c r="AR2006" s="19"/>
      <c r="AS2006" s="19"/>
      <c r="AT2006" s="19"/>
      <c r="AU2006" s="19"/>
    </row>
    <row r="2007" spans="27:47">
      <c r="AA2007" s="19"/>
      <c r="AB2007" s="19"/>
      <c r="AC2007" s="19"/>
      <c r="AD2007" s="19"/>
      <c r="AE2007" s="19"/>
      <c r="AG2007" s="137"/>
      <c r="AN2007" s="19"/>
      <c r="AO2007" s="19"/>
      <c r="AP2007" s="19"/>
      <c r="AQ2007" s="19"/>
      <c r="AR2007" s="19"/>
      <c r="AS2007" s="19"/>
      <c r="AT2007" s="19"/>
      <c r="AU2007" s="19"/>
    </row>
    <row r="2008" spans="27:47">
      <c r="AA2008" s="19"/>
      <c r="AB2008" s="19"/>
      <c r="AC2008" s="19"/>
      <c r="AD2008" s="19"/>
      <c r="AE2008" s="19"/>
      <c r="AG2008" s="137"/>
      <c r="AN2008" s="19"/>
      <c r="AO2008" s="19"/>
      <c r="AP2008" s="19"/>
      <c r="AQ2008" s="19"/>
      <c r="AR2008" s="19"/>
      <c r="AS2008" s="19"/>
      <c r="AT2008" s="19"/>
      <c r="AU2008" s="19"/>
    </row>
    <row r="2009" spans="27:47">
      <c r="AA2009" s="19"/>
      <c r="AB2009" s="19"/>
      <c r="AC2009" s="19"/>
      <c r="AD2009" s="19"/>
      <c r="AE2009" s="19"/>
      <c r="AG2009" s="137"/>
      <c r="AN2009" s="19"/>
      <c r="AO2009" s="19"/>
      <c r="AP2009" s="19"/>
      <c r="AQ2009" s="19"/>
      <c r="AR2009" s="19"/>
      <c r="AS2009" s="19"/>
      <c r="AT2009" s="19"/>
      <c r="AU2009" s="19"/>
    </row>
    <row r="2010" spans="27:47">
      <c r="AA2010" s="19"/>
      <c r="AB2010" s="19"/>
      <c r="AC2010" s="19"/>
      <c r="AD2010" s="19"/>
      <c r="AE2010" s="19"/>
      <c r="AG2010" s="137"/>
      <c r="AN2010" s="19"/>
      <c r="AO2010" s="19"/>
      <c r="AP2010" s="19"/>
      <c r="AQ2010" s="19"/>
      <c r="AR2010" s="19"/>
      <c r="AS2010" s="19"/>
      <c r="AT2010" s="19"/>
      <c r="AU2010" s="19"/>
    </row>
    <row r="2011" spans="27:47">
      <c r="AA2011" s="19"/>
      <c r="AB2011" s="19"/>
      <c r="AC2011" s="19"/>
      <c r="AD2011" s="19"/>
      <c r="AE2011" s="19"/>
      <c r="AG2011" s="137"/>
      <c r="AN2011" s="19"/>
      <c r="AO2011" s="19"/>
      <c r="AP2011" s="19"/>
      <c r="AQ2011" s="19"/>
      <c r="AR2011" s="19"/>
      <c r="AS2011" s="19"/>
      <c r="AT2011" s="19"/>
      <c r="AU2011" s="19"/>
    </row>
    <row r="2012" spans="27:47">
      <c r="AA2012" s="19"/>
      <c r="AB2012" s="19"/>
      <c r="AC2012" s="19"/>
      <c r="AD2012" s="19"/>
      <c r="AE2012" s="19"/>
      <c r="AG2012" s="137"/>
      <c r="AN2012" s="19"/>
      <c r="AO2012" s="19"/>
      <c r="AP2012" s="19"/>
      <c r="AQ2012" s="19"/>
      <c r="AR2012" s="19"/>
      <c r="AS2012" s="19"/>
      <c r="AT2012" s="19"/>
      <c r="AU2012" s="19"/>
    </row>
    <row r="2013" spans="27:47">
      <c r="AA2013" s="19"/>
      <c r="AB2013" s="19"/>
      <c r="AC2013" s="19"/>
      <c r="AD2013" s="19"/>
      <c r="AE2013" s="19"/>
      <c r="AG2013" s="137"/>
      <c r="AN2013" s="19"/>
      <c r="AO2013" s="19"/>
      <c r="AP2013" s="19"/>
      <c r="AQ2013" s="19"/>
      <c r="AR2013" s="19"/>
      <c r="AS2013" s="19"/>
      <c r="AT2013" s="19"/>
      <c r="AU2013" s="19"/>
    </row>
    <row r="2014" spans="27:47">
      <c r="AA2014" s="19"/>
      <c r="AB2014" s="19"/>
      <c r="AC2014" s="19"/>
      <c r="AD2014" s="19"/>
      <c r="AE2014" s="19"/>
      <c r="AG2014" s="137"/>
      <c r="AN2014" s="19"/>
      <c r="AO2014" s="19"/>
      <c r="AP2014" s="19"/>
      <c r="AQ2014" s="19"/>
      <c r="AR2014" s="19"/>
      <c r="AS2014" s="19"/>
      <c r="AT2014" s="19"/>
      <c r="AU2014" s="19"/>
    </row>
    <row r="2015" spans="27:47">
      <c r="AA2015" s="19"/>
      <c r="AB2015" s="19"/>
      <c r="AC2015" s="19"/>
      <c r="AD2015" s="19"/>
      <c r="AE2015" s="19"/>
      <c r="AG2015" s="137"/>
      <c r="AN2015" s="19"/>
      <c r="AO2015" s="19"/>
      <c r="AP2015" s="19"/>
      <c r="AQ2015" s="19"/>
      <c r="AR2015" s="19"/>
      <c r="AS2015" s="19"/>
      <c r="AT2015" s="19"/>
      <c r="AU2015" s="19"/>
    </row>
    <row r="2016" spans="27:47">
      <c r="AA2016" s="19"/>
      <c r="AB2016" s="19"/>
      <c r="AC2016" s="19"/>
      <c r="AD2016" s="19"/>
      <c r="AE2016" s="19"/>
      <c r="AG2016" s="137"/>
      <c r="AN2016" s="19"/>
      <c r="AO2016" s="19"/>
      <c r="AP2016" s="19"/>
      <c r="AQ2016" s="19"/>
      <c r="AR2016" s="19"/>
      <c r="AS2016" s="19"/>
      <c r="AT2016" s="19"/>
      <c r="AU2016" s="19"/>
    </row>
    <row r="2017" spans="27:47">
      <c r="AA2017" s="19"/>
      <c r="AB2017" s="19"/>
      <c r="AC2017" s="19"/>
      <c r="AD2017" s="19"/>
      <c r="AE2017" s="19"/>
      <c r="AG2017" s="137"/>
      <c r="AN2017" s="19"/>
      <c r="AO2017" s="19"/>
      <c r="AP2017" s="19"/>
      <c r="AQ2017" s="19"/>
      <c r="AR2017" s="19"/>
      <c r="AS2017" s="19"/>
      <c r="AT2017" s="19"/>
      <c r="AU2017" s="19"/>
    </row>
    <row r="2018" spans="27:47">
      <c r="AA2018" s="19"/>
      <c r="AB2018" s="19"/>
      <c r="AC2018" s="19"/>
      <c r="AD2018" s="19"/>
      <c r="AE2018" s="19"/>
      <c r="AG2018" s="137"/>
      <c r="AN2018" s="19"/>
      <c r="AO2018" s="19"/>
      <c r="AP2018" s="19"/>
      <c r="AQ2018" s="19"/>
      <c r="AR2018" s="19"/>
      <c r="AS2018" s="19"/>
      <c r="AT2018" s="19"/>
      <c r="AU2018" s="19"/>
    </row>
    <row r="2019" spans="27:47">
      <c r="AA2019" s="19"/>
      <c r="AB2019" s="19"/>
      <c r="AC2019" s="19"/>
      <c r="AD2019" s="19"/>
      <c r="AE2019" s="19"/>
      <c r="AG2019" s="137"/>
      <c r="AN2019" s="19"/>
      <c r="AO2019" s="19"/>
      <c r="AP2019" s="19"/>
      <c r="AQ2019" s="19"/>
      <c r="AR2019" s="19"/>
      <c r="AS2019" s="19"/>
      <c r="AT2019" s="19"/>
      <c r="AU2019" s="19"/>
    </row>
    <row r="2020" spans="27:47">
      <c r="AA2020" s="19"/>
      <c r="AB2020" s="19"/>
      <c r="AC2020" s="19"/>
      <c r="AD2020" s="19"/>
      <c r="AE2020" s="19"/>
      <c r="AG2020" s="137"/>
      <c r="AN2020" s="19"/>
      <c r="AO2020" s="19"/>
      <c r="AP2020" s="19"/>
      <c r="AQ2020" s="19"/>
      <c r="AR2020" s="19"/>
      <c r="AS2020" s="19"/>
      <c r="AT2020" s="19"/>
      <c r="AU2020" s="19"/>
    </row>
    <row r="2021" spans="27:47">
      <c r="AA2021" s="19"/>
      <c r="AB2021" s="19"/>
      <c r="AC2021" s="19"/>
      <c r="AD2021" s="19"/>
      <c r="AE2021" s="19"/>
      <c r="AG2021" s="137"/>
      <c r="AN2021" s="19"/>
      <c r="AO2021" s="19"/>
      <c r="AP2021" s="19"/>
      <c r="AQ2021" s="19"/>
      <c r="AR2021" s="19"/>
      <c r="AS2021" s="19"/>
      <c r="AT2021" s="19"/>
      <c r="AU2021" s="19"/>
    </row>
    <row r="2022" spans="27:47">
      <c r="AA2022" s="19"/>
      <c r="AB2022" s="19"/>
      <c r="AC2022" s="19"/>
      <c r="AD2022" s="19"/>
      <c r="AE2022" s="19"/>
      <c r="AG2022" s="137"/>
      <c r="AN2022" s="19"/>
      <c r="AO2022" s="19"/>
      <c r="AP2022" s="19"/>
      <c r="AQ2022" s="19"/>
      <c r="AR2022" s="19"/>
      <c r="AS2022" s="19"/>
      <c r="AT2022" s="19"/>
      <c r="AU2022" s="19"/>
    </row>
    <row r="2023" spans="27:47">
      <c r="AA2023" s="19"/>
      <c r="AB2023" s="19"/>
      <c r="AC2023" s="19"/>
      <c r="AD2023" s="19"/>
      <c r="AE2023" s="19"/>
      <c r="AG2023" s="137"/>
      <c r="AN2023" s="19"/>
      <c r="AO2023" s="19"/>
      <c r="AP2023" s="19"/>
      <c r="AQ2023" s="19"/>
      <c r="AR2023" s="19"/>
      <c r="AS2023" s="19"/>
      <c r="AT2023" s="19"/>
      <c r="AU2023" s="19"/>
    </row>
    <row r="2024" spans="27:47">
      <c r="AA2024" s="19"/>
      <c r="AB2024" s="19"/>
      <c r="AC2024" s="19"/>
      <c r="AD2024" s="19"/>
      <c r="AE2024" s="19"/>
      <c r="AG2024" s="137"/>
      <c r="AN2024" s="19"/>
      <c r="AO2024" s="19"/>
      <c r="AP2024" s="19"/>
      <c r="AQ2024" s="19"/>
      <c r="AR2024" s="19"/>
      <c r="AS2024" s="19"/>
      <c r="AT2024" s="19"/>
      <c r="AU2024" s="19"/>
    </row>
    <row r="2025" spans="27:47">
      <c r="AA2025" s="19"/>
      <c r="AB2025" s="19"/>
      <c r="AC2025" s="19"/>
      <c r="AD2025" s="19"/>
      <c r="AE2025" s="19"/>
      <c r="AG2025" s="137"/>
      <c r="AN2025" s="19"/>
      <c r="AO2025" s="19"/>
      <c r="AP2025" s="19"/>
      <c r="AQ2025" s="19"/>
      <c r="AR2025" s="19"/>
      <c r="AS2025" s="19"/>
      <c r="AT2025" s="19"/>
      <c r="AU2025" s="19"/>
    </row>
    <row r="2026" spans="27:47">
      <c r="AA2026" s="19"/>
      <c r="AB2026" s="19"/>
      <c r="AC2026" s="19"/>
      <c r="AD2026" s="19"/>
      <c r="AE2026" s="19"/>
      <c r="AG2026" s="137"/>
      <c r="AN2026" s="19"/>
      <c r="AO2026" s="19"/>
      <c r="AP2026" s="19"/>
      <c r="AQ2026" s="19"/>
      <c r="AR2026" s="19"/>
      <c r="AS2026" s="19"/>
      <c r="AT2026" s="19"/>
      <c r="AU2026" s="19"/>
    </row>
    <row r="2027" spans="27:47">
      <c r="AA2027" s="19"/>
      <c r="AB2027" s="19"/>
      <c r="AC2027" s="19"/>
      <c r="AD2027" s="19"/>
      <c r="AE2027" s="19"/>
      <c r="AG2027" s="137"/>
      <c r="AN2027" s="19"/>
      <c r="AO2027" s="19"/>
      <c r="AP2027" s="19"/>
      <c r="AQ2027" s="19"/>
      <c r="AR2027" s="19"/>
      <c r="AS2027" s="19"/>
      <c r="AT2027" s="19"/>
      <c r="AU2027" s="19"/>
    </row>
    <row r="2028" spans="27:47">
      <c r="AA2028" s="19"/>
      <c r="AB2028" s="19"/>
      <c r="AC2028" s="19"/>
      <c r="AD2028" s="19"/>
      <c r="AE2028" s="19"/>
      <c r="AG2028" s="137"/>
      <c r="AN2028" s="19"/>
      <c r="AO2028" s="19"/>
      <c r="AP2028" s="19"/>
      <c r="AQ2028" s="19"/>
      <c r="AR2028" s="19"/>
      <c r="AS2028" s="19"/>
      <c r="AT2028" s="19"/>
      <c r="AU2028" s="19"/>
    </row>
    <row r="2029" spans="27:47">
      <c r="AA2029" s="19"/>
      <c r="AB2029" s="19"/>
      <c r="AC2029" s="19"/>
      <c r="AD2029" s="19"/>
      <c r="AE2029" s="19"/>
      <c r="AG2029" s="137"/>
      <c r="AN2029" s="19"/>
      <c r="AO2029" s="19"/>
      <c r="AP2029" s="19"/>
      <c r="AQ2029" s="19"/>
      <c r="AR2029" s="19"/>
      <c r="AS2029" s="19"/>
      <c r="AT2029" s="19"/>
      <c r="AU2029" s="19"/>
    </row>
    <row r="2030" spans="27:47">
      <c r="AA2030" s="19"/>
      <c r="AB2030" s="19"/>
      <c r="AC2030" s="19"/>
      <c r="AD2030" s="19"/>
      <c r="AE2030" s="19"/>
      <c r="AG2030" s="137"/>
      <c r="AN2030" s="19"/>
      <c r="AO2030" s="19"/>
      <c r="AP2030" s="19"/>
      <c r="AQ2030" s="19"/>
      <c r="AR2030" s="19"/>
      <c r="AS2030" s="19"/>
      <c r="AT2030" s="19"/>
      <c r="AU2030" s="19"/>
    </row>
    <row r="2031" spans="27:47">
      <c r="AA2031" s="19"/>
      <c r="AB2031" s="19"/>
      <c r="AC2031" s="19"/>
      <c r="AD2031" s="19"/>
      <c r="AE2031" s="19"/>
      <c r="AG2031" s="137"/>
      <c r="AN2031" s="19"/>
      <c r="AO2031" s="19"/>
      <c r="AP2031" s="19"/>
      <c r="AQ2031" s="19"/>
      <c r="AR2031" s="19"/>
      <c r="AS2031" s="19"/>
      <c r="AT2031" s="19"/>
      <c r="AU2031" s="19"/>
    </row>
    <row r="2032" spans="27:47">
      <c r="AA2032" s="19"/>
      <c r="AB2032" s="19"/>
      <c r="AC2032" s="19"/>
      <c r="AD2032" s="19"/>
      <c r="AE2032" s="19"/>
      <c r="AG2032" s="137"/>
      <c r="AN2032" s="19"/>
      <c r="AO2032" s="19"/>
      <c r="AP2032" s="19"/>
      <c r="AQ2032" s="19"/>
      <c r="AR2032" s="19"/>
      <c r="AS2032" s="19"/>
      <c r="AT2032" s="19"/>
      <c r="AU2032" s="19"/>
    </row>
    <row r="2033" spans="27:47">
      <c r="AA2033" s="19"/>
      <c r="AB2033" s="19"/>
      <c r="AC2033" s="19"/>
      <c r="AD2033" s="19"/>
      <c r="AE2033" s="19"/>
      <c r="AG2033" s="137"/>
      <c r="AN2033" s="19"/>
      <c r="AO2033" s="19"/>
      <c r="AP2033" s="19"/>
      <c r="AQ2033" s="19"/>
      <c r="AR2033" s="19"/>
      <c r="AS2033" s="19"/>
      <c r="AT2033" s="19"/>
      <c r="AU2033" s="19"/>
    </row>
    <row r="2034" spans="27:47">
      <c r="AA2034" s="19"/>
      <c r="AB2034" s="19"/>
      <c r="AC2034" s="19"/>
      <c r="AD2034" s="19"/>
      <c r="AE2034" s="19"/>
      <c r="AG2034" s="137"/>
      <c r="AN2034" s="19"/>
      <c r="AO2034" s="19"/>
      <c r="AP2034" s="19"/>
      <c r="AQ2034" s="19"/>
      <c r="AR2034" s="19"/>
      <c r="AS2034" s="19"/>
      <c r="AT2034" s="19"/>
      <c r="AU2034" s="19"/>
    </row>
    <row r="2035" spans="27:47">
      <c r="AA2035" s="19"/>
      <c r="AB2035" s="19"/>
      <c r="AC2035" s="19"/>
      <c r="AD2035" s="19"/>
      <c r="AE2035" s="19"/>
      <c r="AG2035" s="137"/>
      <c r="AN2035" s="19"/>
      <c r="AO2035" s="19"/>
      <c r="AP2035" s="19"/>
      <c r="AQ2035" s="19"/>
      <c r="AR2035" s="19"/>
      <c r="AS2035" s="19"/>
      <c r="AT2035" s="19"/>
      <c r="AU2035" s="19"/>
    </row>
    <row r="2036" spans="27:47">
      <c r="AA2036" s="19"/>
      <c r="AB2036" s="19"/>
      <c r="AC2036" s="19"/>
      <c r="AD2036" s="19"/>
      <c r="AE2036" s="19"/>
      <c r="AG2036" s="137"/>
      <c r="AN2036" s="19"/>
      <c r="AO2036" s="19"/>
      <c r="AP2036" s="19"/>
      <c r="AQ2036" s="19"/>
      <c r="AR2036" s="19"/>
      <c r="AS2036" s="19"/>
      <c r="AT2036" s="19"/>
      <c r="AU2036" s="19"/>
    </row>
    <row r="2037" spans="27:47">
      <c r="AA2037" s="19"/>
      <c r="AB2037" s="19"/>
      <c r="AC2037" s="19"/>
      <c r="AD2037" s="19"/>
      <c r="AE2037" s="19"/>
      <c r="AG2037" s="137"/>
      <c r="AN2037" s="19"/>
      <c r="AO2037" s="19"/>
      <c r="AP2037" s="19"/>
      <c r="AQ2037" s="19"/>
      <c r="AR2037" s="19"/>
      <c r="AS2037" s="19"/>
      <c r="AT2037" s="19"/>
      <c r="AU2037" s="19"/>
    </row>
    <row r="2038" spans="27:47">
      <c r="AA2038" s="19"/>
      <c r="AB2038" s="19"/>
      <c r="AC2038" s="19"/>
      <c r="AD2038" s="19"/>
      <c r="AE2038" s="19"/>
      <c r="AG2038" s="137"/>
      <c r="AN2038" s="19"/>
      <c r="AO2038" s="19"/>
      <c r="AP2038" s="19"/>
      <c r="AQ2038" s="19"/>
      <c r="AR2038" s="19"/>
      <c r="AS2038" s="19"/>
      <c r="AT2038" s="19"/>
      <c r="AU2038" s="19"/>
    </row>
    <row r="2039" spans="27:47">
      <c r="AA2039" s="19"/>
      <c r="AB2039" s="19"/>
      <c r="AC2039" s="19"/>
      <c r="AD2039" s="19"/>
      <c r="AE2039" s="19"/>
      <c r="AG2039" s="137"/>
      <c r="AN2039" s="19"/>
      <c r="AO2039" s="19"/>
      <c r="AP2039" s="19"/>
      <c r="AQ2039" s="19"/>
      <c r="AR2039" s="19"/>
      <c r="AS2039" s="19"/>
      <c r="AT2039" s="19"/>
      <c r="AU2039" s="19"/>
    </row>
    <row r="2040" spans="27:47">
      <c r="AA2040" s="19"/>
      <c r="AB2040" s="19"/>
      <c r="AC2040" s="19"/>
      <c r="AD2040" s="19"/>
      <c r="AE2040" s="19"/>
      <c r="AG2040" s="137"/>
      <c r="AN2040" s="19"/>
      <c r="AO2040" s="19"/>
      <c r="AP2040" s="19"/>
      <c r="AQ2040" s="19"/>
      <c r="AR2040" s="19"/>
      <c r="AS2040" s="19"/>
      <c r="AT2040" s="19"/>
      <c r="AU2040" s="19"/>
    </row>
    <row r="2041" spans="27:47">
      <c r="AA2041" s="19"/>
      <c r="AB2041" s="19"/>
      <c r="AC2041" s="19"/>
      <c r="AD2041" s="19"/>
      <c r="AE2041" s="19"/>
      <c r="AG2041" s="137"/>
      <c r="AN2041" s="19"/>
      <c r="AO2041" s="19"/>
      <c r="AP2041" s="19"/>
      <c r="AQ2041" s="19"/>
      <c r="AR2041" s="19"/>
      <c r="AS2041" s="19"/>
      <c r="AT2041" s="19"/>
      <c r="AU2041" s="19"/>
    </row>
    <row r="2042" spans="27:47">
      <c r="AA2042" s="19"/>
      <c r="AB2042" s="19"/>
      <c r="AC2042" s="19"/>
      <c r="AD2042" s="19"/>
      <c r="AE2042" s="19"/>
      <c r="AG2042" s="137"/>
      <c r="AN2042" s="19"/>
      <c r="AO2042" s="19"/>
      <c r="AP2042" s="19"/>
      <c r="AQ2042" s="19"/>
      <c r="AR2042" s="19"/>
      <c r="AS2042" s="19"/>
      <c r="AT2042" s="19"/>
      <c r="AU2042" s="19"/>
    </row>
    <row r="2043" spans="27:47">
      <c r="AA2043" s="19"/>
      <c r="AB2043" s="19"/>
      <c r="AC2043" s="19"/>
      <c r="AD2043" s="19"/>
      <c r="AE2043" s="19"/>
      <c r="AG2043" s="137"/>
      <c r="AN2043" s="19"/>
      <c r="AO2043" s="19"/>
      <c r="AP2043" s="19"/>
      <c r="AQ2043" s="19"/>
      <c r="AR2043" s="19"/>
      <c r="AS2043" s="19"/>
      <c r="AT2043" s="19"/>
      <c r="AU2043" s="19"/>
    </row>
    <row r="2044" spans="27:47">
      <c r="AA2044" s="19"/>
      <c r="AB2044" s="19"/>
      <c r="AC2044" s="19"/>
      <c r="AD2044" s="19"/>
      <c r="AE2044" s="19"/>
      <c r="AG2044" s="137"/>
      <c r="AN2044" s="19"/>
      <c r="AO2044" s="19"/>
      <c r="AP2044" s="19"/>
      <c r="AQ2044" s="19"/>
      <c r="AR2044" s="19"/>
      <c r="AS2044" s="19"/>
      <c r="AT2044" s="19"/>
      <c r="AU2044" s="19"/>
    </row>
    <row r="2045" spans="27:47">
      <c r="AA2045" s="19"/>
      <c r="AB2045" s="19"/>
      <c r="AC2045" s="19"/>
      <c r="AD2045" s="19"/>
      <c r="AE2045" s="19"/>
      <c r="AG2045" s="137"/>
      <c r="AN2045" s="19"/>
      <c r="AO2045" s="19"/>
      <c r="AP2045" s="19"/>
      <c r="AQ2045" s="19"/>
      <c r="AR2045" s="19"/>
      <c r="AS2045" s="19"/>
      <c r="AT2045" s="19"/>
      <c r="AU2045" s="19"/>
    </row>
    <row r="2046" spans="27:47">
      <c r="AA2046" s="19"/>
      <c r="AB2046" s="19"/>
      <c r="AC2046" s="19"/>
      <c r="AD2046" s="19"/>
      <c r="AE2046" s="19"/>
      <c r="AG2046" s="137"/>
      <c r="AN2046" s="19"/>
      <c r="AO2046" s="19"/>
      <c r="AP2046" s="19"/>
      <c r="AQ2046" s="19"/>
      <c r="AR2046" s="19"/>
      <c r="AS2046" s="19"/>
      <c r="AT2046" s="19"/>
      <c r="AU2046" s="19"/>
    </row>
    <row r="2047" spans="27:47">
      <c r="AA2047" s="19"/>
      <c r="AB2047" s="19"/>
      <c r="AC2047" s="19"/>
      <c r="AD2047" s="19"/>
      <c r="AE2047" s="19"/>
      <c r="AG2047" s="137"/>
      <c r="AN2047" s="19"/>
      <c r="AO2047" s="19"/>
      <c r="AP2047" s="19"/>
      <c r="AQ2047" s="19"/>
      <c r="AR2047" s="19"/>
      <c r="AS2047" s="19"/>
      <c r="AT2047" s="19"/>
      <c r="AU2047" s="19"/>
    </row>
    <row r="2048" spans="27:47">
      <c r="AA2048" s="19"/>
      <c r="AB2048" s="19"/>
      <c r="AC2048" s="19"/>
      <c r="AD2048" s="19"/>
      <c r="AE2048" s="19"/>
      <c r="AG2048" s="137"/>
      <c r="AN2048" s="19"/>
      <c r="AO2048" s="19"/>
      <c r="AP2048" s="19"/>
      <c r="AQ2048" s="19"/>
      <c r="AR2048" s="19"/>
      <c r="AS2048" s="19"/>
      <c r="AT2048" s="19"/>
      <c r="AU2048" s="19"/>
    </row>
    <row r="2049" spans="27:47">
      <c r="AA2049" s="19"/>
      <c r="AB2049" s="19"/>
      <c r="AC2049" s="19"/>
      <c r="AD2049" s="19"/>
      <c r="AE2049" s="19"/>
      <c r="AG2049" s="137"/>
      <c r="AN2049" s="19"/>
      <c r="AO2049" s="19"/>
      <c r="AP2049" s="19"/>
      <c r="AQ2049" s="19"/>
      <c r="AR2049" s="19"/>
      <c r="AS2049" s="19"/>
      <c r="AT2049" s="19"/>
      <c r="AU2049" s="19"/>
    </row>
    <row r="2050" spans="27:47">
      <c r="AA2050" s="19"/>
      <c r="AB2050" s="19"/>
      <c r="AC2050" s="19"/>
      <c r="AD2050" s="19"/>
      <c r="AE2050" s="19"/>
      <c r="AG2050" s="137"/>
      <c r="AN2050" s="19"/>
      <c r="AO2050" s="19"/>
      <c r="AP2050" s="19"/>
      <c r="AQ2050" s="19"/>
      <c r="AR2050" s="19"/>
      <c r="AS2050" s="19"/>
      <c r="AT2050" s="19"/>
      <c r="AU2050" s="19"/>
    </row>
    <row r="2051" spans="27:47">
      <c r="AA2051" s="19"/>
      <c r="AB2051" s="19"/>
      <c r="AC2051" s="19"/>
      <c r="AD2051" s="19"/>
      <c r="AE2051" s="19"/>
      <c r="AG2051" s="137"/>
      <c r="AN2051" s="19"/>
      <c r="AO2051" s="19"/>
      <c r="AP2051" s="19"/>
      <c r="AQ2051" s="19"/>
      <c r="AR2051" s="19"/>
      <c r="AS2051" s="19"/>
      <c r="AT2051" s="19"/>
      <c r="AU2051" s="19"/>
    </row>
    <row r="2052" spans="27:47">
      <c r="AA2052" s="19"/>
      <c r="AB2052" s="19"/>
      <c r="AC2052" s="19"/>
      <c r="AD2052" s="19"/>
      <c r="AE2052" s="19"/>
      <c r="AG2052" s="137"/>
      <c r="AN2052" s="19"/>
      <c r="AO2052" s="19"/>
      <c r="AP2052" s="19"/>
      <c r="AQ2052" s="19"/>
      <c r="AR2052" s="19"/>
      <c r="AS2052" s="19"/>
      <c r="AT2052" s="19"/>
      <c r="AU2052" s="19"/>
    </row>
    <row r="2053" spans="27:47">
      <c r="AA2053" s="19"/>
      <c r="AB2053" s="19"/>
      <c r="AC2053" s="19"/>
      <c r="AD2053" s="19"/>
      <c r="AE2053" s="19"/>
      <c r="AG2053" s="137"/>
      <c r="AN2053" s="19"/>
      <c r="AO2053" s="19"/>
      <c r="AP2053" s="19"/>
      <c r="AQ2053" s="19"/>
      <c r="AR2053" s="19"/>
      <c r="AS2053" s="19"/>
      <c r="AT2053" s="19"/>
      <c r="AU2053" s="19"/>
    </row>
    <row r="2054" spans="27:47">
      <c r="AA2054" s="19"/>
      <c r="AB2054" s="19"/>
      <c r="AC2054" s="19"/>
      <c r="AD2054" s="19"/>
      <c r="AE2054" s="19"/>
      <c r="AG2054" s="137"/>
      <c r="AN2054" s="19"/>
      <c r="AO2054" s="19"/>
      <c r="AP2054" s="19"/>
      <c r="AQ2054" s="19"/>
      <c r="AR2054" s="19"/>
      <c r="AS2054" s="19"/>
      <c r="AT2054" s="19"/>
      <c r="AU2054" s="19"/>
    </row>
    <row r="2055" spans="27:47">
      <c r="AA2055" s="19"/>
      <c r="AB2055" s="19"/>
      <c r="AC2055" s="19"/>
      <c r="AD2055" s="19"/>
      <c r="AE2055" s="19"/>
      <c r="AG2055" s="137"/>
      <c r="AN2055" s="19"/>
      <c r="AO2055" s="19"/>
      <c r="AP2055" s="19"/>
      <c r="AQ2055" s="19"/>
      <c r="AR2055" s="19"/>
      <c r="AS2055" s="19"/>
      <c r="AT2055" s="19"/>
      <c r="AU2055" s="19"/>
    </row>
    <row r="2056" spans="27:47">
      <c r="AA2056" s="19"/>
      <c r="AB2056" s="19"/>
      <c r="AC2056" s="19"/>
      <c r="AD2056" s="19"/>
      <c r="AE2056" s="19"/>
      <c r="AG2056" s="137"/>
      <c r="AN2056" s="19"/>
      <c r="AO2056" s="19"/>
      <c r="AP2056" s="19"/>
      <c r="AQ2056" s="19"/>
      <c r="AR2056" s="19"/>
      <c r="AS2056" s="19"/>
      <c r="AT2056" s="19"/>
      <c r="AU2056" s="19"/>
    </row>
    <row r="2057" spans="27:47">
      <c r="AA2057" s="19"/>
      <c r="AB2057" s="19"/>
      <c r="AC2057" s="19"/>
      <c r="AD2057" s="19"/>
      <c r="AE2057" s="19"/>
      <c r="AG2057" s="137"/>
      <c r="AN2057" s="19"/>
      <c r="AO2057" s="19"/>
      <c r="AP2057" s="19"/>
      <c r="AQ2057" s="19"/>
      <c r="AR2057" s="19"/>
      <c r="AS2057" s="19"/>
      <c r="AT2057" s="19"/>
      <c r="AU2057" s="19"/>
    </row>
    <row r="2058" spans="27:47">
      <c r="AA2058" s="19"/>
      <c r="AB2058" s="19"/>
      <c r="AC2058" s="19"/>
      <c r="AD2058" s="19"/>
      <c r="AE2058" s="19"/>
      <c r="AG2058" s="137"/>
      <c r="AN2058" s="19"/>
      <c r="AO2058" s="19"/>
      <c r="AP2058" s="19"/>
      <c r="AQ2058" s="19"/>
      <c r="AR2058" s="19"/>
      <c r="AS2058" s="19"/>
      <c r="AT2058" s="19"/>
      <c r="AU2058" s="19"/>
    </row>
    <row r="2059" spans="27:47">
      <c r="AA2059" s="19"/>
      <c r="AB2059" s="19"/>
      <c r="AC2059" s="19"/>
      <c r="AD2059" s="19"/>
      <c r="AE2059" s="19"/>
      <c r="AG2059" s="137"/>
      <c r="AN2059" s="19"/>
      <c r="AO2059" s="19"/>
      <c r="AP2059" s="19"/>
      <c r="AQ2059" s="19"/>
      <c r="AR2059" s="19"/>
      <c r="AS2059" s="19"/>
      <c r="AT2059" s="19"/>
      <c r="AU2059" s="19"/>
    </row>
    <row r="2060" spans="27:47">
      <c r="AA2060" s="19"/>
      <c r="AB2060" s="19"/>
      <c r="AC2060" s="19"/>
      <c r="AD2060" s="19"/>
      <c r="AE2060" s="19"/>
      <c r="AG2060" s="137"/>
      <c r="AN2060" s="19"/>
      <c r="AO2060" s="19"/>
      <c r="AP2060" s="19"/>
      <c r="AQ2060" s="19"/>
      <c r="AR2060" s="19"/>
      <c r="AS2060" s="19"/>
      <c r="AT2060" s="19"/>
      <c r="AU2060" s="19"/>
    </row>
    <row r="2061" spans="27:47">
      <c r="AA2061" s="19"/>
      <c r="AB2061" s="19"/>
      <c r="AC2061" s="19"/>
      <c r="AD2061" s="19"/>
      <c r="AE2061" s="19"/>
      <c r="AG2061" s="137"/>
      <c r="AN2061" s="19"/>
      <c r="AO2061" s="19"/>
      <c r="AP2061" s="19"/>
      <c r="AQ2061" s="19"/>
      <c r="AR2061" s="19"/>
      <c r="AS2061" s="19"/>
      <c r="AT2061" s="19"/>
      <c r="AU2061" s="19"/>
    </row>
    <row r="2062" spans="27:47">
      <c r="AA2062" s="19"/>
      <c r="AB2062" s="19"/>
      <c r="AC2062" s="19"/>
      <c r="AD2062" s="19"/>
      <c r="AE2062" s="19"/>
      <c r="AG2062" s="137"/>
      <c r="AN2062" s="19"/>
      <c r="AO2062" s="19"/>
      <c r="AP2062" s="19"/>
      <c r="AQ2062" s="19"/>
      <c r="AR2062" s="19"/>
      <c r="AS2062" s="19"/>
      <c r="AT2062" s="19"/>
      <c r="AU2062" s="19"/>
    </row>
    <row r="2063" spans="27:47">
      <c r="AA2063" s="19"/>
      <c r="AB2063" s="19"/>
      <c r="AC2063" s="19"/>
      <c r="AD2063" s="19"/>
      <c r="AE2063" s="19"/>
      <c r="AG2063" s="137"/>
      <c r="AN2063" s="19"/>
      <c r="AO2063" s="19"/>
      <c r="AP2063" s="19"/>
      <c r="AQ2063" s="19"/>
      <c r="AR2063" s="19"/>
      <c r="AS2063" s="19"/>
      <c r="AT2063" s="19"/>
      <c r="AU2063" s="19"/>
    </row>
    <row r="2064" spans="27:47">
      <c r="AA2064" s="19"/>
      <c r="AB2064" s="19"/>
      <c r="AC2064" s="19"/>
      <c r="AD2064" s="19"/>
      <c r="AE2064" s="19"/>
      <c r="AG2064" s="137"/>
      <c r="AN2064" s="19"/>
      <c r="AO2064" s="19"/>
      <c r="AP2064" s="19"/>
      <c r="AQ2064" s="19"/>
      <c r="AR2064" s="19"/>
      <c r="AS2064" s="19"/>
      <c r="AT2064" s="19"/>
      <c r="AU2064" s="19"/>
    </row>
    <row r="2065" spans="27:47">
      <c r="AA2065" s="19"/>
      <c r="AB2065" s="19"/>
      <c r="AC2065" s="19"/>
      <c r="AD2065" s="19"/>
      <c r="AE2065" s="19"/>
      <c r="AG2065" s="137"/>
      <c r="AN2065" s="19"/>
      <c r="AO2065" s="19"/>
      <c r="AP2065" s="19"/>
      <c r="AQ2065" s="19"/>
      <c r="AR2065" s="19"/>
      <c r="AS2065" s="19"/>
      <c r="AT2065" s="19"/>
      <c r="AU2065" s="19"/>
    </row>
    <row r="2066" spans="27:47">
      <c r="AA2066" s="19"/>
      <c r="AB2066" s="19"/>
      <c r="AC2066" s="19"/>
      <c r="AD2066" s="19"/>
      <c r="AE2066" s="19"/>
      <c r="AG2066" s="137"/>
      <c r="AN2066" s="19"/>
      <c r="AO2066" s="19"/>
      <c r="AP2066" s="19"/>
      <c r="AQ2066" s="19"/>
      <c r="AR2066" s="19"/>
      <c r="AS2066" s="19"/>
      <c r="AT2066" s="19"/>
      <c r="AU2066" s="19"/>
    </row>
    <row r="2067" spans="27:47">
      <c r="AA2067" s="19"/>
      <c r="AB2067" s="19"/>
      <c r="AC2067" s="19"/>
      <c r="AD2067" s="19"/>
      <c r="AE2067" s="19"/>
      <c r="AG2067" s="137"/>
      <c r="AN2067" s="19"/>
      <c r="AO2067" s="19"/>
      <c r="AP2067" s="19"/>
      <c r="AQ2067" s="19"/>
      <c r="AR2067" s="19"/>
      <c r="AS2067" s="19"/>
      <c r="AT2067" s="19"/>
      <c r="AU2067" s="19"/>
    </row>
    <row r="2068" spans="27:47">
      <c r="AA2068" s="19"/>
      <c r="AB2068" s="19"/>
      <c r="AC2068" s="19"/>
      <c r="AD2068" s="19"/>
      <c r="AE2068" s="19"/>
      <c r="AG2068" s="137"/>
      <c r="AN2068" s="19"/>
      <c r="AO2068" s="19"/>
      <c r="AP2068" s="19"/>
      <c r="AQ2068" s="19"/>
      <c r="AR2068" s="19"/>
      <c r="AS2068" s="19"/>
      <c r="AT2068" s="19"/>
      <c r="AU2068" s="19"/>
    </row>
    <row r="2069" spans="27:47">
      <c r="AA2069" s="19"/>
      <c r="AB2069" s="19"/>
      <c r="AC2069" s="19"/>
      <c r="AD2069" s="19"/>
      <c r="AE2069" s="19"/>
      <c r="AG2069" s="137"/>
      <c r="AN2069" s="19"/>
      <c r="AO2069" s="19"/>
      <c r="AP2069" s="19"/>
      <c r="AQ2069" s="19"/>
      <c r="AR2069" s="19"/>
      <c r="AS2069" s="19"/>
      <c r="AT2069" s="19"/>
      <c r="AU2069" s="19"/>
    </row>
    <row r="2070" spans="27:47">
      <c r="AA2070" s="19"/>
      <c r="AB2070" s="19"/>
      <c r="AC2070" s="19"/>
      <c r="AD2070" s="19"/>
      <c r="AE2070" s="19"/>
      <c r="AG2070" s="137"/>
      <c r="AN2070" s="19"/>
      <c r="AO2070" s="19"/>
      <c r="AP2070" s="19"/>
      <c r="AQ2070" s="19"/>
      <c r="AR2070" s="19"/>
      <c r="AS2070" s="19"/>
      <c r="AT2070" s="19"/>
      <c r="AU2070" s="19"/>
    </row>
    <row r="2071" spans="27:47">
      <c r="AA2071" s="19"/>
      <c r="AB2071" s="19"/>
      <c r="AC2071" s="19"/>
      <c r="AD2071" s="19"/>
      <c r="AE2071" s="19"/>
      <c r="AF2071" s="22"/>
      <c r="AG2071" s="137"/>
      <c r="AN2071" s="19"/>
      <c r="AO2071" s="19"/>
      <c r="AP2071" s="19"/>
      <c r="AQ2071" s="19"/>
      <c r="AR2071" s="19"/>
      <c r="AS2071" s="19"/>
      <c r="AT2071" s="19"/>
      <c r="AU2071" s="19"/>
    </row>
    <row r="2072" spans="27:47">
      <c r="AA2072" s="19"/>
      <c r="AB2072" s="19"/>
      <c r="AC2072" s="19"/>
      <c r="AD2072" s="19"/>
      <c r="AE2072" s="19"/>
      <c r="AF2072" s="22"/>
      <c r="AG2072" s="137"/>
      <c r="AN2072" s="19"/>
      <c r="AO2072" s="19"/>
      <c r="AP2072" s="19"/>
      <c r="AQ2072" s="19"/>
      <c r="AR2072" s="19"/>
      <c r="AS2072" s="19"/>
      <c r="AT2072" s="19"/>
      <c r="AU2072" s="19"/>
    </row>
    <row r="2073" spans="27:47">
      <c r="AA2073" s="19"/>
      <c r="AB2073" s="19"/>
      <c r="AC2073" s="19"/>
      <c r="AD2073" s="19"/>
      <c r="AE2073" s="19"/>
      <c r="AF2073" s="22"/>
      <c r="AG2073" s="137"/>
      <c r="AN2073" s="19"/>
      <c r="AO2073" s="19"/>
      <c r="AP2073" s="19"/>
      <c r="AQ2073" s="19"/>
      <c r="AR2073" s="19"/>
      <c r="AS2073" s="19"/>
      <c r="AT2073" s="19"/>
      <c r="AU2073" s="19"/>
    </row>
    <row r="2074" spans="27:47">
      <c r="AA2074" s="19"/>
      <c r="AB2074" s="19"/>
      <c r="AC2074" s="19"/>
      <c r="AD2074" s="19"/>
      <c r="AE2074" s="19"/>
      <c r="AF2074" s="22"/>
      <c r="AG2074" s="137"/>
      <c r="AN2074" s="19"/>
      <c r="AO2074" s="19"/>
      <c r="AP2074" s="19"/>
      <c r="AQ2074" s="19"/>
      <c r="AR2074" s="19"/>
      <c r="AS2074" s="19"/>
      <c r="AT2074" s="19"/>
      <c r="AU2074" s="19"/>
    </row>
    <row r="2075" spans="27:47">
      <c r="AA2075" s="19"/>
      <c r="AB2075" s="19"/>
      <c r="AC2075" s="19"/>
      <c r="AD2075" s="19"/>
      <c r="AE2075" s="19"/>
      <c r="AF2075" s="22"/>
      <c r="AG2075" s="137"/>
      <c r="AN2075" s="19"/>
      <c r="AO2075" s="19"/>
      <c r="AP2075" s="19"/>
      <c r="AQ2075" s="19"/>
      <c r="AR2075" s="19"/>
      <c r="AS2075" s="19"/>
      <c r="AT2075" s="19"/>
      <c r="AU2075" s="19"/>
    </row>
    <row r="2076" spans="27:47">
      <c r="AA2076" s="19"/>
      <c r="AB2076" s="19"/>
      <c r="AC2076" s="19"/>
      <c r="AD2076" s="19"/>
      <c r="AE2076" s="19"/>
      <c r="AF2076" s="22"/>
      <c r="AG2076" s="137"/>
      <c r="AN2076" s="19"/>
      <c r="AO2076" s="19"/>
      <c r="AP2076" s="19"/>
      <c r="AQ2076" s="19"/>
      <c r="AR2076" s="19"/>
      <c r="AS2076" s="19"/>
      <c r="AT2076" s="19"/>
      <c r="AU2076" s="19"/>
    </row>
    <row r="2077" spans="27:47">
      <c r="AA2077" s="19"/>
      <c r="AB2077" s="19"/>
      <c r="AC2077" s="19"/>
      <c r="AD2077" s="19"/>
      <c r="AE2077" s="19"/>
      <c r="AF2077" s="22"/>
      <c r="AG2077" s="137"/>
      <c r="AN2077" s="19"/>
      <c r="AO2077" s="19"/>
      <c r="AP2077" s="19"/>
      <c r="AQ2077" s="19"/>
      <c r="AR2077" s="19"/>
      <c r="AS2077" s="19"/>
      <c r="AT2077" s="19"/>
      <c r="AU2077" s="19"/>
    </row>
    <row r="2078" spans="27:47">
      <c r="AA2078" s="19"/>
      <c r="AB2078" s="19"/>
      <c r="AC2078" s="19"/>
      <c r="AD2078" s="19"/>
      <c r="AE2078" s="19"/>
      <c r="AF2078" s="22"/>
      <c r="AG2078" s="137"/>
      <c r="AN2078" s="19"/>
      <c r="AO2078" s="19"/>
      <c r="AP2078" s="19"/>
      <c r="AQ2078" s="19"/>
      <c r="AR2078" s="19"/>
      <c r="AS2078" s="19"/>
      <c r="AT2078" s="19"/>
      <c r="AU2078" s="19"/>
    </row>
    <row r="2079" spans="27:47">
      <c r="AA2079" s="19"/>
      <c r="AB2079" s="19"/>
      <c r="AC2079" s="19"/>
      <c r="AD2079" s="19"/>
      <c r="AE2079" s="19"/>
      <c r="AF2079" s="22"/>
      <c r="AG2079" s="137"/>
      <c r="AN2079" s="19"/>
      <c r="AO2079" s="19"/>
      <c r="AP2079" s="19"/>
      <c r="AQ2079" s="19"/>
      <c r="AR2079" s="19"/>
      <c r="AS2079" s="19"/>
      <c r="AT2079" s="19"/>
      <c r="AU2079" s="19"/>
    </row>
    <row r="2080" spans="27:47">
      <c r="AA2080" s="19"/>
      <c r="AB2080" s="19"/>
      <c r="AC2080" s="19"/>
      <c r="AD2080" s="19"/>
      <c r="AE2080" s="19"/>
      <c r="AF2080" s="22"/>
      <c r="AG2080" s="137"/>
      <c r="AN2080" s="19"/>
      <c r="AO2080" s="19"/>
      <c r="AP2080" s="19"/>
      <c r="AQ2080" s="19"/>
      <c r="AR2080" s="19"/>
      <c r="AS2080" s="19"/>
      <c r="AT2080" s="19"/>
      <c r="AU2080" s="19"/>
    </row>
    <row r="2081" spans="27:47">
      <c r="AA2081" s="19"/>
      <c r="AB2081" s="19"/>
      <c r="AC2081" s="19"/>
      <c r="AD2081" s="19"/>
      <c r="AE2081" s="19"/>
      <c r="AF2081" s="22"/>
      <c r="AG2081" s="137"/>
      <c r="AN2081" s="19"/>
      <c r="AO2081" s="19"/>
      <c r="AP2081" s="19"/>
      <c r="AQ2081" s="19"/>
      <c r="AR2081" s="19"/>
      <c r="AS2081" s="19"/>
      <c r="AT2081" s="19"/>
      <c r="AU2081" s="19"/>
    </row>
    <row r="2082" spans="27:47">
      <c r="AA2082" s="19"/>
      <c r="AB2082" s="19"/>
      <c r="AC2082" s="19"/>
      <c r="AD2082" s="19"/>
      <c r="AE2082" s="19"/>
      <c r="AF2082" s="22"/>
      <c r="AG2082" s="137"/>
      <c r="AN2082" s="19"/>
      <c r="AO2082" s="19"/>
      <c r="AP2082" s="19"/>
      <c r="AQ2082" s="19"/>
      <c r="AR2082" s="19"/>
      <c r="AS2082" s="19"/>
      <c r="AT2082" s="19"/>
      <c r="AU2082" s="19"/>
    </row>
    <row r="2083" spans="27:47">
      <c r="AA2083" s="19"/>
      <c r="AB2083" s="19"/>
      <c r="AC2083" s="19"/>
      <c r="AD2083" s="19"/>
      <c r="AE2083" s="19"/>
      <c r="AF2083" s="22"/>
      <c r="AG2083" s="137"/>
      <c r="AN2083" s="19"/>
      <c r="AO2083" s="19"/>
      <c r="AP2083" s="19"/>
      <c r="AQ2083" s="19"/>
      <c r="AR2083" s="19"/>
      <c r="AS2083" s="19"/>
      <c r="AT2083" s="19"/>
      <c r="AU2083" s="19"/>
    </row>
    <row r="2084" spans="27:47">
      <c r="AA2084" s="19"/>
      <c r="AB2084" s="19"/>
      <c r="AC2084" s="19"/>
      <c r="AD2084" s="19"/>
      <c r="AE2084" s="19"/>
      <c r="AF2084" s="22"/>
      <c r="AG2084" s="137"/>
      <c r="AN2084" s="19"/>
      <c r="AO2084" s="19"/>
      <c r="AP2084" s="19"/>
      <c r="AQ2084" s="19"/>
      <c r="AR2084" s="19"/>
      <c r="AS2084" s="19"/>
      <c r="AT2084" s="19"/>
      <c r="AU2084" s="19"/>
    </row>
    <row r="2085" spans="27:47">
      <c r="AA2085" s="19"/>
      <c r="AB2085" s="19"/>
      <c r="AC2085" s="19"/>
      <c r="AD2085" s="19"/>
      <c r="AE2085" s="19"/>
      <c r="AF2085" s="22"/>
      <c r="AG2085" s="137"/>
      <c r="AN2085" s="19"/>
      <c r="AO2085" s="19"/>
      <c r="AP2085" s="19"/>
      <c r="AQ2085" s="19"/>
      <c r="AR2085" s="19"/>
      <c r="AS2085" s="19"/>
      <c r="AT2085" s="19"/>
      <c r="AU2085" s="19"/>
    </row>
    <row r="2086" spans="27:47">
      <c r="AA2086" s="19"/>
      <c r="AB2086" s="19"/>
      <c r="AC2086" s="19"/>
      <c r="AD2086" s="19"/>
      <c r="AE2086" s="19"/>
      <c r="AF2086" s="22"/>
      <c r="AG2086" s="137"/>
      <c r="AN2086" s="19"/>
      <c r="AO2086" s="19"/>
      <c r="AP2086" s="19"/>
      <c r="AQ2086" s="19"/>
      <c r="AR2086" s="19"/>
      <c r="AS2086" s="19"/>
      <c r="AT2086" s="19"/>
      <c r="AU2086" s="19"/>
    </row>
    <row r="2087" spans="27:47">
      <c r="AA2087" s="19"/>
      <c r="AB2087" s="19"/>
      <c r="AC2087" s="19"/>
      <c r="AD2087" s="19"/>
      <c r="AE2087" s="19"/>
      <c r="AF2087" s="22"/>
      <c r="AG2087" s="137"/>
      <c r="AN2087" s="19"/>
      <c r="AO2087" s="19"/>
      <c r="AP2087" s="19"/>
      <c r="AQ2087" s="19"/>
      <c r="AR2087" s="19"/>
      <c r="AS2087" s="19"/>
      <c r="AT2087" s="19"/>
      <c r="AU2087" s="19"/>
    </row>
    <row r="2088" spans="27:47">
      <c r="AA2088" s="19"/>
      <c r="AB2088" s="19"/>
      <c r="AC2088" s="19"/>
      <c r="AD2088" s="19"/>
      <c r="AE2088" s="19"/>
      <c r="AF2088" s="22"/>
      <c r="AG2088" s="137"/>
      <c r="AN2088" s="19"/>
      <c r="AO2088" s="19"/>
      <c r="AP2088" s="19"/>
      <c r="AQ2088" s="19"/>
      <c r="AR2088" s="19"/>
      <c r="AS2088" s="19"/>
      <c r="AT2088" s="19"/>
      <c r="AU2088" s="19"/>
    </row>
    <row r="2089" spans="27:47">
      <c r="AA2089" s="19"/>
      <c r="AB2089" s="19"/>
      <c r="AC2089" s="19"/>
      <c r="AD2089" s="19"/>
      <c r="AE2089" s="19"/>
      <c r="AF2089" s="22"/>
      <c r="AG2089" s="137"/>
      <c r="AN2089" s="19"/>
      <c r="AO2089" s="19"/>
      <c r="AP2089" s="19"/>
      <c r="AQ2089" s="19"/>
      <c r="AR2089" s="19"/>
      <c r="AS2089" s="19"/>
      <c r="AT2089" s="19"/>
      <c r="AU2089" s="19"/>
    </row>
    <row r="2090" spans="27:47">
      <c r="AA2090" s="19"/>
      <c r="AB2090" s="19"/>
      <c r="AC2090" s="19"/>
      <c r="AD2090" s="19"/>
      <c r="AE2090" s="19"/>
      <c r="AF2090" s="22"/>
      <c r="AG2090" s="137"/>
      <c r="AN2090" s="19"/>
      <c r="AO2090" s="19"/>
      <c r="AP2090" s="19"/>
      <c r="AQ2090" s="19"/>
      <c r="AR2090" s="19"/>
      <c r="AS2090" s="19"/>
      <c r="AT2090" s="19"/>
      <c r="AU2090" s="19"/>
    </row>
    <row r="2091" spans="27:47">
      <c r="AA2091" s="19"/>
      <c r="AB2091" s="19"/>
      <c r="AC2091" s="19"/>
      <c r="AD2091" s="19"/>
      <c r="AE2091" s="19"/>
      <c r="AF2091" s="22"/>
      <c r="AG2091" s="137"/>
      <c r="AN2091" s="19"/>
      <c r="AO2091" s="19"/>
      <c r="AP2091" s="19"/>
      <c r="AQ2091" s="19"/>
      <c r="AR2091" s="19"/>
      <c r="AS2091" s="19"/>
      <c r="AT2091" s="19"/>
      <c r="AU2091" s="19"/>
    </row>
    <row r="2092" spans="27:47">
      <c r="AA2092" s="19"/>
      <c r="AB2092" s="19"/>
      <c r="AC2092" s="19"/>
      <c r="AD2092" s="19"/>
      <c r="AE2092" s="19"/>
      <c r="AF2092" s="22"/>
      <c r="AG2092" s="137"/>
      <c r="AN2092" s="19"/>
      <c r="AO2092" s="19"/>
      <c r="AP2092" s="19"/>
      <c r="AQ2092" s="19"/>
      <c r="AR2092" s="19"/>
      <c r="AS2092" s="19"/>
      <c r="AT2092" s="19"/>
      <c r="AU2092" s="19"/>
    </row>
    <row r="2093" spans="27:47">
      <c r="AA2093" s="19"/>
      <c r="AB2093" s="19"/>
      <c r="AC2093" s="19"/>
      <c r="AD2093" s="19"/>
      <c r="AE2093" s="19"/>
      <c r="AF2093" s="22"/>
      <c r="AG2093" s="137"/>
      <c r="AN2093" s="19"/>
      <c r="AO2093" s="19"/>
      <c r="AP2093" s="19"/>
      <c r="AQ2093" s="19"/>
      <c r="AR2093" s="19"/>
      <c r="AS2093" s="19"/>
      <c r="AT2093" s="19"/>
      <c r="AU2093" s="19"/>
    </row>
    <row r="2094" spans="27:47">
      <c r="AA2094" s="19"/>
      <c r="AB2094" s="19"/>
      <c r="AC2094" s="19"/>
      <c r="AD2094" s="19"/>
      <c r="AE2094" s="19"/>
      <c r="AF2094" s="22"/>
      <c r="AG2094" s="137"/>
      <c r="AN2094" s="19"/>
      <c r="AO2094" s="19"/>
      <c r="AP2094" s="19"/>
      <c r="AQ2094" s="19"/>
      <c r="AR2094" s="19"/>
      <c r="AS2094" s="19"/>
      <c r="AT2094" s="19"/>
      <c r="AU2094" s="19"/>
    </row>
    <row r="2095" spans="27:47">
      <c r="AA2095" s="19"/>
      <c r="AB2095" s="19"/>
      <c r="AC2095" s="19"/>
      <c r="AD2095" s="19"/>
      <c r="AE2095" s="19"/>
      <c r="AF2095" s="22"/>
      <c r="AG2095" s="137"/>
      <c r="AN2095" s="19"/>
      <c r="AO2095" s="19"/>
      <c r="AP2095" s="19"/>
      <c r="AQ2095" s="19"/>
      <c r="AR2095" s="19"/>
      <c r="AS2095" s="19"/>
      <c r="AT2095" s="19"/>
      <c r="AU2095" s="19"/>
    </row>
    <row r="2096" spans="27:47">
      <c r="AA2096" s="19"/>
      <c r="AB2096" s="19"/>
      <c r="AC2096" s="19"/>
      <c r="AD2096" s="19"/>
      <c r="AE2096" s="19"/>
      <c r="AF2096" s="22"/>
      <c r="AG2096" s="137"/>
      <c r="AN2096" s="19"/>
      <c r="AO2096" s="19"/>
      <c r="AP2096" s="19"/>
      <c r="AQ2096" s="19"/>
      <c r="AR2096" s="19"/>
      <c r="AS2096" s="19"/>
      <c r="AT2096" s="19"/>
      <c r="AU2096" s="19"/>
    </row>
    <row r="2097" spans="27:47">
      <c r="AA2097" s="19"/>
      <c r="AB2097" s="19"/>
      <c r="AC2097" s="19"/>
      <c r="AD2097" s="19"/>
      <c r="AE2097" s="19"/>
      <c r="AF2097" s="22"/>
      <c r="AG2097" s="137"/>
      <c r="AN2097" s="19"/>
      <c r="AO2097" s="19"/>
      <c r="AP2097" s="19"/>
      <c r="AQ2097" s="19"/>
      <c r="AR2097" s="19"/>
      <c r="AS2097" s="19"/>
      <c r="AT2097" s="19"/>
      <c r="AU2097" s="19"/>
    </row>
    <row r="2098" spans="27:47">
      <c r="AA2098" s="19"/>
      <c r="AB2098" s="19"/>
      <c r="AC2098" s="19"/>
      <c r="AD2098" s="19"/>
      <c r="AE2098" s="19"/>
      <c r="AF2098" s="22"/>
      <c r="AG2098" s="137"/>
      <c r="AN2098" s="19"/>
      <c r="AO2098" s="19"/>
      <c r="AP2098" s="19"/>
      <c r="AQ2098" s="19"/>
      <c r="AR2098" s="19"/>
      <c r="AS2098" s="19"/>
      <c r="AT2098" s="19"/>
      <c r="AU2098" s="19"/>
    </row>
    <row r="2099" spans="27:47">
      <c r="AA2099" s="19"/>
      <c r="AB2099" s="19"/>
      <c r="AC2099" s="19"/>
      <c r="AD2099" s="19"/>
      <c r="AE2099" s="19"/>
      <c r="AF2099" s="22"/>
      <c r="AG2099" s="137"/>
      <c r="AN2099" s="19"/>
      <c r="AO2099" s="19"/>
      <c r="AP2099" s="19"/>
      <c r="AQ2099" s="19"/>
      <c r="AR2099" s="19"/>
      <c r="AS2099" s="19"/>
      <c r="AT2099" s="19"/>
      <c r="AU2099" s="19"/>
    </row>
    <row r="2100" spans="27:47">
      <c r="AA2100" s="19"/>
      <c r="AB2100" s="19"/>
      <c r="AC2100" s="19"/>
      <c r="AD2100" s="19"/>
      <c r="AE2100" s="19"/>
      <c r="AF2100" s="22"/>
      <c r="AG2100" s="137"/>
      <c r="AN2100" s="19"/>
      <c r="AO2100" s="19"/>
      <c r="AP2100" s="19"/>
      <c r="AQ2100" s="19"/>
      <c r="AR2100" s="19"/>
      <c r="AS2100" s="19"/>
      <c r="AT2100" s="19"/>
      <c r="AU2100" s="19"/>
    </row>
    <row r="2101" spans="27:47">
      <c r="AA2101" s="19"/>
      <c r="AB2101" s="19"/>
      <c r="AC2101" s="19"/>
      <c r="AD2101" s="19"/>
      <c r="AE2101" s="19"/>
      <c r="AF2101" s="22"/>
      <c r="AG2101" s="137"/>
      <c r="AN2101" s="19"/>
      <c r="AO2101" s="19"/>
      <c r="AP2101" s="19"/>
      <c r="AQ2101" s="19"/>
      <c r="AR2101" s="19"/>
      <c r="AS2101" s="19"/>
      <c r="AT2101" s="19"/>
      <c r="AU2101" s="19"/>
    </row>
    <row r="2102" spans="27:47">
      <c r="AA2102" s="19"/>
      <c r="AB2102" s="19"/>
      <c r="AC2102" s="19"/>
      <c r="AD2102" s="19"/>
      <c r="AE2102" s="19"/>
      <c r="AF2102" s="22"/>
      <c r="AG2102" s="137"/>
      <c r="AN2102" s="19"/>
      <c r="AO2102" s="19"/>
      <c r="AP2102" s="19"/>
      <c r="AQ2102" s="19"/>
      <c r="AR2102" s="19"/>
      <c r="AS2102" s="19"/>
      <c r="AT2102" s="19"/>
      <c r="AU2102" s="19"/>
    </row>
    <row r="2103" spans="27:47">
      <c r="AA2103" s="19"/>
      <c r="AB2103" s="19"/>
      <c r="AC2103" s="19"/>
      <c r="AD2103" s="19"/>
      <c r="AE2103" s="19"/>
      <c r="AF2103" s="22"/>
      <c r="AG2103" s="137"/>
      <c r="AN2103" s="19"/>
      <c r="AO2103" s="19"/>
      <c r="AP2103" s="19"/>
      <c r="AQ2103" s="19"/>
      <c r="AR2103" s="19"/>
      <c r="AS2103" s="19"/>
      <c r="AT2103" s="19"/>
      <c r="AU2103" s="19"/>
    </row>
    <row r="2104" spans="27:47">
      <c r="AA2104" s="19"/>
      <c r="AB2104" s="19"/>
      <c r="AC2104" s="19"/>
      <c r="AD2104" s="19"/>
      <c r="AE2104" s="19"/>
      <c r="AF2104" s="22"/>
      <c r="AG2104" s="137"/>
      <c r="AN2104" s="19"/>
      <c r="AO2104" s="19"/>
      <c r="AP2104" s="19"/>
      <c r="AQ2104" s="19"/>
      <c r="AR2104" s="19"/>
      <c r="AS2104" s="19"/>
      <c r="AT2104" s="19"/>
      <c r="AU2104" s="19"/>
    </row>
    <row r="2105" spans="27:47">
      <c r="AA2105" s="19"/>
      <c r="AB2105" s="19"/>
      <c r="AC2105" s="19"/>
      <c r="AD2105" s="19"/>
      <c r="AE2105" s="19"/>
      <c r="AF2105" s="22"/>
      <c r="AG2105" s="137"/>
      <c r="AN2105" s="19"/>
      <c r="AO2105" s="19"/>
      <c r="AP2105" s="19"/>
      <c r="AQ2105" s="19"/>
      <c r="AR2105" s="19"/>
      <c r="AS2105" s="19"/>
      <c r="AT2105" s="19"/>
      <c r="AU2105" s="19"/>
    </row>
    <row r="2106" spans="27:47">
      <c r="AA2106" s="19"/>
      <c r="AB2106" s="19"/>
      <c r="AC2106" s="19"/>
      <c r="AD2106" s="19"/>
      <c r="AE2106" s="19"/>
      <c r="AF2106" s="22"/>
      <c r="AG2106" s="137"/>
      <c r="AN2106" s="19"/>
      <c r="AO2106" s="19"/>
      <c r="AP2106" s="19"/>
      <c r="AQ2106" s="19"/>
      <c r="AR2106" s="19"/>
      <c r="AS2106" s="19"/>
      <c r="AT2106" s="19"/>
      <c r="AU2106" s="19"/>
    </row>
    <row r="2107" spans="27:47">
      <c r="AA2107" s="19"/>
      <c r="AB2107" s="19"/>
      <c r="AC2107" s="19"/>
      <c r="AD2107" s="19"/>
      <c r="AE2107" s="19"/>
      <c r="AF2107" s="22"/>
      <c r="AG2107" s="137"/>
      <c r="AN2107" s="19"/>
      <c r="AO2107" s="19"/>
      <c r="AP2107" s="19"/>
      <c r="AQ2107" s="19"/>
      <c r="AR2107" s="19"/>
      <c r="AS2107" s="19"/>
      <c r="AT2107" s="19"/>
      <c r="AU2107" s="19"/>
    </row>
    <row r="2108" spans="27:47">
      <c r="AA2108" s="19"/>
      <c r="AB2108" s="19"/>
      <c r="AC2108" s="19"/>
      <c r="AD2108" s="19"/>
      <c r="AE2108" s="19"/>
      <c r="AF2108" s="22"/>
      <c r="AG2108" s="137"/>
      <c r="AN2108" s="19"/>
      <c r="AO2108" s="19"/>
      <c r="AP2108" s="19"/>
      <c r="AQ2108" s="19"/>
      <c r="AR2108" s="19"/>
      <c r="AS2108" s="19"/>
      <c r="AT2108" s="19"/>
      <c r="AU2108" s="19"/>
    </row>
    <row r="2109" spans="27:47">
      <c r="AA2109" s="19"/>
      <c r="AB2109" s="19"/>
      <c r="AC2109" s="19"/>
      <c r="AD2109" s="19"/>
      <c r="AE2109" s="19"/>
      <c r="AF2109" s="22"/>
      <c r="AG2109" s="137"/>
      <c r="AN2109" s="19"/>
      <c r="AO2109" s="19"/>
      <c r="AP2109" s="19"/>
      <c r="AQ2109" s="19"/>
      <c r="AR2109" s="19"/>
      <c r="AS2109" s="19"/>
      <c r="AT2109" s="19"/>
      <c r="AU2109" s="19"/>
    </row>
    <row r="2110" spans="27:47">
      <c r="AA2110" s="19"/>
      <c r="AB2110" s="19"/>
      <c r="AC2110" s="19"/>
      <c r="AD2110" s="19"/>
      <c r="AE2110" s="19"/>
      <c r="AF2110" s="22"/>
      <c r="AG2110" s="137"/>
      <c r="AN2110" s="19"/>
      <c r="AO2110" s="19"/>
      <c r="AP2110" s="19"/>
      <c r="AQ2110" s="19"/>
      <c r="AR2110" s="19"/>
      <c r="AS2110" s="19"/>
      <c r="AT2110" s="19"/>
      <c r="AU2110" s="19"/>
    </row>
    <row r="2111" spans="27:47">
      <c r="AA2111" s="19"/>
      <c r="AB2111" s="19"/>
      <c r="AC2111" s="19"/>
      <c r="AD2111" s="19"/>
      <c r="AE2111" s="19"/>
      <c r="AF2111" s="22"/>
      <c r="AG2111" s="137"/>
      <c r="AN2111" s="19"/>
      <c r="AO2111" s="19"/>
      <c r="AP2111" s="19"/>
      <c r="AQ2111" s="19"/>
      <c r="AR2111" s="19"/>
      <c r="AS2111" s="19"/>
      <c r="AT2111" s="19"/>
      <c r="AU2111" s="19"/>
    </row>
    <row r="2112" spans="27:47">
      <c r="AA2112" s="19"/>
      <c r="AB2112" s="19"/>
      <c r="AC2112" s="19"/>
      <c r="AD2112" s="19"/>
      <c r="AE2112" s="19"/>
      <c r="AF2112" s="22"/>
      <c r="AG2112" s="137"/>
      <c r="AN2112" s="19"/>
      <c r="AO2112" s="19"/>
      <c r="AP2112" s="19"/>
      <c r="AQ2112" s="19"/>
      <c r="AR2112" s="19"/>
      <c r="AS2112" s="19"/>
      <c r="AT2112" s="19"/>
      <c r="AU2112" s="19"/>
    </row>
    <row r="2113" spans="27:47">
      <c r="AA2113" s="19"/>
      <c r="AB2113" s="19"/>
      <c r="AC2113" s="19"/>
      <c r="AD2113" s="19"/>
      <c r="AE2113" s="19"/>
      <c r="AF2113" s="22"/>
      <c r="AG2113" s="137"/>
      <c r="AN2113" s="19"/>
      <c r="AO2113" s="19"/>
      <c r="AP2113" s="19"/>
      <c r="AQ2113" s="19"/>
      <c r="AR2113" s="19"/>
      <c r="AS2113" s="19"/>
      <c r="AT2113" s="19"/>
      <c r="AU2113" s="19"/>
    </row>
    <row r="2114" spans="27:47">
      <c r="AA2114" s="19"/>
      <c r="AB2114" s="19"/>
      <c r="AC2114" s="19"/>
      <c r="AD2114" s="19"/>
      <c r="AE2114" s="19"/>
      <c r="AF2114" s="22"/>
      <c r="AG2114" s="137"/>
      <c r="AN2114" s="19"/>
      <c r="AO2114" s="19"/>
      <c r="AP2114" s="19"/>
      <c r="AQ2114" s="19"/>
      <c r="AR2114" s="19"/>
      <c r="AS2114" s="19"/>
      <c r="AT2114" s="19"/>
      <c r="AU2114" s="19"/>
    </row>
    <row r="2115" spans="27:47">
      <c r="AA2115" s="19"/>
      <c r="AB2115" s="19"/>
      <c r="AC2115" s="19"/>
      <c r="AD2115" s="19"/>
      <c r="AE2115" s="19"/>
      <c r="AF2115" s="22"/>
      <c r="AG2115" s="137"/>
      <c r="AN2115" s="19"/>
      <c r="AO2115" s="19"/>
      <c r="AP2115" s="19"/>
      <c r="AQ2115" s="19"/>
      <c r="AR2115" s="19"/>
      <c r="AS2115" s="19"/>
      <c r="AT2115" s="19"/>
      <c r="AU2115" s="19"/>
    </row>
    <row r="2116" spans="27:47">
      <c r="AA2116" s="19"/>
      <c r="AB2116" s="19"/>
      <c r="AC2116" s="19"/>
      <c r="AD2116" s="19"/>
      <c r="AE2116" s="19"/>
      <c r="AF2116" s="22"/>
      <c r="AG2116" s="137"/>
      <c r="AN2116" s="19"/>
      <c r="AO2116" s="19"/>
      <c r="AP2116" s="19"/>
      <c r="AQ2116" s="19"/>
      <c r="AR2116" s="19"/>
      <c r="AS2116" s="19"/>
      <c r="AT2116" s="19"/>
      <c r="AU2116" s="19"/>
    </row>
    <row r="2117" spans="27:47">
      <c r="AA2117" s="19"/>
      <c r="AB2117" s="19"/>
      <c r="AC2117" s="19"/>
      <c r="AD2117" s="19"/>
      <c r="AE2117" s="19"/>
      <c r="AF2117" s="22"/>
      <c r="AG2117" s="137"/>
      <c r="AN2117" s="19"/>
      <c r="AO2117" s="19"/>
      <c r="AP2117" s="19"/>
      <c r="AQ2117" s="19"/>
      <c r="AR2117" s="19"/>
      <c r="AS2117" s="19"/>
      <c r="AT2117" s="19"/>
      <c r="AU2117" s="19"/>
    </row>
    <row r="2118" spans="27:47">
      <c r="AA2118" s="19"/>
      <c r="AB2118" s="19"/>
      <c r="AC2118" s="19"/>
      <c r="AD2118" s="19"/>
      <c r="AE2118" s="19"/>
      <c r="AF2118" s="22"/>
      <c r="AG2118" s="137"/>
      <c r="AN2118" s="19"/>
      <c r="AO2118" s="19"/>
      <c r="AP2118" s="19"/>
      <c r="AQ2118" s="19"/>
      <c r="AR2118" s="19"/>
      <c r="AS2118" s="19"/>
      <c r="AT2118" s="19"/>
      <c r="AU2118" s="19"/>
    </row>
    <row r="2119" spans="27:47">
      <c r="AA2119" s="19"/>
      <c r="AB2119" s="19"/>
      <c r="AC2119" s="19"/>
      <c r="AD2119" s="19"/>
      <c r="AE2119" s="19"/>
      <c r="AF2119" s="22"/>
      <c r="AG2119" s="137"/>
      <c r="AN2119" s="19"/>
      <c r="AO2119" s="19"/>
      <c r="AP2119" s="19"/>
      <c r="AQ2119" s="19"/>
      <c r="AR2119" s="19"/>
      <c r="AS2119" s="19"/>
      <c r="AT2119" s="19"/>
      <c r="AU2119" s="19"/>
    </row>
    <row r="2120" spans="27:47">
      <c r="AA2120" s="19"/>
      <c r="AB2120" s="19"/>
      <c r="AC2120" s="19"/>
      <c r="AD2120" s="19"/>
      <c r="AE2120" s="19"/>
      <c r="AF2120" s="22"/>
      <c r="AG2120" s="137"/>
      <c r="AN2120" s="19"/>
      <c r="AO2120" s="19"/>
      <c r="AP2120" s="19"/>
      <c r="AQ2120" s="19"/>
      <c r="AR2120" s="19"/>
      <c r="AS2120" s="19"/>
      <c r="AT2120" s="19"/>
      <c r="AU2120" s="19"/>
    </row>
    <row r="2121" spans="27:47">
      <c r="AA2121" s="19"/>
      <c r="AB2121" s="19"/>
      <c r="AC2121" s="19"/>
      <c r="AD2121" s="19"/>
      <c r="AE2121" s="19"/>
      <c r="AF2121" s="22"/>
      <c r="AG2121" s="137"/>
      <c r="AN2121" s="19"/>
      <c r="AO2121" s="19"/>
      <c r="AP2121" s="19"/>
      <c r="AQ2121" s="19"/>
      <c r="AR2121" s="19"/>
      <c r="AS2121" s="19"/>
      <c r="AT2121" s="19"/>
      <c r="AU2121" s="19"/>
    </row>
    <row r="2122" spans="27:47">
      <c r="AA2122" s="19"/>
      <c r="AB2122" s="19"/>
      <c r="AC2122" s="19"/>
      <c r="AD2122" s="19"/>
      <c r="AE2122" s="19"/>
      <c r="AF2122" s="22"/>
      <c r="AG2122" s="137"/>
      <c r="AN2122" s="19"/>
      <c r="AO2122" s="19"/>
      <c r="AP2122" s="19"/>
      <c r="AQ2122" s="19"/>
      <c r="AR2122" s="19"/>
      <c r="AS2122" s="19"/>
      <c r="AT2122" s="19"/>
      <c r="AU2122" s="19"/>
    </row>
    <row r="2123" spans="27:47">
      <c r="AA2123" s="19"/>
      <c r="AB2123" s="19"/>
      <c r="AC2123" s="19"/>
      <c r="AD2123" s="19"/>
      <c r="AE2123" s="19"/>
      <c r="AF2123" s="22"/>
      <c r="AG2123" s="137"/>
      <c r="AN2123" s="19"/>
      <c r="AO2123" s="19"/>
      <c r="AP2123" s="19"/>
      <c r="AQ2123" s="19"/>
      <c r="AR2123" s="19"/>
      <c r="AS2123" s="19"/>
      <c r="AT2123" s="19"/>
      <c r="AU2123" s="19"/>
    </row>
    <row r="2124" spans="27:47">
      <c r="AA2124" s="19"/>
      <c r="AB2124" s="19"/>
      <c r="AC2124" s="19"/>
      <c r="AD2124" s="19"/>
      <c r="AE2124" s="19"/>
      <c r="AF2124" s="22"/>
      <c r="AG2124" s="137"/>
      <c r="AN2124" s="19"/>
      <c r="AO2124" s="19"/>
      <c r="AP2124" s="19"/>
      <c r="AQ2124" s="19"/>
      <c r="AR2124" s="19"/>
      <c r="AS2124" s="19"/>
      <c r="AT2124" s="19"/>
      <c r="AU2124" s="19"/>
    </row>
    <row r="2125" spans="27:47">
      <c r="AA2125" s="19"/>
      <c r="AB2125" s="19"/>
      <c r="AC2125" s="19"/>
      <c r="AD2125" s="19"/>
      <c r="AE2125" s="19"/>
      <c r="AF2125" s="22"/>
      <c r="AG2125" s="137"/>
      <c r="AN2125" s="19"/>
      <c r="AO2125" s="19"/>
      <c r="AP2125" s="19"/>
      <c r="AQ2125" s="19"/>
      <c r="AR2125" s="19"/>
      <c r="AS2125" s="19"/>
      <c r="AT2125" s="19"/>
      <c r="AU2125" s="19"/>
    </row>
    <row r="2126" spans="27:47">
      <c r="AA2126" s="19"/>
      <c r="AB2126" s="19"/>
      <c r="AC2126" s="19"/>
      <c r="AD2126" s="19"/>
      <c r="AE2126" s="19"/>
      <c r="AF2126" s="22"/>
      <c r="AG2126" s="137"/>
      <c r="AN2126" s="19"/>
      <c r="AO2126" s="19"/>
      <c r="AP2126" s="19"/>
      <c r="AQ2126" s="19"/>
      <c r="AR2126" s="19"/>
      <c r="AS2126" s="19"/>
      <c r="AT2126" s="19"/>
      <c r="AU2126" s="19"/>
    </row>
    <row r="2127" spans="27:47">
      <c r="AA2127" s="19"/>
      <c r="AB2127" s="19"/>
      <c r="AC2127" s="19"/>
      <c r="AD2127" s="19"/>
      <c r="AE2127" s="19"/>
      <c r="AF2127" s="22"/>
      <c r="AG2127" s="137"/>
      <c r="AN2127" s="19"/>
      <c r="AO2127" s="19"/>
      <c r="AP2127" s="19"/>
      <c r="AQ2127" s="19"/>
      <c r="AR2127" s="19"/>
      <c r="AS2127" s="19"/>
      <c r="AT2127" s="19"/>
      <c r="AU2127" s="19"/>
    </row>
    <row r="2128" spans="27:47">
      <c r="AA2128" s="19"/>
      <c r="AB2128" s="19"/>
      <c r="AC2128" s="19"/>
      <c r="AD2128" s="19"/>
      <c r="AE2128" s="19"/>
      <c r="AF2128" s="22"/>
      <c r="AG2128" s="137"/>
      <c r="AN2128" s="19"/>
      <c r="AO2128" s="19"/>
      <c r="AP2128" s="19"/>
      <c r="AQ2128" s="19"/>
      <c r="AR2128" s="19"/>
      <c r="AS2128" s="19"/>
      <c r="AT2128" s="19"/>
      <c r="AU2128" s="19"/>
    </row>
    <row r="2129" spans="27:47">
      <c r="AA2129" s="19"/>
      <c r="AB2129" s="19"/>
      <c r="AC2129" s="19"/>
      <c r="AD2129" s="19"/>
      <c r="AE2129" s="19"/>
      <c r="AF2129" s="22"/>
      <c r="AG2129" s="137"/>
      <c r="AN2129" s="19"/>
      <c r="AO2129" s="19"/>
      <c r="AP2129" s="19"/>
      <c r="AQ2129" s="19"/>
      <c r="AR2129" s="19"/>
      <c r="AS2129" s="19"/>
      <c r="AT2129" s="19"/>
      <c r="AU2129" s="19"/>
    </row>
    <row r="2130" spans="27:47">
      <c r="AA2130" s="19"/>
      <c r="AB2130" s="19"/>
      <c r="AC2130" s="19"/>
      <c r="AD2130" s="19"/>
      <c r="AE2130" s="19"/>
      <c r="AF2130" s="22"/>
      <c r="AG2130" s="137"/>
      <c r="AN2130" s="19"/>
      <c r="AO2130" s="19"/>
      <c r="AP2130" s="19"/>
      <c r="AQ2130" s="19"/>
      <c r="AR2130" s="19"/>
      <c r="AS2130" s="19"/>
      <c r="AT2130" s="19"/>
      <c r="AU2130" s="19"/>
    </row>
    <row r="2131" spans="27:47">
      <c r="AA2131" s="19"/>
      <c r="AB2131" s="19"/>
      <c r="AC2131" s="19"/>
      <c r="AD2131" s="19"/>
      <c r="AE2131" s="19"/>
      <c r="AF2131" s="22"/>
      <c r="AG2131" s="137"/>
      <c r="AN2131" s="19"/>
      <c r="AO2131" s="19"/>
      <c r="AP2131" s="19"/>
      <c r="AQ2131" s="19"/>
      <c r="AR2131" s="19"/>
      <c r="AS2131" s="19"/>
      <c r="AT2131" s="19"/>
      <c r="AU2131" s="19"/>
    </row>
    <row r="2132" spans="27:47">
      <c r="AA2132" s="19"/>
      <c r="AB2132" s="19"/>
      <c r="AC2132" s="19"/>
      <c r="AD2132" s="19"/>
      <c r="AE2132" s="19"/>
      <c r="AF2132" s="22"/>
      <c r="AG2132" s="137"/>
      <c r="AN2132" s="19"/>
      <c r="AO2132" s="19"/>
      <c r="AP2132" s="19"/>
      <c r="AQ2132" s="19"/>
      <c r="AR2132" s="19"/>
      <c r="AS2132" s="19"/>
      <c r="AT2132" s="19"/>
      <c r="AU2132" s="19"/>
    </row>
    <row r="2133" spans="27:47">
      <c r="AA2133" s="19"/>
      <c r="AB2133" s="19"/>
      <c r="AC2133" s="19"/>
      <c r="AD2133" s="19"/>
      <c r="AE2133" s="19"/>
      <c r="AF2133" s="22"/>
      <c r="AG2133" s="137"/>
      <c r="AN2133" s="19"/>
      <c r="AO2133" s="19"/>
      <c r="AP2133" s="19"/>
      <c r="AQ2133" s="19"/>
      <c r="AR2133" s="19"/>
      <c r="AS2133" s="19"/>
      <c r="AT2133" s="19"/>
      <c r="AU2133" s="19"/>
    </row>
    <row r="2134" spans="27:47">
      <c r="AA2134" s="19"/>
      <c r="AB2134" s="19"/>
      <c r="AC2134" s="19"/>
      <c r="AD2134" s="19"/>
      <c r="AE2134" s="19"/>
      <c r="AF2134" s="22"/>
      <c r="AG2134" s="137"/>
      <c r="AN2134" s="19"/>
      <c r="AO2134" s="19"/>
      <c r="AP2134" s="19"/>
      <c r="AQ2134" s="19"/>
      <c r="AR2134" s="19"/>
      <c r="AS2134" s="19"/>
      <c r="AT2134" s="19"/>
      <c r="AU2134" s="19"/>
    </row>
    <row r="2135" spans="27:47">
      <c r="AA2135" s="19"/>
      <c r="AB2135" s="19"/>
      <c r="AC2135" s="19"/>
      <c r="AD2135" s="19"/>
      <c r="AE2135" s="19"/>
      <c r="AF2135" s="22"/>
      <c r="AG2135" s="137"/>
      <c r="AN2135" s="19"/>
      <c r="AO2135" s="19"/>
      <c r="AP2135" s="19"/>
      <c r="AQ2135" s="19"/>
      <c r="AR2135" s="19"/>
      <c r="AS2135" s="19"/>
      <c r="AT2135" s="19"/>
      <c r="AU2135" s="19"/>
    </row>
    <row r="2136" spans="27:47">
      <c r="AA2136" s="19"/>
      <c r="AB2136" s="19"/>
      <c r="AC2136" s="19"/>
      <c r="AD2136" s="19"/>
      <c r="AE2136" s="19"/>
      <c r="AF2136" s="22"/>
      <c r="AG2136" s="137"/>
      <c r="AN2136" s="19"/>
      <c r="AO2136" s="19"/>
      <c r="AP2136" s="19"/>
      <c r="AQ2136" s="19"/>
      <c r="AR2136" s="19"/>
      <c r="AS2136" s="19"/>
      <c r="AT2136" s="19"/>
      <c r="AU2136" s="19"/>
    </row>
    <row r="2137" spans="27:47">
      <c r="AA2137" s="19"/>
      <c r="AB2137" s="19"/>
      <c r="AC2137" s="19"/>
      <c r="AD2137" s="19"/>
      <c r="AE2137" s="19"/>
      <c r="AF2137" s="22"/>
      <c r="AG2137" s="137"/>
      <c r="AN2137" s="19"/>
      <c r="AO2137" s="19"/>
      <c r="AP2137" s="19"/>
      <c r="AQ2137" s="19"/>
      <c r="AR2137" s="19"/>
      <c r="AS2137" s="19"/>
      <c r="AT2137" s="19"/>
      <c r="AU2137" s="19"/>
    </row>
    <row r="2138" spans="27:47">
      <c r="AA2138" s="19"/>
      <c r="AB2138" s="19"/>
      <c r="AC2138" s="19"/>
      <c r="AD2138" s="19"/>
      <c r="AE2138" s="19"/>
      <c r="AF2138" s="22"/>
      <c r="AG2138" s="137"/>
      <c r="AN2138" s="19"/>
      <c r="AO2138" s="19"/>
      <c r="AP2138" s="19"/>
      <c r="AQ2138" s="19"/>
      <c r="AR2138" s="19"/>
      <c r="AS2138" s="19"/>
      <c r="AT2138" s="19"/>
      <c r="AU2138" s="19"/>
    </row>
    <row r="2139" spans="27:47">
      <c r="AA2139" s="19"/>
      <c r="AB2139" s="19"/>
      <c r="AC2139" s="19"/>
      <c r="AD2139" s="19"/>
      <c r="AE2139" s="19"/>
      <c r="AF2139" s="22"/>
      <c r="AG2139" s="137"/>
      <c r="AN2139" s="19"/>
      <c r="AO2139" s="19"/>
      <c r="AP2139" s="19"/>
      <c r="AQ2139" s="19"/>
      <c r="AR2139" s="19"/>
      <c r="AS2139" s="19"/>
      <c r="AT2139" s="19"/>
      <c r="AU2139" s="19"/>
    </row>
    <row r="2140" spans="27:47">
      <c r="AA2140" s="19"/>
      <c r="AB2140" s="19"/>
      <c r="AC2140" s="19"/>
      <c r="AD2140" s="19"/>
      <c r="AE2140" s="19"/>
      <c r="AF2140" s="22"/>
      <c r="AG2140" s="137"/>
      <c r="AN2140" s="19"/>
      <c r="AO2140" s="19"/>
      <c r="AP2140" s="19"/>
      <c r="AQ2140" s="19"/>
      <c r="AR2140" s="19"/>
      <c r="AS2140" s="19"/>
      <c r="AT2140" s="19"/>
      <c r="AU2140" s="19"/>
    </row>
    <row r="2141" spans="27:47">
      <c r="AA2141" s="19"/>
      <c r="AB2141" s="19"/>
      <c r="AC2141" s="19"/>
      <c r="AD2141" s="19"/>
      <c r="AE2141" s="19"/>
      <c r="AF2141" s="22"/>
      <c r="AG2141" s="137"/>
      <c r="AN2141" s="19"/>
      <c r="AO2141" s="19"/>
      <c r="AP2141" s="19"/>
      <c r="AQ2141" s="19"/>
      <c r="AR2141" s="19"/>
      <c r="AS2141" s="19"/>
      <c r="AT2141" s="19"/>
      <c r="AU2141" s="19"/>
    </row>
    <row r="2142" spans="27:47">
      <c r="AA2142" s="19"/>
      <c r="AB2142" s="19"/>
      <c r="AC2142" s="19"/>
      <c r="AD2142" s="19"/>
      <c r="AE2142" s="19"/>
      <c r="AF2142" s="22"/>
      <c r="AG2142" s="137"/>
      <c r="AN2142" s="19"/>
      <c r="AO2142" s="19"/>
      <c r="AP2142" s="19"/>
      <c r="AQ2142" s="19"/>
      <c r="AR2142" s="19"/>
      <c r="AS2142" s="19"/>
      <c r="AT2142" s="19"/>
      <c r="AU2142" s="19"/>
    </row>
    <row r="2143" spans="27:47">
      <c r="AA2143" s="19"/>
      <c r="AB2143" s="19"/>
      <c r="AC2143" s="19"/>
      <c r="AD2143" s="19"/>
      <c r="AE2143" s="19"/>
      <c r="AF2143" s="22"/>
      <c r="AG2143" s="137"/>
      <c r="AN2143" s="19"/>
      <c r="AO2143" s="19"/>
      <c r="AP2143" s="19"/>
      <c r="AQ2143" s="19"/>
      <c r="AR2143" s="19"/>
      <c r="AS2143" s="19"/>
      <c r="AT2143" s="19"/>
      <c r="AU2143" s="19"/>
    </row>
    <row r="2144" spans="27:47">
      <c r="AA2144" s="19"/>
      <c r="AB2144" s="19"/>
      <c r="AC2144" s="19"/>
      <c r="AD2144" s="19"/>
      <c r="AE2144" s="19"/>
      <c r="AF2144" s="22"/>
      <c r="AG2144" s="137"/>
      <c r="AN2144" s="19"/>
      <c r="AO2144" s="19"/>
      <c r="AP2144" s="19"/>
      <c r="AQ2144" s="19"/>
      <c r="AR2144" s="19"/>
      <c r="AS2144" s="19"/>
      <c r="AT2144" s="19"/>
      <c r="AU2144" s="19"/>
    </row>
    <row r="2145" spans="27:47">
      <c r="AA2145" s="19"/>
      <c r="AB2145" s="19"/>
      <c r="AC2145" s="19"/>
      <c r="AD2145" s="19"/>
      <c r="AE2145" s="19"/>
      <c r="AF2145" s="22"/>
      <c r="AG2145" s="137"/>
      <c r="AN2145" s="19"/>
      <c r="AO2145" s="19"/>
      <c r="AP2145" s="19"/>
      <c r="AQ2145" s="19"/>
      <c r="AR2145" s="19"/>
      <c r="AS2145" s="19"/>
      <c r="AT2145" s="19"/>
      <c r="AU2145" s="19"/>
    </row>
    <row r="2146" spans="27:47">
      <c r="AA2146" s="19"/>
      <c r="AB2146" s="19"/>
      <c r="AC2146" s="19"/>
      <c r="AD2146" s="19"/>
      <c r="AE2146" s="19"/>
      <c r="AF2146" s="22"/>
      <c r="AG2146" s="137"/>
      <c r="AN2146" s="19"/>
      <c r="AO2146" s="19"/>
      <c r="AP2146" s="19"/>
      <c r="AQ2146" s="19"/>
      <c r="AR2146" s="19"/>
      <c r="AS2146" s="19"/>
      <c r="AT2146" s="19"/>
      <c r="AU2146" s="19"/>
    </row>
    <row r="2147" spans="27:47">
      <c r="AA2147" s="19"/>
      <c r="AB2147" s="19"/>
      <c r="AC2147" s="19"/>
      <c r="AD2147" s="19"/>
      <c r="AE2147" s="19"/>
      <c r="AF2147" s="22"/>
      <c r="AG2147" s="137"/>
      <c r="AN2147" s="19"/>
      <c r="AO2147" s="19"/>
      <c r="AP2147" s="19"/>
      <c r="AQ2147" s="19"/>
      <c r="AR2147" s="19"/>
      <c r="AS2147" s="19"/>
      <c r="AT2147" s="19"/>
      <c r="AU2147" s="19"/>
    </row>
    <row r="2148" spans="27:47">
      <c r="AA2148" s="19"/>
      <c r="AB2148" s="19"/>
      <c r="AC2148" s="19"/>
      <c r="AD2148" s="19"/>
      <c r="AE2148" s="19"/>
      <c r="AF2148" s="22"/>
      <c r="AG2148" s="137"/>
      <c r="AN2148" s="19"/>
      <c r="AO2148" s="19"/>
      <c r="AP2148" s="19"/>
      <c r="AQ2148" s="19"/>
      <c r="AR2148" s="19"/>
      <c r="AS2148" s="19"/>
      <c r="AT2148" s="19"/>
      <c r="AU2148" s="19"/>
    </row>
    <row r="2149" spans="27:47">
      <c r="AA2149" s="19"/>
      <c r="AB2149" s="19"/>
      <c r="AC2149" s="19"/>
      <c r="AD2149" s="19"/>
      <c r="AE2149" s="19"/>
      <c r="AF2149" s="22"/>
      <c r="AG2149" s="137"/>
      <c r="AN2149" s="19"/>
      <c r="AO2149" s="19"/>
      <c r="AP2149" s="19"/>
      <c r="AQ2149" s="19"/>
      <c r="AR2149" s="19"/>
      <c r="AS2149" s="19"/>
      <c r="AT2149" s="19"/>
      <c r="AU2149" s="19"/>
    </row>
    <row r="2150" spans="27:47">
      <c r="AA2150" s="19"/>
      <c r="AB2150" s="19"/>
      <c r="AC2150" s="19"/>
      <c r="AD2150" s="19"/>
      <c r="AE2150" s="19"/>
      <c r="AF2150" s="22"/>
      <c r="AG2150" s="137"/>
      <c r="AN2150" s="19"/>
      <c r="AO2150" s="19"/>
      <c r="AP2150" s="19"/>
      <c r="AQ2150" s="19"/>
      <c r="AR2150" s="19"/>
      <c r="AS2150" s="19"/>
      <c r="AT2150" s="19"/>
      <c r="AU2150" s="19"/>
    </row>
    <row r="2151" spans="27:47">
      <c r="AA2151" s="19"/>
      <c r="AB2151" s="19"/>
      <c r="AC2151" s="19"/>
      <c r="AD2151" s="19"/>
      <c r="AE2151" s="19"/>
      <c r="AF2151" s="22"/>
      <c r="AG2151" s="137"/>
      <c r="AN2151" s="19"/>
      <c r="AO2151" s="19"/>
      <c r="AP2151" s="19"/>
      <c r="AQ2151" s="19"/>
      <c r="AR2151" s="19"/>
      <c r="AS2151" s="19"/>
      <c r="AT2151" s="19"/>
      <c r="AU2151" s="19"/>
    </row>
    <row r="2152" spans="27:47">
      <c r="AA2152" s="19"/>
      <c r="AB2152" s="19"/>
      <c r="AC2152" s="19"/>
      <c r="AD2152" s="19"/>
      <c r="AE2152" s="19"/>
      <c r="AF2152" s="22"/>
      <c r="AG2152" s="137"/>
      <c r="AN2152" s="19"/>
      <c r="AO2152" s="19"/>
      <c r="AP2152" s="19"/>
      <c r="AQ2152" s="19"/>
      <c r="AR2152" s="19"/>
      <c r="AS2152" s="19"/>
      <c r="AT2152" s="19"/>
      <c r="AU2152" s="19"/>
    </row>
    <row r="2153" spans="27:47">
      <c r="AA2153" s="19"/>
      <c r="AB2153" s="19"/>
      <c r="AC2153" s="19"/>
      <c r="AD2153" s="19"/>
      <c r="AE2153" s="19"/>
      <c r="AF2153" s="22"/>
      <c r="AG2153" s="137"/>
      <c r="AN2153" s="19"/>
      <c r="AO2153" s="19"/>
      <c r="AP2153" s="19"/>
      <c r="AQ2153" s="19"/>
      <c r="AR2153" s="19"/>
      <c r="AS2153" s="19"/>
      <c r="AT2153" s="19"/>
      <c r="AU2153" s="19"/>
    </row>
    <row r="2154" spans="27:47">
      <c r="AA2154" s="19"/>
      <c r="AB2154" s="19"/>
      <c r="AC2154" s="19"/>
      <c r="AD2154" s="19"/>
      <c r="AE2154" s="19"/>
      <c r="AF2154" s="22"/>
      <c r="AG2154" s="137"/>
      <c r="AN2154" s="19"/>
      <c r="AO2154" s="19"/>
      <c r="AP2154" s="19"/>
      <c r="AQ2154" s="19"/>
      <c r="AR2154" s="19"/>
      <c r="AS2154" s="19"/>
      <c r="AT2154" s="19"/>
      <c r="AU2154" s="19"/>
    </row>
    <row r="2155" spans="27:47">
      <c r="AA2155" s="19"/>
      <c r="AB2155" s="19"/>
      <c r="AC2155" s="19"/>
      <c r="AD2155" s="19"/>
      <c r="AE2155" s="19"/>
      <c r="AF2155" s="22"/>
      <c r="AG2155" s="137"/>
      <c r="AN2155" s="19"/>
      <c r="AO2155" s="19"/>
      <c r="AP2155" s="19"/>
      <c r="AQ2155" s="19"/>
      <c r="AR2155" s="19"/>
      <c r="AS2155" s="19"/>
      <c r="AT2155" s="19"/>
      <c r="AU2155" s="19"/>
    </row>
    <row r="2156" spans="27:47">
      <c r="AA2156" s="19"/>
      <c r="AB2156" s="19"/>
      <c r="AC2156" s="19"/>
      <c r="AD2156" s="19"/>
      <c r="AE2156" s="19"/>
      <c r="AF2156" s="22"/>
      <c r="AG2156" s="137"/>
      <c r="AN2156" s="19"/>
      <c r="AO2156" s="19"/>
      <c r="AP2156" s="19"/>
      <c r="AQ2156" s="19"/>
      <c r="AR2156" s="19"/>
      <c r="AS2156" s="19"/>
      <c r="AT2156" s="19"/>
      <c r="AU2156" s="19"/>
    </row>
    <row r="2157" spans="27:47">
      <c r="AA2157" s="19"/>
      <c r="AB2157" s="19"/>
      <c r="AC2157" s="19"/>
      <c r="AD2157" s="19"/>
      <c r="AE2157" s="19"/>
      <c r="AF2157" s="22"/>
      <c r="AG2157" s="137"/>
      <c r="AN2157" s="19"/>
      <c r="AO2157" s="19"/>
      <c r="AP2157" s="19"/>
      <c r="AQ2157" s="19"/>
      <c r="AR2157" s="19"/>
      <c r="AS2157" s="19"/>
      <c r="AT2157" s="19"/>
      <c r="AU2157" s="19"/>
    </row>
    <row r="2158" spans="27:47">
      <c r="AA2158" s="19"/>
      <c r="AB2158" s="19"/>
      <c r="AC2158" s="19"/>
      <c r="AD2158" s="19"/>
      <c r="AE2158" s="19"/>
      <c r="AF2158" s="22"/>
      <c r="AG2158" s="137"/>
      <c r="AN2158" s="19"/>
      <c r="AO2158" s="19"/>
      <c r="AP2158" s="19"/>
      <c r="AQ2158" s="19"/>
      <c r="AR2158" s="19"/>
      <c r="AS2158" s="19"/>
      <c r="AT2158" s="19"/>
      <c r="AU2158" s="19"/>
    </row>
    <row r="2159" spans="27:47">
      <c r="AA2159" s="19"/>
      <c r="AB2159" s="19"/>
      <c r="AC2159" s="19"/>
      <c r="AD2159" s="19"/>
      <c r="AE2159" s="19"/>
      <c r="AF2159" s="22"/>
      <c r="AG2159" s="137"/>
      <c r="AN2159" s="19"/>
      <c r="AO2159" s="19"/>
      <c r="AP2159" s="19"/>
      <c r="AQ2159" s="19"/>
      <c r="AR2159" s="19"/>
      <c r="AS2159" s="19"/>
      <c r="AT2159" s="19"/>
      <c r="AU2159" s="19"/>
    </row>
    <row r="2160" spans="27:47">
      <c r="AA2160" s="19"/>
      <c r="AB2160" s="19"/>
      <c r="AC2160" s="19"/>
      <c r="AD2160" s="19"/>
      <c r="AE2160" s="19"/>
      <c r="AF2160" s="22"/>
      <c r="AG2160" s="137"/>
      <c r="AN2160" s="19"/>
      <c r="AO2160" s="19"/>
      <c r="AP2160" s="19"/>
      <c r="AQ2160" s="19"/>
      <c r="AR2160" s="19"/>
      <c r="AS2160" s="19"/>
      <c r="AT2160" s="19"/>
      <c r="AU2160" s="19"/>
    </row>
    <row r="2161" spans="27:47">
      <c r="AA2161" s="19"/>
      <c r="AB2161" s="19"/>
      <c r="AC2161" s="19"/>
      <c r="AD2161" s="19"/>
      <c r="AE2161" s="19"/>
      <c r="AF2161" s="22"/>
      <c r="AG2161" s="137"/>
      <c r="AN2161" s="19"/>
      <c r="AO2161" s="19"/>
      <c r="AP2161" s="19"/>
      <c r="AQ2161" s="19"/>
      <c r="AR2161" s="19"/>
      <c r="AS2161" s="19"/>
      <c r="AT2161" s="19"/>
      <c r="AU2161" s="19"/>
    </row>
    <row r="2162" spans="27:47">
      <c r="AA2162" s="19"/>
      <c r="AB2162" s="19"/>
      <c r="AC2162" s="19"/>
      <c r="AD2162" s="19"/>
      <c r="AE2162" s="19"/>
      <c r="AF2162" s="22"/>
      <c r="AG2162" s="137"/>
      <c r="AN2162" s="19"/>
      <c r="AO2162" s="19"/>
      <c r="AP2162" s="19"/>
      <c r="AQ2162" s="19"/>
      <c r="AR2162" s="19"/>
      <c r="AS2162" s="19"/>
      <c r="AT2162" s="19"/>
      <c r="AU2162" s="19"/>
    </row>
    <row r="2163" spans="27:47">
      <c r="AA2163" s="19"/>
      <c r="AB2163" s="19"/>
      <c r="AC2163" s="19"/>
      <c r="AD2163" s="19"/>
      <c r="AE2163" s="19"/>
      <c r="AF2163" s="22"/>
      <c r="AG2163" s="137"/>
      <c r="AN2163" s="19"/>
      <c r="AO2163" s="19"/>
      <c r="AP2163" s="19"/>
      <c r="AQ2163" s="19"/>
      <c r="AR2163" s="19"/>
      <c r="AS2163" s="19"/>
      <c r="AT2163" s="19"/>
      <c r="AU2163" s="19"/>
    </row>
    <row r="2164" spans="27:47">
      <c r="AA2164" s="19"/>
      <c r="AB2164" s="19"/>
      <c r="AC2164" s="19"/>
      <c r="AD2164" s="19"/>
      <c r="AE2164" s="19"/>
      <c r="AF2164" s="22"/>
      <c r="AG2164" s="137"/>
      <c r="AN2164" s="19"/>
      <c r="AO2164" s="19"/>
      <c r="AP2164" s="19"/>
      <c r="AQ2164" s="19"/>
      <c r="AR2164" s="19"/>
      <c r="AS2164" s="19"/>
      <c r="AT2164" s="19"/>
      <c r="AU2164" s="19"/>
    </row>
    <row r="2165" spans="27:47">
      <c r="AA2165" s="19"/>
      <c r="AB2165" s="19"/>
      <c r="AC2165" s="19"/>
      <c r="AD2165" s="19"/>
      <c r="AE2165" s="19"/>
      <c r="AF2165" s="22"/>
      <c r="AG2165" s="137"/>
      <c r="AN2165" s="19"/>
      <c r="AO2165" s="19"/>
      <c r="AP2165" s="19"/>
      <c r="AQ2165" s="19"/>
      <c r="AR2165" s="19"/>
      <c r="AS2165" s="19"/>
      <c r="AT2165" s="19"/>
      <c r="AU2165" s="19"/>
    </row>
    <row r="2166" spans="27:47">
      <c r="AA2166" s="19"/>
      <c r="AB2166" s="19"/>
      <c r="AC2166" s="19"/>
      <c r="AD2166" s="19"/>
      <c r="AE2166" s="19"/>
      <c r="AF2166" s="22"/>
      <c r="AG2166" s="137"/>
      <c r="AN2166" s="19"/>
      <c r="AO2166" s="19"/>
      <c r="AP2166" s="19"/>
      <c r="AQ2166" s="19"/>
      <c r="AR2166" s="19"/>
      <c r="AS2166" s="19"/>
      <c r="AT2166" s="19"/>
      <c r="AU2166" s="19"/>
    </row>
    <row r="2167" spans="27:47">
      <c r="AA2167" s="19"/>
      <c r="AB2167" s="19"/>
      <c r="AC2167" s="19"/>
      <c r="AD2167" s="19"/>
      <c r="AE2167" s="19"/>
      <c r="AF2167" s="22"/>
      <c r="AG2167" s="137"/>
      <c r="AN2167" s="19"/>
      <c r="AO2167" s="19"/>
      <c r="AP2167" s="19"/>
      <c r="AQ2167" s="19"/>
      <c r="AR2167" s="19"/>
      <c r="AS2167" s="19"/>
      <c r="AT2167" s="19"/>
      <c r="AU2167" s="19"/>
    </row>
    <row r="2168" spans="27:47">
      <c r="AA2168" s="19"/>
      <c r="AB2168" s="19"/>
      <c r="AC2168" s="19"/>
      <c r="AD2168" s="19"/>
      <c r="AE2168" s="19"/>
      <c r="AF2168" s="22"/>
      <c r="AG2168" s="137"/>
      <c r="AN2168" s="19"/>
      <c r="AO2168" s="19"/>
      <c r="AP2168" s="19"/>
      <c r="AQ2168" s="19"/>
      <c r="AR2168" s="19"/>
      <c r="AS2168" s="19"/>
      <c r="AT2168" s="19"/>
      <c r="AU2168" s="19"/>
    </row>
    <row r="2169" spans="27:47">
      <c r="AA2169" s="19"/>
      <c r="AB2169" s="19"/>
      <c r="AC2169" s="19"/>
      <c r="AD2169" s="19"/>
      <c r="AE2169" s="19"/>
      <c r="AF2169" s="22"/>
      <c r="AG2169" s="137"/>
      <c r="AN2169" s="19"/>
      <c r="AO2169" s="19"/>
      <c r="AP2169" s="19"/>
      <c r="AQ2169" s="19"/>
      <c r="AR2169" s="19"/>
      <c r="AS2169" s="19"/>
      <c r="AT2169" s="19"/>
      <c r="AU2169" s="19"/>
    </row>
    <row r="2170" spans="27:47">
      <c r="AA2170" s="19"/>
      <c r="AB2170" s="19"/>
      <c r="AC2170" s="19"/>
      <c r="AD2170" s="19"/>
      <c r="AE2170" s="19"/>
      <c r="AF2170" s="22"/>
      <c r="AG2170" s="137"/>
      <c r="AN2170" s="19"/>
      <c r="AO2170" s="19"/>
      <c r="AP2170" s="19"/>
      <c r="AQ2170" s="19"/>
      <c r="AR2170" s="19"/>
      <c r="AS2170" s="19"/>
      <c r="AT2170" s="19"/>
      <c r="AU2170" s="19"/>
    </row>
    <row r="2171" spans="27:47">
      <c r="AA2171" s="19"/>
      <c r="AB2171" s="19"/>
      <c r="AC2171" s="19"/>
      <c r="AD2171" s="19"/>
      <c r="AE2171" s="19"/>
      <c r="AF2171" s="22"/>
      <c r="AG2171" s="137"/>
      <c r="AN2171" s="19"/>
      <c r="AO2171" s="19"/>
      <c r="AP2171" s="19"/>
      <c r="AQ2171" s="19"/>
      <c r="AR2171" s="19"/>
      <c r="AS2171" s="19"/>
      <c r="AT2171" s="19"/>
      <c r="AU2171" s="19"/>
    </row>
    <row r="2172" spans="27:47">
      <c r="AA2172" s="19"/>
      <c r="AB2172" s="19"/>
      <c r="AC2172" s="19"/>
      <c r="AD2172" s="19"/>
      <c r="AE2172" s="19"/>
      <c r="AF2172" s="22"/>
      <c r="AG2172" s="137"/>
      <c r="AN2172" s="19"/>
      <c r="AO2172" s="19"/>
      <c r="AP2172" s="19"/>
      <c r="AQ2172" s="19"/>
      <c r="AR2172" s="19"/>
      <c r="AS2172" s="19"/>
      <c r="AT2172" s="19"/>
      <c r="AU2172" s="19"/>
    </row>
    <row r="2173" spans="27:47">
      <c r="AA2173" s="19"/>
      <c r="AB2173" s="19"/>
      <c r="AC2173" s="19"/>
      <c r="AD2173" s="19"/>
      <c r="AE2173" s="19"/>
      <c r="AF2173" s="22"/>
      <c r="AG2173" s="137"/>
      <c r="AN2173" s="19"/>
      <c r="AO2173" s="19"/>
      <c r="AP2173" s="19"/>
      <c r="AQ2173" s="19"/>
      <c r="AR2173" s="19"/>
      <c r="AS2173" s="19"/>
      <c r="AT2173" s="19"/>
      <c r="AU2173" s="19"/>
    </row>
    <row r="2174" spans="27:47">
      <c r="AA2174" s="19"/>
      <c r="AB2174" s="19"/>
      <c r="AC2174" s="19"/>
      <c r="AD2174" s="19"/>
      <c r="AE2174" s="19"/>
      <c r="AF2174" s="22"/>
      <c r="AG2174" s="137"/>
      <c r="AN2174" s="19"/>
      <c r="AO2174" s="19"/>
      <c r="AP2174" s="19"/>
      <c r="AQ2174" s="19"/>
      <c r="AR2174" s="19"/>
      <c r="AS2174" s="19"/>
      <c r="AT2174" s="19"/>
      <c r="AU2174" s="19"/>
    </row>
    <row r="2175" spans="27:47">
      <c r="AA2175" s="19"/>
      <c r="AB2175" s="19"/>
      <c r="AC2175" s="19"/>
      <c r="AD2175" s="19"/>
      <c r="AE2175" s="19"/>
      <c r="AF2175" s="22"/>
      <c r="AG2175" s="137"/>
      <c r="AN2175" s="19"/>
      <c r="AO2175" s="19"/>
      <c r="AP2175" s="19"/>
      <c r="AQ2175" s="19"/>
      <c r="AR2175" s="19"/>
      <c r="AS2175" s="19"/>
      <c r="AT2175" s="19"/>
      <c r="AU2175" s="19"/>
    </row>
    <row r="2176" spans="27:47">
      <c r="AA2176" s="19"/>
      <c r="AB2176" s="19"/>
      <c r="AC2176" s="19"/>
      <c r="AD2176" s="19"/>
      <c r="AE2176" s="19"/>
      <c r="AF2176" s="22"/>
      <c r="AG2176" s="137"/>
      <c r="AN2176" s="19"/>
      <c r="AO2176" s="19"/>
      <c r="AP2176" s="19"/>
      <c r="AQ2176" s="19"/>
      <c r="AR2176" s="19"/>
      <c r="AS2176" s="19"/>
      <c r="AT2176" s="19"/>
      <c r="AU2176" s="19"/>
    </row>
    <row r="2177" spans="27:47">
      <c r="AA2177" s="19"/>
      <c r="AB2177" s="19"/>
      <c r="AC2177" s="19"/>
      <c r="AD2177" s="19"/>
      <c r="AE2177" s="19"/>
      <c r="AF2177" s="22"/>
      <c r="AG2177" s="137"/>
      <c r="AN2177" s="19"/>
      <c r="AO2177" s="19"/>
      <c r="AP2177" s="19"/>
      <c r="AQ2177" s="19"/>
      <c r="AR2177" s="19"/>
      <c r="AS2177" s="19"/>
      <c r="AT2177" s="19"/>
      <c r="AU2177" s="19"/>
    </row>
    <row r="2178" spans="27:47">
      <c r="AA2178" s="19"/>
      <c r="AB2178" s="19"/>
      <c r="AC2178" s="19"/>
      <c r="AD2178" s="19"/>
      <c r="AE2178" s="19"/>
      <c r="AF2178" s="22"/>
      <c r="AG2178" s="137"/>
      <c r="AN2178" s="19"/>
      <c r="AO2178" s="19"/>
      <c r="AP2178" s="19"/>
      <c r="AQ2178" s="19"/>
      <c r="AR2178" s="19"/>
      <c r="AS2178" s="19"/>
      <c r="AT2178" s="19"/>
      <c r="AU2178" s="19"/>
    </row>
    <row r="2179" spans="27:47">
      <c r="AA2179" s="19"/>
      <c r="AB2179" s="19"/>
      <c r="AC2179" s="19"/>
      <c r="AD2179" s="19"/>
      <c r="AE2179" s="19"/>
      <c r="AF2179" s="22"/>
      <c r="AG2179" s="137"/>
      <c r="AN2179" s="19"/>
      <c r="AO2179" s="19"/>
      <c r="AP2179" s="19"/>
      <c r="AQ2179" s="19"/>
      <c r="AR2179" s="19"/>
      <c r="AS2179" s="19"/>
      <c r="AT2179" s="19"/>
      <c r="AU2179" s="19"/>
    </row>
    <row r="2180" spans="27:47">
      <c r="AA2180" s="19"/>
      <c r="AB2180" s="19"/>
      <c r="AC2180" s="19"/>
      <c r="AD2180" s="19"/>
      <c r="AE2180" s="19"/>
      <c r="AF2180" s="22"/>
      <c r="AG2180" s="137"/>
      <c r="AN2180" s="19"/>
      <c r="AO2180" s="19"/>
      <c r="AP2180" s="19"/>
      <c r="AQ2180" s="19"/>
      <c r="AR2180" s="19"/>
      <c r="AS2180" s="19"/>
      <c r="AT2180" s="19"/>
      <c r="AU2180" s="19"/>
    </row>
    <row r="2181" spans="27:47">
      <c r="AA2181" s="19"/>
      <c r="AB2181" s="19"/>
      <c r="AC2181" s="19"/>
      <c r="AD2181" s="19"/>
      <c r="AE2181" s="19"/>
      <c r="AF2181" s="22"/>
      <c r="AG2181" s="137"/>
      <c r="AN2181" s="19"/>
      <c r="AO2181" s="19"/>
      <c r="AP2181" s="19"/>
      <c r="AQ2181" s="19"/>
      <c r="AR2181" s="19"/>
      <c r="AS2181" s="19"/>
      <c r="AT2181" s="19"/>
      <c r="AU2181" s="19"/>
    </row>
    <row r="2182" spans="27:47">
      <c r="AA2182" s="19"/>
      <c r="AB2182" s="19"/>
      <c r="AC2182" s="19"/>
      <c r="AD2182" s="19"/>
      <c r="AE2182" s="19"/>
      <c r="AF2182" s="22"/>
      <c r="AG2182" s="137"/>
      <c r="AN2182" s="19"/>
      <c r="AO2182" s="19"/>
      <c r="AP2182" s="19"/>
      <c r="AQ2182" s="19"/>
      <c r="AR2182" s="19"/>
      <c r="AS2182" s="19"/>
      <c r="AT2182" s="19"/>
      <c r="AU2182" s="19"/>
    </row>
    <row r="2183" spans="27:47">
      <c r="AA2183" s="19"/>
      <c r="AB2183" s="19"/>
      <c r="AC2183" s="19"/>
      <c r="AD2183" s="19"/>
      <c r="AE2183" s="19"/>
      <c r="AF2183" s="22"/>
      <c r="AG2183" s="137"/>
      <c r="AN2183" s="19"/>
      <c r="AO2183" s="19"/>
      <c r="AP2183" s="19"/>
      <c r="AQ2183" s="19"/>
      <c r="AR2183" s="19"/>
      <c r="AS2183" s="19"/>
      <c r="AT2183" s="19"/>
      <c r="AU2183" s="19"/>
    </row>
    <row r="2184" spans="27:47">
      <c r="AA2184" s="19"/>
      <c r="AB2184" s="19"/>
      <c r="AC2184" s="19"/>
      <c r="AD2184" s="19"/>
      <c r="AE2184" s="19"/>
      <c r="AF2184" s="22"/>
      <c r="AG2184" s="137"/>
      <c r="AN2184" s="19"/>
      <c r="AO2184" s="19"/>
      <c r="AP2184" s="19"/>
      <c r="AQ2184" s="19"/>
      <c r="AR2184" s="19"/>
      <c r="AS2184" s="19"/>
      <c r="AT2184" s="19"/>
      <c r="AU2184" s="19"/>
    </row>
    <row r="2185" spans="27:47">
      <c r="AA2185" s="19"/>
      <c r="AB2185" s="19"/>
      <c r="AC2185" s="19"/>
      <c r="AD2185" s="19"/>
      <c r="AE2185" s="19"/>
      <c r="AF2185" s="22"/>
      <c r="AG2185" s="137"/>
      <c r="AN2185" s="19"/>
      <c r="AO2185" s="19"/>
      <c r="AP2185" s="19"/>
      <c r="AQ2185" s="19"/>
      <c r="AR2185" s="19"/>
      <c r="AS2185" s="19"/>
      <c r="AT2185" s="19"/>
      <c r="AU2185" s="19"/>
    </row>
    <row r="2186" spans="27:47">
      <c r="AA2186" s="19"/>
      <c r="AB2186" s="19"/>
      <c r="AC2186" s="19"/>
      <c r="AD2186" s="19"/>
      <c r="AE2186" s="19"/>
      <c r="AF2186" s="22"/>
      <c r="AG2186" s="137"/>
      <c r="AN2186" s="19"/>
      <c r="AO2186" s="19"/>
      <c r="AP2186" s="19"/>
      <c r="AQ2186" s="19"/>
      <c r="AR2186" s="19"/>
      <c r="AS2186" s="19"/>
      <c r="AT2186" s="19"/>
      <c r="AU2186" s="19"/>
    </row>
    <row r="2187" spans="27:47">
      <c r="AA2187" s="19"/>
      <c r="AB2187" s="19"/>
      <c r="AC2187" s="19"/>
      <c r="AD2187" s="19"/>
      <c r="AE2187" s="19"/>
      <c r="AF2187" s="22"/>
      <c r="AG2187" s="137"/>
      <c r="AN2187" s="19"/>
      <c r="AO2187" s="19"/>
      <c r="AP2187" s="19"/>
      <c r="AQ2187" s="19"/>
      <c r="AR2187" s="19"/>
      <c r="AS2187" s="19"/>
      <c r="AT2187" s="19"/>
      <c r="AU2187" s="19"/>
    </row>
    <row r="2188" spans="27:47">
      <c r="AA2188" s="19"/>
      <c r="AB2188" s="19"/>
      <c r="AC2188" s="19"/>
      <c r="AD2188" s="19"/>
      <c r="AE2188" s="19"/>
      <c r="AF2188" s="22"/>
      <c r="AG2188" s="137"/>
      <c r="AN2188" s="19"/>
      <c r="AO2188" s="19"/>
      <c r="AP2188" s="19"/>
      <c r="AQ2188" s="19"/>
      <c r="AR2188" s="19"/>
      <c r="AS2188" s="19"/>
      <c r="AT2188" s="19"/>
      <c r="AU2188" s="19"/>
    </row>
    <row r="2189" spans="27:47">
      <c r="AA2189" s="19"/>
      <c r="AB2189" s="19"/>
      <c r="AC2189" s="19"/>
      <c r="AD2189" s="19"/>
      <c r="AE2189" s="19"/>
      <c r="AF2189" s="22"/>
      <c r="AG2189" s="137"/>
      <c r="AN2189" s="19"/>
      <c r="AO2189" s="19"/>
      <c r="AP2189" s="19"/>
      <c r="AQ2189" s="19"/>
      <c r="AR2189" s="19"/>
      <c r="AS2189" s="19"/>
      <c r="AT2189" s="19"/>
      <c r="AU2189" s="19"/>
    </row>
    <row r="2190" spans="27:47">
      <c r="AA2190" s="19"/>
      <c r="AB2190" s="19"/>
      <c r="AC2190" s="19"/>
      <c r="AD2190" s="19"/>
      <c r="AE2190" s="19"/>
      <c r="AF2190" s="22"/>
      <c r="AG2190" s="137"/>
      <c r="AN2190" s="19"/>
      <c r="AO2190" s="19"/>
      <c r="AP2190" s="19"/>
      <c r="AQ2190" s="19"/>
      <c r="AR2190" s="19"/>
      <c r="AS2190" s="19"/>
      <c r="AT2190" s="19"/>
      <c r="AU2190" s="19"/>
    </row>
    <row r="2191" spans="27:47">
      <c r="AA2191" s="19"/>
      <c r="AB2191" s="19"/>
      <c r="AC2191" s="19"/>
      <c r="AD2191" s="19"/>
      <c r="AE2191" s="19"/>
      <c r="AF2191" s="22"/>
      <c r="AG2191" s="137"/>
      <c r="AN2191" s="19"/>
      <c r="AO2191" s="19"/>
      <c r="AP2191" s="19"/>
      <c r="AQ2191" s="19"/>
      <c r="AR2191" s="19"/>
      <c r="AS2191" s="19"/>
      <c r="AT2191" s="19"/>
      <c r="AU2191" s="19"/>
    </row>
    <row r="2192" spans="27:47">
      <c r="AA2192" s="19"/>
      <c r="AB2192" s="19"/>
      <c r="AC2192" s="19"/>
      <c r="AD2192" s="19"/>
      <c r="AE2192" s="19"/>
      <c r="AF2192" s="22"/>
      <c r="AG2192" s="137"/>
      <c r="AN2192" s="19"/>
      <c r="AO2192" s="19"/>
      <c r="AP2192" s="19"/>
      <c r="AQ2192" s="19"/>
      <c r="AR2192" s="19"/>
      <c r="AS2192" s="19"/>
      <c r="AT2192" s="19"/>
      <c r="AU2192" s="19"/>
    </row>
    <row r="2193" spans="27:47">
      <c r="AA2193" s="19"/>
      <c r="AB2193" s="19"/>
      <c r="AC2193" s="19"/>
      <c r="AD2193" s="19"/>
      <c r="AE2193" s="19"/>
      <c r="AF2193" s="22"/>
      <c r="AG2193" s="137"/>
      <c r="AN2193" s="19"/>
      <c r="AO2193" s="19"/>
      <c r="AP2193" s="19"/>
      <c r="AQ2193" s="19"/>
      <c r="AR2193" s="19"/>
      <c r="AS2193" s="19"/>
      <c r="AT2193" s="19"/>
      <c r="AU2193" s="19"/>
    </row>
    <row r="2194" spans="27:47">
      <c r="AA2194" s="19"/>
      <c r="AB2194" s="19"/>
      <c r="AC2194" s="19"/>
      <c r="AD2194" s="19"/>
      <c r="AE2194" s="19"/>
      <c r="AF2194" s="22"/>
      <c r="AG2194" s="137"/>
      <c r="AN2194" s="19"/>
      <c r="AO2194" s="19"/>
      <c r="AP2194" s="19"/>
      <c r="AQ2194" s="19"/>
      <c r="AR2194" s="19"/>
      <c r="AS2194" s="19"/>
      <c r="AT2194" s="19"/>
      <c r="AU2194" s="19"/>
    </row>
    <row r="2195" spans="27:47">
      <c r="AA2195" s="19"/>
      <c r="AB2195" s="19"/>
      <c r="AC2195" s="19"/>
      <c r="AD2195" s="19"/>
      <c r="AE2195" s="19"/>
      <c r="AF2195" s="22"/>
      <c r="AG2195" s="137"/>
      <c r="AN2195" s="19"/>
      <c r="AO2195" s="19"/>
      <c r="AP2195" s="19"/>
      <c r="AQ2195" s="19"/>
      <c r="AR2195" s="19"/>
      <c r="AS2195" s="19"/>
      <c r="AT2195" s="19"/>
      <c r="AU2195" s="19"/>
    </row>
    <row r="2196" spans="27:47">
      <c r="AA2196" s="19"/>
      <c r="AB2196" s="19"/>
      <c r="AC2196" s="19"/>
      <c r="AD2196" s="19"/>
      <c r="AE2196" s="19"/>
      <c r="AF2196" s="22"/>
      <c r="AG2196" s="137"/>
      <c r="AN2196" s="19"/>
      <c r="AO2196" s="19"/>
      <c r="AP2196" s="19"/>
      <c r="AQ2196" s="19"/>
      <c r="AR2196" s="19"/>
      <c r="AS2196" s="19"/>
      <c r="AT2196" s="19"/>
      <c r="AU2196" s="19"/>
    </row>
    <row r="2197" spans="27:47">
      <c r="AA2197" s="19"/>
      <c r="AB2197" s="19"/>
      <c r="AC2197" s="19"/>
      <c r="AD2197" s="19"/>
      <c r="AE2197" s="19"/>
      <c r="AF2197" s="22"/>
      <c r="AG2197" s="137"/>
      <c r="AN2197" s="19"/>
      <c r="AO2197" s="19"/>
      <c r="AP2197" s="19"/>
      <c r="AQ2197" s="19"/>
      <c r="AR2197" s="19"/>
      <c r="AS2197" s="19"/>
      <c r="AT2197" s="19"/>
      <c r="AU2197" s="19"/>
    </row>
    <row r="2198" spans="27:47">
      <c r="AA2198" s="19"/>
      <c r="AB2198" s="19"/>
      <c r="AC2198" s="19"/>
      <c r="AD2198" s="19"/>
      <c r="AE2198" s="19"/>
      <c r="AF2198" s="22"/>
      <c r="AG2198" s="137"/>
      <c r="AN2198" s="19"/>
      <c r="AO2198" s="19"/>
      <c r="AP2198" s="19"/>
      <c r="AQ2198" s="19"/>
      <c r="AR2198" s="19"/>
      <c r="AS2198" s="19"/>
      <c r="AT2198" s="19"/>
      <c r="AU2198" s="19"/>
    </row>
    <row r="2199" spans="27:47">
      <c r="AA2199" s="19"/>
      <c r="AB2199" s="19"/>
      <c r="AC2199" s="19"/>
      <c r="AD2199" s="19"/>
      <c r="AE2199" s="19"/>
      <c r="AF2199" s="22"/>
      <c r="AG2199" s="137"/>
      <c r="AN2199" s="19"/>
      <c r="AO2199" s="19"/>
      <c r="AP2199" s="19"/>
      <c r="AQ2199" s="19"/>
      <c r="AR2199" s="19"/>
      <c r="AS2199" s="19"/>
      <c r="AT2199" s="19"/>
      <c r="AU2199" s="19"/>
    </row>
    <row r="2200" spans="27:47">
      <c r="AA2200" s="19"/>
      <c r="AB2200" s="19"/>
      <c r="AC2200" s="19"/>
      <c r="AD2200" s="19"/>
      <c r="AE2200" s="19"/>
      <c r="AF2200" s="22"/>
      <c r="AG2200" s="137"/>
      <c r="AN2200" s="19"/>
      <c r="AO2200" s="19"/>
      <c r="AP2200" s="19"/>
      <c r="AQ2200" s="19"/>
      <c r="AR2200" s="19"/>
      <c r="AS2200" s="19"/>
      <c r="AT2200" s="19"/>
      <c r="AU2200" s="19"/>
    </row>
    <row r="2201" spans="27:47">
      <c r="AA2201" s="19"/>
      <c r="AB2201" s="19"/>
      <c r="AC2201" s="19"/>
      <c r="AD2201" s="19"/>
      <c r="AE2201" s="19"/>
      <c r="AF2201" s="22"/>
      <c r="AG2201" s="137"/>
      <c r="AN2201" s="19"/>
      <c r="AO2201" s="19"/>
      <c r="AP2201" s="19"/>
      <c r="AQ2201" s="19"/>
      <c r="AR2201" s="19"/>
      <c r="AS2201" s="19"/>
      <c r="AT2201" s="19"/>
      <c r="AU2201" s="19"/>
    </row>
    <row r="2202" spans="27:47">
      <c r="AA2202" s="19"/>
      <c r="AB2202" s="19"/>
      <c r="AC2202" s="19"/>
      <c r="AD2202" s="19"/>
      <c r="AE2202" s="19"/>
      <c r="AF2202" s="22"/>
      <c r="AG2202" s="137"/>
      <c r="AN2202" s="19"/>
      <c r="AO2202" s="19"/>
      <c r="AP2202" s="19"/>
      <c r="AQ2202" s="19"/>
      <c r="AR2202" s="19"/>
      <c r="AS2202" s="19"/>
      <c r="AT2202" s="19"/>
      <c r="AU2202" s="19"/>
    </row>
    <row r="2203" spans="27:47">
      <c r="AA2203" s="19"/>
      <c r="AB2203" s="19"/>
      <c r="AC2203" s="19"/>
      <c r="AD2203" s="19"/>
      <c r="AE2203" s="19"/>
      <c r="AF2203" s="22"/>
      <c r="AG2203" s="137"/>
      <c r="AN2203" s="19"/>
      <c r="AO2203" s="19"/>
      <c r="AP2203" s="19"/>
      <c r="AQ2203" s="19"/>
      <c r="AR2203" s="19"/>
      <c r="AS2203" s="19"/>
      <c r="AT2203" s="19"/>
      <c r="AU2203" s="19"/>
    </row>
    <row r="2204" spans="27:47">
      <c r="AA2204" s="19"/>
      <c r="AB2204" s="19"/>
      <c r="AC2204" s="19"/>
      <c r="AD2204" s="19"/>
      <c r="AE2204" s="19"/>
      <c r="AF2204" s="22"/>
      <c r="AG2204" s="137"/>
      <c r="AN2204" s="19"/>
      <c r="AO2204" s="19"/>
      <c r="AP2204" s="19"/>
      <c r="AQ2204" s="19"/>
      <c r="AR2204" s="19"/>
      <c r="AS2204" s="19"/>
      <c r="AT2204" s="19"/>
      <c r="AU2204" s="19"/>
    </row>
    <row r="2205" spans="27:47">
      <c r="AA2205" s="19"/>
      <c r="AB2205" s="19"/>
      <c r="AC2205" s="19"/>
      <c r="AD2205" s="19"/>
      <c r="AE2205" s="19"/>
      <c r="AF2205" s="22"/>
      <c r="AG2205" s="137"/>
      <c r="AN2205" s="19"/>
      <c r="AO2205" s="19"/>
      <c r="AP2205" s="19"/>
      <c r="AQ2205" s="19"/>
      <c r="AR2205" s="19"/>
      <c r="AS2205" s="19"/>
      <c r="AT2205" s="19"/>
      <c r="AU2205" s="19"/>
    </row>
    <row r="2206" spans="27:47">
      <c r="AA2206" s="19"/>
      <c r="AB2206" s="19"/>
      <c r="AC2206" s="19"/>
      <c r="AD2206" s="19"/>
      <c r="AE2206" s="19"/>
      <c r="AF2206" s="22"/>
      <c r="AG2206" s="137"/>
      <c r="AN2206" s="19"/>
      <c r="AO2206" s="19"/>
      <c r="AP2206" s="19"/>
      <c r="AQ2206" s="19"/>
      <c r="AR2206" s="19"/>
      <c r="AS2206" s="19"/>
      <c r="AT2206" s="19"/>
      <c r="AU2206" s="19"/>
    </row>
    <row r="2207" spans="27:47">
      <c r="AA2207" s="19"/>
      <c r="AB2207" s="19"/>
      <c r="AC2207" s="19"/>
      <c r="AD2207" s="19"/>
      <c r="AE2207" s="19"/>
      <c r="AF2207" s="22"/>
      <c r="AG2207" s="137"/>
      <c r="AN2207" s="19"/>
      <c r="AO2207" s="19"/>
      <c r="AP2207" s="19"/>
      <c r="AQ2207" s="19"/>
      <c r="AR2207" s="19"/>
      <c r="AS2207" s="19"/>
      <c r="AT2207" s="19"/>
      <c r="AU2207" s="19"/>
    </row>
    <row r="2208" spans="27:47">
      <c r="AA2208" s="19"/>
      <c r="AB2208" s="19"/>
      <c r="AC2208" s="19"/>
      <c r="AD2208" s="19"/>
      <c r="AE2208" s="19"/>
      <c r="AF2208" s="22"/>
      <c r="AG2208" s="137"/>
      <c r="AN2208" s="19"/>
      <c r="AO2208" s="19"/>
      <c r="AP2208" s="19"/>
      <c r="AQ2208" s="19"/>
      <c r="AR2208" s="19"/>
      <c r="AS2208" s="19"/>
      <c r="AT2208" s="19"/>
      <c r="AU2208" s="19"/>
    </row>
    <row r="2209" spans="27:47">
      <c r="AA2209" s="19"/>
      <c r="AB2209" s="19"/>
      <c r="AC2209" s="19"/>
      <c r="AD2209" s="19"/>
      <c r="AE2209" s="19"/>
      <c r="AF2209" s="22"/>
      <c r="AG2209" s="137"/>
      <c r="AN2209" s="19"/>
      <c r="AO2209" s="19"/>
      <c r="AP2209" s="19"/>
      <c r="AQ2209" s="19"/>
      <c r="AR2209" s="19"/>
      <c r="AS2209" s="19"/>
      <c r="AT2209" s="19"/>
      <c r="AU2209" s="19"/>
    </row>
    <row r="2210" spans="27:47">
      <c r="AA2210" s="19"/>
      <c r="AB2210" s="19"/>
      <c r="AC2210" s="19"/>
      <c r="AD2210" s="19"/>
      <c r="AE2210" s="19"/>
      <c r="AF2210" s="22"/>
      <c r="AG2210" s="137"/>
      <c r="AN2210" s="19"/>
      <c r="AO2210" s="19"/>
      <c r="AP2210" s="19"/>
      <c r="AQ2210" s="19"/>
      <c r="AR2210" s="19"/>
      <c r="AS2210" s="19"/>
      <c r="AT2210" s="19"/>
      <c r="AU2210" s="19"/>
    </row>
    <row r="2211" spans="27:47">
      <c r="AA2211" s="19"/>
      <c r="AB2211" s="19"/>
      <c r="AC2211" s="19"/>
      <c r="AD2211" s="19"/>
      <c r="AE2211" s="19"/>
      <c r="AF2211" s="22"/>
      <c r="AG2211" s="137"/>
      <c r="AN2211" s="19"/>
      <c r="AO2211" s="19"/>
      <c r="AP2211" s="19"/>
      <c r="AQ2211" s="19"/>
      <c r="AR2211" s="19"/>
      <c r="AS2211" s="19"/>
      <c r="AT2211" s="19"/>
      <c r="AU2211" s="19"/>
    </row>
    <row r="2212" spans="27:47">
      <c r="AA2212" s="19"/>
      <c r="AB2212" s="19"/>
      <c r="AC2212" s="19"/>
      <c r="AD2212" s="19"/>
      <c r="AE2212" s="19"/>
      <c r="AF2212" s="22"/>
      <c r="AG2212" s="137"/>
      <c r="AN2212" s="19"/>
      <c r="AO2212" s="19"/>
      <c r="AP2212" s="19"/>
      <c r="AQ2212" s="19"/>
      <c r="AR2212" s="19"/>
      <c r="AS2212" s="19"/>
      <c r="AT2212" s="19"/>
      <c r="AU2212" s="19"/>
    </row>
    <row r="2213" spans="27:47">
      <c r="AA2213" s="19"/>
      <c r="AB2213" s="19"/>
      <c r="AC2213" s="19"/>
      <c r="AD2213" s="19"/>
      <c r="AE2213" s="19"/>
      <c r="AF2213" s="22"/>
      <c r="AG2213" s="137"/>
      <c r="AN2213" s="19"/>
      <c r="AO2213" s="19"/>
      <c r="AP2213" s="19"/>
      <c r="AQ2213" s="19"/>
      <c r="AR2213" s="19"/>
      <c r="AS2213" s="19"/>
      <c r="AT2213" s="19"/>
      <c r="AU2213" s="19"/>
    </row>
    <row r="2214" spans="27:47">
      <c r="AA2214" s="19"/>
      <c r="AB2214" s="19"/>
      <c r="AC2214" s="19"/>
      <c r="AD2214" s="19"/>
      <c r="AE2214" s="19"/>
      <c r="AF2214" s="22"/>
      <c r="AG2214" s="137"/>
      <c r="AN2214" s="19"/>
      <c r="AO2214" s="19"/>
      <c r="AP2214" s="19"/>
      <c r="AQ2214" s="19"/>
      <c r="AR2214" s="19"/>
      <c r="AS2214" s="19"/>
      <c r="AT2214" s="19"/>
      <c r="AU2214" s="19"/>
    </row>
    <row r="2215" spans="27:47">
      <c r="AA2215" s="19"/>
      <c r="AB2215" s="19"/>
      <c r="AC2215" s="19"/>
      <c r="AD2215" s="19"/>
      <c r="AE2215" s="19"/>
      <c r="AF2215" s="22"/>
      <c r="AG2215" s="137"/>
      <c r="AN2215" s="19"/>
      <c r="AO2215" s="19"/>
      <c r="AP2215" s="19"/>
      <c r="AQ2215" s="19"/>
      <c r="AR2215" s="19"/>
      <c r="AS2215" s="19"/>
      <c r="AT2215" s="19"/>
      <c r="AU2215" s="19"/>
    </row>
    <row r="2216" spans="27:47">
      <c r="AA2216" s="19"/>
      <c r="AB2216" s="19"/>
      <c r="AC2216" s="19"/>
      <c r="AD2216" s="19"/>
      <c r="AE2216" s="19"/>
      <c r="AF2216" s="22"/>
      <c r="AG2216" s="137"/>
      <c r="AN2216" s="19"/>
      <c r="AO2216" s="19"/>
      <c r="AP2216" s="19"/>
      <c r="AQ2216" s="19"/>
      <c r="AR2216" s="19"/>
      <c r="AS2216" s="19"/>
      <c r="AT2216" s="19"/>
      <c r="AU2216" s="19"/>
    </row>
    <row r="2217" spans="27:47">
      <c r="AA2217" s="19"/>
      <c r="AB2217" s="19"/>
      <c r="AC2217" s="19"/>
      <c r="AD2217" s="19"/>
      <c r="AE2217" s="19"/>
      <c r="AF2217" s="22"/>
      <c r="AG2217" s="137"/>
      <c r="AN2217" s="19"/>
      <c r="AO2217" s="19"/>
      <c r="AP2217" s="19"/>
      <c r="AQ2217" s="19"/>
      <c r="AR2217" s="19"/>
      <c r="AS2217" s="19"/>
      <c r="AT2217" s="19"/>
      <c r="AU2217" s="19"/>
    </row>
    <row r="2218" spans="27:47">
      <c r="AA2218" s="19"/>
      <c r="AB2218" s="19"/>
      <c r="AC2218" s="19"/>
      <c r="AD2218" s="19"/>
      <c r="AE2218" s="19"/>
      <c r="AF2218" s="22"/>
      <c r="AG2218" s="137"/>
      <c r="AN2218" s="19"/>
      <c r="AO2218" s="19"/>
      <c r="AP2218" s="19"/>
      <c r="AQ2218" s="19"/>
      <c r="AR2218" s="19"/>
      <c r="AS2218" s="19"/>
      <c r="AT2218" s="19"/>
      <c r="AU2218" s="19"/>
    </row>
    <row r="2219" spans="27:47">
      <c r="AA2219" s="19"/>
      <c r="AB2219" s="19"/>
      <c r="AC2219" s="19"/>
      <c r="AD2219" s="19"/>
      <c r="AE2219" s="19"/>
      <c r="AF2219" s="22"/>
      <c r="AG2219" s="137"/>
      <c r="AN2219" s="19"/>
      <c r="AO2219" s="19"/>
      <c r="AP2219" s="19"/>
      <c r="AQ2219" s="19"/>
      <c r="AR2219" s="19"/>
      <c r="AS2219" s="19"/>
      <c r="AT2219" s="19"/>
      <c r="AU2219" s="19"/>
    </row>
    <row r="2220" spans="27:47">
      <c r="AA2220" s="19"/>
      <c r="AB2220" s="19"/>
      <c r="AC2220" s="19"/>
      <c r="AD2220" s="19"/>
      <c r="AE2220" s="19"/>
      <c r="AF2220" s="22"/>
      <c r="AG2220" s="137"/>
      <c r="AN2220" s="19"/>
      <c r="AO2220" s="19"/>
      <c r="AP2220" s="19"/>
      <c r="AQ2220" s="19"/>
      <c r="AR2220" s="19"/>
      <c r="AS2220" s="19"/>
      <c r="AT2220" s="19"/>
      <c r="AU2220" s="19"/>
    </row>
    <row r="2221" spans="27:47">
      <c r="AA2221" s="19"/>
      <c r="AB2221" s="19"/>
      <c r="AC2221" s="19"/>
      <c r="AD2221" s="19"/>
      <c r="AE2221" s="19"/>
      <c r="AF2221" s="22"/>
      <c r="AG2221" s="137"/>
      <c r="AN2221" s="19"/>
      <c r="AO2221" s="19"/>
      <c r="AP2221" s="19"/>
      <c r="AQ2221" s="19"/>
      <c r="AR2221" s="19"/>
      <c r="AS2221" s="19"/>
      <c r="AT2221" s="19"/>
      <c r="AU2221" s="19"/>
    </row>
    <row r="2222" spans="27:47">
      <c r="AA2222" s="19"/>
      <c r="AB2222" s="19"/>
      <c r="AC2222" s="19"/>
      <c r="AD2222" s="19"/>
      <c r="AE2222" s="19"/>
      <c r="AF2222" s="22"/>
      <c r="AG2222" s="137"/>
      <c r="AN2222" s="19"/>
      <c r="AO2222" s="19"/>
      <c r="AP2222" s="19"/>
      <c r="AQ2222" s="19"/>
      <c r="AR2222" s="19"/>
      <c r="AS2222" s="19"/>
      <c r="AT2222" s="19"/>
      <c r="AU2222" s="19"/>
    </row>
    <row r="2223" spans="27:47">
      <c r="AA2223" s="19"/>
      <c r="AB2223" s="19"/>
      <c r="AC2223" s="19"/>
      <c r="AD2223" s="19"/>
      <c r="AE2223" s="19"/>
      <c r="AF2223" s="22"/>
      <c r="AG2223" s="137"/>
      <c r="AN2223" s="19"/>
      <c r="AO2223" s="19"/>
      <c r="AP2223" s="19"/>
      <c r="AQ2223" s="19"/>
      <c r="AR2223" s="19"/>
      <c r="AS2223" s="19"/>
      <c r="AT2223" s="19"/>
      <c r="AU2223" s="19"/>
    </row>
    <row r="2224" spans="27:47">
      <c r="AA2224" s="19"/>
      <c r="AB2224" s="19"/>
      <c r="AC2224" s="19"/>
      <c r="AD2224" s="19"/>
      <c r="AE2224" s="19"/>
      <c r="AF2224" s="22"/>
      <c r="AG2224" s="137"/>
      <c r="AN2224" s="19"/>
      <c r="AO2224" s="19"/>
      <c r="AP2224" s="19"/>
      <c r="AQ2224" s="19"/>
      <c r="AR2224" s="19"/>
      <c r="AS2224" s="19"/>
      <c r="AT2224" s="19"/>
      <c r="AU2224" s="19"/>
    </row>
    <row r="2225" spans="27:47">
      <c r="AA2225" s="19"/>
      <c r="AB2225" s="19"/>
      <c r="AC2225" s="19"/>
      <c r="AD2225" s="19"/>
      <c r="AE2225" s="19"/>
      <c r="AF2225" s="22"/>
      <c r="AG2225" s="137"/>
      <c r="AN2225" s="19"/>
      <c r="AO2225" s="19"/>
      <c r="AP2225" s="19"/>
      <c r="AQ2225" s="19"/>
      <c r="AR2225" s="19"/>
      <c r="AS2225" s="19"/>
      <c r="AT2225" s="19"/>
      <c r="AU2225" s="19"/>
    </row>
    <row r="2226" spans="27:47">
      <c r="AA2226" s="19"/>
      <c r="AB2226" s="19"/>
      <c r="AC2226" s="19"/>
      <c r="AD2226" s="19"/>
      <c r="AE2226" s="19"/>
      <c r="AF2226" s="22"/>
      <c r="AG2226" s="137"/>
      <c r="AN2226" s="19"/>
      <c r="AO2226" s="19"/>
      <c r="AP2226" s="19"/>
      <c r="AQ2226" s="19"/>
      <c r="AR2226" s="19"/>
      <c r="AS2226" s="19"/>
      <c r="AT2226" s="19"/>
      <c r="AU2226" s="19"/>
    </row>
    <row r="2227" spans="27:47">
      <c r="AA2227" s="19"/>
      <c r="AB2227" s="19"/>
      <c r="AC2227" s="19"/>
      <c r="AD2227" s="19"/>
      <c r="AE2227" s="19"/>
      <c r="AF2227" s="22"/>
      <c r="AG2227" s="137"/>
      <c r="AN2227" s="19"/>
      <c r="AO2227" s="19"/>
      <c r="AP2227" s="19"/>
      <c r="AQ2227" s="19"/>
      <c r="AR2227" s="19"/>
      <c r="AS2227" s="19"/>
      <c r="AT2227" s="19"/>
      <c r="AU2227" s="19"/>
    </row>
    <row r="2228" spans="27:47">
      <c r="AA2228" s="19"/>
      <c r="AB2228" s="19"/>
      <c r="AC2228" s="19"/>
      <c r="AD2228" s="19"/>
      <c r="AE2228" s="19"/>
      <c r="AF2228" s="22"/>
      <c r="AG2228" s="137"/>
      <c r="AN2228" s="19"/>
      <c r="AO2228" s="19"/>
      <c r="AP2228" s="19"/>
      <c r="AQ2228" s="19"/>
      <c r="AR2228" s="19"/>
      <c r="AS2228" s="19"/>
      <c r="AT2228" s="19"/>
      <c r="AU2228" s="19"/>
    </row>
    <row r="2229" spans="27:47">
      <c r="AA2229" s="19"/>
      <c r="AB2229" s="19"/>
      <c r="AC2229" s="19"/>
      <c r="AD2229" s="19"/>
      <c r="AE2229" s="19"/>
      <c r="AF2229" s="22"/>
      <c r="AG2229" s="137"/>
      <c r="AN2229" s="19"/>
      <c r="AO2229" s="19"/>
      <c r="AP2229" s="19"/>
      <c r="AQ2229" s="19"/>
      <c r="AR2229" s="19"/>
      <c r="AS2229" s="19"/>
      <c r="AT2229" s="19"/>
      <c r="AU2229" s="19"/>
    </row>
    <row r="2230" spans="27:47">
      <c r="AA2230" s="19"/>
      <c r="AB2230" s="19"/>
      <c r="AC2230" s="19"/>
      <c r="AD2230" s="19"/>
      <c r="AE2230" s="19"/>
      <c r="AF2230" s="22"/>
      <c r="AG2230" s="137"/>
      <c r="AN2230" s="19"/>
      <c r="AO2230" s="19"/>
      <c r="AP2230" s="19"/>
      <c r="AQ2230" s="19"/>
      <c r="AR2230" s="19"/>
      <c r="AS2230" s="19"/>
      <c r="AT2230" s="19"/>
      <c r="AU2230" s="19"/>
    </row>
    <row r="2231" spans="27:47">
      <c r="AA2231" s="19"/>
      <c r="AB2231" s="19"/>
      <c r="AC2231" s="19"/>
      <c r="AD2231" s="19"/>
      <c r="AE2231" s="19"/>
      <c r="AF2231" s="22"/>
      <c r="AG2231" s="137"/>
      <c r="AN2231" s="19"/>
      <c r="AO2231" s="19"/>
      <c r="AP2231" s="19"/>
      <c r="AQ2231" s="19"/>
      <c r="AR2231" s="19"/>
      <c r="AS2231" s="19"/>
      <c r="AT2231" s="19"/>
      <c r="AU2231" s="19"/>
    </row>
    <row r="2232" spans="27:47">
      <c r="AA2232" s="19"/>
      <c r="AB2232" s="19"/>
      <c r="AC2232" s="19"/>
      <c r="AD2232" s="19"/>
      <c r="AE2232" s="19"/>
      <c r="AF2232" s="22"/>
      <c r="AG2232" s="137"/>
      <c r="AN2232" s="19"/>
      <c r="AO2232" s="19"/>
      <c r="AP2232" s="19"/>
      <c r="AQ2232" s="19"/>
      <c r="AR2232" s="19"/>
      <c r="AS2232" s="19"/>
      <c r="AT2232" s="19"/>
      <c r="AU2232" s="19"/>
    </row>
    <row r="2233" spans="27:47">
      <c r="AA2233" s="19"/>
      <c r="AB2233" s="19"/>
      <c r="AC2233" s="19"/>
      <c r="AD2233" s="19"/>
      <c r="AE2233" s="19"/>
      <c r="AF2233" s="22"/>
      <c r="AG2233" s="137"/>
      <c r="AN2233" s="19"/>
      <c r="AO2233" s="19"/>
      <c r="AP2233" s="19"/>
      <c r="AQ2233" s="19"/>
      <c r="AR2233" s="19"/>
      <c r="AS2233" s="19"/>
      <c r="AT2233" s="19"/>
      <c r="AU2233" s="19"/>
    </row>
    <row r="2234" spans="27:47">
      <c r="AA2234" s="19"/>
      <c r="AB2234" s="19"/>
      <c r="AC2234" s="19"/>
      <c r="AD2234" s="19"/>
      <c r="AE2234" s="19"/>
      <c r="AF2234" s="22"/>
      <c r="AG2234" s="137"/>
      <c r="AN2234" s="19"/>
      <c r="AO2234" s="19"/>
      <c r="AP2234" s="19"/>
      <c r="AQ2234" s="19"/>
      <c r="AR2234" s="19"/>
      <c r="AS2234" s="19"/>
      <c r="AT2234" s="19"/>
      <c r="AU2234" s="19"/>
    </row>
    <row r="2235" spans="27:47">
      <c r="AA2235" s="19"/>
      <c r="AB2235" s="19"/>
      <c r="AC2235" s="19"/>
      <c r="AD2235" s="19"/>
      <c r="AE2235" s="19"/>
      <c r="AF2235" s="22"/>
      <c r="AG2235" s="137"/>
      <c r="AN2235" s="19"/>
      <c r="AO2235" s="19"/>
      <c r="AP2235" s="19"/>
      <c r="AQ2235" s="19"/>
      <c r="AR2235" s="19"/>
      <c r="AS2235" s="19"/>
      <c r="AT2235" s="19"/>
      <c r="AU2235" s="19"/>
    </row>
    <row r="2236" spans="27:47">
      <c r="AA2236" s="19"/>
      <c r="AB2236" s="19"/>
      <c r="AC2236" s="19"/>
      <c r="AD2236" s="19"/>
      <c r="AE2236" s="19"/>
      <c r="AF2236" s="22"/>
      <c r="AG2236" s="137"/>
      <c r="AN2236" s="19"/>
      <c r="AO2236" s="19"/>
      <c r="AP2236" s="19"/>
      <c r="AQ2236" s="19"/>
      <c r="AR2236" s="19"/>
      <c r="AS2236" s="19"/>
      <c r="AT2236" s="19"/>
      <c r="AU2236" s="19"/>
    </row>
    <row r="2237" spans="27:47">
      <c r="AA2237" s="19"/>
      <c r="AB2237" s="19"/>
      <c r="AC2237" s="19"/>
      <c r="AD2237" s="19"/>
      <c r="AE2237" s="19"/>
      <c r="AF2237" s="22"/>
      <c r="AG2237" s="137"/>
      <c r="AN2237" s="19"/>
      <c r="AO2237" s="19"/>
      <c r="AP2237" s="19"/>
      <c r="AQ2237" s="19"/>
      <c r="AR2237" s="19"/>
      <c r="AS2237" s="19"/>
      <c r="AT2237" s="19"/>
      <c r="AU2237" s="19"/>
    </row>
    <row r="2238" spans="27:47">
      <c r="AA2238" s="19"/>
      <c r="AB2238" s="19"/>
      <c r="AC2238" s="19"/>
      <c r="AD2238" s="19"/>
      <c r="AE2238" s="19"/>
      <c r="AF2238" s="22"/>
      <c r="AG2238" s="137"/>
      <c r="AN2238" s="19"/>
      <c r="AO2238" s="19"/>
      <c r="AP2238" s="19"/>
      <c r="AQ2238" s="19"/>
      <c r="AR2238" s="19"/>
      <c r="AS2238" s="19"/>
      <c r="AT2238" s="19"/>
      <c r="AU2238" s="19"/>
    </row>
    <row r="2239" spans="27:47">
      <c r="AA2239" s="19"/>
      <c r="AB2239" s="19"/>
      <c r="AC2239" s="19"/>
      <c r="AD2239" s="19"/>
      <c r="AE2239" s="19"/>
      <c r="AF2239" s="22"/>
      <c r="AG2239" s="137"/>
      <c r="AN2239" s="19"/>
      <c r="AO2239" s="19"/>
      <c r="AP2239" s="19"/>
      <c r="AQ2239" s="19"/>
      <c r="AR2239" s="19"/>
      <c r="AS2239" s="19"/>
      <c r="AT2239" s="19"/>
      <c r="AU2239" s="19"/>
    </row>
    <row r="2240" spans="27:47">
      <c r="AA2240" s="19"/>
      <c r="AB2240" s="19"/>
      <c r="AC2240" s="19"/>
      <c r="AD2240" s="19"/>
      <c r="AE2240" s="19"/>
      <c r="AF2240" s="22"/>
      <c r="AG2240" s="137"/>
      <c r="AN2240" s="19"/>
      <c r="AO2240" s="19"/>
      <c r="AP2240" s="19"/>
      <c r="AQ2240" s="19"/>
      <c r="AR2240" s="19"/>
      <c r="AS2240" s="19"/>
      <c r="AT2240" s="19"/>
      <c r="AU2240" s="19"/>
    </row>
    <row r="2241" spans="27:47">
      <c r="AA2241" s="19"/>
      <c r="AB2241" s="19"/>
      <c r="AC2241" s="19"/>
      <c r="AD2241" s="19"/>
      <c r="AE2241" s="19"/>
      <c r="AF2241" s="22"/>
      <c r="AG2241" s="137"/>
      <c r="AN2241" s="19"/>
      <c r="AO2241" s="19"/>
      <c r="AP2241" s="19"/>
      <c r="AQ2241" s="19"/>
      <c r="AR2241" s="19"/>
      <c r="AS2241" s="19"/>
      <c r="AT2241" s="19"/>
      <c r="AU2241" s="19"/>
    </row>
    <row r="2242" spans="27:47">
      <c r="AA2242" s="19"/>
      <c r="AB2242" s="19"/>
      <c r="AC2242" s="19"/>
      <c r="AD2242" s="19"/>
      <c r="AE2242" s="19"/>
      <c r="AF2242" s="22"/>
      <c r="AG2242" s="137"/>
      <c r="AN2242" s="19"/>
      <c r="AO2242" s="19"/>
      <c r="AP2242" s="19"/>
      <c r="AQ2242" s="19"/>
      <c r="AR2242" s="19"/>
      <c r="AS2242" s="19"/>
      <c r="AT2242" s="19"/>
      <c r="AU2242" s="19"/>
    </row>
    <row r="2243" spans="27:47">
      <c r="AA2243" s="19"/>
      <c r="AB2243" s="19"/>
      <c r="AC2243" s="19"/>
      <c r="AD2243" s="19"/>
      <c r="AE2243" s="19"/>
      <c r="AF2243" s="22"/>
      <c r="AG2243" s="137"/>
      <c r="AN2243" s="19"/>
      <c r="AO2243" s="19"/>
      <c r="AP2243" s="19"/>
      <c r="AQ2243" s="19"/>
      <c r="AR2243" s="19"/>
      <c r="AS2243" s="19"/>
      <c r="AT2243" s="19"/>
      <c r="AU2243" s="19"/>
    </row>
    <row r="2244" spans="27:47">
      <c r="AA2244" s="19"/>
      <c r="AB2244" s="19"/>
      <c r="AC2244" s="19"/>
      <c r="AD2244" s="19"/>
      <c r="AE2244" s="19"/>
      <c r="AF2244" s="22"/>
      <c r="AG2244" s="137"/>
      <c r="AN2244" s="19"/>
      <c r="AO2244" s="19"/>
      <c r="AP2244" s="19"/>
      <c r="AQ2244" s="19"/>
      <c r="AR2244" s="19"/>
      <c r="AS2244" s="19"/>
      <c r="AT2244" s="19"/>
      <c r="AU2244" s="19"/>
    </row>
    <row r="2245" spans="27:47">
      <c r="AA2245" s="19"/>
      <c r="AB2245" s="19"/>
      <c r="AC2245" s="19"/>
      <c r="AD2245" s="19"/>
      <c r="AE2245" s="19"/>
      <c r="AF2245" s="22"/>
      <c r="AG2245" s="137"/>
      <c r="AN2245" s="19"/>
      <c r="AO2245" s="19"/>
      <c r="AP2245" s="19"/>
      <c r="AQ2245" s="19"/>
      <c r="AR2245" s="19"/>
      <c r="AS2245" s="19"/>
      <c r="AT2245" s="19"/>
      <c r="AU2245" s="19"/>
    </row>
    <row r="2246" spans="27:47">
      <c r="AA2246" s="19"/>
      <c r="AB2246" s="19"/>
      <c r="AC2246" s="19"/>
      <c r="AD2246" s="19"/>
      <c r="AE2246" s="19"/>
      <c r="AF2246" s="22"/>
      <c r="AG2246" s="137"/>
      <c r="AN2246" s="19"/>
      <c r="AO2246" s="19"/>
      <c r="AP2246" s="19"/>
      <c r="AQ2246" s="19"/>
      <c r="AR2246" s="19"/>
      <c r="AS2246" s="19"/>
      <c r="AT2246" s="19"/>
      <c r="AU2246" s="19"/>
    </row>
    <row r="2247" spans="27:47">
      <c r="AA2247" s="19"/>
      <c r="AB2247" s="19"/>
      <c r="AC2247" s="19"/>
      <c r="AD2247" s="19"/>
      <c r="AE2247" s="19"/>
      <c r="AF2247" s="22"/>
      <c r="AG2247" s="137"/>
      <c r="AN2247" s="19"/>
      <c r="AO2247" s="19"/>
      <c r="AP2247" s="19"/>
      <c r="AQ2247" s="19"/>
      <c r="AR2247" s="19"/>
      <c r="AS2247" s="19"/>
      <c r="AT2247" s="19"/>
      <c r="AU2247" s="19"/>
    </row>
    <row r="2248" spans="27:47">
      <c r="AA2248" s="19"/>
      <c r="AB2248" s="19"/>
      <c r="AC2248" s="19"/>
      <c r="AD2248" s="19"/>
      <c r="AE2248" s="19"/>
      <c r="AF2248" s="22"/>
      <c r="AG2248" s="137"/>
      <c r="AN2248" s="19"/>
      <c r="AO2248" s="19"/>
      <c r="AP2248" s="19"/>
      <c r="AQ2248" s="19"/>
      <c r="AR2248" s="19"/>
      <c r="AS2248" s="19"/>
      <c r="AT2248" s="19"/>
      <c r="AU2248" s="19"/>
    </row>
    <row r="2249" spans="27:47">
      <c r="AA2249" s="19"/>
      <c r="AB2249" s="19"/>
      <c r="AC2249" s="19"/>
      <c r="AD2249" s="19"/>
      <c r="AE2249" s="19"/>
      <c r="AF2249" s="22"/>
      <c r="AG2249" s="137"/>
      <c r="AN2249" s="19"/>
      <c r="AO2249" s="19"/>
      <c r="AP2249" s="19"/>
      <c r="AQ2249" s="19"/>
      <c r="AR2249" s="19"/>
      <c r="AS2249" s="19"/>
      <c r="AT2249" s="19"/>
      <c r="AU2249" s="19"/>
    </row>
    <row r="2250" spans="27:47">
      <c r="AA2250" s="19"/>
      <c r="AB2250" s="19"/>
      <c r="AC2250" s="19"/>
      <c r="AD2250" s="19"/>
      <c r="AE2250" s="19"/>
      <c r="AF2250" s="22"/>
      <c r="AG2250" s="137"/>
      <c r="AN2250" s="19"/>
      <c r="AO2250" s="19"/>
      <c r="AP2250" s="19"/>
      <c r="AQ2250" s="19"/>
      <c r="AR2250" s="19"/>
      <c r="AS2250" s="19"/>
      <c r="AT2250" s="19"/>
      <c r="AU2250" s="19"/>
    </row>
    <row r="2251" spans="27:47">
      <c r="AA2251" s="19"/>
      <c r="AB2251" s="19"/>
      <c r="AC2251" s="19"/>
      <c r="AD2251" s="19"/>
      <c r="AE2251" s="19"/>
      <c r="AF2251" s="22"/>
      <c r="AG2251" s="137"/>
      <c r="AN2251" s="19"/>
      <c r="AO2251" s="19"/>
      <c r="AP2251" s="19"/>
      <c r="AQ2251" s="19"/>
      <c r="AR2251" s="19"/>
      <c r="AS2251" s="19"/>
      <c r="AT2251" s="19"/>
      <c r="AU2251" s="19"/>
    </row>
    <row r="2252" spans="27:47">
      <c r="AA2252" s="19"/>
      <c r="AB2252" s="19"/>
      <c r="AC2252" s="19"/>
      <c r="AD2252" s="19"/>
      <c r="AE2252" s="19"/>
      <c r="AF2252" s="22"/>
      <c r="AG2252" s="137"/>
      <c r="AN2252" s="19"/>
      <c r="AO2252" s="19"/>
      <c r="AP2252" s="19"/>
      <c r="AQ2252" s="19"/>
      <c r="AR2252" s="19"/>
      <c r="AS2252" s="19"/>
      <c r="AT2252" s="19"/>
      <c r="AU2252" s="19"/>
    </row>
    <row r="2253" spans="27:47">
      <c r="AA2253" s="19"/>
      <c r="AB2253" s="19"/>
      <c r="AC2253" s="19"/>
      <c r="AD2253" s="19"/>
      <c r="AE2253" s="19"/>
      <c r="AF2253" s="22"/>
      <c r="AG2253" s="137"/>
      <c r="AN2253" s="19"/>
      <c r="AO2253" s="19"/>
      <c r="AP2253" s="19"/>
      <c r="AQ2253" s="19"/>
      <c r="AR2253" s="19"/>
      <c r="AS2253" s="19"/>
      <c r="AT2253" s="19"/>
      <c r="AU2253" s="19"/>
    </row>
    <row r="2254" spans="27:47">
      <c r="AA2254" s="19"/>
      <c r="AB2254" s="19"/>
      <c r="AC2254" s="19"/>
      <c r="AD2254" s="19"/>
      <c r="AE2254" s="19"/>
      <c r="AF2254" s="22"/>
      <c r="AG2254" s="137"/>
      <c r="AN2254" s="19"/>
      <c r="AO2254" s="19"/>
      <c r="AP2254" s="19"/>
      <c r="AQ2254" s="19"/>
      <c r="AR2254" s="19"/>
      <c r="AS2254" s="19"/>
      <c r="AT2254" s="19"/>
      <c r="AU2254" s="19"/>
    </row>
    <row r="2255" spans="27:47">
      <c r="AA2255" s="19"/>
      <c r="AB2255" s="19"/>
      <c r="AC2255" s="19"/>
      <c r="AD2255" s="19"/>
      <c r="AE2255" s="19"/>
      <c r="AF2255" s="22"/>
      <c r="AG2255" s="137"/>
      <c r="AN2255" s="19"/>
      <c r="AO2255" s="19"/>
      <c r="AP2255" s="19"/>
      <c r="AQ2255" s="19"/>
      <c r="AR2255" s="19"/>
      <c r="AS2255" s="19"/>
      <c r="AT2255" s="19"/>
      <c r="AU2255" s="19"/>
    </row>
    <row r="2256" spans="27:47">
      <c r="AA2256" s="19"/>
      <c r="AB2256" s="19"/>
      <c r="AC2256" s="19"/>
      <c r="AD2256" s="19"/>
      <c r="AE2256" s="19"/>
      <c r="AF2256" s="22"/>
      <c r="AG2256" s="137"/>
      <c r="AN2256" s="19"/>
      <c r="AO2256" s="19"/>
      <c r="AP2256" s="19"/>
      <c r="AQ2256" s="19"/>
      <c r="AR2256" s="19"/>
      <c r="AS2256" s="19"/>
      <c r="AT2256" s="19"/>
      <c r="AU2256" s="19"/>
    </row>
    <row r="2257" spans="27:47">
      <c r="AA2257" s="19"/>
      <c r="AB2257" s="19"/>
      <c r="AC2257" s="19"/>
      <c r="AD2257" s="19"/>
      <c r="AE2257" s="19"/>
      <c r="AF2257" s="22"/>
      <c r="AG2257" s="137"/>
      <c r="AN2257" s="19"/>
      <c r="AO2257" s="19"/>
      <c r="AP2257" s="19"/>
      <c r="AQ2257" s="19"/>
      <c r="AR2257" s="19"/>
      <c r="AS2257" s="19"/>
      <c r="AT2257" s="19"/>
      <c r="AU2257" s="19"/>
    </row>
    <row r="2258" spans="27:47">
      <c r="AA2258" s="19"/>
      <c r="AB2258" s="19"/>
      <c r="AC2258" s="19"/>
      <c r="AD2258" s="19"/>
      <c r="AE2258" s="19"/>
      <c r="AF2258" s="22"/>
      <c r="AG2258" s="137"/>
      <c r="AN2258" s="19"/>
      <c r="AO2258" s="19"/>
      <c r="AP2258" s="19"/>
      <c r="AQ2258" s="19"/>
      <c r="AR2258" s="19"/>
      <c r="AS2258" s="19"/>
      <c r="AT2258" s="19"/>
      <c r="AU2258" s="19"/>
    </row>
    <row r="2259" spans="27:47">
      <c r="AA2259" s="19"/>
      <c r="AB2259" s="19"/>
      <c r="AC2259" s="19"/>
      <c r="AD2259" s="19"/>
      <c r="AE2259" s="19"/>
      <c r="AF2259" s="22"/>
      <c r="AG2259" s="137"/>
      <c r="AN2259" s="19"/>
      <c r="AO2259" s="19"/>
      <c r="AP2259" s="19"/>
      <c r="AQ2259" s="19"/>
      <c r="AR2259" s="19"/>
      <c r="AS2259" s="19"/>
      <c r="AT2259" s="19"/>
      <c r="AU2259" s="19"/>
    </row>
    <row r="2260" spans="27:47">
      <c r="AA2260" s="19"/>
      <c r="AB2260" s="19"/>
      <c r="AC2260" s="19"/>
      <c r="AD2260" s="19"/>
      <c r="AE2260" s="19"/>
      <c r="AF2260" s="22"/>
      <c r="AG2260" s="137"/>
      <c r="AN2260" s="19"/>
      <c r="AO2260" s="19"/>
      <c r="AP2260" s="19"/>
      <c r="AQ2260" s="19"/>
      <c r="AR2260" s="19"/>
      <c r="AS2260" s="19"/>
      <c r="AT2260" s="19"/>
      <c r="AU2260" s="19"/>
    </row>
    <row r="2261" spans="27:47">
      <c r="AA2261" s="19"/>
      <c r="AB2261" s="19"/>
      <c r="AC2261" s="19"/>
      <c r="AD2261" s="19"/>
      <c r="AE2261" s="19"/>
      <c r="AF2261" s="22"/>
      <c r="AG2261" s="137"/>
      <c r="AN2261" s="19"/>
      <c r="AO2261" s="19"/>
      <c r="AP2261" s="19"/>
      <c r="AQ2261" s="19"/>
      <c r="AR2261" s="19"/>
      <c r="AS2261" s="19"/>
      <c r="AT2261" s="19"/>
      <c r="AU2261" s="19"/>
    </row>
    <row r="2262" spans="27:47">
      <c r="AA2262" s="19"/>
      <c r="AB2262" s="19"/>
      <c r="AC2262" s="19"/>
      <c r="AD2262" s="19"/>
      <c r="AE2262" s="19"/>
      <c r="AF2262" s="22"/>
      <c r="AG2262" s="137"/>
      <c r="AN2262" s="19"/>
      <c r="AO2262" s="19"/>
      <c r="AP2262" s="19"/>
      <c r="AQ2262" s="19"/>
      <c r="AR2262" s="19"/>
      <c r="AS2262" s="19"/>
      <c r="AT2262" s="19"/>
      <c r="AU2262" s="19"/>
    </row>
    <row r="2263" spans="27:47">
      <c r="AA2263" s="19"/>
      <c r="AB2263" s="19"/>
      <c r="AC2263" s="19"/>
      <c r="AD2263" s="19"/>
      <c r="AE2263" s="19"/>
      <c r="AF2263" s="22"/>
      <c r="AG2263" s="137"/>
      <c r="AN2263" s="19"/>
      <c r="AO2263" s="19"/>
      <c r="AP2263" s="19"/>
      <c r="AQ2263" s="19"/>
      <c r="AR2263" s="19"/>
      <c r="AS2263" s="19"/>
      <c r="AT2263" s="19"/>
      <c r="AU2263" s="19"/>
    </row>
    <row r="2264" spans="27:47">
      <c r="AA2264" s="19"/>
      <c r="AB2264" s="19"/>
      <c r="AC2264" s="19"/>
      <c r="AD2264" s="19"/>
      <c r="AE2264" s="19"/>
      <c r="AF2264" s="22"/>
      <c r="AG2264" s="137"/>
      <c r="AN2264" s="19"/>
      <c r="AO2264" s="19"/>
      <c r="AP2264" s="19"/>
      <c r="AQ2264" s="19"/>
      <c r="AR2264" s="19"/>
      <c r="AS2264" s="19"/>
      <c r="AT2264" s="19"/>
      <c r="AU2264" s="19"/>
    </row>
    <row r="2265" spans="27:47">
      <c r="AA2265" s="19"/>
      <c r="AB2265" s="19"/>
      <c r="AC2265" s="19"/>
      <c r="AD2265" s="19"/>
      <c r="AE2265" s="19"/>
      <c r="AF2265" s="22"/>
      <c r="AG2265" s="137"/>
      <c r="AN2265" s="19"/>
      <c r="AO2265" s="19"/>
      <c r="AP2265" s="19"/>
      <c r="AQ2265" s="19"/>
      <c r="AR2265" s="19"/>
      <c r="AS2265" s="19"/>
      <c r="AT2265" s="19"/>
      <c r="AU2265" s="19"/>
    </row>
    <row r="2266" spans="27:47">
      <c r="AA2266" s="19"/>
      <c r="AB2266" s="19"/>
      <c r="AC2266" s="19"/>
      <c r="AD2266" s="19"/>
      <c r="AE2266" s="19"/>
      <c r="AF2266" s="22"/>
      <c r="AG2266" s="137"/>
      <c r="AN2266" s="19"/>
      <c r="AO2266" s="19"/>
      <c r="AP2266" s="19"/>
      <c r="AQ2266" s="19"/>
      <c r="AR2266" s="19"/>
      <c r="AS2266" s="19"/>
      <c r="AT2266" s="19"/>
      <c r="AU2266" s="19"/>
    </row>
    <row r="2267" spans="27:47">
      <c r="AA2267" s="19"/>
      <c r="AB2267" s="19"/>
      <c r="AC2267" s="19"/>
      <c r="AD2267" s="19"/>
      <c r="AE2267" s="19"/>
      <c r="AF2267" s="22"/>
      <c r="AG2267" s="137"/>
      <c r="AN2267" s="19"/>
      <c r="AO2267" s="19"/>
      <c r="AP2267" s="19"/>
      <c r="AQ2267" s="19"/>
      <c r="AR2267" s="19"/>
      <c r="AS2267" s="19"/>
      <c r="AT2267" s="19"/>
      <c r="AU2267" s="19"/>
    </row>
    <row r="2268" spans="27:47">
      <c r="AA2268" s="19"/>
      <c r="AB2268" s="19"/>
      <c r="AC2268" s="19"/>
      <c r="AD2268" s="19"/>
      <c r="AE2268" s="19"/>
      <c r="AF2268" s="22"/>
      <c r="AG2268" s="137"/>
      <c r="AN2268" s="19"/>
      <c r="AO2268" s="19"/>
      <c r="AP2268" s="19"/>
      <c r="AQ2268" s="19"/>
      <c r="AR2268" s="19"/>
      <c r="AS2268" s="19"/>
      <c r="AT2268" s="19"/>
      <c r="AU2268" s="19"/>
    </row>
    <row r="2269" spans="27:47">
      <c r="AA2269" s="19"/>
      <c r="AB2269" s="19"/>
      <c r="AC2269" s="19"/>
      <c r="AD2269" s="19"/>
      <c r="AE2269" s="19"/>
      <c r="AF2269" s="22"/>
      <c r="AG2269" s="137"/>
      <c r="AN2269" s="19"/>
      <c r="AO2269" s="19"/>
      <c r="AP2269" s="19"/>
      <c r="AQ2269" s="19"/>
      <c r="AR2269" s="19"/>
      <c r="AS2269" s="19"/>
      <c r="AT2269" s="19"/>
      <c r="AU2269" s="19"/>
    </row>
    <row r="2270" spans="27:47">
      <c r="AA2270" s="19"/>
      <c r="AB2270" s="19"/>
      <c r="AC2270" s="19"/>
      <c r="AD2270" s="19"/>
      <c r="AE2270" s="19"/>
      <c r="AF2270" s="22"/>
      <c r="AG2270" s="137"/>
      <c r="AN2270" s="19"/>
      <c r="AO2270" s="19"/>
      <c r="AP2270" s="19"/>
      <c r="AQ2270" s="19"/>
      <c r="AR2270" s="19"/>
      <c r="AS2270" s="19"/>
      <c r="AT2270" s="19"/>
      <c r="AU2270" s="19"/>
    </row>
    <row r="2271" spans="27:47">
      <c r="AA2271" s="19"/>
      <c r="AB2271" s="19"/>
      <c r="AC2271" s="19"/>
      <c r="AD2271" s="19"/>
      <c r="AE2271" s="19"/>
      <c r="AF2271" s="22"/>
      <c r="AG2271" s="137"/>
      <c r="AN2271" s="19"/>
      <c r="AO2271" s="19"/>
      <c r="AP2271" s="19"/>
      <c r="AQ2271" s="19"/>
      <c r="AR2271" s="19"/>
      <c r="AS2271" s="19"/>
      <c r="AT2271" s="19"/>
      <c r="AU2271" s="19"/>
    </row>
    <row r="2272" spans="27:47">
      <c r="AA2272" s="19"/>
      <c r="AB2272" s="19"/>
      <c r="AC2272" s="19"/>
      <c r="AD2272" s="19"/>
      <c r="AE2272" s="19"/>
      <c r="AF2272" s="22"/>
      <c r="AG2272" s="137"/>
      <c r="AN2272" s="19"/>
      <c r="AO2272" s="19"/>
      <c r="AP2272" s="19"/>
      <c r="AQ2272" s="19"/>
      <c r="AR2272" s="19"/>
      <c r="AS2272" s="19"/>
      <c r="AT2272" s="19"/>
      <c r="AU2272" s="19"/>
    </row>
    <row r="2273" spans="27:47">
      <c r="AA2273" s="19"/>
      <c r="AB2273" s="19"/>
      <c r="AC2273" s="19"/>
      <c r="AD2273" s="19"/>
      <c r="AE2273" s="19"/>
      <c r="AF2273" s="22"/>
      <c r="AG2273" s="137"/>
      <c r="AN2273" s="19"/>
      <c r="AO2273" s="19"/>
      <c r="AP2273" s="19"/>
      <c r="AQ2273" s="19"/>
      <c r="AR2273" s="19"/>
      <c r="AS2273" s="19"/>
      <c r="AT2273" s="19"/>
      <c r="AU2273" s="19"/>
    </row>
    <row r="2274" spans="27:47">
      <c r="AA2274" s="19"/>
      <c r="AB2274" s="19"/>
      <c r="AC2274" s="19"/>
      <c r="AD2274" s="19"/>
      <c r="AE2274" s="19"/>
      <c r="AF2274" s="22"/>
      <c r="AG2274" s="137"/>
      <c r="AN2274" s="19"/>
      <c r="AO2274" s="19"/>
      <c r="AP2274" s="19"/>
      <c r="AQ2274" s="19"/>
      <c r="AR2274" s="19"/>
      <c r="AS2274" s="19"/>
      <c r="AT2274" s="19"/>
      <c r="AU2274" s="19"/>
    </row>
    <row r="2275" spans="27:47">
      <c r="AA2275" s="19"/>
      <c r="AB2275" s="19"/>
      <c r="AC2275" s="19"/>
      <c r="AD2275" s="19"/>
      <c r="AE2275" s="19"/>
      <c r="AF2275" s="22"/>
      <c r="AG2275" s="137"/>
      <c r="AN2275" s="19"/>
      <c r="AO2275" s="19"/>
      <c r="AP2275" s="19"/>
      <c r="AQ2275" s="19"/>
      <c r="AR2275" s="19"/>
      <c r="AS2275" s="19"/>
      <c r="AT2275" s="19"/>
      <c r="AU2275" s="19"/>
    </row>
    <row r="2276" spans="27:47">
      <c r="AA2276" s="19"/>
      <c r="AB2276" s="19"/>
      <c r="AC2276" s="19"/>
      <c r="AD2276" s="19"/>
      <c r="AE2276" s="19"/>
      <c r="AF2276" s="22"/>
      <c r="AG2276" s="137"/>
      <c r="AN2276" s="19"/>
      <c r="AO2276" s="19"/>
      <c r="AP2276" s="19"/>
      <c r="AQ2276" s="19"/>
      <c r="AR2276" s="19"/>
      <c r="AS2276" s="19"/>
      <c r="AT2276" s="19"/>
      <c r="AU2276" s="19"/>
    </row>
    <row r="2277" spans="27:47">
      <c r="AA2277" s="19"/>
      <c r="AB2277" s="19"/>
      <c r="AC2277" s="19"/>
      <c r="AD2277" s="19"/>
      <c r="AE2277" s="19"/>
      <c r="AF2277" s="22"/>
      <c r="AG2277" s="137"/>
      <c r="AN2277" s="19"/>
      <c r="AO2277" s="19"/>
      <c r="AP2277" s="19"/>
      <c r="AQ2277" s="19"/>
      <c r="AR2277" s="19"/>
      <c r="AS2277" s="19"/>
      <c r="AT2277" s="19"/>
      <c r="AU2277" s="19"/>
    </row>
    <row r="2278" spans="27:47">
      <c r="AA2278" s="19"/>
      <c r="AB2278" s="19"/>
      <c r="AC2278" s="19"/>
      <c r="AD2278" s="19"/>
      <c r="AE2278" s="19"/>
      <c r="AF2278" s="22"/>
      <c r="AG2278" s="137"/>
      <c r="AN2278" s="19"/>
      <c r="AO2278" s="19"/>
      <c r="AP2278" s="19"/>
      <c r="AQ2278" s="19"/>
      <c r="AR2278" s="19"/>
      <c r="AS2278" s="19"/>
      <c r="AT2278" s="19"/>
      <c r="AU2278" s="19"/>
    </row>
    <row r="2279" spans="27:47">
      <c r="AA2279" s="19"/>
      <c r="AB2279" s="19"/>
      <c r="AC2279" s="19"/>
      <c r="AD2279" s="19"/>
      <c r="AE2279" s="19"/>
      <c r="AF2279" s="22"/>
      <c r="AG2279" s="137"/>
      <c r="AN2279" s="19"/>
      <c r="AO2279" s="19"/>
      <c r="AP2279" s="19"/>
      <c r="AQ2279" s="19"/>
      <c r="AR2279" s="19"/>
      <c r="AS2279" s="19"/>
      <c r="AT2279" s="19"/>
      <c r="AU2279" s="19"/>
    </row>
    <row r="2280" spans="27:47">
      <c r="AA2280" s="19"/>
      <c r="AB2280" s="19"/>
      <c r="AC2280" s="19"/>
      <c r="AD2280" s="19"/>
      <c r="AE2280" s="19"/>
      <c r="AF2280" s="22"/>
      <c r="AG2280" s="137"/>
      <c r="AN2280" s="19"/>
      <c r="AO2280" s="19"/>
      <c r="AP2280" s="19"/>
      <c r="AQ2280" s="19"/>
      <c r="AR2280" s="19"/>
      <c r="AS2280" s="19"/>
      <c r="AT2280" s="19"/>
      <c r="AU2280" s="19"/>
    </row>
    <row r="2281" spans="27:47">
      <c r="AA2281" s="19"/>
      <c r="AB2281" s="19"/>
      <c r="AC2281" s="19"/>
      <c r="AD2281" s="19"/>
      <c r="AE2281" s="19"/>
      <c r="AF2281" s="22"/>
      <c r="AG2281" s="137"/>
      <c r="AN2281" s="19"/>
      <c r="AO2281" s="19"/>
      <c r="AP2281" s="19"/>
      <c r="AQ2281" s="19"/>
      <c r="AR2281" s="19"/>
      <c r="AS2281" s="19"/>
      <c r="AT2281" s="19"/>
      <c r="AU2281" s="19"/>
    </row>
    <row r="2282" spans="27:47">
      <c r="AA2282" s="19"/>
      <c r="AB2282" s="19"/>
      <c r="AC2282" s="19"/>
      <c r="AD2282" s="19"/>
      <c r="AE2282" s="19"/>
      <c r="AF2282" s="22"/>
      <c r="AG2282" s="137"/>
      <c r="AN2282" s="19"/>
      <c r="AO2282" s="19"/>
      <c r="AP2282" s="19"/>
      <c r="AQ2282" s="19"/>
      <c r="AR2282" s="19"/>
      <c r="AS2282" s="19"/>
      <c r="AT2282" s="19"/>
      <c r="AU2282" s="19"/>
    </row>
    <row r="2283" spans="27:47">
      <c r="AA2283" s="19"/>
      <c r="AB2283" s="19"/>
      <c r="AC2283" s="19"/>
      <c r="AD2283" s="19"/>
      <c r="AE2283" s="19"/>
      <c r="AF2283" s="22"/>
      <c r="AG2283" s="137"/>
      <c r="AN2283" s="19"/>
      <c r="AO2283" s="19"/>
      <c r="AP2283" s="19"/>
      <c r="AQ2283" s="19"/>
      <c r="AR2283" s="19"/>
      <c r="AS2283" s="19"/>
      <c r="AT2283" s="19"/>
      <c r="AU2283" s="19"/>
    </row>
    <row r="2284" spans="27:47">
      <c r="AA2284" s="19"/>
      <c r="AB2284" s="19"/>
      <c r="AC2284" s="19"/>
      <c r="AD2284" s="19"/>
      <c r="AE2284" s="19"/>
      <c r="AF2284" s="22"/>
      <c r="AG2284" s="137"/>
      <c r="AN2284" s="19"/>
      <c r="AO2284" s="19"/>
      <c r="AP2284" s="19"/>
      <c r="AQ2284" s="19"/>
      <c r="AR2284" s="19"/>
      <c r="AS2284" s="19"/>
      <c r="AT2284" s="19"/>
      <c r="AU2284" s="19"/>
    </row>
    <row r="2285" spans="27:47">
      <c r="AA2285" s="19"/>
      <c r="AB2285" s="19"/>
      <c r="AC2285" s="19"/>
      <c r="AD2285" s="19"/>
      <c r="AE2285" s="19"/>
      <c r="AF2285" s="22"/>
      <c r="AG2285" s="137"/>
      <c r="AN2285" s="19"/>
      <c r="AO2285" s="19"/>
      <c r="AP2285" s="19"/>
      <c r="AQ2285" s="19"/>
      <c r="AR2285" s="19"/>
      <c r="AS2285" s="19"/>
      <c r="AT2285" s="19"/>
      <c r="AU2285" s="19"/>
    </row>
    <row r="2286" spans="27:47">
      <c r="AA2286" s="19"/>
      <c r="AB2286" s="19"/>
      <c r="AC2286" s="19"/>
      <c r="AD2286" s="19"/>
      <c r="AE2286" s="19"/>
      <c r="AF2286" s="22"/>
      <c r="AG2286" s="137"/>
      <c r="AN2286" s="19"/>
      <c r="AO2286" s="19"/>
      <c r="AP2286" s="19"/>
      <c r="AQ2286" s="19"/>
      <c r="AR2286" s="19"/>
      <c r="AS2286" s="19"/>
      <c r="AT2286" s="19"/>
      <c r="AU2286" s="19"/>
    </row>
    <row r="2287" spans="27:47">
      <c r="AA2287" s="19"/>
      <c r="AB2287" s="19"/>
      <c r="AC2287" s="19"/>
      <c r="AD2287" s="19"/>
      <c r="AE2287" s="19"/>
      <c r="AF2287" s="22"/>
      <c r="AG2287" s="137"/>
      <c r="AN2287" s="19"/>
      <c r="AO2287" s="19"/>
      <c r="AP2287" s="19"/>
      <c r="AQ2287" s="19"/>
      <c r="AR2287" s="19"/>
      <c r="AS2287" s="19"/>
      <c r="AT2287" s="19"/>
      <c r="AU2287" s="19"/>
    </row>
    <row r="2288" spans="27:47">
      <c r="AA2288" s="19"/>
      <c r="AB2288" s="19"/>
      <c r="AC2288" s="19"/>
      <c r="AD2288" s="19"/>
      <c r="AE2288" s="19"/>
      <c r="AF2288" s="22"/>
      <c r="AG2288" s="137"/>
      <c r="AN2288" s="19"/>
      <c r="AO2288" s="19"/>
      <c r="AP2288" s="19"/>
      <c r="AQ2288" s="19"/>
      <c r="AR2288" s="19"/>
      <c r="AS2288" s="19"/>
      <c r="AT2288" s="19"/>
      <c r="AU2288" s="19"/>
    </row>
    <row r="2289" spans="27:47">
      <c r="AA2289" s="19"/>
      <c r="AB2289" s="19"/>
      <c r="AC2289" s="19"/>
      <c r="AD2289" s="19"/>
      <c r="AE2289" s="19"/>
      <c r="AF2289" s="22"/>
      <c r="AG2289" s="137"/>
      <c r="AN2289" s="19"/>
      <c r="AO2289" s="19"/>
      <c r="AP2289" s="19"/>
      <c r="AQ2289" s="19"/>
      <c r="AR2289" s="19"/>
      <c r="AS2289" s="19"/>
      <c r="AT2289" s="19"/>
      <c r="AU2289" s="19"/>
    </row>
    <row r="2290" spans="27:47">
      <c r="AA2290" s="19"/>
      <c r="AB2290" s="19"/>
      <c r="AC2290" s="19"/>
      <c r="AD2290" s="19"/>
      <c r="AE2290" s="19"/>
      <c r="AF2290" s="22"/>
      <c r="AG2290" s="137"/>
      <c r="AN2290" s="19"/>
      <c r="AO2290" s="19"/>
      <c r="AP2290" s="19"/>
      <c r="AQ2290" s="19"/>
      <c r="AR2290" s="19"/>
      <c r="AS2290" s="19"/>
      <c r="AT2290" s="19"/>
      <c r="AU2290" s="19"/>
    </row>
    <row r="2291" spans="27:47">
      <c r="AA2291" s="19"/>
      <c r="AB2291" s="19"/>
      <c r="AC2291" s="19"/>
      <c r="AD2291" s="19"/>
      <c r="AE2291" s="19"/>
      <c r="AF2291" s="22"/>
      <c r="AG2291" s="137"/>
      <c r="AN2291" s="19"/>
      <c r="AO2291" s="19"/>
      <c r="AP2291" s="19"/>
      <c r="AQ2291" s="19"/>
      <c r="AR2291" s="19"/>
      <c r="AS2291" s="19"/>
      <c r="AT2291" s="19"/>
      <c r="AU2291" s="19"/>
    </row>
    <row r="2292" spans="27:47">
      <c r="AA2292" s="19"/>
      <c r="AB2292" s="19"/>
      <c r="AC2292" s="19"/>
      <c r="AD2292" s="19"/>
      <c r="AE2292" s="19"/>
      <c r="AF2292" s="22"/>
      <c r="AG2292" s="137"/>
      <c r="AN2292" s="19"/>
      <c r="AO2292" s="19"/>
      <c r="AP2292" s="19"/>
      <c r="AQ2292" s="19"/>
      <c r="AR2292" s="19"/>
      <c r="AS2292" s="19"/>
      <c r="AT2292" s="19"/>
      <c r="AU2292" s="19"/>
    </row>
    <row r="2293" spans="27:47">
      <c r="AA2293" s="19"/>
      <c r="AB2293" s="19"/>
      <c r="AC2293" s="19"/>
      <c r="AD2293" s="19"/>
      <c r="AE2293" s="19"/>
      <c r="AF2293" s="22"/>
      <c r="AG2293" s="137"/>
      <c r="AN2293" s="19"/>
      <c r="AO2293" s="19"/>
      <c r="AP2293" s="19"/>
      <c r="AQ2293" s="19"/>
      <c r="AR2293" s="19"/>
      <c r="AS2293" s="19"/>
      <c r="AT2293" s="19"/>
      <c r="AU2293" s="19"/>
    </row>
    <row r="2294" spans="27:47">
      <c r="AA2294" s="19"/>
      <c r="AB2294" s="19"/>
      <c r="AC2294" s="19"/>
      <c r="AD2294" s="19"/>
      <c r="AE2294" s="19"/>
      <c r="AF2294" s="22"/>
      <c r="AG2294" s="137"/>
      <c r="AN2294" s="19"/>
      <c r="AO2294" s="19"/>
      <c r="AP2294" s="19"/>
      <c r="AQ2294" s="19"/>
      <c r="AR2294" s="19"/>
      <c r="AS2294" s="19"/>
      <c r="AT2294" s="19"/>
      <c r="AU2294" s="19"/>
    </row>
    <row r="2295" spans="27:47">
      <c r="AA2295" s="19"/>
      <c r="AB2295" s="19"/>
      <c r="AC2295" s="19"/>
      <c r="AD2295" s="19"/>
      <c r="AE2295" s="19"/>
      <c r="AF2295" s="22"/>
      <c r="AG2295" s="137"/>
      <c r="AN2295" s="19"/>
      <c r="AO2295" s="19"/>
      <c r="AP2295" s="19"/>
      <c r="AQ2295" s="19"/>
      <c r="AR2295" s="19"/>
      <c r="AS2295" s="19"/>
      <c r="AT2295" s="19"/>
      <c r="AU2295" s="19"/>
    </row>
    <row r="2296" spans="27:47">
      <c r="AA2296" s="19"/>
      <c r="AB2296" s="19"/>
      <c r="AC2296" s="19"/>
      <c r="AD2296" s="19"/>
      <c r="AE2296" s="19"/>
      <c r="AF2296" s="22"/>
      <c r="AG2296" s="137"/>
      <c r="AN2296" s="19"/>
      <c r="AO2296" s="19"/>
      <c r="AP2296" s="19"/>
      <c r="AQ2296" s="19"/>
      <c r="AR2296" s="19"/>
      <c r="AS2296" s="19"/>
      <c r="AT2296" s="19"/>
      <c r="AU2296" s="19"/>
    </row>
    <row r="2297" spans="27:47">
      <c r="AA2297" s="19"/>
      <c r="AB2297" s="19"/>
      <c r="AC2297" s="19"/>
      <c r="AD2297" s="19"/>
      <c r="AE2297" s="19"/>
      <c r="AF2297" s="22"/>
      <c r="AG2297" s="137"/>
      <c r="AN2297" s="19"/>
      <c r="AO2297" s="19"/>
      <c r="AP2297" s="19"/>
      <c r="AQ2297" s="19"/>
      <c r="AR2297" s="19"/>
      <c r="AS2297" s="19"/>
      <c r="AT2297" s="19"/>
      <c r="AU2297" s="19"/>
    </row>
    <row r="2298" spans="27:47">
      <c r="AA2298" s="19"/>
      <c r="AB2298" s="19"/>
      <c r="AC2298" s="19"/>
      <c r="AD2298" s="19"/>
      <c r="AE2298" s="19"/>
      <c r="AF2298" s="22"/>
      <c r="AG2298" s="137"/>
      <c r="AN2298" s="19"/>
      <c r="AO2298" s="19"/>
      <c r="AP2298" s="19"/>
      <c r="AQ2298" s="19"/>
      <c r="AR2298" s="19"/>
      <c r="AS2298" s="19"/>
      <c r="AT2298" s="19"/>
      <c r="AU2298" s="19"/>
    </row>
    <row r="2299" spans="27:47">
      <c r="AA2299" s="19"/>
      <c r="AB2299" s="19"/>
      <c r="AC2299" s="19"/>
      <c r="AD2299" s="19"/>
      <c r="AE2299" s="19"/>
      <c r="AF2299" s="22"/>
      <c r="AG2299" s="137"/>
      <c r="AN2299" s="19"/>
      <c r="AO2299" s="19"/>
      <c r="AP2299" s="19"/>
      <c r="AQ2299" s="19"/>
      <c r="AR2299" s="19"/>
      <c r="AS2299" s="19"/>
      <c r="AT2299" s="19"/>
      <c r="AU2299" s="19"/>
    </row>
    <row r="2300" spans="27:47">
      <c r="AA2300" s="19"/>
      <c r="AB2300" s="19"/>
      <c r="AC2300" s="19"/>
      <c r="AD2300" s="19"/>
      <c r="AE2300" s="19"/>
      <c r="AF2300" s="22"/>
      <c r="AG2300" s="137"/>
      <c r="AN2300" s="19"/>
      <c r="AO2300" s="19"/>
      <c r="AP2300" s="19"/>
      <c r="AQ2300" s="19"/>
      <c r="AR2300" s="19"/>
      <c r="AS2300" s="19"/>
      <c r="AT2300" s="19"/>
      <c r="AU2300" s="19"/>
    </row>
    <row r="2301" spans="27:47">
      <c r="AA2301" s="19"/>
      <c r="AB2301" s="19"/>
      <c r="AC2301" s="19"/>
      <c r="AD2301" s="19"/>
      <c r="AE2301" s="19"/>
      <c r="AF2301" s="22"/>
      <c r="AG2301" s="137"/>
      <c r="AN2301" s="19"/>
      <c r="AO2301" s="19"/>
      <c r="AP2301" s="19"/>
      <c r="AQ2301" s="19"/>
      <c r="AR2301" s="19"/>
      <c r="AS2301" s="19"/>
      <c r="AT2301" s="19"/>
      <c r="AU2301" s="19"/>
    </row>
    <row r="2302" spans="27:47">
      <c r="AA2302" s="19"/>
      <c r="AB2302" s="19"/>
      <c r="AC2302" s="19"/>
      <c r="AD2302" s="19"/>
      <c r="AE2302" s="19"/>
      <c r="AF2302" s="22"/>
      <c r="AG2302" s="137"/>
      <c r="AN2302" s="19"/>
      <c r="AO2302" s="19"/>
      <c r="AP2302" s="19"/>
      <c r="AQ2302" s="19"/>
      <c r="AR2302" s="19"/>
      <c r="AS2302" s="19"/>
      <c r="AT2302" s="19"/>
      <c r="AU2302" s="19"/>
    </row>
    <row r="2303" spans="27:47">
      <c r="AA2303" s="19"/>
      <c r="AB2303" s="19"/>
      <c r="AC2303" s="19"/>
      <c r="AD2303" s="19"/>
      <c r="AE2303" s="19"/>
      <c r="AF2303" s="22"/>
      <c r="AG2303" s="137"/>
      <c r="AN2303" s="19"/>
      <c r="AO2303" s="19"/>
      <c r="AP2303" s="19"/>
      <c r="AQ2303" s="19"/>
      <c r="AR2303" s="19"/>
      <c r="AS2303" s="19"/>
      <c r="AT2303" s="19"/>
      <c r="AU2303" s="19"/>
    </row>
    <row r="2304" spans="27:47">
      <c r="AA2304" s="19"/>
      <c r="AB2304" s="19"/>
      <c r="AC2304" s="19"/>
      <c r="AD2304" s="19"/>
      <c r="AE2304" s="19"/>
      <c r="AF2304" s="22"/>
      <c r="AG2304" s="137"/>
      <c r="AN2304" s="19"/>
      <c r="AO2304" s="19"/>
      <c r="AP2304" s="19"/>
      <c r="AQ2304" s="19"/>
      <c r="AR2304" s="19"/>
      <c r="AS2304" s="19"/>
      <c r="AT2304" s="19"/>
      <c r="AU2304" s="19"/>
    </row>
    <row r="2305" spans="27:47">
      <c r="AA2305" s="19"/>
      <c r="AB2305" s="19"/>
      <c r="AC2305" s="19"/>
      <c r="AD2305" s="19"/>
      <c r="AE2305" s="19"/>
      <c r="AF2305" s="22"/>
      <c r="AG2305" s="137"/>
      <c r="AN2305" s="19"/>
      <c r="AO2305" s="19"/>
      <c r="AP2305" s="19"/>
      <c r="AQ2305" s="19"/>
      <c r="AR2305" s="19"/>
      <c r="AS2305" s="19"/>
      <c r="AT2305" s="19"/>
      <c r="AU2305" s="19"/>
    </row>
    <row r="2306" spans="27:47">
      <c r="AA2306" s="19"/>
      <c r="AB2306" s="19"/>
      <c r="AC2306" s="19"/>
      <c r="AD2306" s="19"/>
      <c r="AE2306" s="19"/>
      <c r="AF2306" s="22"/>
      <c r="AG2306" s="137"/>
      <c r="AN2306" s="19"/>
      <c r="AO2306" s="19"/>
      <c r="AP2306" s="19"/>
      <c r="AQ2306" s="19"/>
      <c r="AR2306" s="19"/>
      <c r="AS2306" s="19"/>
      <c r="AT2306" s="19"/>
      <c r="AU2306" s="19"/>
    </row>
    <row r="2307" spans="27:47">
      <c r="AA2307" s="19"/>
      <c r="AB2307" s="19"/>
      <c r="AC2307" s="19"/>
      <c r="AD2307" s="19"/>
      <c r="AE2307" s="19"/>
      <c r="AF2307" s="22"/>
      <c r="AG2307" s="137"/>
      <c r="AN2307" s="19"/>
      <c r="AO2307" s="19"/>
      <c r="AP2307" s="19"/>
      <c r="AQ2307" s="19"/>
      <c r="AR2307" s="19"/>
      <c r="AS2307" s="19"/>
      <c r="AT2307" s="19"/>
      <c r="AU2307" s="19"/>
    </row>
    <row r="2308" spans="27:47">
      <c r="AA2308" s="19"/>
      <c r="AB2308" s="19"/>
      <c r="AC2308" s="19"/>
      <c r="AD2308" s="19"/>
      <c r="AE2308" s="19"/>
      <c r="AF2308" s="22"/>
      <c r="AG2308" s="137"/>
      <c r="AN2308" s="19"/>
      <c r="AO2308" s="19"/>
      <c r="AP2308" s="19"/>
      <c r="AQ2308" s="19"/>
      <c r="AR2308" s="19"/>
      <c r="AS2308" s="19"/>
      <c r="AT2308" s="19"/>
      <c r="AU2308" s="19"/>
    </row>
    <row r="2309" spans="27:47">
      <c r="AA2309" s="19"/>
      <c r="AB2309" s="19"/>
      <c r="AC2309" s="19"/>
      <c r="AD2309" s="19"/>
      <c r="AE2309" s="19"/>
      <c r="AF2309" s="22"/>
      <c r="AG2309" s="137"/>
      <c r="AN2309" s="19"/>
      <c r="AO2309" s="19"/>
      <c r="AP2309" s="19"/>
      <c r="AQ2309" s="19"/>
      <c r="AR2309" s="19"/>
      <c r="AS2309" s="19"/>
      <c r="AT2309" s="19"/>
      <c r="AU2309" s="19"/>
    </row>
    <row r="2310" spans="27:47">
      <c r="AA2310" s="19"/>
      <c r="AB2310" s="19"/>
      <c r="AC2310" s="19"/>
      <c r="AD2310" s="19"/>
      <c r="AE2310" s="19"/>
      <c r="AF2310" s="22"/>
      <c r="AG2310" s="137"/>
      <c r="AN2310" s="19"/>
      <c r="AO2310" s="19"/>
      <c r="AP2310" s="19"/>
      <c r="AQ2310" s="19"/>
      <c r="AR2310" s="19"/>
      <c r="AS2310" s="19"/>
      <c r="AT2310" s="19"/>
      <c r="AU2310" s="19"/>
    </row>
    <row r="2311" spans="27:47">
      <c r="AA2311" s="19"/>
      <c r="AB2311" s="19"/>
      <c r="AC2311" s="19"/>
      <c r="AD2311" s="19"/>
      <c r="AE2311" s="19"/>
      <c r="AF2311" s="22"/>
      <c r="AG2311" s="137"/>
      <c r="AN2311" s="19"/>
      <c r="AO2311" s="19"/>
      <c r="AP2311" s="19"/>
      <c r="AQ2311" s="19"/>
      <c r="AR2311" s="19"/>
      <c r="AS2311" s="19"/>
      <c r="AT2311" s="19"/>
      <c r="AU2311" s="19"/>
    </row>
    <row r="2312" spans="27:47">
      <c r="AA2312" s="19"/>
      <c r="AB2312" s="19"/>
      <c r="AC2312" s="19"/>
      <c r="AD2312" s="19"/>
      <c r="AE2312" s="19"/>
      <c r="AF2312" s="22"/>
      <c r="AG2312" s="137"/>
      <c r="AN2312" s="19"/>
      <c r="AO2312" s="19"/>
      <c r="AP2312" s="19"/>
      <c r="AQ2312" s="19"/>
      <c r="AR2312" s="19"/>
      <c r="AS2312" s="19"/>
      <c r="AT2312" s="19"/>
      <c r="AU2312" s="19"/>
    </row>
    <row r="2313" spans="27:47">
      <c r="AA2313" s="19"/>
      <c r="AB2313" s="19"/>
      <c r="AC2313" s="19"/>
      <c r="AD2313" s="19"/>
      <c r="AE2313" s="19"/>
      <c r="AF2313" s="22"/>
      <c r="AG2313" s="137"/>
      <c r="AN2313" s="19"/>
      <c r="AO2313" s="19"/>
      <c r="AP2313" s="19"/>
      <c r="AQ2313" s="19"/>
      <c r="AR2313" s="19"/>
      <c r="AS2313" s="19"/>
      <c r="AT2313" s="19"/>
      <c r="AU2313" s="19"/>
    </row>
    <row r="2314" spans="27:47">
      <c r="AA2314" s="19"/>
      <c r="AB2314" s="19"/>
      <c r="AC2314" s="19"/>
      <c r="AD2314" s="19"/>
      <c r="AE2314" s="19"/>
      <c r="AF2314" s="22"/>
      <c r="AG2314" s="137"/>
      <c r="AN2314" s="19"/>
      <c r="AO2314" s="19"/>
      <c r="AP2314" s="19"/>
      <c r="AQ2314" s="19"/>
      <c r="AR2314" s="19"/>
      <c r="AS2314" s="19"/>
      <c r="AT2314" s="19"/>
      <c r="AU2314" s="19"/>
    </row>
    <row r="2315" spans="27:47">
      <c r="AA2315" s="19"/>
      <c r="AB2315" s="19"/>
      <c r="AC2315" s="19"/>
      <c r="AD2315" s="19"/>
      <c r="AE2315" s="19"/>
      <c r="AF2315" s="22"/>
      <c r="AG2315" s="137"/>
      <c r="AN2315" s="19"/>
      <c r="AO2315" s="19"/>
      <c r="AP2315" s="19"/>
      <c r="AQ2315" s="19"/>
      <c r="AR2315" s="19"/>
      <c r="AS2315" s="19"/>
      <c r="AT2315" s="19"/>
      <c r="AU2315" s="19"/>
    </row>
    <row r="2316" spans="27:47">
      <c r="AA2316" s="19"/>
      <c r="AB2316" s="19"/>
      <c r="AC2316" s="19"/>
      <c r="AD2316" s="19"/>
      <c r="AE2316" s="19"/>
      <c r="AF2316" s="22"/>
      <c r="AG2316" s="137"/>
      <c r="AN2316" s="19"/>
      <c r="AO2316" s="19"/>
      <c r="AP2316" s="19"/>
      <c r="AQ2316" s="19"/>
      <c r="AR2316" s="19"/>
      <c r="AS2316" s="19"/>
      <c r="AT2316" s="19"/>
      <c r="AU2316" s="19"/>
    </row>
    <row r="2317" spans="27:47">
      <c r="AA2317" s="19"/>
      <c r="AB2317" s="19"/>
      <c r="AC2317" s="19"/>
      <c r="AD2317" s="19"/>
      <c r="AE2317" s="19"/>
      <c r="AF2317" s="22"/>
      <c r="AG2317" s="137"/>
      <c r="AN2317" s="19"/>
      <c r="AO2317" s="19"/>
      <c r="AP2317" s="19"/>
      <c r="AQ2317" s="19"/>
      <c r="AR2317" s="19"/>
      <c r="AS2317" s="19"/>
      <c r="AT2317" s="19"/>
      <c r="AU2317" s="19"/>
    </row>
    <row r="2318" spans="27:47">
      <c r="AA2318" s="19"/>
      <c r="AB2318" s="19"/>
      <c r="AC2318" s="19"/>
      <c r="AD2318" s="19"/>
      <c r="AE2318" s="19"/>
      <c r="AF2318" s="22"/>
      <c r="AG2318" s="137"/>
      <c r="AN2318" s="19"/>
      <c r="AO2318" s="19"/>
      <c r="AP2318" s="19"/>
      <c r="AQ2318" s="19"/>
      <c r="AR2318" s="19"/>
      <c r="AS2318" s="19"/>
      <c r="AT2318" s="19"/>
      <c r="AU2318" s="19"/>
    </row>
    <row r="2319" spans="27:47">
      <c r="AA2319" s="19"/>
      <c r="AB2319" s="19"/>
      <c r="AC2319" s="19"/>
      <c r="AD2319" s="19"/>
      <c r="AE2319" s="19"/>
      <c r="AF2319" s="22"/>
      <c r="AG2319" s="137"/>
      <c r="AN2319" s="19"/>
      <c r="AO2319" s="19"/>
      <c r="AP2319" s="19"/>
      <c r="AQ2319" s="19"/>
      <c r="AR2319" s="19"/>
      <c r="AS2319" s="19"/>
      <c r="AT2319" s="19"/>
      <c r="AU2319" s="19"/>
    </row>
    <row r="2320" spans="27:47">
      <c r="AA2320" s="19"/>
      <c r="AB2320" s="19"/>
      <c r="AC2320" s="19"/>
      <c r="AD2320" s="19"/>
      <c r="AE2320" s="19"/>
      <c r="AF2320" s="22"/>
      <c r="AG2320" s="137"/>
      <c r="AN2320" s="19"/>
      <c r="AO2320" s="19"/>
      <c r="AP2320" s="19"/>
      <c r="AQ2320" s="19"/>
      <c r="AR2320" s="19"/>
      <c r="AS2320" s="19"/>
      <c r="AT2320" s="19"/>
      <c r="AU2320" s="19"/>
    </row>
    <row r="2321" spans="27:47">
      <c r="AA2321" s="19"/>
      <c r="AB2321" s="19"/>
      <c r="AC2321" s="19"/>
      <c r="AD2321" s="19"/>
      <c r="AE2321" s="19"/>
      <c r="AF2321" s="22"/>
      <c r="AG2321" s="137"/>
      <c r="AN2321" s="19"/>
      <c r="AO2321" s="19"/>
      <c r="AP2321" s="19"/>
      <c r="AQ2321" s="19"/>
      <c r="AR2321" s="19"/>
      <c r="AS2321" s="19"/>
      <c r="AT2321" s="19"/>
      <c r="AU2321" s="19"/>
    </row>
    <row r="2322" spans="27:47">
      <c r="AA2322" s="19"/>
      <c r="AB2322" s="19"/>
      <c r="AC2322" s="19"/>
      <c r="AD2322" s="19"/>
      <c r="AE2322" s="19"/>
      <c r="AF2322" s="22"/>
      <c r="AG2322" s="137"/>
      <c r="AN2322" s="19"/>
      <c r="AO2322" s="19"/>
      <c r="AP2322" s="19"/>
      <c r="AQ2322" s="19"/>
      <c r="AR2322" s="19"/>
      <c r="AS2322" s="19"/>
      <c r="AT2322" s="19"/>
      <c r="AU2322" s="19"/>
    </row>
    <row r="2323" spans="27:47">
      <c r="AA2323" s="19"/>
      <c r="AB2323" s="19"/>
      <c r="AC2323" s="19"/>
      <c r="AD2323" s="19"/>
      <c r="AE2323" s="19"/>
      <c r="AF2323" s="22"/>
      <c r="AG2323" s="137"/>
      <c r="AN2323" s="19"/>
      <c r="AO2323" s="19"/>
      <c r="AP2323" s="19"/>
      <c r="AQ2323" s="19"/>
      <c r="AR2323" s="19"/>
      <c r="AS2323" s="19"/>
      <c r="AT2323" s="19"/>
      <c r="AU2323" s="19"/>
    </row>
    <row r="2324" spans="27:47">
      <c r="AA2324" s="19"/>
      <c r="AB2324" s="19"/>
      <c r="AC2324" s="19"/>
      <c r="AD2324" s="19"/>
      <c r="AE2324" s="19"/>
      <c r="AF2324" s="22"/>
      <c r="AG2324" s="137"/>
      <c r="AN2324" s="19"/>
      <c r="AO2324" s="19"/>
      <c r="AP2324" s="19"/>
      <c r="AQ2324" s="19"/>
      <c r="AR2324" s="19"/>
      <c r="AS2324" s="19"/>
      <c r="AT2324" s="19"/>
      <c r="AU2324" s="19"/>
    </row>
    <row r="2325" spans="27:47">
      <c r="AA2325" s="19"/>
      <c r="AB2325" s="19"/>
      <c r="AC2325" s="19"/>
      <c r="AD2325" s="19"/>
      <c r="AE2325" s="19"/>
      <c r="AF2325" s="22"/>
      <c r="AG2325" s="137"/>
      <c r="AN2325" s="19"/>
      <c r="AO2325" s="19"/>
      <c r="AP2325" s="19"/>
      <c r="AQ2325" s="19"/>
      <c r="AR2325" s="19"/>
      <c r="AS2325" s="19"/>
      <c r="AT2325" s="19"/>
      <c r="AU2325" s="19"/>
    </row>
    <row r="2326" spans="27:47">
      <c r="AA2326" s="19"/>
      <c r="AB2326" s="19"/>
      <c r="AC2326" s="19"/>
      <c r="AD2326" s="19"/>
      <c r="AE2326" s="19"/>
      <c r="AF2326" s="22"/>
      <c r="AG2326" s="137"/>
      <c r="AN2326" s="19"/>
      <c r="AO2326" s="19"/>
      <c r="AP2326" s="19"/>
      <c r="AQ2326" s="19"/>
      <c r="AR2326" s="19"/>
      <c r="AS2326" s="19"/>
      <c r="AT2326" s="19"/>
      <c r="AU2326" s="19"/>
    </row>
    <row r="2327" spans="27:47">
      <c r="AA2327" s="19"/>
      <c r="AB2327" s="19"/>
      <c r="AC2327" s="19"/>
      <c r="AD2327" s="19"/>
      <c r="AE2327" s="19"/>
      <c r="AF2327" s="22"/>
      <c r="AG2327" s="137"/>
      <c r="AN2327" s="19"/>
      <c r="AO2327" s="19"/>
      <c r="AP2327" s="19"/>
      <c r="AQ2327" s="19"/>
      <c r="AR2327" s="19"/>
      <c r="AS2327" s="19"/>
      <c r="AT2327" s="19"/>
      <c r="AU2327" s="19"/>
    </row>
    <row r="2328" spans="27:47">
      <c r="AA2328" s="19"/>
      <c r="AB2328" s="19"/>
      <c r="AC2328" s="19"/>
      <c r="AD2328" s="19"/>
      <c r="AE2328" s="19"/>
      <c r="AF2328" s="22"/>
      <c r="AG2328" s="137"/>
      <c r="AN2328" s="19"/>
      <c r="AO2328" s="19"/>
      <c r="AP2328" s="19"/>
      <c r="AQ2328" s="19"/>
      <c r="AR2328" s="19"/>
      <c r="AS2328" s="19"/>
      <c r="AT2328" s="19"/>
      <c r="AU2328" s="19"/>
    </row>
    <row r="2329" spans="27:47">
      <c r="AA2329" s="19"/>
      <c r="AB2329" s="19"/>
      <c r="AC2329" s="19"/>
      <c r="AD2329" s="19"/>
      <c r="AE2329" s="19"/>
      <c r="AF2329" s="22"/>
      <c r="AG2329" s="137"/>
      <c r="AN2329" s="19"/>
      <c r="AO2329" s="19"/>
      <c r="AP2329" s="19"/>
      <c r="AQ2329" s="19"/>
      <c r="AR2329" s="19"/>
      <c r="AS2329" s="19"/>
      <c r="AT2329" s="19"/>
      <c r="AU2329" s="19"/>
    </row>
    <row r="2330" spans="27:47">
      <c r="AA2330" s="19"/>
      <c r="AB2330" s="19"/>
      <c r="AC2330" s="19"/>
      <c r="AD2330" s="19"/>
      <c r="AE2330" s="19"/>
      <c r="AF2330" s="22"/>
      <c r="AG2330" s="137"/>
      <c r="AN2330" s="19"/>
      <c r="AO2330" s="19"/>
      <c r="AP2330" s="19"/>
      <c r="AQ2330" s="19"/>
      <c r="AR2330" s="19"/>
      <c r="AS2330" s="19"/>
      <c r="AT2330" s="19"/>
      <c r="AU2330" s="19"/>
    </row>
    <row r="2331" spans="27:47">
      <c r="AA2331" s="19"/>
      <c r="AB2331" s="19"/>
      <c r="AC2331" s="19"/>
      <c r="AD2331" s="19"/>
      <c r="AE2331" s="19"/>
      <c r="AF2331" s="22"/>
      <c r="AG2331" s="137"/>
      <c r="AN2331" s="19"/>
      <c r="AO2331" s="19"/>
      <c r="AP2331" s="19"/>
      <c r="AQ2331" s="19"/>
      <c r="AR2331" s="19"/>
      <c r="AS2331" s="19"/>
      <c r="AT2331" s="19"/>
      <c r="AU2331" s="19"/>
    </row>
    <row r="2332" spans="27:47">
      <c r="AA2332" s="19"/>
      <c r="AB2332" s="19"/>
      <c r="AC2332" s="19"/>
      <c r="AD2332" s="19"/>
      <c r="AE2332" s="19"/>
      <c r="AF2332" s="22"/>
      <c r="AG2332" s="137"/>
      <c r="AN2332" s="19"/>
      <c r="AO2332" s="19"/>
      <c r="AP2332" s="19"/>
      <c r="AQ2332" s="19"/>
      <c r="AR2332" s="19"/>
      <c r="AS2332" s="19"/>
      <c r="AT2332" s="19"/>
      <c r="AU2332" s="19"/>
    </row>
    <row r="2333" spans="27:47">
      <c r="AA2333" s="19"/>
      <c r="AB2333" s="19"/>
      <c r="AC2333" s="19"/>
      <c r="AD2333" s="19"/>
      <c r="AE2333" s="19"/>
      <c r="AF2333" s="22"/>
      <c r="AG2333" s="137"/>
      <c r="AN2333" s="19"/>
      <c r="AO2333" s="19"/>
      <c r="AP2333" s="19"/>
      <c r="AQ2333" s="19"/>
      <c r="AR2333" s="19"/>
      <c r="AS2333" s="19"/>
      <c r="AT2333" s="19"/>
      <c r="AU2333" s="19"/>
    </row>
    <row r="2334" spans="27:47">
      <c r="AA2334" s="19"/>
      <c r="AB2334" s="19"/>
      <c r="AC2334" s="19"/>
      <c r="AD2334" s="19"/>
      <c r="AE2334" s="19"/>
      <c r="AF2334" s="22"/>
      <c r="AG2334" s="137"/>
      <c r="AN2334" s="19"/>
      <c r="AO2334" s="19"/>
      <c r="AP2334" s="19"/>
      <c r="AQ2334" s="19"/>
      <c r="AR2334" s="19"/>
      <c r="AS2334" s="19"/>
      <c r="AT2334" s="19"/>
      <c r="AU2334" s="19"/>
    </row>
    <row r="2335" spans="27:47">
      <c r="AA2335" s="19"/>
      <c r="AB2335" s="19"/>
      <c r="AC2335" s="19"/>
      <c r="AD2335" s="19"/>
      <c r="AE2335" s="19"/>
      <c r="AF2335" s="22"/>
      <c r="AG2335" s="137"/>
      <c r="AN2335" s="19"/>
      <c r="AO2335" s="19"/>
      <c r="AP2335" s="19"/>
      <c r="AQ2335" s="19"/>
      <c r="AR2335" s="19"/>
      <c r="AS2335" s="19"/>
      <c r="AT2335" s="19"/>
      <c r="AU2335" s="19"/>
    </row>
    <row r="2336" spans="27:47">
      <c r="AA2336" s="19"/>
      <c r="AB2336" s="19"/>
      <c r="AC2336" s="19"/>
      <c r="AD2336" s="19"/>
      <c r="AE2336" s="19"/>
      <c r="AF2336" s="22"/>
      <c r="AG2336" s="137"/>
      <c r="AN2336" s="19"/>
      <c r="AO2336" s="19"/>
      <c r="AP2336" s="19"/>
      <c r="AQ2336" s="19"/>
      <c r="AR2336" s="19"/>
      <c r="AS2336" s="19"/>
      <c r="AT2336" s="19"/>
      <c r="AU2336" s="19"/>
    </row>
    <row r="2337" spans="27:47">
      <c r="AA2337" s="19"/>
      <c r="AB2337" s="19"/>
      <c r="AC2337" s="19"/>
      <c r="AD2337" s="19"/>
      <c r="AE2337" s="19"/>
      <c r="AF2337" s="22"/>
      <c r="AG2337" s="137"/>
      <c r="AN2337" s="19"/>
      <c r="AO2337" s="19"/>
      <c r="AP2337" s="19"/>
      <c r="AQ2337" s="19"/>
      <c r="AR2337" s="19"/>
      <c r="AS2337" s="19"/>
      <c r="AT2337" s="19"/>
      <c r="AU2337" s="19"/>
    </row>
    <row r="2338" spans="27:47">
      <c r="AA2338" s="19"/>
      <c r="AB2338" s="19"/>
      <c r="AC2338" s="19"/>
      <c r="AD2338" s="19"/>
      <c r="AE2338" s="19"/>
      <c r="AF2338" s="22"/>
      <c r="AG2338" s="137"/>
      <c r="AN2338" s="19"/>
      <c r="AO2338" s="19"/>
      <c r="AP2338" s="19"/>
      <c r="AQ2338" s="19"/>
      <c r="AR2338" s="19"/>
      <c r="AS2338" s="19"/>
      <c r="AT2338" s="19"/>
      <c r="AU2338" s="19"/>
    </row>
    <row r="2339" spans="27:47">
      <c r="AA2339" s="19"/>
      <c r="AB2339" s="19"/>
      <c r="AC2339" s="19"/>
      <c r="AD2339" s="19"/>
      <c r="AE2339" s="19"/>
      <c r="AF2339" s="22"/>
      <c r="AG2339" s="137"/>
      <c r="AN2339" s="19"/>
      <c r="AO2339" s="19"/>
      <c r="AP2339" s="19"/>
      <c r="AQ2339" s="19"/>
      <c r="AR2339" s="19"/>
      <c r="AS2339" s="19"/>
      <c r="AT2339" s="19"/>
      <c r="AU2339" s="19"/>
    </row>
    <row r="2340" spans="27:47">
      <c r="AA2340" s="19"/>
      <c r="AB2340" s="19"/>
      <c r="AC2340" s="19"/>
      <c r="AD2340" s="19"/>
      <c r="AE2340" s="19"/>
      <c r="AF2340" s="22"/>
      <c r="AG2340" s="137"/>
      <c r="AN2340" s="19"/>
      <c r="AO2340" s="19"/>
      <c r="AP2340" s="19"/>
      <c r="AQ2340" s="19"/>
      <c r="AR2340" s="19"/>
      <c r="AS2340" s="19"/>
      <c r="AT2340" s="19"/>
      <c r="AU2340" s="19"/>
    </row>
    <row r="2341" spans="27:47">
      <c r="AA2341" s="19"/>
      <c r="AB2341" s="19"/>
      <c r="AC2341" s="19"/>
      <c r="AD2341" s="19"/>
      <c r="AE2341" s="19"/>
      <c r="AF2341" s="22"/>
      <c r="AG2341" s="137"/>
      <c r="AN2341" s="19"/>
      <c r="AO2341" s="19"/>
      <c r="AP2341" s="19"/>
      <c r="AQ2341" s="19"/>
      <c r="AR2341" s="19"/>
      <c r="AS2341" s="19"/>
      <c r="AT2341" s="19"/>
      <c r="AU2341" s="19"/>
    </row>
    <row r="2342" spans="27:47">
      <c r="AA2342" s="19"/>
      <c r="AB2342" s="19"/>
      <c r="AC2342" s="19"/>
      <c r="AD2342" s="19"/>
      <c r="AE2342" s="19"/>
      <c r="AF2342" s="22"/>
      <c r="AG2342" s="137"/>
      <c r="AN2342" s="19"/>
      <c r="AO2342" s="19"/>
      <c r="AP2342" s="19"/>
      <c r="AQ2342" s="19"/>
      <c r="AR2342" s="19"/>
      <c r="AS2342" s="19"/>
      <c r="AT2342" s="19"/>
      <c r="AU2342" s="19"/>
    </row>
    <row r="2343" spans="27:47">
      <c r="AA2343" s="19"/>
      <c r="AB2343" s="19"/>
      <c r="AC2343" s="19"/>
      <c r="AD2343" s="19"/>
      <c r="AE2343" s="19"/>
      <c r="AF2343" s="22"/>
      <c r="AG2343" s="137"/>
      <c r="AN2343" s="19"/>
      <c r="AO2343" s="19"/>
      <c r="AP2343" s="19"/>
      <c r="AQ2343" s="19"/>
      <c r="AR2343" s="19"/>
      <c r="AS2343" s="19"/>
      <c r="AT2343" s="19"/>
      <c r="AU2343" s="19"/>
    </row>
    <row r="2344" spans="27:47">
      <c r="AA2344" s="19"/>
      <c r="AB2344" s="19"/>
      <c r="AC2344" s="19"/>
      <c r="AD2344" s="19"/>
      <c r="AE2344" s="19"/>
      <c r="AF2344" s="22"/>
      <c r="AG2344" s="137"/>
      <c r="AN2344" s="19"/>
      <c r="AO2344" s="19"/>
      <c r="AP2344" s="19"/>
      <c r="AQ2344" s="19"/>
      <c r="AR2344" s="19"/>
      <c r="AS2344" s="19"/>
      <c r="AT2344" s="19"/>
      <c r="AU2344" s="19"/>
    </row>
    <row r="2345" spans="27:47">
      <c r="AA2345" s="19"/>
      <c r="AB2345" s="19"/>
      <c r="AC2345" s="19"/>
      <c r="AD2345" s="19"/>
      <c r="AE2345" s="19"/>
      <c r="AF2345" s="22"/>
      <c r="AG2345" s="137"/>
      <c r="AN2345" s="19"/>
      <c r="AO2345" s="19"/>
      <c r="AP2345" s="19"/>
      <c r="AQ2345" s="19"/>
      <c r="AR2345" s="19"/>
      <c r="AS2345" s="19"/>
      <c r="AT2345" s="19"/>
      <c r="AU2345" s="19"/>
    </row>
    <row r="2346" spans="27:47">
      <c r="AA2346" s="19"/>
      <c r="AB2346" s="19"/>
      <c r="AC2346" s="19"/>
      <c r="AD2346" s="19"/>
      <c r="AE2346" s="19"/>
      <c r="AF2346" s="22"/>
      <c r="AG2346" s="137"/>
      <c r="AN2346" s="19"/>
      <c r="AO2346" s="19"/>
      <c r="AP2346" s="19"/>
      <c r="AQ2346" s="19"/>
      <c r="AR2346" s="19"/>
      <c r="AS2346" s="19"/>
      <c r="AT2346" s="19"/>
      <c r="AU2346" s="19"/>
    </row>
    <row r="2347" spans="27:47">
      <c r="AA2347" s="19"/>
      <c r="AB2347" s="19"/>
      <c r="AC2347" s="19"/>
      <c r="AD2347" s="19"/>
      <c r="AE2347" s="19"/>
      <c r="AF2347" s="22"/>
      <c r="AG2347" s="137"/>
      <c r="AN2347" s="19"/>
      <c r="AO2347" s="19"/>
      <c r="AP2347" s="19"/>
      <c r="AQ2347" s="19"/>
      <c r="AR2347" s="19"/>
      <c r="AS2347" s="19"/>
      <c r="AT2347" s="19"/>
      <c r="AU2347" s="19"/>
    </row>
    <row r="2348" spans="27:47">
      <c r="AA2348" s="19"/>
      <c r="AB2348" s="19"/>
      <c r="AC2348" s="19"/>
      <c r="AD2348" s="19"/>
      <c r="AE2348" s="19"/>
      <c r="AF2348" s="22"/>
      <c r="AG2348" s="137"/>
      <c r="AN2348" s="19"/>
      <c r="AO2348" s="19"/>
      <c r="AP2348" s="19"/>
      <c r="AQ2348" s="19"/>
      <c r="AR2348" s="19"/>
      <c r="AS2348" s="19"/>
      <c r="AT2348" s="19"/>
      <c r="AU2348" s="19"/>
    </row>
    <row r="2349" spans="27:47">
      <c r="AA2349" s="19"/>
      <c r="AB2349" s="19"/>
      <c r="AC2349" s="19"/>
      <c r="AD2349" s="19"/>
      <c r="AE2349" s="19"/>
      <c r="AF2349" s="22"/>
      <c r="AG2349" s="137"/>
      <c r="AN2349" s="19"/>
      <c r="AO2349" s="19"/>
      <c r="AP2349" s="19"/>
      <c r="AQ2349" s="19"/>
      <c r="AR2349" s="19"/>
      <c r="AS2349" s="19"/>
      <c r="AT2349" s="19"/>
      <c r="AU2349" s="19"/>
    </row>
    <row r="2350" spans="27:47">
      <c r="AA2350" s="19"/>
      <c r="AB2350" s="19"/>
      <c r="AC2350" s="19"/>
      <c r="AD2350" s="19"/>
      <c r="AE2350" s="19"/>
      <c r="AF2350" s="22"/>
      <c r="AG2350" s="137"/>
      <c r="AN2350" s="19"/>
      <c r="AO2350" s="19"/>
      <c r="AP2350" s="19"/>
      <c r="AQ2350" s="19"/>
      <c r="AR2350" s="19"/>
      <c r="AS2350" s="19"/>
      <c r="AT2350" s="19"/>
      <c r="AU2350" s="19"/>
    </row>
    <row r="2351" spans="27:47">
      <c r="AA2351" s="19"/>
      <c r="AB2351" s="19"/>
      <c r="AC2351" s="19"/>
      <c r="AD2351" s="19"/>
      <c r="AE2351" s="19"/>
      <c r="AF2351" s="22"/>
      <c r="AG2351" s="137"/>
      <c r="AN2351" s="19"/>
      <c r="AO2351" s="19"/>
      <c r="AP2351" s="19"/>
      <c r="AQ2351" s="19"/>
      <c r="AR2351" s="19"/>
      <c r="AS2351" s="19"/>
      <c r="AT2351" s="19"/>
      <c r="AU2351" s="19"/>
    </row>
    <row r="2352" spans="27:47">
      <c r="AA2352" s="19"/>
      <c r="AB2352" s="19"/>
      <c r="AC2352" s="19"/>
      <c r="AD2352" s="19"/>
      <c r="AE2352" s="19"/>
      <c r="AF2352" s="22"/>
      <c r="AG2352" s="137"/>
      <c r="AN2352" s="19"/>
      <c r="AO2352" s="19"/>
      <c r="AP2352" s="19"/>
      <c r="AQ2352" s="19"/>
      <c r="AR2352" s="19"/>
      <c r="AS2352" s="19"/>
      <c r="AT2352" s="19"/>
      <c r="AU2352" s="19"/>
    </row>
    <row r="2353" spans="27:47">
      <c r="AA2353" s="19"/>
      <c r="AB2353" s="19"/>
      <c r="AC2353" s="19"/>
      <c r="AD2353" s="19"/>
      <c r="AE2353" s="19"/>
      <c r="AF2353" s="22"/>
      <c r="AG2353" s="137"/>
      <c r="AN2353" s="19"/>
      <c r="AO2353" s="19"/>
      <c r="AP2353" s="19"/>
      <c r="AQ2353" s="19"/>
      <c r="AR2353" s="19"/>
      <c r="AS2353" s="19"/>
      <c r="AT2353" s="19"/>
      <c r="AU2353" s="19"/>
    </row>
    <row r="2354" spans="27:47">
      <c r="AA2354" s="19"/>
      <c r="AB2354" s="19"/>
      <c r="AC2354" s="19"/>
      <c r="AD2354" s="19"/>
      <c r="AE2354" s="19"/>
      <c r="AF2354" s="22"/>
      <c r="AG2354" s="137"/>
      <c r="AN2354" s="19"/>
      <c r="AO2354" s="19"/>
      <c r="AP2354" s="19"/>
      <c r="AQ2354" s="19"/>
      <c r="AR2354" s="19"/>
      <c r="AS2354" s="19"/>
      <c r="AT2354" s="19"/>
      <c r="AU2354" s="19"/>
    </row>
    <row r="2355" spans="27:47">
      <c r="AA2355" s="19"/>
      <c r="AB2355" s="19"/>
      <c r="AC2355" s="19"/>
      <c r="AD2355" s="19"/>
      <c r="AE2355" s="19"/>
      <c r="AF2355" s="22"/>
      <c r="AG2355" s="137"/>
      <c r="AN2355" s="19"/>
      <c r="AO2355" s="19"/>
      <c r="AP2355" s="19"/>
      <c r="AQ2355" s="19"/>
      <c r="AR2355" s="19"/>
      <c r="AS2355" s="19"/>
      <c r="AT2355" s="19"/>
      <c r="AU2355" s="19"/>
    </row>
    <row r="2356" spans="27:47">
      <c r="AA2356" s="19"/>
      <c r="AB2356" s="19"/>
      <c r="AC2356" s="19"/>
      <c r="AD2356" s="19"/>
      <c r="AE2356" s="19"/>
      <c r="AF2356" s="22"/>
      <c r="AG2356" s="137"/>
      <c r="AN2356" s="19"/>
      <c r="AO2356" s="19"/>
      <c r="AP2356" s="19"/>
      <c r="AQ2356" s="19"/>
      <c r="AR2356" s="19"/>
      <c r="AS2356" s="19"/>
      <c r="AT2356" s="19"/>
      <c r="AU2356" s="19"/>
    </row>
    <row r="2357" spans="27:47">
      <c r="AA2357" s="19"/>
      <c r="AB2357" s="19"/>
      <c r="AC2357" s="19"/>
      <c r="AD2357" s="19"/>
      <c r="AE2357" s="19"/>
      <c r="AF2357" s="22"/>
      <c r="AG2357" s="137"/>
      <c r="AN2357" s="19"/>
      <c r="AO2357" s="19"/>
      <c r="AP2357" s="19"/>
      <c r="AQ2357" s="19"/>
      <c r="AR2357" s="19"/>
      <c r="AS2357" s="19"/>
      <c r="AT2357" s="19"/>
      <c r="AU2357" s="19"/>
    </row>
    <row r="2358" spans="27:47">
      <c r="AA2358" s="19"/>
      <c r="AB2358" s="19"/>
      <c r="AC2358" s="19"/>
      <c r="AD2358" s="19"/>
      <c r="AE2358" s="19"/>
      <c r="AF2358" s="22"/>
      <c r="AG2358" s="137"/>
      <c r="AN2358" s="19"/>
      <c r="AO2358" s="19"/>
      <c r="AP2358" s="19"/>
      <c r="AQ2358" s="19"/>
      <c r="AR2358" s="19"/>
      <c r="AS2358" s="19"/>
      <c r="AT2358" s="19"/>
      <c r="AU2358" s="19"/>
    </row>
    <row r="2359" spans="27:47">
      <c r="AA2359" s="19"/>
      <c r="AB2359" s="19"/>
      <c r="AC2359" s="19"/>
      <c r="AD2359" s="19"/>
      <c r="AE2359" s="19"/>
      <c r="AF2359" s="22"/>
      <c r="AG2359" s="137"/>
      <c r="AN2359" s="19"/>
      <c r="AO2359" s="19"/>
      <c r="AP2359" s="19"/>
      <c r="AQ2359" s="19"/>
      <c r="AR2359" s="19"/>
      <c r="AS2359" s="19"/>
      <c r="AT2359" s="19"/>
      <c r="AU2359" s="19"/>
    </row>
    <row r="2360" spans="27:47">
      <c r="AA2360" s="19"/>
      <c r="AB2360" s="19"/>
      <c r="AC2360" s="19"/>
      <c r="AD2360" s="19"/>
      <c r="AE2360" s="19"/>
      <c r="AF2360" s="22"/>
      <c r="AG2360" s="137"/>
      <c r="AN2360" s="19"/>
      <c r="AO2360" s="19"/>
      <c r="AP2360" s="19"/>
      <c r="AQ2360" s="19"/>
      <c r="AR2360" s="19"/>
      <c r="AS2360" s="19"/>
      <c r="AT2360" s="19"/>
      <c r="AU2360" s="19"/>
    </row>
    <row r="2361" spans="27:47">
      <c r="AA2361" s="19"/>
      <c r="AB2361" s="19"/>
      <c r="AC2361" s="19"/>
      <c r="AD2361" s="19"/>
      <c r="AE2361" s="19"/>
      <c r="AF2361" s="22"/>
      <c r="AG2361" s="137"/>
      <c r="AN2361" s="19"/>
      <c r="AO2361" s="19"/>
      <c r="AP2361" s="19"/>
      <c r="AQ2361" s="19"/>
      <c r="AR2361" s="19"/>
      <c r="AS2361" s="19"/>
      <c r="AT2361" s="19"/>
      <c r="AU2361" s="19"/>
    </row>
    <row r="2362" spans="27:47">
      <c r="AA2362" s="19"/>
      <c r="AB2362" s="19"/>
      <c r="AC2362" s="19"/>
      <c r="AD2362" s="19"/>
      <c r="AE2362" s="19"/>
      <c r="AF2362" s="22"/>
      <c r="AG2362" s="137"/>
      <c r="AN2362" s="19"/>
      <c r="AO2362" s="19"/>
      <c r="AP2362" s="19"/>
      <c r="AQ2362" s="19"/>
      <c r="AR2362" s="19"/>
      <c r="AS2362" s="19"/>
      <c r="AT2362" s="19"/>
      <c r="AU2362" s="19"/>
    </row>
    <row r="2363" spans="27:47">
      <c r="AA2363" s="19"/>
      <c r="AB2363" s="19"/>
      <c r="AC2363" s="19"/>
      <c r="AD2363" s="19"/>
      <c r="AE2363" s="19"/>
      <c r="AF2363" s="22"/>
      <c r="AG2363" s="137"/>
      <c r="AN2363" s="19"/>
      <c r="AO2363" s="19"/>
      <c r="AP2363" s="19"/>
      <c r="AQ2363" s="19"/>
      <c r="AR2363" s="19"/>
      <c r="AS2363" s="19"/>
      <c r="AT2363" s="19"/>
      <c r="AU2363" s="19"/>
    </row>
    <row r="2364" spans="27:47">
      <c r="AA2364" s="19"/>
      <c r="AB2364" s="19"/>
      <c r="AC2364" s="19"/>
      <c r="AD2364" s="19"/>
      <c r="AE2364" s="19"/>
      <c r="AF2364" s="22"/>
      <c r="AG2364" s="137"/>
      <c r="AN2364" s="19"/>
      <c r="AO2364" s="19"/>
      <c r="AP2364" s="19"/>
      <c r="AQ2364" s="19"/>
      <c r="AR2364" s="19"/>
      <c r="AS2364" s="19"/>
      <c r="AT2364" s="19"/>
      <c r="AU2364" s="19"/>
    </row>
    <row r="2365" spans="27:47">
      <c r="AA2365" s="19"/>
      <c r="AB2365" s="19"/>
      <c r="AC2365" s="19"/>
      <c r="AD2365" s="19"/>
      <c r="AE2365" s="19"/>
      <c r="AF2365" s="22"/>
      <c r="AG2365" s="137"/>
      <c r="AN2365" s="19"/>
      <c r="AO2365" s="19"/>
      <c r="AP2365" s="19"/>
      <c r="AQ2365" s="19"/>
      <c r="AR2365" s="19"/>
      <c r="AS2365" s="19"/>
      <c r="AT2365" s="19"/>
      <c r="AU2365" s="19"/>
    </row>
    <row r="2366" spans="27:47">
      <c r="AA2366" s="19"/>
      <c r="AB2366" s="19"/>
      <c r="AC2366" s="19"/>
      <c r="AD2366" s="19"/>
      <c r="AE2366" s="19"/>
      <c r="AF2366" s="22"/>
      <c r="AG2366" s="137"/>
      <c r="AN2366" s="19"/>
      <c r="AO2366" s="19"/>
      <c r="AP2366" s="19"/>
      <c r="AQ2366" s="19"/>
      <c r="AR2366" s="19"/>
      <c r="AS2366" s="19"/>
      <c r="AT2366" s="19"/>
      <c r="AU2366" s="19"/>
    </row>
    <row r="2367" spans="27:47">
      <c r="AA2367" s="19"/>
      <c r="AB2367" s="19"/>
      <c r="AC2367" s="19"/>
      <c r="AD2367" s="19"/>
      <c r="AE2367" s="19"/>
      <c r="AF2367" s="22"/>
      <c r="AG2367" s="137"/>
      <c r="AN2367" s="19"/>
      <c r="AO2367" s="19"/>
      <c r="AP2367" s="19"/>
      <c r="AQ2367" s="19"/>
      <c r="AR2367" s="19"/>
      <c r="AS2367" s="19"/>
      <c r="AT2367" s="19"/>
      <c r="AU2367" s="19"/>
    </row>
    <row r="2368" spans="27:47">
      <c r="AA2368" s="19"/>
      <c r="AB2368" s="19"/>
      <c r="AC2368" s="19"/>
      <c r="AD2368" s="19"/>
      <c r="AE2368" s="19"/>
      <c r="AF2368" s="22"/>
      <c r="AG2368" s="137"/>
      <c r="AN2368" s="19"/>
      <c r="AO2368" s="19"/>
      <c r="AP2368" s="19"/>
      <c r="AQ2368" s="19"/>
      <c r="AR2368" s="19"/>
      <c r="AS2368" s="19"/>
      <c r="AT2368" s="19"/>
      <c r="AU2368" s="19"/>
    </row>
    <row r="2369" spans="27:47">
      <c r="AA2369" s="19"/>
      <c r="AB2369" s="19"/>
      <c r="AC2369" s="19"/>
      <c r="AD2369" s="19"/>
      <c r="AE2369" s="19"/>
      <c r="AF2369" s="22"/>
      <c r="AG2369" s="137"/>
      <c r="AN2369" s="19"/>
      <c r="AO2369" s="19"/>
      <c r="AP2369" s="19"/>
      <c r="AQ2369" s="19"/>
      <c r="AR2369" s="19"/>
      <c r="AS2369" s="19"/>
      <c r="AT2369" s="19"/>
      <c r="AU2369" s="19"/>
    </row>
    <row r="2370" spans="27:47">
      <c r="AA2370" s="19"/>
      <c r="AB2370" s="19"/>
      <c r="AC2370" s="19"/>
      <c r="AD2370" s="19"/>
      <c r="AE2370" s="19"/>
      <c r="AF2370" s="22"/>
      <c r="AG2370" s="137"/>
      <c r="AN2370" s="19"/>
      <c r="AO2370" s="19"/>
      <c r="AP2370" s="19"/>
      <c r="AQ2370" s="19"/>
      <c r="AR2370" s="19"/>
      <c r="AS2370" s="19"/>
      <c r="AT2370" s="19"/>
      <c r="AU2370" s="19"/>
    </row>
    <row r="2371" spans="27:47">
      <c r="AA2371" s="19"/>
      <c r="AB2371" s="19"/>
      <c r="AC2371" s="19"/>
      <c r="AD2371" s="19"/>
      <c r="AE2371" s="19"/>
      <c r="AF2371" s="22"/>
      <c r="AG2371" s="137"/>
      <c r="AN2371" s="19"/>
      <c r="AO2371" s="19"/>
      <c r="AP2371" s="19"/>
      <c r="AQ2371" s="19"/>
      <c r="AR2371" s="19"/>
      <c r="AS2371" s="19"/>
      <c r="AT2371" s="19"/>
      <c r="AU2371" s="19"/>
    </row>
    <row r="2372" spans="27:47">
      <c r="AA2372" s="19"/>
      <c r="AB2372" s="19"/>
      <c r="AC2372" s="19"/>
      <c r="AD2372" s="19"/>
      <c r="AE2372" s="19"/>
      <c r="AF2372" s="22"/>
      <c r="AG2372" s="137"/>
      <c r="AN2372" s="19"/>
      <c r="AO2372" s="19"/>
      <c r="AP2372" s="19"/>
      <c r="AQ2372" s="19"/>
      <c r="AR2372" s="19"/>
      <c r="AS2372" s="19"/>
      <c r="AT2372" s="19"/>
      <c r="AU2372" s="19"/>
    </row>
    <row r="2373" spans="27:47">
      <c r="AA2373" s="19"/>
      <c r="AB2373" s="19"/>
      <c r="AC2373" s="19"/>
      <c r="AD2373" s="19"/>
      <c r="AE2373" s="19"/>
      <c r="AF2373" s="22"/>
      <c r="AG2373" s="137"/>
      <c r="AN2373" s="19"/>
      <c r="AO2373" s="19"/>
      <c r="AP2373" s="19"/>
      <c r="AQ2373" s="19"/>
      <c r="AR2373" s="19"/>
      <c r="AS2373" s="19"/>
      <c r="AT2373" s="19"/>
      <c r="AU2373" s="19"/>
    </row>
    <row r="2374" spans="27:47">
      <c r="AA2374" s="19"/>
      <c r="AB2374" s="19"/>
      <c r="AC2374" s="19"/>
      <c r="AD2374" s="19"/>
      <c r="AE2374" s="19"/>
      <c r="AF2374" s="22"/>
      <c r="AG2374" s="137"/>
      <c r="AN2374" s="19"/>
      <c r="AO2374" s="19"/>
      <c r="AP2374" s="19"/>
      <c r="AQ2374" s="19"/>
      <c r="AR2374" s="19"/>
      <c r="AS2374" s="19"/>
      <c r="AT2374" s="19"/>
      <c r="AU2374" s="19"/>
    </row>
    <row r="2375" spans="27:47">
      <c r="AA2375" s="19"/>
      <c r="AB2375" s="19"/>
      <c r="AC2375" s="19"/>
      <c r="AD2375" s="19"/>
      <c r="AE2375" s="19"/>
      <c r="AF2375" s="22"/>
      <c r="AG2375" s="137"/>
      <c r="AN2375" s="19"/>
      <c r="AO2375" s="19"/>
      <c r="AP2375" s="19"/>
      <c r="AQ2375" s="19"/>
      <c r="AR2375" s="19"/>
      <c r="AS2375" s="19"/>
      <c r="AT2375" s="19"/>
      <c r="AU2375" s="19"/>
    </row>
    <row r="2376" spans="27:47">
      <c r="AA2376" s="19"/>
      <c r="AB2376" s="19"/>
      <c r="AC2376" s="19"/>
      <c r="AD2376" s="19"/>
      <c r="AE2376" s="19"/>
      <c r="AF2376" s="22"/>
      <c r="AG2376" s="137"/>
      <c r="AN2376" s="19"/>
      <c r="AO2376" s="19"/>
      <c r="AP2376" s="19"/>
      <c r="AQ2376" s="19"/>
      <c r="AR2376" s="19"/>
      <c r="AS2376" s="19"/>
      <c r="AT2376" s="19"/>
      <c r="AU2376" s="19"/>
    </row>
    <row r="2377" spans="27:47">
      <c r="AA2377" s="19"/>
      <c r="AB2377" s="19"/>
      <c r="AC2377" s="19"/>
      <c r="AD2377" s="19"/>
      <c r="AE2377" s="19"/>
      <c r="AF2377" s="22"/>
      <c r="AG2377" s="137"/>
      <c r="AN2377" s="19"/>
      <c r="AO2377" s="19"/>
      <c r="AP2377" s="19"/>
      <c r="AQ2377" s="19"/>
      <c r="AR2377" s="19"/>
      <c r="AS2377" s="19"/>
      <c r="AT2377" s="19"/>
      <c r="AU2377" s="19"/>
    </row>
    <row r="2378" spans="27:47">
      <c r="AA2378" s="19"/>
      <c r="AB2378" s="19"/>
      <c r="AC2378" s="19"/>
      <c r="AD2378" s="19"/>
      <c r="AE2378" s="19"/>
      <c r="AF2378" s="22"/>
      <c r="AG2378" s="137"/>
      <c r="AN2378" s="19"/>
      <c r="AO2378" s="19"/>
      <c r="AP2378" s="19"/>
      <c r="AQ2378" s="19"/>
      <c r="AR2378" s="19"/>
      <c r="AS2378" s="19"/>
      <c r="AT2378" s="19"/>
      <c r="AU2378" s="19"/>
    </row>
    <row r="2379" spans="27:47">
      <c r="AA2379" s="19"/>
      <c r="AB2379" s="19"/>
      <c r="AC2379" s="19"/>
      <c r="AD2379" s="19"/>
      <c r="AE2379" s="19"/>
      <c r="AF2379" s="22"/>
      <c r="AG2379" s="137"/>
      <c r="AN2379" s="19"/>
      <c r="AO2379" s="19"/>
      <c r="AP2379" s="19"/>
      <c r="AQ2379" s="19"/>
      <c r="AR2379" s="19"/>
      <c r="AS2379" s="19"/>
      <c r="AT2379" s="19"/>
      <c r="AU2379" s="19"/>
    </row>
    <row r="2380" spans="27:47">
      <c r="AA2380" s="19"/>
      <c r="AB2380" s="19"/>
      <c r="AC2380" s="19"/>
      <c r="AD2380" s="19"/>
      <c r="AE2380" s="19"/>
      <c r="AF2380" s="22"/>
      <c r="AG2380" s="137"/>
      <c r="AN2380" s="19"/>
      <c r="AO2380" s="19"/>
      <c r="AP2380" s="19"/>
      <c r="AQ2380" s="19"/>
      <c r="AR2380" s="19"/>
      <c r="AS2380" s="19"/>
      <c r="AT2380" s="19"/>
      <c r="AU2380" s="19"/>
    </row>
    <row r="2381" spans="27:47">
      <c r="AA2381" s="19"/>
      <c r="AB2381" s="19"/>
      <c r="AC2381" s="19"/>
      <c r="AD2381" s="19"/>
      <c r="AE2381" s="19"/>
      <c r="AF2381" s="22"/>
      <c r="AG2381" s="137"/>
      <c r="AN2381" s="19"/>
      <c r="AO2381" s="19"/>
      <c r="AP2381" s="19"/>
      <c r="AQ2381" s="19"/>
      <c r="AR2381" s="19"/>
      <c r="AS2381" s="19"/>
      <c r="AT2381" s="19"/>
      <c r="AU2381" s="19"/>
    </row>
    <row r="2382" spans="27:47">
      <c r="AA2382" s="19"/>
      <c r="AB2382" s="19"/>
      <c r="AC2382" s="19"/>
      <c r="AD2382" s="19"/>
      <c r="AE2382" s="19"/>
      <c r="AF2382" s="22"/>
      <c r="AG2382" s="137"/>
      <c r="AN2382" s="19"/>
      <c r="AO2382" s="19"/>
      <c r="AP2382" s="19"/>
      <c r="AQ2382" s="19"/>
      <c r="AR2382" s="19"/>
      <c r="AS2382" s="19"/>
      <c r="AT2382" s="19"/>
      <c r="AU2382" s="19"/>
    </row>
    <row r="2383" spans="27:47">
      <c r="AA2383" s="19"/>
      <c r="AB2383" s="19"/>
      <c r="AC2383" s="19"/>
      <c r="AD2383" s="19"/>
      <c r="AE2383" s="19"/>
      <c r="AF2383" s="22"/>
      <c r="AG2383" s="137"/>
      <c r="AN2383" s="19"/>
      <c r="AO2383" s="19"/>
      <c r="AP2383" s="19"/>
      <c r="AQ2383" s="19"/>
      <c r="AR2383" s="19"/>
      <c r="AS2383" s="19"/>
      <c r="AT2383" s="19"/>
      <c r="AU2383" s="19"/>
    </row>
    <row r="2384" spans="27:47">
      <c r="AA2384" s="19"/>
      <c r="AB2384" s="19"/>
      <c r="AC2384" s="19"/>
      <c r="AD2384" s="19"/>
      <c r="AE2384" s="19"/>
      <c r="AF2384" s="22"/>
      <c r="AG2384" s="137"/>
      <c r="AN2384" s="19"/>
      <c r="AO2384" s="19"/>
      <c r="AP2384" s="19"/>
      <c r="AQ2384" s="19"/>
      <c r="AR2384" s="19"/>
      <c r="AS2384" s="19"/>
      <c r="AT2384" s="19"/>
      <c r="AU2384" s="19"/>
    </row>
    <row r="2385" spans="27:47">
      <c r="AA2385" s="19"/>
      <c r="AB2385" s="19"/>
      <c r="AC2385" s="19"/>
      <c r="AD2385" s="19"/>
      <c r="AE2385" s="19"/>
      <c r="AF2385" s="22"/>
      <c r="AG2385" s="137"/>
      <c r="AN2385" s="19"/>
      <c r="AO2385" s="19"/>
      <c r="AP2385" s="19"/>
      <c r="AQ2385" s="19"/>
      <c r="AR2385" s="19"/>
      <c r="AS2385" s="19"/>
      <c r="AT2385" s="19"/>
      <c r="AU2385" s="19"/>
    </row>
    <row r="2386" spans="27:47">
      <c r="AA2386" s="19"/>
      <c r="AB2386" s="19"/>
      <c r="AC2386" s="19"/>
      <c r="AD2386" s="19"/>
      <c r="AE2386" s="19"/>
      <c r="AF2386" s="22"/>
      <c r="AG2386" s="137"/>
      <c r="AN2386" s="19"/>
      <c r="AO2386" s="19"/>
      <c r="AP2386" s="19"/>
      <c r="AQ2386" s="19"/>
      <c r="AR2386" s="19"/>
      <c r="AS2386" s="19"/>
      <c r="AT2386" s="19"/>
      <c r="AU2386" s="19"/>
    </row>
    <row r="2387" spans="27:47">
      <c r="AA2387" s="19"/>
      <c r="AB2387" s="19"/>
      <c r="AC2387" s="19"/>
      <c r="AD2387" s="19"/>
      <c r="AE2387" s="19"/>
      <c r="AF2387" s="22"/>
      <c r="AG2387" s="137"/>
      <c r="AN2387" s="19"/>
      <c r="AO2387" s="19"/>
      <c r="AP2387" s="19"/>
      <c r="AQ2387" s="19"/>
      <c r="AR2387" s="19"/>
      <c r="AS2387" s="19"/>
      <c r="AT2387" s="19"/>
      <c r="AU2387" s="19"/>
    </row>
    <row r="2388" spans="27:47">
      <c r="AA2388" s="19"/>
      <c r="AB2388" s="19"/>
      <c r="AC2388" s="19"/>
      <c r="AD2388" s="19"/>
      <c r="AE2388" s="19"/>
      <c r="AF2388" s="22"/>
      <c r="AG2388" s="137"/>
      <c r="AN2388" s="19"/>
      <c r="AO2388" s="19"/>
      <c r="AP2388" s="19"/>
      <c r="AQ2388" s="19"/>
      <c r="AR2388" s="19"/>
      <c r="AS2388" s="19"/>
      <c r="AT2388" s="19"/>
      <c r="AU2388" s="19"/>
    </row>
    <row r="2389" spans="27:47">
      <c r="AA2389" s="19"/>
      <c r="AB2389" s="19"/>
      <c r="AC2389" s="19"/>
      <c r="AD2389" s="19"/>
      <c r="AE2389" s="19"/>
      <c r="AF2389" s="22"/>
      <c r="AG2389" s="137"/>
      <c r="AN2389" s="19"/>
      <c r="AO2389" s="19"/>
      <c r="AP2389" s="19"/>
      <c r="AQ2389" s="19"/>
      <c r="AR2389" s="19"/>
      <c r="AS2389" s="19"/>
      <c r="AT2389" s="19"/>
      <c r="AU2389" s="19"/>
    </row>
    <row r="2390" spans="27:47">
      <c r="AA2390" s="19"/>
      <c r="AB2390" s="19"/>
      <c r="AC2390" s="19"/>
      <c r="AD2390" s="19"/>
      <c r="AE2390" s="19"/>
      <c r="AF2390" s="22"/>
      <c r="AG2390" s="137"/>
      <c r="AN2390" s="19"/>
      <c r="AO2390" s="19"/>
      <c r="AP2390" s="19"/>
      <c r="AQ2390" s="19"/>
      <c r="AR2390" s="19"/>
      <c r="AS2390" s="19"/>
      <c r="AT2390" s="19"/>
      <c r="AU2390" s="19"/>
    </row>
    <row r="2391" spans="27:47">
      <c r="AA2391" s="19"/>
      <c r="AB2391" s="19"/>
      <c r="AC2391" s="19"/>
      <c r="AD2391" s="19"/>
      <c r="AE2391" s="19"/>
      <c r="AF2391" s="22"/>
      <c r="AG2391" s="137"/>
      <c r="AN2391" s="19"/>
      <c r="AO2391" s="19"/>
      <c r="AP2391" s="19"/>
      <c r="AQ2391" s="19"/>
      <c r="AR2391" s="19"/>
      <c r="AS2391" s="19"/>
      <c r="AT2391" s="19"/>
      <c r="AU2391" s="19"/>
    </row>
    <row r="2392" spans="27:47">
      <c r="AA2392" s="19"/>
      <c r="AB2392" s="19"/>
      <c r="AC2392" s="19"/>
      <c r="AD2392" s="19"/>
      <c r="AE2392" s="19"/>
      <c r="AF2392" s="22"/>
      <c r="AG2392" s="137"/>
      <c r="AN2392" s="19"/>
      <c r="AO2392" s="19"/>
      <c r="AP2392" s="19"/>
      <c r="AQ2392" s="19"/>
      <c r="AR2392" s="19"/>
      <c r="AS2392" s="19"/>
      <c r="AT2392" s="19"/>
      <c r="AU2392" s="19"/>
    </row>
    <row r="2393" spans="27:47">
      <c r="AA2393" s="19"/>
      <c r="AB2393" s="19"/>
      <c r="AC2393" s="19"/>
      <c r="AD2393" s="19"/>
      <c r="AE2393" s="19"/>
      <c r="AF2393" s="22"/>
      <c r="AG2393" s="137"/>
      <c r="AN2393" s="19"/>
      <c r="AO2393" s="19"/>
      <c r="AP2393" s="19"/>
      <c r="AQ2393" s="19"/>
      <c r="AR2393" s="19"/>
      <c r="AS2393" s="19"/>
      <c r="AT2393" s="19"/>
      <c r="AU2393" s="19"/>
    </row>
    <row r="2394" spans="27:47">
      <c r="AA2394" s="19"/>
      <c r="AB2394" s="19"/>
      <c r="AC2394" s="19"/>
      <c r="AD2394" s="19"/>
      <c r="AE2394" s="19"/>
      <c r="AF2394" s="22"/>
      <c r="AG2394" s="137"/>
      <c r="AN2394" s="19"/>
      <c r="AO2394" s="19"/>
      <c r="AP2394" s="19"/>
      <c r="AQ2394" s="19"/>
      <c r="AR2394" s="19"/>
      <c r="AS2394" s="19"/>
      <c r="AT2394" s="19"/>
      <c r="AU2394" s="19"/>
    </row>
    <row r="2395" spans="27:47">
      <c r="AA2395" s="19"/>
      <c r="AB2395" s="19"/>
      <c r="AC2395" s="19"/>
      <c r="AD2395" s="19"/>
      <c r="AE2395" s="19"/>
      <c r="AF2395" s="22"/>
      <c r="AG2395" s="137"/>
      <c r="AN2395" s="19"/>
      <c r="AO2395" s="19"/>
      <c r="AP2395" s="19"/>
      <c r="AQ2395" s="19"/>
      <c r="AR2395" s="19"/>
      <c r="AS2395" s="19"/>
      <c r="AT2395" s="19"/>
      <c r="AU2395" s="19"/>
    </row>
    <row r="2396" spans="27:47">
      <c r="AA2396" s="19"/>
      <c r="AB2396" s="19"/>
      <c r="AC2396" s="19"/>
      <c r="AD2396" s="19"/>
      <c r="AE2396" s="19"/>
      <c r="AF2396" s="22"/>
      <c r="AG2396" s="137"/>
      <c r="AN2396" s="19"/>
      <c r="AO2396" s="19"/>
      <c r="AP2396" s="19"/>
      <c r="AQ2396" s="19"/>
      <c r="AR2396" s="19"/>
      <c r="AS2396" s="19"/>
      <c r="AT2396" s="19"/>
      <c r="AU2396" s="19"/>
    </row>
    <row r="2397" spans="27:47">
      <c r="AA2397" s="19"/>
      <c r="AB2397" s="19"/>
      <c r="AC2397" s="19"/>
      <c r="AD2397" s="19"/>
      <c r="AE2397" s="19"/>
      <c r="AF2397" s="22"/>
      <c r="AG2397" s="137"/>
      <c r="AN2397" s="19"/>
      <c r="AO2397" s="19"/>
      <c r="AP2397" s="19"/>
      <c r="AQ2397" s="19"/>
      <c r="AR2397" s="19"/>
      <c r="AS2397" s="19"/>
      <c r="AT2397" s="19"/>
      <c r="AU2397" s="19"/>
    </row>
    <row r="2398" spans="27:47">
      <c r="AA2398" s="19"/>
      <c r="AB2398" s="19"/>
      <c r="AC2398" s="19"/>
      <c r="AD2398" s="19"/>
      <c r="AE2398" s="19"/>
      <c r="AF2398" s="22"/>
      <c r="AG2398" s="137"/>
      <c r="AN2398" s="19"/>
      <c r="AO2398" s="19"/>
      <c r="AP2398" s="19"/>
      <c r="AQ2398" s="19"/>
      <c r="AR2398" s="19"/>
      <c r="AS2398" s="19"/>
      <c r="AT2398" s="19"/>
      <c r="AU2398" s="19"/>
    </row>
    <row r="2399" spans="27:47">
      <c r="AA2399" s="19"/>
      <c r="AB2399" s="19"/>
      <c r="AC2399" s="19"/>
      <c r="AD2399" s="19"/>
      <c r="AE2399" s="19"/>
      <c r="AF2399" s="22"/>
      <c r="AG2399" s="137"/>
      <c r="AN2399" s="19"/>
      <c r="AO2399" s="19"/>
      <c r="AP2399" s="19"/>
      <c r="AQ2399" s="19"/>
      <c r="AR2399" s="19"/>
      <c r="AS2399" s="19"/>
      <c r="AT2399" s="19"/>
      <c r="AU2399" s="19"/>
    </row>
    <row r="2400" spans="27:47">
      <c r="AA2400" s="19"/>
      <c r="AB2400" s="19"/>
      <c r="AC2400" s="19"/>
      <c r="AD2400" s="19"/>
      <c r="AE2400" s="19"/>
      <c r="AF2400" s="22"/>
      <c r="AG2400" s="137"/>
      <c r="AN2400" s="19"/>
      <c r="AO2400" s="19"/>
      <c r="AP2400" s="19"/>
      <c r="AQ2400" s="19"/>
      <c r="AR2400" s="19"/>
      <c r="AS2400" s="19"/>
      <c r="AT2400" s="19"/>
      <c r="AU2400" s="19"/>
    </row>
    <row r="2401" spans="27:47">
      <c r="AA2401" s="19"/>
      <c r="AB2401" s="19"/>
      <c r="AC2401" s="19"/>
      <c r="AD2401" s="19"/>
      <c r="AE2401" s="19"/>
      <c r="AF2401" s="22"/>
      <c r="AG2401" s="137"/>
      <c r="AN2401" s="19"/>
      <c r="AO2401" s="19"/>
      <c r="AP2401" s="19"/>
      <c r="AQ2401" s="19"/>
      <c r="AR2401" s="19"/>
      <c r="AS2401" s="19"/>
      <c r="AT2401" s="19"/>
      <c r="AU2401" s="19"/>
    </row>
    <row r="2402" spans="27:47">
      <c r="AA2402" s="19"/>
      <c r="AB2402" s="19"/>
      <c r="AC2402" s="19"/>
      <c r="AD2402" s="19"/>
      <c r="AE2402" s="19"/>
      <c r="AF2402" s="22"/>
      <c r="AG2402" s="137"/>
      <c r="AN2402" s="19"/>
      <c r="AO2402" s="19"/>
      <c r="AP2402" s="19"/>
      <c r="AQ2402" s="19"/>
      <c r="AR2402" s="19"/>
      <c r="AS2402" s="19"/>
      <c r="AT2402" s="19"/>
      <c r="AU2402" s="19"/>
    </row>
    <row r="2403" spans="27:47">
      <c r="AA2403" s="19"/>
      <c r="AB2403" s="19"/>
      <c r="AC2403" s="19"/>
      <c r="AD2403" s="19"/>
      <c r="AE2403" s="19"/>
      <c r="AF2403" s="22"/>
      <c r="AG2403" s="137"/>
      <c r="AN2403" s="19"/>
      <c r="AO2403" s="19"/>
      <c r="AP2403" s="19"/>
      <c r="AQ2403" s="19"/>
      <c r="AR2403" s="19"/>
      <c r="AS2403" s="19"/>
      <c r="AT2403" s="19"/>
      <c r="AU2403" s="19"/>
    </row>
    <row r="2404" spans="27:47">
      <c r="AA2404" s="19"/>
      <c r="AB2404" s="19"/>
      <c r="AC2404" s="19"/>
      <c r="AD2404" s="19"/>
      <c r="AE2404" s="19"/>
      <c r="AF2404" s="22"/>
      <c r="AG2404" s="137"/>
      <c r="AN2404" s="19"/>
      <c r="AO2404" s="19"/>
      <c r="AP2404" s="19"/>
      <c r="AQ2404" s="19"/>
      <c r="AR2404" s="19"/>
      <c r="AS2404" s="19"/>
      <c r="AT2404" s="19"/>
      <c r="AU2404" s="19"/>
    </row>
    <row r="2405" spans="27:47">
      <c r="AA2405" s="19"/>
      <c r="AB2405" s="19"/>
      <c r="AC2405" s="19"/>
      <c r="AD2405" s="19"/>
      <c r="AE2405" s="19"/>
      <c r="AF2405" s="22"/>
      <c r="AG2405" s="137"/>
      <c r="AN2405" s="19"/>
      <c r="AO2405" s="19"/>
      <c r="AP2405" s="19"/>
      <c r="AQ2405" s="19"/>
      <c r="AR2405" s="19"/>
      <c r="AS2405" s="19"/>
      <c r="AT2405" s="19"/>
      <c r="AU2405" s="19"/>
    </row>
    <row r="2406" spans="27:47">
      <c r="AA2406" s="19"/>
      <c r="AB2406" s="19"/>
      <c r="AC2406" s="19"/>
      <c r="AD2406" s="19"/>
      <c r="AE2406" s="19"/>
      <c r="AF2406" s="22"/>
      <c r="AG2406" s="137"/>
      <c r="AN2406" s="19"/>
      <c r="AO2406" s="19"/>
      <c r="AP2406" s="19"/>
      <c r="AQ2406" s="19"/>
      <c r="AR2406" s="19"/>
      <c r="AS2406" s="19"/>
      <c r="AT2406" s="19"/>
      <c r="AU2406" s="19"/>
    </row>
    <row r="2407" spans="27:47">
      <c r="AA2407" s="19"/>
      <c r="AB2407" s="19"/>
      <c r="AC2407" s="19"/>
      <c r="AD2407" s="19"/>
      <c r="AE2407" s="19"/>
      <c r="AF2407" s="22"/>
      <c r="AG2407" s="137"/>
      <c r="AN2407" s="19"/>
      <c r="AO2407" s="19"/>
      <c r="AP2407" s="19"/>
      <c r="AQ2407" s="19"/>
      <c r="AR2407" s="19"/>
      <c r="AS2407" s="19"/>
      <c r="AT2407" s="19"/>
      <c r="AU2407" s="19"/>
    </row>
    <row r="2408" spans="27:47">
      <c r="AA2408" s="19"/>
      <c r="AB2408" s="19"/>
      <c r="AC2408" s="19"/>
      <c r="AD2408" s="19"/>
      <c r="AE2408" s="19"/>
      <c r="AF2408" s="22"/>
      <c r="AG2408" s="137"/>
      <c r="AN2408" s="19"/>
      <c r="AO2408" s="19"/>
      <c r="AP2408" s="19"/>
      <c r="AQ2408" s="19"/>
      <c r="AR2408" s="19"/>
      <c r="AS2408" s="19"/>
      <c r="AT2408" s="19"/>
      <c r="AU2408" s="19"/>
    </row>
    <row r="2409" spans="27:47">
      <c r="AA2409" s="19"/>
      <c r="AB2409" s="19"/>
      <c r="AC2409" s="19"/>
      <c r="AD2409" s="19"/>
      <c r="AE2409" s="19"/>
      <c r="AF2409" s="22"/>
      <c r="AG2409" s="137"/>
      <c r="AN2409" s="19"/>
      <c r="AO2409" s="19"/>
      <c r="AP2409" s="19"/>
      <c r="AQ2409" s="19"/>
      <c r="AR2409" s="19"/>
      <c r="AS2409" s="19"/>
      <c r="AT2409" s="19"/>
      <c r="AU2409" s="19"/>
    </row>
    <row r="2410" spans="27:47">
      <c r="AA2410" s="19"/>
      <c r="AB2410" s="19"/>
      <c r="AC2410" s="19"/>
      <c r="AD2410" s="19"/>
      <c r="AE2410" s="19"/>
      <c r="AF2410" s="22"/>
      <c r="AG2410" s="137"/>
      <c r="AN2410" s="19"/>
      <c r="AO2410" s="19"/>
      <c r="AP2410" s="19"/>
      <c r="AQ2410" s="19"/>
      <c r="AR2410" s="19"/>
      <c r="AS2410" s="19"/>
      <c r="AT2410" s="19"/>
      <c r="AU2410" s="19"/>
    </row>
    <row r="2411" spans="27:47">
      <c r="AA2411" s="19"/>
      <c r="AB2411" s="19"/>
      <c r="AC2411" s="19"/>
      <c r="AD2411" s="19"/>
      <c r="AE2411" s="19"/>
      <c r="AF2411" s="22"/>
      <c r="AG2411" s="137"/>
      <c r="AN2411" s="19"/>
      <c r="AO2411" s="19"/>
      <c r="AP2411" s="19"/>
      <c r="AQ2411" s="19"/>
      <c r="AR2411" s="19"/>
      <c r="AS2411" s="19"/>
      <c r="AT2411" s="19"/>
      <c r="AU2411" s="19"/>
    </row>
    <row r="2412" spans="27:47">
      <c r="AA2412" s="19"/>
      <c r="AB2412" s="19"/>
      <c r="AC2412" s="19"/>
      <c r="AD2412" s="19"/>
      <c r="AE2412" s="19"/>
      <c r="AF2412" s="22"/>
      <c r="AG2412" s="137"/>
      <c r="AN2412" s="19"/>
      <c r="AO2412" s="19"/>
      <c r="AP2412" s="19"/>
      <c r="AQ2412" s="19"/>
      <c r="AR2412" s="19"/>
      <c r="AS2412" s="19"/>
      <c r="AT2412" s="19"/>
      <c r="AU2412" s="19"/>
    </row>
    <row r="2413" spans="27:47">
      <c r="AA2413" s="19"/>
      <c r="AB2413" s="19"/>
      <c r="AC2413" s="19"/>
      <c r="AD2413" s="19"/>
      <c r="AE2413" s="19"/>
      <c r="AF2413" s="22"/>
      <c r="AG2413" s="137"/>
      <c r="AN2413" s="19"/>
      <c r="AO2413" s="19"/>
      <c r="AP2413" s="19"/>
      <c r="AQ2413" s="19"/>
      <c r="AR2413" s="19"/>
      <c r="AS2413" s="19"/>
      <c r="AT2413" s="19"/>
      <c r="AU2413" s="19"/>
    </row>
    <row r="2414" spans="27:47">
      <c r="AA2414" s="19"/>
      <c r="AB2414" s="19"/>
      <c r="AC2414" s="19"/>
      <c r="AD2414" s="19"/>
      <c r="AE2414" s="19"/>
      <c r="AF2414" s="22"/>
      <c r="AG2414" s="137"/>
      <c r="AN2414" s="19"/>
      <c r="AO2414" s="19"/>
      <c r="AP2414" s="19"/>
      <c r="AQ2414" s="19"/>
      <c r="AR2414" s="19"/>
      <c r="AS2414" s="19"/>
      <c r="AT2414" s="19"/>
      <c r="AU2414" s="19"/>
    </row>
    <row r="2415" spans="27:47">
      <c r="AA2415" s="19"/>
      <c r="AB2415" s="19"/>
      <c r="AC2415" s="19"/>
      <c r="AD2415" s="19"/>
      <c r="AE2415" s="19"/>
      <c r="AF2415" s="22"/>
      <c r="AG2415" s="137"/>
      <c r="AN2415" s="19"/>
      <c r="AO2415" s="19"/>
      <c r="AP2415" s="19"/>
      <c r="AQ2415" s="19"/>
      <c r="AR2415" s="19"/>
      <c r="AS2415" s="19"/>
      <c r="AT2415" s="19"/>
      <c r="AU2415" s="19"/>
    </row>
    <row r="2416" spans="27:47">
      <c r="AA2416" s="19"/>
      <c r="AB2416" s="19"/>
      <c r="AC2416" s="19"/>
      <c r="AD2416" s="19"/>
      <c r="AE2416" s="19"/>
      <c r="AF2416" s="22"/>
      <c r="AG2416" s="137"/>
      <c r="AN2416" s="19"/>
      <c r="AO2416" s="19"/>
      <c r="AP2416" s="19"/>
      <c r="AQ2416" s="19"/>
      <c r="AR2416" s="19"/>
      <c r="AS2416" s="19"/>
      <c r="AT2416" s="19"/>
      <c r="AU2416" s="19"/>
    </row>
    <row r="2417" spans="27:47">
      <c r="AA2417" s="19"/>
      <c r="AB2417" s="19"/>
      <c r="AC2417" s="19"/>
      <c r="AD2417" s="19"/>
      <c r="AE2417" s="19"/>
      <c r="AF2417" s="22"/>
      <c r="AG2417" s="137"/>
      <c r="AN2417" s="19"/>
      <c r="AO2417" s="19"/>
      <c r="AP2417" s="19"/>
      <c r="AQ2417" s="19"/>
      <c r="AR2417" s="19"/>
      <c r="AS2417" s="19"/>
      <c r="AT2417" s="19"/>
      <c r="AU2417" s="19"/>
    </row>
    <row r="2418" spans="27:47">
      <c r="AA2418" s="19"/>
      <c r="AB2418" s="19"/>
      <c r="AC2418" s="19"/>
      <c r="AD2418" s="19"/>
      <c r="AE2418" s="19"/>
      <c r="AF2418" s="22"/>
      <c r="AG2418" s="137"/>
      <c r="AN2418" s="19"/>
      <c r="AO2418" s="19"/>
      <c r="AP2418" s="19"/>
      <c r="AQ2418" s="19"/>
      <c r="AR2418" s="19"/>
      <c r="AS2418" s="19"/>
      <c r="AT2418" s="19"/>
      <c r="AU2418" s="19"/>
    </row>
    <row r="2419" spans="27:47">
      <c r="AA2419" s="19"/>
      <c r="AB2419" s="19"/>
      <c r="AC2419" s="19"/>
      <c r="AD2419" s="19"/>
      <c r="AE2419" s="19"/>
      <c r="AF2419" s="22"/>
      <c r="AG2419" s="137"/>
      <c r="AN2419" s="19"/>
      <c r="AO2419" s="19"/>
      <c r="AP2419" s="19"/>
      <c r="AQ2419" s="19"/>
      <c r="AR2419" s="19"/>
      <c r="AS2419" s="19"/>
      <c r="AT2419" s="19"/>
      <c r="AU2419" s="19"/>
    </row>
    <row r="2420" spans="27:47">
      <c r="AA2420" s="19"/>
      <c r="AB2420" s="19"/>
      <c r="AC2420" s="19"/>
      <c r="AD2420" s="19"/>
      <c r="AE2420" s="19"/>
      <c r="AF2420" s="22"/>
      <c r="AG2420" s="137"/>
      <c r="AN2420" s="19"/>
      <c r="AO2420" s="19"/>
      <c r="AP2420" s="19"/>
      <c r="AQ2420" s="19"/>
      <c r="AR2420" s="19"/>
      <c r="AS2420" s="19"/>
      <c r="AT2420" s="19"/>
      <c r="AU2420" s="19"/>
    </row>
    <row r="2421" spans="27:47">
      <c r="AA2421" s="19"/>
      <c r="AB2421" s="19"/>
      <c r="AC2421" s="19"/>
      <c r="AD2421" s="19"/>
      <c r="AE2421" s="19"/>
      <c r="AF2421" s="22"/>
      <c r="AG2421" s="137"/>
      <c r="AN2421" s="19"/>
      <c r="AO2421" s="19"/>
      <c r="AP2421" s="19"/>
      <c r="AQ2421" s="19"/>
      <c r="AR2421" s="19"/>
      <c r="AS2421" s="19"/>
      <c r="AT2421" s="19"/>
      <c r="AU2421" s="19"/>
    </row>
    <row r="2422" spans="27:47">
      <c r="AA2422" s="19"/>
      <c r="AB2422" s="19"/>
      <c r="AC2422" s="19"/>
      <c r="AD2422" s="19"/>
      <c r="AE2422" s="19"/>
      <c r="AF2422" s="22"/>
      <c r="AG2422" s="137"/>
      <c r="AN2422" s="19"/>
      <c r="AO2422" s="19"/>
      <c r="AP2422" s="19"/>
      <c r="AQ2422" s="19"/>
      <c r="AR2422" s="19"/>
      <c r="AS2422" s="19"/>
      <c r="AT2422" s="19"/>
      <c r="AU2422" s="19"/>
    </row>
    <row r="2423" spans="27:47">
      <c r="AA2423" s="19"/>
      <c r="AB2423" s="19"/>
      <c r="AC2423" s="19"/>
      <c r="AD2423" s="19"/>
      <c r="AE2423" s="19"/>
      <c r="AF2423" s="22"/>
      <c r="AG2423" s="137"/>
      <c r="AN2423" s="19"/>
      <c r="AO2423" s="19"/>
      <c r="AP2423" s="19"/>
      <c r="AQ2423" s="19"/>
      <c r="AR2423" s="19"/>
      <c r="AS2423" s="19"/>
      <c r="AT2423" s="19"/>
      <c r="AU2423" s="19"/>
    </row>
    <row r="2424" spans="27:47">
      <c r="AA2424" s="19"/>
      <c r="AB2424" s="19"/>
      <c r="AC2424" s="19"/>
      <c r="AD2424" s="19"/>
      <c r="AE2424" s="19"/>
      <c r="AF2424" s="22"/>
      <c r="AG2424" s="137"/>
      <c r="AN2424" s="19"/>
      <c r="AO2424" s="19"/>
      <c r="AP2424" s="19"/>
      <c r="AQ2424" s="19"/>
      <c r="AR2424" s="19"/>
      <c r="AS2424" s="19"/>
      <c r="AT2424" s="19"/>
      <c r="AU2424" s="19"/>
    </row>
    <row r="2425" spans="27:47">
      <c r="AA2425" s="19"/>
      <c r="AB2425" s="19"/>
      <c r="AC2425" s="19"/>
      <c r="AD2425" s="19"/>
      <c r="AE2425" s="19"/>
      <c r="AF2425" s="22"/>
      <c r="AG2425" s="137"/>
      <c r="AN2425" s="19"/>
      <c r="AO2425" s="19"/>
      <c r="AP2425" s="19"/>
      <c r="AQ2425" s="19"/>
      <c r="AR2425" s="19"/>
      <c r="AS2425" s="19"/>
      <c r="AT2425" s="19"/>
      <c r="AU2425" s="19"/>
    </row>
    <row r="2426" spans="27:47">
      <c r="AA2426" s="19"/>
      <c r="AB2426" s="19"/>
      <c r="AC2426" s="19"/>
      <c r="AD2426" s="19"/>
      <c r="AE2426" s="19"/>
      <c r="AF2426" s="22"/>
      <c r="AG2426" s="137"/>
      <c r="AN2426" s="19"/>
      <c r="AO2426" s="19"/>
      <c r="AP2426" s="19"/>
      <c r="AQ2426" s="19"/>
      <c r="AR2426" s="19"/>
      <c r="AS2426" s="19"/>
      <c r="AT2426" s="19"/>
      <c r="AU2426" s="19"/>
    </row>
    <row r="2427" spans="27:47">
      <c r="AA2427" s="19"/>
      <c r="AB2427" s="19"/>
      <c r="AC2427" s="19"/>
      <c r="AD2427" s="19"/>
      <c r="AE2427" s="19"/>
      <c r="AF2427" s="22"/>
      <c r="AG2427" s="137"/>
      <c r="AN2427" s="19"/>
      <c r="AO2427" s="19"/>
      <c r="AP2427" s="19"/>
      <c r="AQ2427" s="19"/>
      <c r="AR2427" s="19"/>
      <c r="AS2427" s="19"/>
      <c r="AT2427" s="19"/>
      <c r="AU2427" s="19"/>
    </row>
    <row r="2428" spans="27:47">
      <c r="AA2428" s="19"/>
      <c r="AB2428" s="19"/>
      <c r="AC2428" s="19"/>
      <c r="AD2428" s="19"/>
      <c r="AE2428" s="19"/>
      <c r="AF2428" s="22"/>
      <c r="AG2428" s="137"/>
      <c r="AN2428" s="19"/>
      <c r="AO2428" s="19"/>
      <c r="AP2428" s="19"/>
      <c r="AQ2428" s="19"/>
      <c r="AR2428" s="19"/>
      <c r="AS2428" s="19"/>
      <c r="AT2428" s="19"/>
      <c r="AU2428" s="19"/>
    </row>
    <row r="2429" spans="27:47">
      <c r="AA2429" s="19"/>
      <c r="AB2429" s="19"/>
      <c r="AC2429" s="19"/>
      <c r="AD2429" s="19"/>
      <c r="AE2429" s="19"/>
      <c r="AF2429" s="22"/>
      <c r="AG2429" s="137"/>
      <c r="AN2429" s="19"/>
      <c r="AO2429" s="19"/>
      <c r="AP2429" s="19"/>
      <c r="AQ2429" s="19"/>
      <c r="AR2429" s="19"/>
      <c r="AS2429" s="19"/>
      <c r="AT2429" s="19"/>
      <c r="AU2429" s="19"/>
    </row>
    <row r="2430" spans="27:47">
      <c r="AA2430" s="19"/>
      <c r="AB2430" s="19"/>
      <c r="AC2430" s="19"/>
      <c r="AD2430" s="19"/>
      <c r="AE2430" s="19"/>
      <c r="AF2430" s="22"/>
      <c r="AG2430" s="137"/>
      <c r="AN2430" s="19"/>
      <c r="AO2430" s="19"/>
      <c r="AP2430" s="19"/>
      <c r="AQ2430" s="19"/>
      <c r="AR2430" s="19"/>
      <c r="AS2430" s="19"/>
      <c r="AT2430" s="19"/>
      <c r="AU2430" s="19"/>
    </row>
    <row r="2431" spans="27:47">
      <c r="AA2431" s="19"/>
      <c r="AB2431" s="19"/>
      <c r="AC2431" s="19"/>
      <c r="AD2431" s="19"/>
      <c r="AE2431" s="19"/>
      <c r="AF2431" s="22"/>
      <c r="AG2431" s="137"/>
      <c r="AN2431" s="19"/>
      <c r="AO2431" s="19"/>
      <c r="AP2431" s="19"/>
      <c r="AQ2431" s="19"/>
      <c r="AR2431" s="19"/>
      <c r="AS2431" s="19"/>
      <c r="AT2431" s="19"/>
      <c r="AU2431" s="19"/>
    </row>
    <row r="2432" spans="27:47">
      <c r="AA2432" s="19"/>
      <c r="AB2432" s="19"/>
      <c r="AC2432" s="19"/>
      <c r="AD2432" s="19"/>
      <c r="AE2432" s="19"/>
      <c r="AF2432" s="22"/>
      <c r="AG2432" s="137"/>
      <c r="AN2432" s="19"/>
      <c r="AO2432" s="19"/>
      <c r="AP2432" s="19"/>
      <c r="AQ2432" s="19"/>
      <c r="AR2432" s="19"/>
      <c r="AS2432" s="19"/>
      <c r="AT2432" s="19"/>
      <c r="AU2432" s="19"/>
    </row>
    <row r="2433" spans="27:47">
      <c r="AA2433" s="19"/>
      <c r="AB2433" s="19"/>
      <c r="AC2433" s="19"/>
      <c r="AD2433" s="19"/>
      <c r="AE2433" s="19"/>
      <c r="AF2433" s="22"/>
      <c r="AG2433" s="137"/>
      <c r="AN2433" s="19"/>
      <c r="AO2433" s="19"/>
      <c r="AP2433" s="19"/>
      <c r="AQ2433" s="19"/>
      <c r="AR2433" s="19"/>
      <c r="AS2433" s="19"/>
      <c r="AT2433" s="19"/>
      <c r="AU2433" s="19"/>
    </row>
    <row r="2434" spans="27:47">
      <c r="AA2434" s="19"/>
      <c r="AB2434" s="19"/>
      <c r="AC2434" s="19"/>
      <c r="AD2434" s="19"/>
      <c r="AE2434" s="19"/>
      <c r="AF2434" s="22"/>
      <c r="AG2434" s="137"/>
      <c r="AN2434" s="19"/>
      <c r="AO2434" s="19"/>
      <c r="AP2434" s="19"/>
      <c r="AQ2434" s="19"/>
      <c r="AR2434" s="19"/>
      <c r="AS2434" s="19"/>
      <c r="AT2434" s="19"/>
      <c r="AU2434" s="19"/>
    </row>
    <row r="2435" spans="27:47">
      <c r="AA2435" s="19"/>
      <c r="AB2435" s="19"/>
      <c r="AC2435" s="19"/>
      <c r="AD2435" s="19"/>
      <c r="AE2435" s="19"/>
      <c r="AF2435" s="22"/>
      <c r="AG2435" s="137"/>
      <c r="AN2435" s="19"/>
      <c r="AO2435" s="19"/>
      <c r="AP2435" s="19"/>
      <c r="AQ2435" s="19"/>
      <c r="AR2435" s="19"/>
      <c r="AS2435" s="19"/>
      <c r="AT2435" s="19"/>
      <c r="AU2435" s="19"/>
    </row>
    <row r="2436" spans="27:47">
      <c r="AA2436" s="19"/>
      <c r="AB2436" s="19"/>
      <c r="AC2436" s="19"/>
      <c r="AD2436" s="19"/>
      <c r="AE2436" s="19"/>
      <c r="AF2436" s="22"/>
      <c r="AG2436" s="137"/>
      <c r="AN2436" s="19"/>
      <c r="AO2436" s="19"/>
      <c r="AP2436" s="19"/>
      <c r="AQ2436" s="19"/>
      <c r="AR2436" s="19"/>
      <c r="AS2436" s="19"/>
      <c r="AT2436" s="19"/>
      <c r="AU2436" s="19"/>
    </row>
    <row r="2437" spans="27:47">
      <c r="AA2437" s="19"/>
      <c r="AB2437" s="19"/>
      <c r="AC2437" s="19"/>
      <c r="AD2437" s="19"/>
      <c r="AE2437" s="19"/>
      <c r="AF2437" s="22"/>
      <c r="AG2437" s="137"/>
      <c r="AN2437" s="19"/>
      <c r="AO2437" s="19"/>
      <c r="AP2437" s="19"/>
      <c r="AQ2437" s="19"/>
      <c r="AR2437" s="19"/>
      <c r="AS2437" s="19"/>
      <c r="AT2437" s="19"/>
      <c r="AU2437" s="19"/>
    </row>
    <row r="2438" spans="27:47">
      <c r="AA2438" s="19"/>
      <c r="AB2438" s="19"/>
      <c r="AC2438" s="19"/>
      <c r="AD2438" s="19"/>
      <c r="AE2438" s="19"/>
      <c r="AF2438" s="22"/>
      <c r="AG2438" s="137"/>
      <c r="AN2438" s="19"/>
      <c r="AO2438" s="19"/>
      <c r="AP2438" s="19"/>
      <c r="AQ2438" s="19"/>
      <c r="AR2438" s="19"/>
      <c r="AS2438" s="19"/>
      <c r="AT2438" s="19"/>
      <c r="AU2438" s="19"/>
    </row>
    <row r="2439" spans="27:47">
      <c r="AA2439" s="19"/>
      <c r="AB2439" s="19"/>
      <c r="AC2439" s="19"/>
      <c r="AD2439" s="19"/>
      <c r="AE2439" s="19"/>
      <c r="AF2439" s="22"/>
      <c r="AG2439" s="137"/>
      <c r="AN2439" s="19"/>
      <c r="AO2439" s="19"/>
      <c r="AP2439" s="19"/>
      <c r="AQ2439" s="19"/>
      <c r="AR2439" s="19"/>
      <c r="AS2439" s="19"/>
      <c r="AT2439" s="19"/>
      <c r="AU2439" s="19"/>
    </row>
    <row r="2440" spans="27:47">
      <c r="AA2440" s="19"/>
      <c r="AB2440" s="19"/>
      <c r="AC2440" s="19"/>
      <c r="AD2440" s="19"/>
      <c r="AE2440" s="19"/>
      <c r="AF2440" s="22"/>
      <c r="AG2440" s="137"/>
      <c r="AN2440" s="19"/>
      <c r="AO2440" s="19"/>
      <c r="AP2440" s="19"/>
      <c r="AQ2440" s="19"/>
      <c r="AR2440" s="19"/>
      <c r="AS2440" s="19"/>
      <c r="AT2440" s="19"/>
      <c r="AU2440" s="19"/>
    </row>
    <row r="2441" spans="27:47">
      <c r="AA2441" s="19"/>
      <c r="AB2441" s="19"/>
      <c r="AC2441" s="19"/>
      <c r="AD2441" s="19"/>
      <c r="AE2441" s="19"/>
      <c r="AF2441" s="22"/>
      <c r="AG2441" s="137"/>
      <c r="AN2441" s="19"/>
      <c r="AO2441" s="19"/>
      <c r="AP2441" s="19"/>
      <c r="AQ2441" s="19"/>
      <c r="AR2441" s="19"/>
      <c r="AS2441" s="19"/>
      <c r="AT2441" s="19"/>
      <c r="AU2441" s="19"/>
    </row>
    <row r="2442" spans="27:47">
      <c r="AA2442" s="19"/>
      <c r="AB2442" s="19"/>
      <c r="AC2442" s="19"/>
      <c r="AD2442" s="19"/>
      <c r="AE2442" s="19"/>
      <c r="AF2442" s="22"/>
      <c r="AG2442" s="137"/>
      <c r="AN2442" s="19"/>
      <c r="AO2442" s="19"/>
      <c r="AP2442" s="19"/>
      <c r="AQ2442" s="19"/>
      <c r="AR2442" s="19"/>
      <c r="AS2442" s="19"/>
      <c r="AT2442" s="19"/>
      <c r="AU2442" s="19"/>
    </row>
    <row r="2443" spans="27:47">
      <c r="AA2443" s="19"/>
      <c r="AB2443" s="19"/>
      <c r="AC2443" s="19"/>
      <c r="AD2443" s="19"/>
      <c r="AE2443" s="19"/>
      <c r="AF2443" s="22"/>
      <c r="AG2443" s="137"/>
      <c r="AN2443" s="19"/>
      <c r="AO2443" s="19"/>
      <c r="AP2443" s="19"/>
      <c r="AQ2443" s="19"/>
      <c r="AR2443" s="19"/>
      <c r="AS2443" s="19"/>
      <c r="AT2443" s="19"/>
      <c r="AU2443" s="19"/>
    </row>
    <row r="2444" spans="27:47">
      <c r="AA2444" s="19"/>
      <c r="AB2444" s="19"/>
      <c r="AC2444" s="19"/>
      <c r="AD2444" s="19"/>
      <c r="AE2444" s="19"/>
      <c r="AF2444" s="22"/>
      <c r="AG2444" s="137"/>
      <c r="AN2444" s="19"/>
      <c r="AO2444" s="19"/>
      <c r="AP2444" s="19"/>
      <c r="AQ2444" s="19"/>
      <c r="AR2444" s="19"/>
      <c r="AS2444" s="19"/>
      <c r="AT2444" s="19"/>
      <c r="AU2444" s="19"/>
    </row>
    <row r="2445" spans="27:47">
      <c r="AA2445" s="19"/>
      <c r="AB2445" s="19"/>
      <c r="AC2445" s="19"/>
      <c r="AD2445" s="19"/>
      <c r="AE2445" s="19"/>
      <c r="AF2445" s="22"/>
      <c r="AG2445" s="137"/>
      <c r="AN2445" s="19"/>
      <c r="AO2445" s="19"/>
      <c r="AP2445" s="19"/>
      <c r="AQ2445" s="19"/>
      <c r="AR2445" s="19"/>
      <c r="AS2445" s="19"/>
      <c r="AT2445" s="19"/>
      <c r="AU2445" s="19"/>
    </row>
    <row r="2446" spans="27:47">
      <c r="AA2446" s="19"/>
      <c r="AB2446" s="19"/>
      <c r="AC2446" s="19"/>
      <c r="AD2446" s="19"/>
      <c r="AE2446" s="19"/>
      <c r="AF2446" s="22"/>
      <c r="AG2446" s="137"/>
      <c r="AN2446" s="19"/>
      <c r="AO2446" s="19"/>
      <c r="AP2446" s="19"/>
      <c r="AQ2446" s="19"/>
      <c r="AR2446" s="19"/>
      <c r="AS2446" s="19"/>
      <c r="AT2446" s="19"/>
      <c r="AU2446" s="19"/>
    </row>
    <row r="2447" spans="27:47">
      <c r="AA2447" s="19"/>
      <c r="AB2447" s="19"/>
      <c r="AC2447" s="19"/>
      <c r="AD2447" s="19"/>
      <c r="AE2447" s="19"/>
      <c r="AF2447" s="22"/>
      <c r="AG2447" s="137"/>
      <c r="AN2447" s="19"/>
      <c r="AO2447" s="19"/>
      <c r="AP2447" s="19"/>
      <c r="AQ2447" s="19"/>
      <c r="AR2447" s="19"/>
      <c r="AS2447" s="19"/>
      <c r="AT2447" s="19"/>
      <c r="AU2447" s="19"/>
    </row>
    <row r="2448" spans="27:47">
      <c r="AA2448" s="19"/>
      <c r="AB2448" s="19"/>
      <c r="AC2448" s="19"/>
      <c r="AD2448" s="19"/>
      <c r="AE2448" s="19"/>
      <c r="AF2448" s="22"/>
      <c r="AG2448" s="137"/>
      <c r="AN2448" s="19"/>
      <c r="AO2448" s="19"/>
      <c r="AP2448" s="19"/>
      <c r="AQ2448" s="19"/>
      <c r="AR2448" s="19"/>
      <c r="AS2448" s="19"/>
      <c r="AT2448" s="19"/>
      <c r="AU2448" s="19"/>
    </row>
    <row r="2449" spans="27:47">
      <c r="AA2449" s="19"/>
      <c r="AB2449" s="19"/>
      <c r="AC2449" s="19"/>
      <c r="AD2449" s="19"/>
      <c r="AE2449" s="19"/>
      <c r="AF2449" s="22"/>
      <c r="AG2449" s="137"/>
      <c r="AN2449" s="19"/>
      <c r="AO2449" s="19"/>
      <c r="AP2449" s="19"/>
      <c r="AQ2449" s="19"/>
      <c r="AR2449" s="19"/>
      <c r="AS2449" s="19"/>
      <c r="AT2449" s="19"/>
      <c r="AU2449" s="19"/>
    </row>
    <row r="2450" spans="27:47">
      <c r="AA2450" s="19"/>
      <c r="AB2450" s="19"/>
      <c r="AC2450" s="19"/>
      <c r="AD2450" s="19"/>
      <c r="AE2450" s="19"/>
      <c r="AF2450" s="22"/>
      <c r="AG2450" s="137"/>
      <c r="AN2450" s="19"/>
      <c r="AO2450" s="19"/>
      <c r="AP2450" s="19"/>
      <c r="AQ2450" s="19"/>
      <c r="AR2450" s="19"/>
      <c r="AS2450" s="19"/>
      <c r="AT2450" s="19"/>
      <c r="AU2450" s="19"/>
    </row>
    <row r="2451" spans="27:47">
      <c r="AA2451" s="19"/>
      <c r="AB2451" s="19"/>
      <c r="AC2451" s="19"/>
      <c r="AD2451" s="19"/>
      <c r="AE2451" s="19"/>
      <c r="AF2451" s="22"/>
      <c r="AG2451" s="137"/>
      <c r="AN2451" s="19"/>
      <c r="AO2451" s="19"/>
      <c r="AP2451" s="19"/>
      <c r="AQ2451" s="19"/>
      <c r="AR2451" s="19"/>
      <c r="AS2451" s="19"/>
      <c r="AT2451" s="19"/>
      <c r="AU2451" s="19"/>
    </row>
    <row r="2452" spans="27:47">
      <c r="AA2452" s="19"/>
      <c r="AB2452" s="19"/>
      <c r="AC2452" s="19"/>
      <c r="AD2452" s="19"/>
      <c r="AE2452" s="19"/>
      <c r="AF2452" s="22"/>
      <c r="AG2452" s="137"/>
      <c r="AN2452" s="19"/>
      <c r="AO2452" s="19"/>
      <c r="AP2452" s="19"/>
      <c r="AQ2452" s="19"/>
      <c r="AR2452" s="19"/>
      <c r="AS2452" s="19"/>
      <c r="AT2452" s="19"/>
      <c r="AU2452" s="19"/>
    </row>
    <row r="2453" spans="27:47">
      <c r="AA2453" s="19"/>
      <c r="AB2453" s="19"/>
      <c r="AC2453" s="19"/>
      <c r="AD2453" s="19"/>
      <c r="AE2453" s="19"/>
      <c r="AF2453" s="22"/>
      <c r="AG2453" s="137"/>
      <c r="AN2453" s="19"/>
      <c r="AO2453" s="19"/>
      <c r="AP2453" s="19"/>
      <c r="AQ2453" s="19"/>
      <c r="AR2453" s="19"/>
      <c r="AS2453" s="19"/>
      <c r="AT2453" s="19"/>
      <c r="AU2453" s="19"/>
    </row>
    <row r="2454" spans="27:47">
      <c r="AA2454" s="19"/>
      <c r="AB2454" s="19"/>
      <c r="AC2454" s="19"/>
      <c r="AD2454" s="19"/>
      <c r="AE2454" s="19"/>
      <c r="AF2454" s="22"/>
      <c r="AG2454" s="137"/>
      <c r="AN2454" s="19"/>
      <c r="AO2454" s="19"/>
      <c r="AP2454" s="19"/>
      <c r="AQ2454" s="19"/>
      <c r="AR2454" s="19"/>
      <c r="AS2454" s="19"/>
      <c r="AT2454" s="19"/>
      <c r="AU2454" s="19"/>
    </row>
    <row r="2455" spans="27:47">
      <c r="AA2455" s="19"/>
      <c r="AB2455" s="19"/>
      <c r="AC2455" s="19"/>
      <c r="AD2455" s="19"/>
      <c r="AE2455" s="19"/>
      <c r="AF2455" s="22"/>
      <c r="AG2455" s="137"/>
      <c r="AN2455" s="19"/>
      <c r="AO2455" s="19"/>
      <c r="AP2455" s="19"/>
      <c r="AQ2455" s="19"/>
      <c r="AR2455" s="19"/>
      <c r="AS2455" s="19"/>
      <c r="AT2455" s="19"/>
      <c r="AU2455" s="19"/>
    </row>
    <row r="2456" spans="27:47">
      <c r="AA2456" s="19"/>
      <c r="AB2456" s="19"/>
      <c r="AC2456" s="19"/>
      <c r="AD2456" s="19"/>
      <c r="AE2456" s="19"/>
      <c r="AF2456" s="22"/>
      <c r="AG2456" s="137"/>
      <c r="AN2456" s="19"/>
      <c r="AO2456" s="19"/>
      <c r="AP2456" s="19"/>
      <c r="AQ2456" s="19"/>
      <c r="AR2456" s="19"/>
      <c r="AS2456" s="19"/>
      <c r="AT2456" s="19"/>
      <c r="AU2456" s="19"/>
    </row>
    <row r="2457" spans="27:47">
      <c r="AA2457" s="19"/>
      <c r="AB2457" s="19"/>
      <c r="AC2457" s="19"/>
      <c r="AD2457" s="19"/>
      <c r="AE2457" s="19"/>
      <c r="AF2457" s="22"/>
      <c r="AG2457" s="137"/>
      <c r="AN2457" s="19"/>
      <c r="AO2457" s="19"/>
      <c r="AP2457" s="19"/>
      <c r="AQ2457" s="19"/>
      <c r="AR2457" s="19"/>
      <c r="AS2457" s="19"/>
      <c r="AT2457" s="19"/>
      <c r="AU2457" s="19"/>
    </row>
    <row r="2458" spans="27:47">
      <c r="AA2458" s="19"/>
      <c r="AB2458" s="19"/>
      <c r="AC2458" s="19"/>
      <c r="AD2458" s="19"/>
      <c r="AE2458" s="19"/>
      <c r="AF2458" s="22"/>
      <c r="AG2458" s="137"/>
      <c r="AN2458" s="19"/>
      <c r="AO2458" s="19"/>
      <c r="AP2458" s="19"/>
      <c r="AQ2458" s="19"/>
      <c r="AR2458" s="19"/>
      <c r="AS2458" s="19"/>
      <c r="AT2458" s="19"/>
      <c r="AU2458" s="19"/>
    </row>
    <row r="2459" spans="27:47">
      <c r="AA2459" s="19"/>
      <c r="AB2459" s="19"/>
      <c r="AC2459" s="19"/>
      <c r="AD2459" s="19"/>
      <c r="AE2459" s="19"/>
      <c r="AF2459" s="22"/>
      <c r="AG2459" s="137"/>
      <c r="AN2459" s="19"/>
      <c r="AO2459" s="19"/>
      <c r="AP2459" s="19"/>
      <c r="AQ2459" s="19"/>
      <c r="AR2459" s="19"/>
      <c r="AS2459" s="19"/>
      <c r="AT2459" s="19"/>
      <c r="AU2459" s="19"/>
    </row>
    <row r="2460" spans="27:47">
      <c r="AA2460" s="19"/>
      <c r="AB2460" s="19"/>
      <c r="AC2460" s="19"/>
      <c r="AD2460" s="19"/>
      <c r="AE2460" s="19"/>
      <c r="AF2460" s="22"/>
      <c r="AG2460" s="137"/>
      <c r="AN2460" s="19"/>
      <c r="AO2460" s="19"/>
      <c r="AP2460" s="19"/>
      <c r="AQ2460" s="19"/>
      <c r="AR2460" s="19"/>
      <c r="AS2460" s="19"/>
      <c r="AT2460" s="19"/>
      <c r="AU2460" s="19"/>
    </row>
    <row r="2461" spans="27:47">
      <c r="AA2461" s="19"/>
      <c r="AB2461" s="19"/>
      <c r="AC2461" s="19"/>
      <c r="AD2461" s="19"/>
      <c r="AE2461" s="19"/>
      <c r="AF2461" s="22"/>
      <c r="AG2461" s="137"/>
      <c r="AN2461" s="19"/>
      <c r="AO2461" s="19"/>
      <c r="AP2461" s="19"/>
      <c r="AQ2461" s="19"/>
      <c r="AR2461" s="19"/>
      <c r="AS2461" s="19"/>
      <c r="AT2461" s="19"/>
      <c r="AU2461" s="19"/>
    </row>
    <row r="2462" spans="27:47">
      <c r="AA2462" s="19"/>
      <c r="AB2462" s="19"/>
      <c r="AC2462" s="19"/>
      <c r="AD2462" s="19"/>
      <c r="AE2462" s="19"/>
      <c r="AF2462" s="22"/>
      <c r="AG2462" s="137"/>
      <c r="AN2462" s="19"/>
      <c r="AO2462" s="19"/>
      <c r="AP2462" s="19"/>
      <c r="AQ2462" s="19"/>
      <c r="AR2462" s="19"/>
      <c r="AS2462" s="19"/>
      <c r="AT2462" s="19"/>
      <c r="AU2462" s="19"/>
    </row>
    <row r="2463" spans="27:47">
      <c r="AA2463" s="19"/>
      <c r="AB2463" s="19"/>
      <c r="AC2463" s="19"/>
      <c r="AD2463" s="19"/>
      <c r="AE2463" s="19"/>
      <c r="AF2463" s="22"/>
      <c r="AG2463" s="137"/>
      <c r="AN2463" s="19"/>
      <c r="AO2463" s="19"/>
      <c r="AP2463" s="19"/>
      <c r="AQ2463" s="19"/>
      <c r="AR2463" s="19"/>
      <c r="AS2463" s="19"/>
      <c r="AT2463" s="19"/>
      <c r="AU2463" s="19"/>
    </row>
    <row r="2464" spans="27:47">
      <c r="AA2464" s="19"/>
      <c r="AB2464" s="19"/>
      <c r="AC2464" s="19"/>
      <c r="AD2464" s="19"/>
      <c r="AE2464" s="19"/>
      <c r="AF2464" s="22"/>
      <c r="AG2464" s="137"/>
      <c r="AN2464" s="19"/>
      <c r="AO2464" s="19"/>
      <c r="AP2464" s="19"/>
      <c r="AQ2464" s="19"/>
      <c r="AR2464" s="19"/>
      <c r="AS2464" s="19"/>
      <c r="AT2464" s="19"/>
      <c r="AU2464" s="19"/>
    </row>
    <row r="2465" spans="27:47">
      <c r="AA2465" s="19"/>
      <c r="AB2465" s="19"/>
      <c r="AC2465" s="19"/>
      <c r="AD2465" s="19"/>
      <c r="AE2465" s="19"/>
      <c r="AF2465" s="22"/>
      <c r="AG2465" s="137"/>
      <c r="AN2465" s="19"/>
      <c r="AO2465" s="19"/>
      <c r="AP2465" s="19"/>
      <c r="AQ2465" s="19"/>
      <c r="AR2465" s="19"/>
      <c r="AS2465" s="19"/>
      <c r="AT2465" s="19"/>
      <c r="AU2465" s="19"/>
    </row>
    <row r="2466" spans="27:47">
      <c r="AA2466" s="19"/>
      <c r="AB2466" s="19"/>
      <c r="AC2466" s="19"/>
      <c r="AD2466" s="19"/>
      <c r="AE2466" s="19"/>
      <c r="AF2466" s="22"/>
      <c r="AG2466" s="137"/>
      <c r="AN2466" s="19"/>
      <c r="AO2466" s="19"/>
      <c r="AP2466" s="19"/>
      <c r="AQ2466" s="19"/>
      <c r="AR2466" s="19"/>
      <c r="AS2466" s="19"/>
      <c r="AT2466" s="19"/>
      <c r="AU2466" s="19"/>
    </row>
    <row r="2467" spans="27:47">
      <c r="AA2467" s="19"/>
      <c r="AB2467" s="19"/>
      <c r="AC2467" s="19"/>
      <c r="AD2467" s="19"/>
      <c r="AE2467" s="19"/>
      <c r="AF2467" s="22"/>
      <c r="AG2467" s="137"/>
      <c r="AN2467" s="19"/>
      <c r="AO2467" s="19"/>
      <c r="AP2467" s="19"/>
      <c r="AQ2467" s="19"/>
      <c r="AR2467" s="19"/>
      <c r="AS2467" s="19"/>
      <c r="AT2467" s="19"/>
      <c r="AU2467" s="19"/>
    </row>
    <row r="2468" spans="27:47">
      <c r="AA2468" s="19"/>
      <c r="AB2468" s="19"/>
      <c r="AC2468" s="19"/>
      <c r="AD2468" s="19"/>
      <c r="AE2468" s="19"/>
      <c r="AF2468" s="22"/>
      <c r="AG2468" s="137"/>
      <c r="AN2468" s="19"/>
      <c r="AO2468" s="19"/>
      <c r="AP2468" s="19"/>
      <c r="AQ2468" s="19"/>
      <c r="AR2468" s="19"/>
      <c r="AS2468" s="19"/>
      <c r="AT2468" s="19"/>
      <c r="AU2468" s="19"/>
    </row>
    <row r="2469" spans="27:47">
      <c r="AA2469" s="19"/>
      <c r="AB2469" s="19"/>
      <c r="AC2469" s="19"/>
      <c r="AD2469" s="19"/>
      <c r="AE2469" s="19"/>
      <c r="AF2469" s="22"/>
      <c r="AG2469" s="137"/>
      <c r="AN2469" s="19"/>
      <c r="AO2469" s="19"/>
      <c r="AP2469" s="19"/>
      <c r="AQ2469" s="19"/>
      <c r="AR2469" s="19"/>
      <c r="AS2469" s="19"/>
      <c r="AT2469" s="19"/>
      <c r="AU2469" s="19"/>
    </row>
    <row r="2470" spans="27:47">
      <c r="AA2470" s="19"/>
      <c r="AB2470" s="19"/>
      <c r="AC2470" s="19"/>
      <c r="AD2470" s="19"/>
      <c r="AE2470" s="19"/>
      <c r="AF2470" s="22"/>
      <c r="AG2470" s="137"/>
      <c r="AN2470" s="19"/>
      <c r="AO2470" s="19"/>
      <c r="AP2470" s="19"/>
      <c r="AQ2470" s="19"/>
      <c r="AR2470" s="19"/>
      <c r="AS2470" s="19"/>
      <c r="AT2470" s="19"/>
      <c r="AU2470" s="19"/>
    </row>
    <row r="2471" spans="27:47">
      <c r="AA2471" s="19"/>
      <c r="AB2471" s="19"/>
      <c r="AC2471" s="19"/>
      <c r="AD2471" s="19"/>
      <c r="AE2471" s="19"/>
      <c r="AF2471" s="22"/>
      <c r="AG2471" s="137"/>
      <c r="AN2471" s="19"/>
      <c r="AO2471" s="19"/>
      <c r="AP2471" s="19"/>
      <c r="AQ2471" s="19"/>
      <c r="AR2471" s="19"/>
      <c r="AS2471" s="19"/>
      <c r="AT2471" s="19"/>
      <c r="AU2471" s="19"/>
    </row>
    <row r="2472" spans="27:47">
      <c r="AA2472" s="19"/>
      <c r="AB2472" s="19"/>
      <c r="AC2472" s="19"/>
      <c r="AD2472" s="19"/>
      <c r="AE2472" s="19"/>
      <c r="AF2472" s="22"/>
      <c r="AG2472" s="137"/>
      <c r="AN2472" s="19"/>
      <c r="AO2472" s="19"/>
      <c r="AP2472" s="19"/>
      <c r="AQ2472" s="19"/>
      <c r="AR2472" s="19"/>
      <c r="AS2472" s="19"/>
      <c r="AT2472" s="19"/>
      <c r="AU2472" s="19"/>
    </row>
    <row r="2473" spans="27:47">
      <c r="AA2473" s="19"/>
      <c r="AB2473" s="19"/>
      <c r="AC2473" s="19"/>
      <c r="AD2473" s="19"/>
      <c r="AE2473" s="19"/>
      <c r="AF2473" s="22"/>
      <c r="AG2473" s="137"/>
      <c r="AN2473" s="19"/>
      <c r="AO2473" s="19"/>
      <c r="AP2473" s="19"/>
      <c r="AQ2473" s="19"/>
      <c r="AR2473" s="19"/>
      <c r="AS2473" s="19"/>
      <c r="AT2473" s="19"/>
      <c r="AU2473" s="19"/>
    </row>
    <row r="2474" spans="27:47">
      <c r="AA2474" s="19"/>
      <c r="AB2474" s="19"/>
      <c r="AC2474" s="19"/>
      <c r="AD2474" s="19"/>
      <c r="AE2474" s="19"/>
      <c r="AF2474" s="22"/>
      <c r="AG2474" s="137"/>
      <c r="AN2474" s="19"/>
      <c r="AO2474" s="19"/>
      <c r="AP2474" s="19"/>
      <c r="AQ2474" s="19"/>
      <c r="AR2474" s="19"/>
      <c r="AS2474" s="19"/>
      <c r="AT2474" s="19"/>
      <c r="AU2474" s="19"/>
    </row>
    <row r="2475" spans="27:47">
      <c r="AA2475" s="19"/>
      <c r="AB2475" s="19"/>
      <c r="AC2475" s="19"/>
      <c r="AD2475" s="19"/>
      <c r="AE2475" s="19"/>
      <c r="AF2475" s="22"/>
      <c r="AG2475" s="137"/>
      <c r="AN2475" s="19"/>
      <c r="AO2475" s="19"/>
      <c r="AP2475" s="19"/>
      <c r="AQ2475" s="19"/>
      <c r="AR2475" s="19"/>
      <c r="AS2475" s="19"/>
      <c r="AT2475" s="19"/>
      <c r="AU2475" s="19"/>
    </row>
    <row r="2476" spans="27:47">
      <c r="AA2476" s="19"/>
      <c r="AB2476" s="19"/>
      <c r="AC2476" s="19"/>
      <c r="AD2476" s="19"/>
      <c r="AE2476" s="19"/>
      <c r="AF2476" s="22"/>
      <c r="AG2476" s="137"/>
      <c r="AN2476" s="19"/>
      <c r="AO2476" s="19"/>
      <c r="AP2476" s="19"/>
      <c r="AQ2476" s="19"/>
      <c r="AR2476" s="19"/>
      <c r="AS2476" s="19"/>
      <c r="AT2476" s="19"/>
      <c r="AU2476" s="19"/>
    </row>
    <row r="2477" spans="27:47">
      <c r="AA2477" s="19"/>
      <c r="AB2477" s="19"/>
      <c r="AC2477" s="19"/>
      <c r="AD2477" s="19"/>
      <c r="AE2477" s="19"/>
      <c r="AF2477" s="22"/>
      <c r="AG2477" s="137"/>
      <c r="AN2477" s="19"/>
      <c r="AO2477" s="19"/>
      <c r="AP2477" s="19"/>
      <c r="AQ2477" s="19"/>
      <c r="AR2477" s="19"/>
      <c r="AS2477" s="19"/>
      <c r="AT2477" s="19"/>
      <c r="AU2477" s="19"/>
    </row>
    <row r="2478" spans="27:47">
      <c r="AA2478" s="19"/>
      <c r="AB2478" s="19"/>
      <c r="AC2478" s="19"/>
      <c r="AD2478" s="19"/>
      <c r="AE2478" s="19"/>
      <c r="AF2478" s="22"/>
      <c r="AG2478" s="137"/>
      <c r="AN2478" s="19"/>
      <c r="AO2478" s="19"/>
      <c r="AP2478" s="19"/>
      <c r="AQ2478" s="19"/>
      <c r="AR2478" s="19"/>
      <c r="AS2478" s="19"/>
      <c r="AT2478" s="19"/>
      <c r="AU2478" s="19"/>
    </row>
    <row r="2479" spans="27:47">
      <c r="AA2479" s="19"/>
      <c r="AB2479" s="19"/>
      <c r="AC2479" s="19"/>
      <c r="AD2479" s="19"/>
      <c r="AE2479" s="19"/>
      <c r="AF2479" s="22"/>
      <c r="AG2479" s="137"/>
      <c r="AN2479" s="19"/>
      <c r="AO2479" s="19"/>
      <c r="AP2479" s="19"/>
      <c r="AQ2479" s="19"/>
      <c r="AR2479" s="19"/>
      <c r="AS2479" s="19"/>
      <c r="AT2479" s="19"/>
      <c r="AU2479" s="19"/>
    </row>
    <row r="2480" spans="27:47">
      <c r="AA2480" s="19"/>
      <c r="AB2480" s="19"/>
      <c r="AC2480" s="19"/>
      <c r="AD2480" s="19"/>
      <c r="AE2480" s="19"/>
      <c r="AF2480" s="22"/>
      <c r="AG2480" s="137"/>
      <c r="AN2480" s="19"/>
      <c r="AO2480" s="19"/>
      <c r="AP2480" s="19"/>
      <c r="AQ2480" s="19"/>
      <c r="AR2480" s="19"/>
      <c r="AS2480" s="19"/>
      <c r="AT2480" s="19"/>
      <c r="AU2480" s="19"/>
    </row>
    <row r="2481" spans="27:47">
      <c r="AA2481" s="19"/>
      <c r="AB2481" s="19"/>
      <c r="AC2481" s="19"/>
      <c r="AD2481" s="19"/>
      <c r="AE2481" s="19"/>
      <c r="AF2481" s="22"/>
      <c r="AG2481" s="137"/>
      <c r="AN2481" s="19"/>
      <c r="AO2481" s="19"/>
      <c r="AP2481" s="19"/>
      <c r="AQ2481" s="19"/>
      <c r="AR2481" s="19"/>
      <c r="AS2481" s="19"/>
      <c r="AT2481" s="19"/>
      <c r="AU2481" s="19"/>
    </row>
    <row r="2482" spans="27:47">
      <c r="AA2482" s="19"/>
      <c r="AB2482" s="19"/>
      <c r="AC2482" s="19"/>
      <c r="AD2482" s="19"/>
      <c r="AE2482" s="19"/>
      <c r="AF2482" s="22"/>
      <c r="AG2482" s="137"/>
      <c r="AN2482" s="19"/>
      <c r="AO2482" s="19"/>
      <c r="AP2482" s="19"/>
      <c r="AQ2482" s="19"/>
      <c r="AR2482" s="19"/>
      <c r="AS2482" s="19"/>
      <c r="AT2482" s="19"/>
      <c r="AU2482" s="19"/>
    </row>
    <row r="2483" spans="27:47">
      <c r="AA2483" s="19"/>
      <c r="AB2483" s="19"/>
      <c r="AC2483" s="19"/>
      <c r="AD2483" s="19"/>
      <c r="AE2483" s="19"/>
      <c r="AF2483" s="22"/>
      <c r="AG2483" s="137"/>
      <c r="AN2483" s="19"/>
      <c r="AO2483" s="19"/>
      <c r="AP2483" s="19"/>
      <c r="AQ2483" s="19"/>
      <c r="AR2483" s="19"/>
      <c r="AS2483" s="19"/>
      <c r="AT2483" s="19"/>
      <c r="AU2483" s="19"/>
    </row>
    <row r="2484" spans="27:47">
      <c r="AA2484" s="19"/>
      <c r="AB2484" s="19"/>
      <c r="AC2484" s="19"/>
      <c r="AD2484" s="19"/>
      <c r="AE2484" s="19"/>
      <c r="AF2484" s="22"/>
      <c r="AG2484" s="137"/>
      <c r="AN2484" s="19"/>
      <c r="AO2484" s="19"/>
      <c r="AP2484" s="19"/>
      <c r="AQ2484" s="19"/>
      <c r="AR2484" s="19"/>
      <c r="AS2484" s="19"/>
      <c r="AT2484" s="19"/>
      <c r="AU2484" s="19"/>
    </row>
    <row r="2485" spans="27:47">
      <c r="AA2485" s="19"/>
      <c r="AB2485" s="19"/>
      <c r="AC2485" s="19"/>
      <c r="AD2485" s="19"/>
      <c r="AE2485" s="19"/>
      <c r="AF2485" s="22"/>
      <c r="AG2485" s="137"/>
      <c r="AN2485" s="19"/>
      <c r="AO2485" s="19"/>
      <c r="AP2485" s="19"/>
      <c r="AQ2485" s="19"/>
      <c r="AR2485" s="19"/>
      <c r="AS2485" s="19"/>
      <c r="AT2485" s="19"/>
      <c r="AU2485" s="19"/>
    </row>
    <row r="2486" spans="27:47">
      <c r="AA2486" s="19"/>
      <c r="AB2486" s="19"/>
      <c r="AC2486" s="19"/>
      <c r="AD2486" s="19"/>
      <c r="AE2486" s="19"/>
      <c r="AF2486" s="22"/>
      <c r="AG2486" s="137"/>
      <c r="AN2486" s="19"/>
      <c r="AO2486" s="19"/>
      <c r="AP2486" s="19"/>
      <c r="AQ2486" s="19"/>
      <c r="AR2486" s="19"/>
      <c r="AS2486" s="19"/>
      <c r="AT2486" s="19"/>
      <c r="AU2486" s="19"/>
    </row>
    <row r="2487" spans="27:47">
      <c r="AA2487" s="19"/>
      <c r="AB2487" s="19"/>
      <c r="AC2487" s="19"/>
      <c r="AD2487" s="19"/>
      <c r="AE2487" s="19"/>
      <c r="AF2487" s="22"/>
      <c r="AG2487" s="137"/>
      <c r="AN2487" s="19"/>
      <c r="AO2487" s="19"/>
      <c r="AP2487" s="19"/>
      <c r="AQ2487" s="19"/>
      <c r="AR2487" s="19"/>
      <c r="AS2487" s="19"/>
      <c r="AT2487" s="19"/>
      <c r="AU2487" s="19"/>
    </row>
    <row r="2488" spans="27:47">
      <c r="AA2488" s="19"/>
      <c r="AB2488" s="19"/>
      <c r="AC2488" s="19"/>
      <c r="AD2488" s="19"/>
      <c r="AE2488" s="19"/>
      <c r="AF2488" s="22"/>
      <c r="AG2488" s="137"/>
      <c r="AN2488" s="19"/>
      <c r="AO2488" s="19"/>
      <c r="AP2488" s="19"/>
      <c r="AQ2488" s="19"/>
      <c r="AR2488" s="19"/>
      <c r="AS2488" s="19"/>
      <c r="AT2488" s="19"/>
      <c r="AU2488" s="19"/>
    </row>
    <row r="2489" spans="27:47">
      <c r="AA2489" s="19"/>
      <c r="AB2489" s="19"/>
      <c r="AC2489" s="19"/>
      <c r="AD2489" s="19"/>
      <c r="AE2489" s="19"/>
      <c r="AF2489" s="22"/>
      <c r="AG2489" s="137"/>
      <c r="AN2489" s="19"/>
      <c r="AO2489" s="19"/>
      <c r="AP2489" s="19"/>
      <c r="AQ2489" s="19"/>
      <c r="AR2489" s="19"/>
      <c r="AS2489" s="19"/>
      <c r="AT2489" s="19"/>
      <c r="AU2489" s="19"/>
    </row>
    <row r="2490" spans="27:47">
      <c r="AA2490" s="19"/>
      <c r="AB2490" s="19"/>
      <c r="AC2490" s="19"/>
      <c r="AD2490" s="19"/>
      <c r="AE2490" s="19"/>
      <c r="AF2490" s="22"/>
      <c r="AG2490" s="137"/>
      <c r="AN2490" s="19"/>
      <c r="AO2490" s="19"/>
      <c r="AP2490" s="19"/>
      <c r="AQ2490" s="19"/>
      <c r="AR2490" s="19"/>
      <c r="AS2490" s="19"/>
      <c r="AT2490" s="19"/>
      <c r="AU2490" s="19"/>
    </row>
    <row r="2491" spans="27:47">
      <c r="AA2491" s="19"/>
      <c r="AB2491" s="19"/>
      <c r="AC2491" s="19"/>
      <c r="AD2491" s="19"/>
      <c r="AE2491" s="19"/>
      <c r="AF2491" s="22"/>
      <c r="AG2491" s="137"/>
      <c r="AN2491" s="19"/>
      <c r="AO2491" s="19"/>
      <c r="AP2491" s="19"/>
      <c r="AQ2491" s="19"/>
      <c r="AR2491" s="19"/>
      <c r="AS2491" s="19"/>
      <c r="AT2491" s="19"/>
      <c r="AU2491" s="19"/>
    </row>
    <row r="2492" spans="27:47">
      <c r="AA2492" s="19"/>
      <c r="AB2492" s="19"/>
      <c r="AC2492" s="19"/>
      <c r="AD2492" s="19"/>
      <c r="AE2492" s="19"/>
      <c r="AF2492" s="22"/>
      <c r="AG2492" s="137"/>
      <c r="AN2492" s="19"/>
      <c r="AO2492" s="19"/>
      <c r="AP2492" s="19"/>
      <c r="AQ2492" s="19"/>
      <c r="AR2492" s="19"/>
      <c r="AS2492" s="19"/>
      <c r="AT2492" s="19"/>
      <c r="AU2492" s="19"/>
    </row>
    <row r="2493" spans="27:47">
      <c r="AA2493" s="19"/>
      <c r="AB2493" s="19"/>
      <c r="AC2493" s="19"/>
      <c r="AD2493" s="19"/>
      <c r="AE2493" s="19"/>
      <c r="AF2493" s="22"/>
      <c r="AG2493" s="137"/>
      <c r="AN2493" s="19"/>
      <c r="AO2493" s="19"/>
      <c r="AP2493" s="19"/>
      <c r="AQ2493" s="19"/>
      <c r="AR2493" s="19"/>
      <c r="AS2493" s="19"/>
      <c r="AT2493" s="19"/>
      <c r="AU2493" s="19"/>
    </row>
    <row r="2494" spans="27:47">
      <c r="AA2494" s="19"/>
      <c r="AB2494" s="19"/>
      <c r="AC2494" s="19"/>
      <c r="AD2494" s="19"/>
      <c r="AE2494" s="19"/>
      <c r="AF2494" s="22"/>
      <c r="AG2494" s="137"/>
      <c r="AN2494" s="19"/>
      <c r="AO2494" s="19"/>
      <c r="AP2494" s="19"/>
      <c r="AQ2494" s="19"/>
      <c r="AR2494" s="19"/>
      <c r="AS2494" s="19"/>
      <c r="AT2494" s="19"/>
      <c r="AU2494" s="19"/>
    </row>
    <row r="2495" spans="27:47">
      <c r="AA2495" s="19"/>
      <c r="AB2495" s="19"/>
      <c r="AC2495" s="19"/>
      <c r="AD2495" s="19"/>
      <c r="AE2495" s="19"/>
      <c r="AF2495" s="22"/>
      <c r="AG2495" s="137"/>
      <c r="AN2495" s="19"/>
      <c r="AO2495" s="19"/>
      <c r="AP2495" s="19"/>
      <c r="AQ2495" s="19"/>
      <c r="AR2495" s="19"/>
      <c r="AS2495" s="19"/>
      <c r="AT2495" s="19"/>
      <c r="AU2495" s="19"/>
    </row>
    <row r="2496" spans="27:47">
      <c r="AA2496" s="19"/>
      <c r="AB2496" s="19"/>
      <c r="AC2496" s="19"/>
      <c r="AD2496" s="19"/>
      <c r="AE2496" s="19"/>
      <c r="AF2496" s="22"/>
      <c r="AG2496" s="137"/>
      <c r="AN2496" s="19"/>
      <c r="AO2496" s="19"/>
      <c r="AP2496" s="19"/>
      <c r="AQ2496" s="19"/>
      <c r="AR2496" s="19"/>
      <c r="AS2496" s="19"/>
      <c r="AT2496" s="19"/>
      <c r="AU2496" s="19"/>
    </row>
    <row r="2497" spans="27:47">
      <c r="AA2497" s="19"/>
      <c r="AB2497" s="19"/>
      <c r="AC2497" s="19"/>
      <c r="AD2497" s="19"/>
      <c r="AE2497" s="19"/>
      <c r="AF2497" s="22"/>
      <c r="AG2497" s="137"/>
      <c r="AN2497" s="19"/>
      <c r="AO2497" s="19"/>
      <c r="AP2497" s="19"/>
      <c r="AQ2497" s="19"/>
      <c r="AR2497" s="19"/>
      <c r="AS2497" s="19"/>
      <c r="AT2497" s="19"/>
      <c r="AU2497" s="19"/>
    </row>
    <row r="2498" spans="27:47">
      <c r="AA2498" s="19"/>
      <c r="AB2498" s="19"/>
      <c r="AC2498" s="19"/>
      <c r="AD2498" s="19"/>
      <c r="AE2498" s="19"/>
      <c r="AF2498" s="22"/>
      <c r="AG2498" s="137"/>
      <c r="AN2498" s="19"/>
      <c r="AO2498" s="19"/>
      <c r="AP2498" s="19"/>
      <c r="AQ2498" s="19"/>
      <c r="AR2498" s="19"/>
      <c r="AS2498" s="19"/>
      <c r="AT2498" s="19"/>
      <c r="AU2498" s="19"/>
    </row>
    <row r="2499" spans="27:47">
      <c r="AA2499" s="19"/>
      <c r="AB2499" s="19"/>
      <c r="AC2499" s="19"/>
      <c r="AD2499" s="19"/>
      <c r="AE2499" s="19"/>
      <c r="AF2499" s="22"/>
      <c r="AG2499" s="137"/>
      <c r="AN2499" s="19"/>
      <c r="AO2499" s="19"/>
      <c r="AP2499" s="19"/>
      <c r="AQ2499" s="19"/>
      <c r="AR2499" s="19"/>
      <c r="AS2499" s="19"/>
      <c r="AT2499" s="19"/>
      <c r="AU2499" s="19"/>
    </row>
    <row r="2500" spans="27:47">
      <c r="AA2500" s="19"/>
      <c r="AB2500" s="19"/>
      <c r="AC2500" s="19"/>
      <c r="AD2500" s="19"/>
      <c r="AE2500" s="19"/>
      <c r="AF2500" s="22"/>
      <c r="AG2500" s="137"/>
      <c r="AN2500" s="19"/>
      <c r="AO2500" s="19"/>
      <c r="AP2500" s="19"/>
      <c r="AQ2500" s="19"/>
      <c r="AR2500" s="19"/>
      <c r="AS2500" s="19"/>
      <c r="AT2500" s="19"/>
      <c r="AU2500" s="19"/>
    </row>
    <row r="2501" spans="27:47">
      <c r="AA2501" s="19"/>
      <c r="AB2501" s="19"/>
      <c r="AC2501" s="19"/>
      <c r="AD2501" s="19"/>
      <c r="AE2501" s="19"/>
      <c r="AF2501" s="22"/>
      <c r="AG2501" s="137"/>
      <c r="AN2501" s="19"/>
      <c r="AO2501" s="19"/>
      <c r="AP2501" s="19"/>
      <c r="AQ2501" s="19"/>
      <c r="AR2501" s="19"/>
      <c r="AS2501" s="19"/>
      <c r="AT2501" s="19"/>
      <c r="AU2501" s="19"/>
    </row>
    <row r="2502" spans="27:47">
      <c r="AA2502" s="19"/>
      <c r="AB2502" s="19"/>
      <c r="AC2502" s="19"/>
      <c r="AD2502" s="19"/>
      <c r="AE2502" s="19"/>
      <c r="AF2502" s="22"/>
      <c r="AG2502" s="137"/>
      <c r="AN2502" s="19"/>
      <c r="AO2502" s="19"/>
      <c r="AP2502" s="19"/>
      <c r="AQ2502" s="19"/>
      <c r="AR2502" s="19"/>
      <c r="AS2502" s="19"/>
      <c r="AT2502" s="19"/>
      <c r="AU2502" s="19"/>
    </row>
    <row r="2503" spans="27:47">
      <c r="AA2503" s="19"/>
      <c r="AB2503" s="19"/>
      <c r="AC2503" s="19"/>
      <c r="AD2503" s="19"/>
      <c r="AE2503" s="19"/>
      <c r="AF2503" s="22"/>
      <c r="AG2503" s="137"/>
      <c r="AN2503" s="19"/>
      <c r="AO2503" s="19"/>
      <c r="AP2503" s="19"/>
      <c r="AQ2503" s="19"/>
      <c r="AR2503" s="19"/>
      <c r="AS2503" s="19"/>
      <c r="AT2503" s="19"/>
      <c r="AU2503" s="19"/>
    </row>
    <row r="2504" spans="27:47">
      <c r="AA2504" s="19"/>
      <c r="AB2504" s="19"/>
      <c r="AC2504" s="19"/>
      <c r="AD2504" s="19"/>
      <c r="AE2504" s="19"/>
      <c r="AF2504" s="22"/>
      <c r="AG2504" s="137"/>
      <c r="AN2504" s="19"/>
      <c r="AO2504" s="19"/>
      <c r="AP2504" s="19"/>
      <c r="AQ2504" s="19"/>
      <c r="AR2504" s="19"/>
      <c r="AS2504" s="19"/>
      <c r="AT2504" s="19"/>
      <c r="AU2504" s="19"/>
    </row>
    <row r="2505" spans="27:47">
      <c r="AA2505" s="19"/>
      <c r="AB2505" s="19"/>
      <c r="AC2505" s="19"/>
      <c r="AD2505" s="19"/>
      <c r="AE2505" s="19"/>
      <c r="AF2505" s="22"/>
      <c r="AG2505" s="137"/>
      <c r="AN2505" s="19"/>
      <c r="AO2505" s="19"/>
      <c r="AP2505" s="19"/>
      <c r="AQ2505" s="19"/>
      <c r="AR2505" s="19"/>
      <c r="AS2505" s="19"/>
      <c r="AT2505" s="19"/>
      <c r="AU2505" s="19"/>
    </row>
    <row r="2506" spans="27:47">
      <c r="AA2506" s="19"/>
      <c r="AB2506" s="19"/>
      <c r="AC2506" s="19"/>
      <c r="AD2506" s="19"/>
      <c r="AE2506" s="19"/>
      <c r="AF2506" s="22"/>
      <c r="AG2506" s="137"/>
      <c r="AN2506" s="19"/>
      <c r="AO2506" s="19"/>
      <c r="AP2506" s="19"/>
      <c r="AQ2506" s="19"/>
      <c r="AR2506" s="19"/>
      <c r="AS2506" s="19"/>
      <c r="AT2506" s="19"/>
      <c r="AU2506" s="19"/>
    </row>
    <row r="2507" spans="27:47">
      <c r="AA2507" s="19"/>
      <c r="AB2507" s="19"/>
      <c r="AC2507" s="19"/>
      <c r="AD2507" s="19"/>
      <c r="AE2507" s="19"/>
      <c r="AF2507" s="22"/>
      <c r="AG2507" s="137"/>
      <c r="AN2507" s="19"/>
      <c r="AO2507" s="19"/>
      <c r="AP2507" s="19"/>
      <c r="AQ2507" s="19"/>
      <c r="AR2507" s="19"/>
      <c r="AS2507" s="19"/>
      <c r="AT2507" s="19"/>
      <c r="AU2507" s="19"/>
    </row>
    <row r="2508" spans="27:47">
      <c r="AA2508" s="19"/>
      <c r="AB2508" s="19"/>
      <c r="AC2508" s="19"/>
      <c r="AD2508" s="19"/>
      <c r="AE2508" s="19"/>
      <c r="AF2508" s="22"/>
      <c r="AG2508" s="137"/>
      <c r="AN2508" s="19"/>
      <c r="AO2508" s="19"/>
      <c r="AP2508" s="19"/>
      <c r="AQ2508" s="19"/>
      <c r="AR2508" s="19"/>
      <c r="AS2508" s="19"/>
      <c r="AT2508" s="19"/>
      <c r="AU2508" s="19"/>
    </row>
    <row r="2509" spans="27:47">
      <c r="AA2509" s="19"/>
      <c r="AB2509" s="19"/>
      <c r="AC2509" s="19"/>
      <c r="AD2509" s="19"/>
      <c r="AE2509" s="19"/>
      <c r="AF2509" s="22"/>
      <c r="AG2509" s="137"/>
      <c r="AN2509" s="19"/>
      <c r="AO2509" s="19"/>
      <c r="AP2509" s="19"/>
      <c r="AQ2509" s="19"/>
      <c r="AR2509" s="19"/>
      <c r="AS2509" s="19"/>
      <c r="AT2509" s="19"/>
      <c r="AU2509" s="19"/>
    </row>
    <row r="2510" spans="27:47">
      <c r="AA2510" s="19"/>
      <c r="AB2510" s="19"/>
      <c r="AC2510" s="19"/>
      <c r="AD2510" s="19"/>
      <c r="AE2510" s="19"/>
      <c r="AF2510" s="22"/>
      <c r="AG2510" s="137"/>
      <c r="AN2510" s="19"/>
      <c r="AO2510" s="19"/>
      <c r="AP2510" s="19"/>
      <c r="AQ2510" s="19"/>
      <c r="AR2510" s="19"/>
      <c r="AS2510" s="19"/>
      <c r="AT2510" s="19"/>
      <c r="AU2510" s="19"/>
    </row>
    <row r="2511" spans="27:47">
      <c r="AA2511" s="19"/>
      <c r="AB2511" s="19"/>
      <c r="AC2511" s="19"/>
      <c r="AD2511" s="19"/>
      <c r="AE2511" s="19"/>
      <c r="AF2511" s="22"/>
      <c r="AG2511" s="137"/>
      <c r="AN2511" s="19"/>
      <c r="AO2511" s="19"/>
      <c r="AP2511" s="19"/>
      <c r="AQ2511" s="19"/>
      <c r="AR2511" s="19"/>
      <c r="AS2511" s="19"/>
      <c r="AT2511" s="19"/>
      <c r="AU2511" s="19"/>
    </row>
    <row r="2512" spans="27:47">
      <c r="AA2512" s="19"/>
      <c r="AB2512" s="19"/>
      <c r="AC2512" s="19"/>
      <c r="AD2512" s="19"/>
      <c r="AE2512" s="19"/>
      <c r="AF2512" s="22"/>
      <c r="AG2512" s="137"/>
      <c r="AN2512" s="19"/>
      <c r="AO2512" s="19"/>
      <c r="AP2512" s="19"/>
      <c r="AQ2512" s="19"/>
      <c r="AR2512" s="19"/>
      <c r="AS2512" s="19"/>
      <c r="AT2512" s="19"/>
      <c r="AU2512" s="19"/>
    </row>
    <row r="2513" spans="27:47">
      <c r="AA2513" s="19"/>
      <c r="AB2513" s="19"/>
      <c r="AC2513" s="19"/>
      <c r="AD2513" s="19"/>
      <c r="AE2513" s="19"/>
      <c r="AF2513" s="22"/>
      <c r="AG2513" s="137"/>
      <c r="AN2513" s="19"/>
      <c r="AO2513" s="19"/>
      <c r="AP2513" s="19"/>
      <c r="AQ2513" s="19"/>
      <c r="AR2513" s="19"/>
      <c r="AS2513" s="19"/>
      <c r="AT2513" s="19"/>
      <c r="AU2513" s="19"/>
    </row>
    <row r="2514" spans="27:47">
      <c r="AA2514" s="19"/>
      <c r="AB2514" s="19"/>
      <c r="AC2514" s="19"/>
      <c r="AD2514" s="19"/>
      <c r="AE2514" s="19"/>
      <c r="AF2514" s="22"/>
      <c r="AG2514" s="137"/>
      <c r="AN2514" s="19"/>
      <c r="AO2514" s="19"/>
      <c r="AP2514" s="19"/>
      <c r="AQ2514" s="19"/>
      <c r="AR2514" s="19"/>
      <c r="AS2514" s="19"/>
      <c r="AT2514" s="19"/>
      <c r="AU2514" s="19"/>
    </row>
    <row r="2515" spans="27:47">
      <c r="AA2515" s="19"/>
      <c r="AB2515" s="19"/>
      <c r="AC2515" s="19"/>
      <c r="AD2515" s="19"/>
      <c r="AE2515" s="19"/>
      <c r="AF2515" s="22"/>
      <c r="AG2515" s="137"/>
      <c r="AN2515" s="19"/>
      <c r="AO2515" s="19"/>
      <c r="AP2515" s="19"/>
      <c r="AQ2515" s="19"/>
      <c r="AR2515" s="19"/>
      <c r="AS2515" s="19"/>
      <c r="AT2515" s="19"/>
      <c r="AU2515" s="19"/>
    </row>
    <row r="2516" spans="27:47">
      <c r="AA2516" s="19"/>
      <c r="AB2516" s="19"/>
      <c r="AC2516" s="19"/>
      <c r="AD2516" s="19"/>
      <c r="AE2516" s="19"/>
      <c r="AF2516" s="22"/>
      <c r="AG2516" s="137"/>
      <c r="AN2516" s="19"/>
      <c r="AO2516" s="19"/>
      <c r="AP2516" s="19"/>
      <c r="AQ2516" s="19"/>
      <c r="AR2516" s="19"/>
      <c r="AS2516" s="19"/>
      <c r="AT2516" s="19"/>
      <c r="AU2516" s="19"/>
    </row>
    <row r="2517" spans="27:47">
      <c r="AA2517" s="19"/>
      <c r="AB2517" s="19"/>
      <c r="AC2517" s="19"/>
      <c r="AD2517" s="19"/>
      <c r="AE2517" s="19"/>
      <c r="AF2517" s="22"/>
      <c r="AG2517" s="137"/>
      <c r="AN2517" s="19"/>
      <c r="AO2517" s="19"/>
      <c r="AP2517" s="19"/>
      <c r="AQ2517" s="19"/>
      <c r="AR2517" s="19"/>
      <c r="AS2517" s="19"/>
      <c r="AT2517" s="19"/>
      <c r="AU2517" s="19"/>
    </row>
    <row r="2518" spans="27:47">
      <c r="AA2518" s="19"/>
      <c r="AB2518" s="19"/>
      <c r="AC2518" s="19"/>
      <c r="AD2518" s="19"/>
      <c r="AE2518" s="19"/>
      <c r="AF2518" s="22"/>
      <c r="AG2518" s="137"/>
      <c r="AN2518" s="19"/>
      <c r="AO2518" s="19"/>
      <c r="AP2518" s="19"/>
      <c r="AQ2518" s="19"/>
      <c r="AR2518" s="19"/>
      <c r="AS2518" s="19"/>
      <c r="AT2518" s="19"/>
      <c r="AU2518" s="19"/>
    </row>
    <row r="2519" spans="27:47">
      <c r="AA2519" s="19"/>
      <c r="AB2519" s="19"/>
      <c r="AC2519" s="19"/>
      <c r="AD2519" s="19"/>
      <c r="AE2519" s="19"/>
      <c r="AF2519" s="22"/>
      <c r="AG2519" s="137"/>
      <c r="AN2519" s="19"/>
      <c r="AO2519" s="19"/>
      <c r="AP2519" s="19"/>
      <c r="AQ2519" s="19"/>
      <c r="AR2519" s="19"/>
      <c r="AS2519" s="19"/>
      <c r="AT2519" s="19"/>
      <c r="AU2519" s="19"/>
    </row>
    <row r="2520" spans="27:47">
      <c r="AA2520" s="19"/>
      <c r="AB2520" s="19"/>
      <c r="AC2520" s="19"/>
      <c r="AD2520" s="19"/>
      <c r="AE2520" s="19"/>
      <c r="AF2520" s="22"/>
      <c r="AG2520" s="137"/>
      <c r="AN2520" s="19"/>
      <c r="AO2520" s="19"/>
      <c r="AP2520" s="19"/>
      <c r="AQ2520" s="19"/>
      <c r="AR2520" s="19"/>
      <c r="AS2520" s="19"/>
      <c r="AT2520" s="19"/>
      <c r="AU2520" s="19"/>
    </row>
    <row r="2521" spans="27:47">
      <c r="AA2521" s="19"/>
      <c r="AB2521" s="19"/>
      <c r="AC2521" s="19"/>
      <c r="AD2521" s="19"/>
      <c r="AE2521" s="19"/>
      <c r="AF2521" s="22"/>
      <c r="AG2521" s="137"/>
      <c r="AN2521" s="19"/>
      <c r="AO2521" s="19"/>
      <c r="AP2521" s="19"/>
      <c r="AQ2521" s="19"/>
      <c r="AR2521" s="19"/>
      <c r="AS2521" s="19"/>
      <c r="AT2521" s="19"/>
      <c r="AU2521" s="19"/>
    </row>
    <row r="2522" spans="27:47">
      <c r="AA2522" s="19"/>
      <c r="AB2522" s="19"/>
      <c r="AC2522" s="19"/>
      <c r="AD2522" s="19"/>
      <c r="AE2522" s="19"/>
      <c r="AF2522" s="22"/>
      <c r="AG2522" s="137"/>
      <c r="AN2522" s="19"/>
      <c r="AO2522" s="19"/>
      <c r="AP2522" s="19"/>
      <c r="AQ2522" s="19"/>
      <c r="AR2522" s="19"/>
      <c r="AS2522" s="19"/>
      <c r="AT2522" s="19"/>
      <c r="AU2522" s="19"/>
    </row>
    <row r="2523" spans="27:47">
      <c r="AA2523" s="19"/>
      <c r="AB2523" s="19"/>
      <c r="AC2523" s="19"/>
      <c r="AD2523" s="19"/>
      <c r="AE2523" s="19"/>
      <c r="AF2523" s="22"/>
      <c r="AG2523" s="137"/>
      <c r="AN2523" s="19"/>
      <c r="AO2523" s="19"/>
      <c r="AP2523" s="19"/>
      <c r="AQ2523" s="19"/>
      <c r="AR2523" s="19"/>
      <c r="AS2523" s="19"/>
      <c r="AT2523" s="19"/>
      <c r="AU2523" s="19"/>
    </row>
    <row r="2524" spans="27:47">
      <c r="AA2524" s="19"/>
      <c r="AB2524" s="19"/>
      <c r="AC2524" s="19"/>
      <c r="AD2524" s="19"/>
      <c r="AE2524" s="19"/>
      <c r="AF2524" s="22"/>
      <c r="AG2524" s="137"/>
      <c r="AN2524" s="19"/>
      <c r="AO2524" s="19"/>
      <c r="AP2524" s="19"/>
      <c r="AQ2524" s="19"/>
      <c r="AR2524" s="19"/>
      <c r="AS2524" s="19"/>
      <c r="AT2524" s="19"/>
      <c r="AU2524" s="19"/>
    </row>
    <row r="2525" spans="27:47">
      <c r="AA2525" s="19"/>
      <c r="AB2525" s="19"/>
      <c r="AC2525" s="19"/>
      <c r="AD2525" s="19"/>
      <c r="AE2525" s="19"/>
      <c r="AF2525" s="22"/>
      <c r="AG2525" s="137"/>
      <c r="AN2525" s="19"/>
      <c r="AO2525" s="19"/>
      <c r="AP2525" s="19"/>
      <c r="AQ2525" s="19"/>
      <c r="AR2525" s="19"/>
      <c r="AS2525" s="19"/>
      <c r="AT2525" s="19"/>
      <c r="AU2525" s="19"/>
    </row>
    <row r="2526" spans="27:47">
      <c r="AA2526" s="19"/>
      <c r="AB2526" s="19"/>
      <c r="AC2526" s="19"/>
      <c r="AD2526" s="19"/>
      <c r="AE2526" s="19"/>
      <c r="AF2526" s="22"/>
      <c r="AG2526" s="137"/>
      <c r="AN2526" s="19"/>
      <c r="AO2526" s="19"/>
      <c r="AP2526" s="19"/>
      <c r="AQ2526" s="19"/>
      <c r="AR2526" s="19"/>
      <c r="AS2526" s="19"/>
      <c r="AT2526" s="19"/>
      <c r="AU2526" s="19"/>
    </row>
    <row r="2527" spans="27:47">
      <c r="AA2527" s="19"/>
      <c r="AB2527" s="19"/>
      <c r="AC2527" s="19"/>
      <c r="AD2527" s="19"/>
      <c r="AE2527" s="19"/>
      <c r="AF2527" s="22"/>
      <c r="AG2527" s="137"/>
      <c r="AN2527" s="19"/>
      <c r="AO2527" s="19"/>
      <c r="AP2527" s="19"/>
      <c r="AQ2527" s="19"/>
      <c r="AR2527" s="19"/>
      <c r="AS2527" s="19"/>
      <c r="AT2527" s="19"/>
      <c r="AU2527" s="19"/>
    </row>
    <row r="2528" spans="27:47">
      <c r="AA2528" s="19"/>
      <c r="AB2528" s="19"/>
      <c r="AC2528" s="19"/>
      <c r="AD2528" s="19"/>
      <c r="AE2528" s="19"/>
      <c r="AF2528" s="22"/>
      <c r="AG2528" s="137"/>
      <c r="AN2528" s="19"/>
      <c r="AO2528" s="19"/>
      <c r="AP2528" s="19"/>
      <c r="AQ2528" s="19"/>
      <c r="AR2528" s="19"/>
      <c r="AS2528" s="19"/>
      <c r="AT2528" s="19"/>
      <c r="AU2528" s="19"/>
    </row>
    <row r="2529" spans="27:47">
      <c r="AA2529" s="19"/>
      <c r="AB2529" s="19"/>
      <c r="AC2529" s="19"/>
      <c r="AD2529" s="19"/>
      <c r="AE2529" s="19"/>
      <c r="AF2529" s="22"/>
      <c r="AG2529" s="137"/>
      <c r="AN2529" s="19"/>
      <c r="AO2529" s="19"/>
      <c r="AP2529" s="19"/>
      <c r="AQ2529" s="19"/>
      <c r="AR2529" s="19"/>
      <c r="AS2529" s="19"/>
      <c r="AT2529" s="19"/>
      <c r="AU2529" s="19"/>
    </row>
    <row r="2530" spans="27:47">
      <c r="AA2530" s="19"/>
      <c r="AB2530" s="19"/>
      <c r="AC2530" s="19"/>
      <c r="AD2530" s="19"/>
      <c r="AE2530" s="19"/>
      <c r="AF2530" s="22"/>
      <c r="AG2530" s="137"/>
      <c r="AN2530" s="19"/>
      <c r="AO2530" s="19"/>
      <c r="AP2530" s="19"/>
      <c r="AQ2530" s="19"/>
      <c r="AR2530" s="19"/>
      <c r="AS2530" s="19"/>
      <c r="AT2530" s="19"/>
      <c r="AU2530" s="19"/>
    </row>
    <row r="2531" spans="27:47">
      <c r="AA2531" s="19"/>
      <c r="AB2531" s="19"/>
      <c r="AC2531" s="19"/>
      <c r="AD2531" s="19"/>
      <c r="AE2531" s="19"/>
      <c r="AF2531" s="22"/>
      <c r="AG2531" s="137"/>
      <c r="AN2531" s="19"/>
      <c r="AO2531" s="19"/>
      <c r="AP2531" s="19"/>
      <c r="AQ2531" s="19"/>
      <c r="AR2531" s="19"/>
      <c r="AS2531" s="19"/>
      <c r="AT2531" s="19"/>
      <c r="AU2531" s="19"/>
    </row>
    <row r="2532" spans="27:47">
      <c r="AA2532" s="19"/>
      <c r="AB2532" s="19"/>
      <c r="AC2532" s="19"/>
      <c r="AD2532" s="19"/>
      <c r="AE2532" s="19"/>
      <c r="AF2532" s="22"/>
      <c r="AG2532" s="137"/>
      <c r="AN2532" s="19"/>
      <c r="AO2532" s="19"/>
      <c r="AP2532" s="19"/>
      <c r="AQ2532" s="19"/>
      <c r="AR2532" s="19"/>
      <c r="AS2532" s="19"/>
      <c r="AT2532" s="19"/>
      <c r="AU2532" s="19"/>
    </row>
    <row r="2533" spans="27:47">
      <c r="AA2533" s="19"/>
      <c r="AB2533" s="19"/>
      <c r="AC2533" s="19"/>
      <c r="AD2533" s="19"/>
      <c r="AE2533" s="19"/>
      <c r="AF2533" s="22"/>
      <c r="AG2533" s="137"/>
      <c r="AN2533" s="19"/>
      <c r="AO2533" s="19"/>
      <c r="AP2533" s="19"/>
      <c r="AQ2533" s="19"/>
      <c r="AR2533" s="19"/>
      <c r="AS2533" s="19"/>
      <c r="AT2533" s="19"/>
      <c r="AU2533" s="19"/>
    </row>
    <row r="2534" spans="27:47">
      <c r="AA2534" s="19"/>
      <c r="AB2534" s="19"/>
      <c r="AC2534" s="19"/>
      <c r="AD2534" s="19"/>
      <c r="AE2534" s="19"/>
      <c r="AF2534" s="22"/>
      <c r="AG2534" s="137"/>
      <c r="AN2534" s="19"/>
      <c r="AO2534" s="19"/>
      <c r="AP2534" s="19"/>
      <c r="AQ2534" s="19"/>
      <c r="AR2534" s="19"/>
      <c r="AS2534" s="19"/>
      <c r="AT2534" s="19"/>
      <c r="AU2534" s="19"/>
    </row>
    <row r="2535" spans="27:47">
      <c r="AA2535" s="19"/>
      <c r="AB2535" s="19"/>
      <c r="AC2535" s="19"/>
      <c r="AD2535" s="19"/>
      <c r="AE2535" s="19"/>
      <c r="AF2535" s="22"/>
      <c r="AG2535" s="137"/>
      <c r="AN2535" s="19"/>
      <c r="AO2535" s="19"/>
      <c r="AP2535" s="19"/>
      <c r="AQ2535" s="19"/>
      <c r="AR2535" s="19"/>
      <c r="AS2535" s="19"/>
      <c r="AT2535" s="19"/>
      <c r="AU2535" s="19"/>
    </row>
    <row r="2536" spans="27:47">
      <c r="AA2536" s="19"/>
      <c r="AB2536" s="19"/>
      <c r="AC2536" s="19"/>
      <c r="AD2536" s="19"/>
      <c r="AE2536" s="19"/>
      <c r="AF2536" s="22"/>
      <c r="AG2536" s="137"/>
      <c r="AN2536" s="19"/>
      <c r="AO2536" s="19"/>
      <c r="AP2536" s="19"/>
      <c r="AQ2536" s="19"/>
      <c r="AR2536" s="19"/>
      <c r="AS2536" s="19"/>
      <c r="AT2536" s="19"/>
      <c r="AU2536" s="19"/>
    </row>
    <row r="2537" spans="27:47">
      <c r="AA2537" s="19"/>
      <c r="AB2537" s="19"/>
      <c r="AC2537" s="19"/>
      <c r="AD2537" s="19"/>
      <c r="AE2537" s="19"/>
      <c r="AF2537" s="22"/>
      <c r="AG2537" s="137"/>
      <c r="AN2537" s="19"/>
      <c r="AO2537" s="19"/>
      <c r="AP2537" s="19"/>
      <c r="AQ2537" s="19"/>
      <c r="AR2537" s="19"/>
      <c r="AS2537" s="19"/>
      <c r="AT2537" s="19"/>
      <c r="AU2537" s="19"/>
    </row>
    <row r="2538" spans="27:47">
      <c r="AA2538" s="19"/>
      <c r="AB2538" s="19"/>
      <c r="AC2538" s="19"/>
      <c r="AD2538" s="19"/>
      <c r="AE2538" s="19"/>
      <c r="AF2538" s="22"/>
      <c r="AG2538" s="137"/>
      <c r="AN2538" s="19"/>
      <c r="AO2538" s="19"/>
      <c r="AP2538" s="19"/>
      <c r="AQ2538" s="19"/>
      <c r="AR2538" s="19"/>
      <c r="AS2538" s="19"/>
      <c r="AT2538" s="19"/>
      <c r="AU2538" s="19"/>
    </row>
    <row r="2539" spans="27:47">
      <c r="AA2539" s="19"/>
      <c r="AB2539" s="19"/>
      <c r="AC2539" s="19"/>
      <c r="AD2539" s="19"/>
      <c r="AE2539" s="19"/>
      <c r="AF2539" s="22"/>
      <c r="AG2539" s="137"/>
      <c r="AN2539" s="19"/>
      <c r="AO2539" s="19"/>
      <c r="AP2539" s="19"/>
      <c r="AQ2539" s="19"/>
      <c r="AR2539" s="19"/>
      <c r="AS2539" s="19"/>
      <c r="AT2539" s="19"/>
      <c r="AU2539" s="19"/>
    </row>
    <row r="2540" spans="27:47">
      <c r="AA2540" s="19"/>
      <c r="AB2540" s="19"/>
      <c r="AC2540" s="19"/>
      <c r="AD2540" s="19"/>
      <c r="AE2540" s="19"/>
      <c r="AF2540" s="22"/>
      <c r="AG2540" s="137"/>
      <c r="AN2540" s="19"/>
      <c r="AO2540" s="19"/>
      <c r="AP2540" s="19"/>
      <c r="AQ2540" s="19"/>
      <c r="AR2540" s="19"/>
      <c r="AS2540" s="19"/>
      <c r="AT2540" s="19"/>
      <c r="AU2540" s="19"/>
    </row>
    <row r="2541" spans="27:47">
      <c r="AA2541" s="19"/>
      <c r="AB2541" s="19"/>
      <c r="AC2541" s="19"/>
      <c r="AD2541" s="19"/>
      <c r="AE2541" s="19"/>
      <c r="AF2541" s="22"/>
      <c r="AG2541" s="137"/>
      <c r="AN2541" s="19"/>
      <c r="AO2541" s="19"/>
      <c r="AP2541" s="19"/>
      <c r="AQ2541" s="19"/>
      <c r="AR2541" s="19"/>
      <c r="AS2541" s="19"/>
      <c r="AT2541" s="19"/>
      <c r="AU2541" s="19"/>
    </row>
    <row r="2542" spans="27:47">
      <c r="AA2542" s="19"/>
      <c r="AB2542" s="19"/>
      <c r="AC2542" s="19"/>
      <c r="AD2542" s="19"/>
      <c r="AE2542" s="19"/>
      <c r="AF2542" s="22"/>
      <c r="AG2542" s="137"/>
      <c r="AN2542" s="19"/>
      <c r="AO2542" s="19"/>
      <c r="AP2542" s="19"/>
      <c r="AQ2542" s="19"/>
      <c r="AR2542" s="19"/>
      <c r="AS2542" s="19"/>
      <c r="AT2542" s="19"/>
      <c r="AU2542" s="19"/>
    </row>
  </sheetData>
  <phoneticPr fontId="7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839"/>
  <sheetViews>
    <sheetView topLeftCell="A88" workbookViewId="0">
      <selection activeCell="A106" sqref="A106:C124"/>
    </sheetView>
  </sheetViews>
  <sheetFormatPr defaultRowHeight="12.75"/>
  <cols>
    <col min="1" max="1" width="19.7109375" style="18" customWidth="1"/>
    <col min="2" max="2" width="4.42578125" style="39" customWidth="1"/>
    <col min="3" max="3" width="12.7109375" style="18" customWidth="1"/>
    <col min="4" max="4" width="5.42578125" style="39" customWidth="1"/>
    <col min="5" max="5" width="14.85546875" style="39" customWidth="1"/>
    <col min="6" max="6" width="9.140625" style="39"/>
    <col min="7" max="7" width="12" style="39" customWidth="1"/>
    <col min="8" max="8" width="14.140625" style="18" customWidth="1"/>
    <col min="9" max="9" width="22.5703125" style="39" customWidth="1"/>
    <col min="10" max="10" width="25.140625" style="39" customWidth="1"/>
    <col min="11" max="11" width="15.7109375" style="39" customWidth="1"/>
    <col min="12" max="12" width="14.140625" style="39" customWidth="1"/>
    <col min="13" max="13" width="9.5703125" style="39" customWidth="1"/>
    <col min="14" max="14" width="14.140625" style="39" customWidth="1"/>
    <col min="15" max="15" width="23.42578125" style="39" customWidth="1"/>
    <col min="16" max="16" width="16.5703125" style="39" customWidth="1"/>
    <col min="17" max="17" width="41" style="39" customWidth="1"/>
    <col min="18" max="16384" width="9.140625" style="39"/>
  </cols>
  <sheetData>
    <row r="1" spans="1:16" ht="15.75">
      <c r="A1" s="153" t="s">
        <v>276</v>
      </c>
      <c r="I1" s="154" t="s">
        <v>119</v>
      </c>
      <c r="J1" s="155" t="s">
        <v>242</v>
      </c>
    </row>
    <row r="2" spans="1:16">
      <c r="I2" s="156" t="s">
        <v>130</v>
      </c>
      <c r="J2" s="157" t="s">
        <v>241</v>
      </c>
    </row>
    <row r="3" spans="1:16">
      <c r="A3" s="158" t="s">
        <v>277</v>
      </c>
      <c r="I3" s="156" t="s">
        <v>134</v>
      </c>
      <c r="J3" s="157" t="s">
        <v>239</v>
      </c>
    </row>
    <row r="4" spans="1:16">
      <c r="I4" s="156" t="s">
        <v>148</v>
      </c>
      <c r="J4" s="157" t="s">
        <v>239</v>
      </c>
    </row>
    <row r="5" spans="1:16" ht="13.5" thickBot="1">
      <c r="I5" s="159" t="s">
        <v>178</v>
      </c>
      <c r="J5" s="160" t="s">
        <v>240</v>
      </c>
    </row>
    <row r="10" spans="1:16" ht="13.5" thickBot="1"/>
    <row r="11" spans="1:16" ht="12.75" customHeight="1" thickBot="1">
      <c r="A11" s="18" t="str">
        <f t="shared" ref="A11:A42" si="0">P11</f>
        <v> PTAO 48.175 </v>
      </c>
      <c r="B11" s="3" t="str">
        <f t="shared" ref="B11:B42" si="1">IF(H11=INT(H11),"I","II")</f>
        <v>I</v>
      </c>
      <c r="C11" s="18">
        <f t="shared" ref="C11:C42" si="2">1*G11</f>
        <v>34070.290999999997</v>
      </c>
      <c r="D11" s="39" t="str">
        <f t="shared" ref="D11:D42" si="3">VLOOKUP(F11,I$1:J$5,2,FALSE)</f>
        <v>vis</v>
      </c>
      <c r="E11" s="161">
        <f>VLOOKUP(C11,'Active 1'!C$21:E$973,3,FALSE)</f>
        <v>-8902.4948165997976</v>
      </c>
      <c r="F11" s="3" t="s">
        <v>178</v>
      </c>
      <c r="G11" s="39" t="str">
        <f t="shared" ref="G11:G42" si="4">MID(I11,3,LEN(I11)-3)</f>
        <v>34070.291</v>
      </c>
      <c r="H11" s="18">
        <f t="shared" ref="H11:H42" si="5">1*K11</f>
        <v>-7533</v>
      </c>
      <c r="I11" s="162" t="s">
        <v>285</v>
      </c>
      <c r="J11" s="163" t="s">
        <v>286</v>
      </c>
      <c r="K11" s="162">
        <v>-7533</v>
      </c>
      <c r="L11" s="162" t="s">
        <v>287</v>
      </c>
      <c r="M11" s="163" t="s">
        <v>278</v>
      </c>
      <c r="N11" s="163"/>
      <c r="O11" s="164" t="s">
        <v>288</v>
      </c>
      <c r="P11" s="164" t="s">
        <v>289</v>
      </c>
    </row>
    <row r="12" spans="1:16" ht="12.75" customHeight="1" thickBot="1">
      <c r="A12" s="18" t="str">
        <f t="shared" si="0"/>
        <v> PTAO 48.175 </v>
      </c>
      <c r="B12" s="3" t="str">
        <f t="shared" si="1"/>
        <v>II</v>
      </c>
      <c r="C12" s="18">
        <f t="shared" si="2"/>
        <v>34149.807999999997</v>
      </c>
      <c r="D12" s="39" t="str">
        <f t="shared" si="3"/>
        <v>vis</v>
      </c>
      <c r="E12" s="161">
        <f>VLOOKUP(C12,'Active 1'!C$21:E$973,3,FALSE)</f>
        <v>-8869.9958271227224</v>
      </c>
      <c r="F12" s="3" t="s">
        <v>178</v>
      </c>
      <c r="G12" s="39" t="str">
        <f t="shared" si="4"/>
        <v>34149.808</v>
      </c>
      <c r="H12" s="18">
        <f t="shared" si="5"/>
        <v>-7500.5</v>
      </c>
      <c r="I12" s="162" t="s">
        <v>290</v>
      </c>
      <c r="J12" s="163" t="s">
        <v>291</v>
      </c>
      <c r="K12" s="162">
        <v>-7500.5</v>
      </c>
      <c r="L12" s="162" t="s">
        <v>292</v>
      </c>
      <c r="M12" s="163" t="s">
        <v>278</v>
      </c>
      <c r="N12" s="163"/>
      <c r="O12" s="164" t="s">
        <v>288</v>
      </c>
      <c r="P12" s="164" t="s">
        <v>289</v>
      </c>
    </row>
    <row r="13" spans="1:16" ht="12.75" customHeight="1" thickBot="1">
      <c r="A13" s="18" t="str">
        <f t="shared" si="0"/>
        <v> PTAO 48.175 </v>
      </c>
      <c r="B13" s="3" t="str">
        <f t="shared" si="1"/>
        <v>I</v>
      </c>
      <c r="C13" s="18">
        <f t="shared" si="2"/>
        <v>35239.85</v>
      </c>
      <c r="D13" s="39" t="str">
        <f t="shared" si="3"/>
        <v>vis</v>
      </c>
      <c r="E13" s="161">
        <f>VLOOKUP(C13,'Active 1'!C$21:E$973,3,FALSE)</f>
        <v>-8424.490293871102</v>
      </c>
      <c r="F13" s="3" t="s">
        <v>178</v>
      </c>
      <c r="G13" s="39" t="str">
        <f t="shared" si="4"/>
        <v>35239.850</v>
      </c>
      <c r="H13" s="18">
        <f t="shared" si="5"/>
        <v>-7055</v>
      </c>
      <c r="I13" s="162" t="s">
        <v>293</v>
      </c>
      <c r="J13" s="163" t="s">
        <v>294</v>
      </c>
      <c r="K13" s="162">
        <v>-7055</v>
      </c>
      <c r="L13" s="162" t="s">
        <v>295</v>
      </c>
      <c r="M13" s="163" t="s">
        <v>278</v>
      </c>
      <c r="N13" s="163"/>
      <c r="O13" s="164" t="s">
        <v>288</v>
      </c>
      <c r="P13" s="164" t="s">
        <v>289</v>
      </c>
    </row>
    <row r="14" spans="1:16" ht="12.75" customHeight="1" thickBot="1">
      <c r="A14" s="18" t="str">
        <f t="shared" si="0"/>
        <v> PTAO 48.175 </v>
      </c>
      <c r="B14" s="3" t="str">
        <f t="shared" si="1"/>
        <v>II</v>
      </c>
      <c r="C14" s="18">
        <f t="shared" si="2"/>
        <v>35321.826000000001</v>
      </c>
      <c r="D14" s="39" t="str">
        <f t="shared" si="3"/>
        <v>vis</v>
      </c>
      <c r="E14" s="161">
        <f>VLOOKUP(C14,'Active 1'!C$21:E$973,3,FALSE)</f>
        <v>-8390.986298984817</v>
      </c>
      <c r="F14" s="3" t="s">
        <v>178</v>
      </c>
      <c r="G14" s="39" t="str">
        <f t="shared" si="4"/>
        <v>35321.826</v>
      </c>
      <c r="H14" s="18">
        <f t="shared" si="5"/>
        <v>-7021.5</v>
      </c>
      <c r="I14" s="162" t="s">
        <v>296</v>
      </c>
      <c r="J14" s="163" t="s">
        <v>297</v>
      </c>
      <c r="K14" s="162">
        <v>-7021.5</v>
      </c>
      <c r="L14" s="162" t="s">
        <v>298</v>
      </c>
      <c r="M14" s="163" t="s">
        <v>278</v>
      </c>
      <c r="N14" s="163"/>
      <c r="O14" s="164" t="s">
        <v>288</v>
      </c>
      <c r="P14" s="164" t="s">
        <v>289</v>
      </c>
    </row>
    <row r="15" spans="1:16" ht="12.75" customHeight="1" thickBot="1">
      <c r="A15" s="18" t="str">
        <f t="shared" si="0"/>
        <v>BAVM 55 </v>
      </c>
      <c r="B15" s="3" t="str">
        <f t="shared" si="1"/>
        <v>II</v>
      </c>
      <c r="C15" s="18">
        <f t="shared" si="2"/>
        <v>47565.373699999996</v>
      </c>
      <c r="D15" s="39" t="str">
        <f t="shared" si="3"/>
        <v>vis</v>
      </c>
      <c r="E15" s="161">
        <f>VLOOKUP(C15,'Active 1'!C$21:E$973,3,FALSE)</f>
        <v>-3386.9880613204532</v>
      </c>
      <c r="F15" s="3" t="s">
        <v>178</v>
      </c>
      <c r="G15" s="39" t="str">
        <f t="shared" si="4"/>
        <v>47565.3737</v>
      </c>
      <c r="H15" s="18">
        <f t="shared" si="5"/>
        <v>-2017.5</v>
      </c>
      <c r="I15" s="162" t="s">
        <v>299</v>
      </c>
      <c r="J15" s="163" t="s">
        <v>300</v>
      </c>
      <c r="K15" s="162">
        <v>-2017.5</v>
      </c>
      <c r="L15" s="162" t="s">
        <v>301</v>
      </c>
      <c r="M15" s="163" t="s">
        <v>302</v>
      </c>
      <c r="N15" s="163" t="s">
        <v>303</v>
      </c>
      <c r="O15" s="164" t="s">
        <v>304</v>
      </c>
      <c r="P15" s="165" t="s">
        <v>305</v>
      </c>
    </row>
    <row r="16" spans="1:16" ht="12.75" customHeight="1" thickBot="1">
      <c r="A16" s="18" t="str">
        <f t="shared" si="0"/>
        <v>BAVM 55 </v>
      </c>
      <c r="B16" s="3" t="str">
        <f t="shared" si="1"/>
        <v>I</v>
      </c>
      <c r="C16" s="18">
        <f t="shared" si="2"/>
        <v>48222.326800000003</v>
      </c>
      <c r="D16" s="39" t="str">
        <f t="shared" si="3"/>
        <v>vis</v>
      </c>
      <c r="E16" s="161">
        <f>VLOOKUP(C16,'Active 1'!C$21:E$973,3,FALSE)</f>
        <v>-3118.4880942211971</v>
      </c>
      <c r="F16" s="3" t="s">
        <v>178</v>
      </c>
      <c r="G16" s="39" t="str">
        <f t="shared" si="4"/>
        <v>48222.3268</v>
      </c>
      <c r="H16" s="18">
        <f t="shared" si="5"/>
        <v>-1749</v>
      </c>
      <c r="I16" s="162" t="s">
        <v>318</v>
      </c>
      <c r="J16" s="163" t="s">
        <v>319</v>
      </c>
      <c r="K16" s="162">
        <v>-1749</v>
      </c>
      <c r="L16" s="162" t="s">
        <v>320</v>
      </c>
      <c r="M16" s="163" t="s">
        <v>302</v>
      </c>
      <c r="N16" s="163" t="s">
        <v>303</v>
      </c>
      <c r="O16" s="164" t="s">
        <v>304</v>
      </c>
      <c r="P16" s="165" t="s">
        <v>305</v>
      </c>
    </row>
    <row r="17" spans="1:16" ht="12.75" customHeight="1" thickBot="1">
      <c r="A17" s="18" t="str">
        <f t="shared" si="0"/>
        <v>BAVM 59 </v>
      </c>
      <c r="B17" s="3" t="str">
        <f t="shared" si="1"/>
        <v>II</v>
      </c>
      <c r="C17" s="18">
        <f t="shared" si="2"/>
        <v>48299.400399999999</v>
      </c>
      <c r="D17" s="39" t="str">
        <f t="shared" si="3"/>
        <v>vis</v>
      </c>
      <c r="E17" s="161">
        <f>VLOOKUP(C17,'Active 1'!C$21:E$973,3,FALSE)</f>
        <v>-3086.9877343565126</v>
      </c>
      <c r="F17" s="3" t="s">
        <v>178</v>
      </c>
      <c r="G17" s="39" t="str">
        <f t="shared" si="4"/>
        <v>48299.4004</v>
      </c>
      <c r="H17" s="18">
        <f t="shared" si="5"/>
        <v>-1717.5</v>
      </c>
      <c r="I17" s="162" t="s">
        <v>321</v>
      </c>
      <c r="J17" s="163" t="s">
        <v>322</v>
      </c>
      <c r="K17" s="162">
        <v>-1717.5</v>
      </c>
      <c r="L17" s="162" t="s">
        <v>323</v>
      </c>
      <c r="M17" s="163" t="s">
        <v>302</v>
      </c>
      <c r="N17" s="163" t="s">
        <v>303</v>
      </c>
      <c r="O17" s="164" t="s">
        <v>304</v>
      </c>
      <c r="P17" s="165" t="s">
        <v>324</v>
      </c>
    </row>
    <row r="18" spans="1:16" ht="12.75" customHeight="1" thickBot="1">
      <c r="A18" s="18" t="str">
        <f t="shared" si="0"/>
        <v>BAVM 80 </v>
      </c>
      <c r="B18" s="3" t="str">
        <f t="shared" si="1"/>
        <v>II</v>
      </c>
      <c r="C18" s="18">
        <f t="shared" si="2"/>
        <v>49625.502899999999</v>
      </c>
      <c r="D18" s="39" t="str">
        <f t="shared" si="3"/>
        <v>vis</v>
      </c>
      <c r="E18" s="161">
        <f>VLOOKUP(C18,'Active 1'!C$21:E$973,3,FALSE)</f>
        <v>-2545.0031122879996</v>
      </c>
      <c r="F18" s="3" t="s">
        <v>178</v>
      </c>
      <c r="G18" s="39" t="str">
        <f t="shared" si="4"/>
        <v>49625.5029</v>
      </c>
      <c r="H18" s="18">
        <f t="shared" si="5"/>
        <v>-1175.5</v>
      </c>
      <c r="I18" s="162" t="s">
        <v>352</v>
      </c>
      <c r="J18" s="163" t="s">
        <v>353</v>
      </c>
      <c r="K18" s="162">
        <v>-1175.5</v>
      </c>
      <c r="L18" s="162" t="s">
        <v>354</v>
      </c>
      <c r="M18" s="163" t="s">
        <v>302</v>
      </c>
      <c r="N18" s="163" t="s">
        <v>75</v>
      </c>
      <c r="O18" s="164" t="s">
        <v>304</v>
      </c>
      <c r="P18" s="165" t="s">
        <v>355</v>
      </c>
    </row>
    <row r="19" spans="1:16" ht="12.75" customHeight="1" thickBot="1">
      <c r="A19" s="18" t="str">
        <f t="shared" si="0"/>
        <v>BAVM 80 </v>
      </c>
      <c r="B19" s="3" t="str">
        <f t="shared" si="1"/>
        <v>II</v>
      </c>
      <c r="C19" s="18">
        <f t="shared" si="2"/>
        <v>49625.503400000001</v>
      </c>
      <c r="D19" s="39" t="str">
        <f t="shared" si="3"/>
        <v>vis</v>
      </c>
      <c r="E19" s="161">
        <f>VLOOKUP(C19,'Active 1'!C$21:E$973,3,FALSE)</f>
        <v>-2545.0029079355363</v>
      </c>
      <c r="F19" s="3" t="s">
        <v>178</v>
      </c>
      <c r="G19" s="39" t="str">
        <f t="shared" si="4"/>
        <v>49625.5034</v>
      </c>
      <c r="H19" s="18">
        <f t="shared" si="5"/>
        <v>-1175.5</v>
      </c>
      <c r="I19" s="162" t="s">
        <v>356</v>
      </c>
      <c r="J19" s="163" t="s">
        <v>353</v>
      </c>
      <c r="K19" s="162">
        <v>-1175.5</v>
      </c>
      <c r="L19" s="162" t="s">
        <v>357</v>
      </c>
      <c r="M19" s="163" t="s">
        <v>302</v>
      </c>
      <c r="N19" s="163" t="s">
        <v>303</v>
      </c>
      <c r="O19" s="164" t="s">
        <v>304</v>
      </c>
      <c r="P19" s="165" t="s">
        <v>355</v>
      </c>
    </row>
    <row r="20" spans="1:16" ht="12.75" customHeight="1" thickBot="1">
      <c r="A20" s="18" t="str">
        <f t="shared" si="0"/>
        <v>BAVM 91 </v>
      </c>
      <c r="B20" s="3" t="str">
        <f t="shared" si="1"/>
        <v>I</v>
      </c>
      <c r="C20" s="18">
        <f t="shared" si="2"/>
        <v>49761.303699999997</v>
      </c>
      <c r="D20" s="39" t="str">
        <f t="shared" si="3"/>
        <v>vis</v>
      </c>
      <c r="E20" s="161">
        <f>VLOOKUP(C20,'Active 1'!C$21:E$973,3,FALSE)</f>
        <v>-2489.5006565844619</v>
      </c>
      <c r="F20" s="3" t="s">
        <v>178</v>
      </c>
      <c r="G20" s="39" t="str">
        <f t="shared" si="4"/>
        <v>49761.3037</v>
      </c>
      <c r="H20" s="18">
        <f t="shared" si="5"/>
        <v>-1120</v>
      </c>
      <c r="I20" s="162" t="s">
        <v>358</v>
      </c>
      <c r="J20" s="163" t="s">
        <v>359</v>
      </c>
      <c r="K20" s="162">
        <v>-1120</v>
      </c>
      <c r="L20" s="162" t="s">
        <v>360</v>
      </c>
      <c r="M20" s="163" t="s">
        <v>302</v>
      </c>
      <c r="N20" s="163" t="s">
        <v>138</v>
      </c>
      <c r="O20" s="164" t="s">
        <v>304</v>
      </c>
      <c r="P20" s="165" t="s">
        <v>361</v>
      </c>
    </row>
    <row r="21" spans="1:16" ht="12.75" customHeight="1" thickBot="1">
      <c r="A21" s="18" t="str">
        <f t="shared" si="0"/>
        <v>BAVM 91 </v>
      </c>
      <c r="B21" s="3" t="str">
        <f t="shared" si="1"/>
        <v>I</v>
      </c>
      <c r="C21" s="18">
        <f t="shared" si="2"/>
        <v>49761.304799999998</v>
      </c>
      <c r="D21" s="39" t="str">
        <f t="shared" si="3"/>
        <v>vis</v>
      </c>
      <c r="E21" s="161">
        <f>VLOOKUP(C21,'Active 1'!C$21:E$973,3,FALSE)</f>
        <v>-2489.5002070090445</v>
      </c>
      <c r="F21" s="3" t="s">
        <v>178</v>
      </c>
      <c r="G21" s="39" t="str">
        <f t="shared" si="4"/>
        <v>49761.3048</v>
      </c>
      <c r="H21" s="18">
        <f t="shared" si="5"/>
        <v>-1120</v>
      </c>
      <c r="I21" s="162" t="s">
        <v>362</v>
      </c>
      <c r="J21" s="163" t="s">
        <v>363</v>
      </c>
      <c r="K21" s="162">
        <v>-1120</v>
      </c>
      <c r="L21" s="162" t="s">
        <v>364</v>
      </c>
      <c r="M21" s="163" t="s">
        <v>302</v>
      </c>
      <c r="N21" s="163" t="s">
        <v>303</v>
      </c>
      <c r="O21" s="164" t="s">
        <v>304</v>
      </c>
      <c r="P21" s="165" t="s">
        <v>361</v>
      </c>
    </row>
    <row r="22" spans="1:16" ht="12.75" customHeight="1" thickBot="1">
      <c r="A22" s="18" t="str">
        <f t="shared" si="0"/>
        <v>BAVM 91 </v>
      </c>
      <c r="B22" s="3" t="str">
        <f t="shared" si="1"/>
        <v>I</v>
      </c>
      <c r="C22" s="18">
        <f t="shared" si="2"/>
        <v>50047.574500000002</v>
      </c>
      <c r="D22" s="39" t="str">
        <f t="shared" si="3"/>
        <v>vis</v>
      </c>
      <c r="E22" s="161">
        <f>VLOOKUP(C22,'Active 1'!C$21:E$973,3,FALSE)</f>
        <v>-2372.5003708997174</v>
      </c>
      <c r="F22" s="3" t="s">
        <v>178</v>
      </c>
      <c r="G22" s="39" t="str">
        <f t="shared" si="4"/>
        <v>50047.5745</v>
      </c>
      <c r="H22" s="18">
        <f t="shared" si="5"/>
        <v>-1003</v>
      </c>
      <c r="I22" s="162" t="s">
        <v>365</v>
      </c>
      <c r="J22" s="163" t="s">
        <v>366</v>
      </c>
      <c r="K22" s="162">
        <v>-1003</v>
      </c>
      <c r="L22" s="162" t="s">
        <v>367</v>
      </c>
      <c r="M22" s="163" t="s">
        <v>302</v>
      </c>
      <c r="N22" s="163" t="s">
        <v>368</v>
      </c>
      <c r="O22" s="164" t="s">
        <v>369</v>
      </c>
      <c r="P22" s="165" t="s">
        <v>361</v>
      </c>
    </row>
    <row r="23" spans="1:16" ht="12.75" customHeight="1" thickBot="1">
      <c r="A23" s="18" t="str">
        <f t="shared" si="0"/>
        <v>BAVM 91 </v>
      </c>
      <c r="B23" s="3" t="str">
        <f t="shared" si="1"/>
        <v>I</v>
      </c>
      <c r="C23" s="18">
        <f t="shared" si="2"/>
        <v>50079.387300000002</v>
      </c>
      <c r="D23" s="39" t="str">
        <f t="shared" si="3"/>
        <v>vis</v>
      </c>
      <c r="E23" s="161">
        <f>VLOOKUP(C23,'Active 1'!C$21:E$973,3,FALSE)</f>
        <v>-2359.4983228793412</v>
      </c>
      <c r="F23" s="3" t="s">
        <v>178</v>
      </c>
      <c r="G23" s="39" t="str">
        <f t="shared" si="4"/>
        <v>50079.3873</v>
      </c>
      <c r="H23" s="18">
        <f t="shared" si="5"/>
        <v>-990</v>
      </c>
      <c r="I23" s="162" t="s">
        <v>370</v>
      </c>
      <c r="J23" s="163" t="s">
        <v>371</v>
      </c>
      <c r="K23" s="162">
        <v>-990</v>
      </c>
      <c r="L23" s="162" t="s">
        <v>372</v>
      </c>
      <c r="M23" s="163" t="s">
        <v>302</v>
      </c>
      <c r="N23" s="163" t="s">
        <v>368</v>
      </c>
      <c r="O23" s="164" t="s">
        <v>369</v>
      </c>
      <c r="P23" s="165" t="s">
        <v>361</v>
      </c>
    </row>
    <row r="24" spans="1:16" ht="12.75" customHeight="1" thickBot="1">
      <c r="A24" s="18" t="str">
        <f t="shared" si="0"/>
        <v>BAVM 99 </v>
      </c>
      <c r="B24" s="3" t="str">
        <f t="shared" si="1"/>
        <v>I</v>
      </c>
      <c r="C24" s="18">
        <f t="shared" si="2"/>
        <v>50106.298499999997</v>
      </c>
      <c r="D24" s="39" t="str">
        <f t="shared" si="3"/>
        <v>vis</v>
      </c>
      <c r="E24" s="161">
        <f>VLOOKUP(C24,'Active 1'!C$21:E$973,3,FALSE)</f>
        <v>-2348.4995829166255</v>
      </c>
      <c r="F24" s="3" t="s">
        <v>178</v>
      </c>
      <c r="G24" s="39" t="str">
        <f t="shared" si="4"/>
        <v>50106.2985</v>
      </c>
      <c r="H24" s="18">
        <f t="shared" si="5"/>
        <v>-979</v>
      </c>
      <c r="I24" s="162" t="s">
        <v>373</v>
      </c>
      <c r="J24" s="163" t="s">
        <v>374</v>
      </c>
      <c r="K24" s="162">
        <v>-979</v>
      </c>
      <c r="L24" s="162" t="s">
        <v>375</v>
      </c>
      <c r="M24" s="163" t="s">
        <v>302</v>
      </c>
      <c r="N24" s="163" t="s">
        <v>368</v>
      </c>
      <c r="O24" s="164" t="s">
        <v>369</v>
      </c>
      <c r="P24" s="165" t="s">
        <v>376</v>
      </c>
    </row>
    <row r="25" spans="1:16" ht="12.75" customHeight="1" thickBot="1">
      <c r="A25" s="18" t="str">
        <f t="shared" si="0"/>
        <v>BAVM 102 </v>
      </c>
      <c r="B25" s="3" t="str">
        <f t="shared" si="1"/>
        <v>I</v>
      </c>
      <c r="C25" s="18">
        <f t="shared" si="2"/>
        <v>50380.338300000003</v>
      </c>
      <c r="D25" s="39" t="str">
        <f t="shared" si="3"/>
        <v>vis</v>
      </c>
      <c r="E25" s="161">
        <f>VLOOKUP(C25,'Active 1'!C$21:E$973,3,FALSE)</f>
        <v>-2236.4981671627647</v>
      </c>
      <c r="F25" s="3" t="s">
        <v>178</v>
      </c>
      <c r="G25" s="39" t="str">
        <f t="shared" si="4"/>
        <v>50380.3383</v>
      </c>
      <c r="H25" s="18">
        <f t="shared" si="5"/>
        <v>-867</v>
      </c>
      <c r="I25" s="162" t="s">
        <v>377</v>
      </c>
      <c r="J25" s="163" t="s">
        <v>378</v>
      </c>
      <c r="K25" s="162">
        <v>-867</v>
      </c>
      <c r="L25" s="162" t="s">
        <v>379</v>
      </c>
      <c r="M25" s="163" t="s">
        <v>302</v>
      </c>
      <c r="N25" s="163" t="s">
        <v>303</v>
      </c>
      <c r="O25" s="164" t="s">
        <v>304</v>
      </c>
      <c r="P25" s="165" t="s">
        <v>380</v>
      </c>
    </row>
    <row r="26" spans="1:16" ht="12.75" customHeight="1" thickBot="1">
      <c r="A26" s="18" t="str">
        <f t="shared" si="0"/>
        <v>BAVM 118 </v>
      </c>
      <c r="B26" s="3" t="str">
        <f t="shared" si="1"/>
        <v>I</v>
      </c>
      <c r="C26" s="18">
        <f t="shared" si="2"/>
        <v>51185.327700000002</v>
      </c>
      <c r="D26" s="39" t="str">
        <f t="shared" si="3"/>
        <v>vis</v>
      </c>
      <c r="E26" s="161">
        <f>VLOOKUP(C26,'Active 1'!C$21:E$973,3,FALSE)</f>
        <v>-1907.4950352569292</v>
      </c>
      <c r="F26" s="3" t="s">
        <v>178</v>
      </c>
      <c r="G26" s="39" t="str">
        <f t="shared" si="4"/>
        <v>51185.3277</v>
      </c>
      <c r="H26" s="18">
        <f t="shared" si="5"/>
        <v>-538</v>
      </c>
      <c r="I26" s="162" t="s">
        <v>381</v>
      </c>
      <c r="J26" s="163" t="s">
        <v>382</v>
      </c>
      <c r="K26" s="162">
        <v>-538</v>
      </c>
      <c r="L26" s="162" t="s">
        <v>383</v>
      </c>
      <c r="M26" s="163" t="s">
        <v>302</v>
      </c>
      <c r="N26" s="163" t="s">
        <v>303</v>
      </c>
      <c r="O26" s="164" t="s">
        <v>304</v>
      </c>
      <c r="P26" s="165" t="s">
        <v>384</v>
      </c>
    </row>
    <row r="27" spans="1:16" ht="12.75" customHeight="1" thickBot="1">
      <c r="A27" s="18" t="str">
        <f t="shared" si="0"/>
        <v>IBVS 5357 </v>
      </c>
      <c r="B27" s="3" t="str">
        <f t="shared" si="1"/>
        <v>II</v>
      </c>
      <c r="C27" s="18">
        <f t="shared" si="2"/>
        <v>52250.9</v>
      </c>
      <c r="D27" s="39" t="str">
        <f t="shared" si="3"/>
        <v>vis</v>
      </c>
      <c r="E27" s="161">
        <f>VLOOKUP(C27,'Active 1'!C$21:E$973,3,FALSE)</f>
        <v>-1471.9903888949957</v>
      </c>
      <c r="F27" s="3" t="s">
        <v>178</v>
      </c>
      <c r="G27" s="39" t="str">
        <f t="shared" si="4"/>
        <v>52250.9000</v>
      </c>
      <c r="H27" s="18">
        <f t="shared" si="5"/>
        <v>-102.5</v>
      </c>
      <c r="I27" s="162" t="s">
        <v>385</v>
      </c>
      <c r="J27" s="163" t="s">
        <v>386</v>
      </c>
      <c r="K27" s="162">
        <v>-102.5</v>
      </c>
      <c r="L27" s="162" t="s">
        <v>387</v>
      </c>
      <c r="M27" s="163" t="s">
        <v>302</v>
      </c>
      <c r="N27" s="163" t="s">
        <v>138</v>
      </c>
      <c r="O27" s="164" t="s">
        <v>388</v>
      </c>
      <c r="P27" s="165" t="s">
        <v>389</v>
      </c>
    </row>
    <row r="28" spans="1:16" ht="12.75" customHeight="1" thickBot="1">
      <c r="A28" s="18" t="str">
        <f t="shared" si="0"/>
        <v>IBVS 5357 </v>
      </c>
      <c r="B28" s="3" t="str">
        <f t="shared" si="1"/>
        <v>I</v>
      </c>
      <c r="C28" s="18">
        <f t="shared" si="2"/>
        <v>52266.8056</v>
      </c>
      <c r="D28" s="39" t="str">
        <f t="shared" si="3"/>
        <v>vis</v>
      </c>
      <c r="E28" s="161">
        <f>VLOOKUP(C28,'Active 1'!C$21:E$973,3,FALSE)</f>
        <v>-1465.4896918487477</v>
      </c>
      <c r="F28" s="3" t="s">
        <v>178</v>
      </c>
      <c r="G28" s="39" t="str">
        <f t="shared" si="4"/>
        <v>52266.8056</v>
      </c>
      <c r="H28" s="18">
        <f t="shared" si="5"/>
        <v>-96</v>
      </c>
      <c r="I28" s="162" t="s">
        <v>390</v>
      </c>
      <c r="J28" s="163" t="s">
        <v>391</v>
      </c>
      <c r="K28" s="162">
        <v>-96</v>
      </c>
      <c r="L28" s="162" t="s">
        <v>392</v>
      </c>
      <c r="M28" s="163" t="s">
        <v>302</v>
      </c>
      <c r="N28" s="163" t="s">
        <v>138</v>
      </c>
      <c r="O28" s="164" t="s">
        <v>388</v>
      </c>
      <c r="P28" s="165" t="s">
        <v>389</v>
      </c>
    </row>
    <row r="29" spans="1:16" ht="12.75" customHeight="1" thickBot="1">
      <c r="A29" s="18" t="str">
        <f t="shared" si="0"/>
        <v>IBVS 5357 </v>
      </c>
      <c r="B29" s="3" t="str">
        <f t="shared" si="1"/>
        <v>I</v>
      </c>
      <c r="C29" s="18">
        <f t="shared" si="2"/>
        <v>52276.595699999998</v>
      </c>
      <c r="D29" s="39" t="str">
        <f t="shared" si="3"/>
        <v>vis</v>
      </c>
      <c r="E29" s="161">
        <f>VLOOKUP(C29,'Active 1'!C$21:E$973,3,FALSE)</f>
        <v>-1461.4884297679416</v>
      </c>
      <c r="F29" s="3" t="s">
        <v>178</v>
      </c>
      <c r="G29" s="39" t="str">
        <f t="shared" si="4"/>
        <v>52276.5957</v>
      </c>
      <c r="H29" s="18">
        <f t="shared" si="5"/>
        <v>-92</v>
      </c>
      <c r="I29" s="162" t="s">
        <v>393</v>
      </c>
      <c r="J29" s="163" t="s">
        <v>394</v>
      </c>
      <c r="K29" s="162">
        <v>-92</v>
      </c>
      <c r="L29" s="162" t="s">
        <v>395</v>
      </c>
      <c r="M29" s="163" t="s">
        <v>302</v>
      </c>
      <c r="N29" s="163" t="s">
        <v>138</v>
      </c>
      <c r="O29" s="164" t="s">
        <v>388</v>
      </c>
      <c r="P29" s="165" t="s">
        <v>389</v>
      </c>
    </row>
    <row r="30" spans="1:16" ht="12.75" customHeight="1" thickBot="1">
      <c r="A30" s="18" t="str">
        <f t="shared" si="0"/>
        <v>IBVS 5357 </v>
      </c>
      <c r="B30" s="3" t="str">
        <f t="shared" si="1"/>
        <v>II</v>
      </c>
      <c r="C30" s="18">
        <f t="shared" si="2"/>
        <v>52287.602700000003</v>
      </c>
      <c r="D30" s="39" t="str">
        <f t="shared" si="3"/>
        <v>vis</v>
      </c>
      <c r="E30" s="161">
        <f>VLOOKUP(C30,'Active 1'!C$21:E$973,3,FALSE)</f>
        <v>-1456.989814664576</v>
      </c>
      <c r="F30" s="3" t="s">
        <v>178</v>
      </c>
      <c r="G30" s="39" t="str">
        <f t="shared" si="4"/>
        <v>52287.6027</v>
      </c>
      <c r="H30" s="18">
        <f t="shared" si="5"/>
        <v>-87.5</v>
      </c>
      <c r="I30" s="162" t="s">
        <v>396</v>
      </c>
      <c r="J30" s="163" t="s">
        <v>397</v>
      </c>
      <c r="K30" s="162">
        <v>-87.5</v>
      </c>
      <c r="L30" s="162" t="s">
        <v>398</v>
      </c>
      <c r="M30" s="163" t="s">
        <v>302</v>
      </c>
      <c r="N30" s="163" t="s">
        <v>138</v>
      </c>
      <c r="O30" s="164" t="s">
        <v>388</v>
      </c>
      <c r="P30" s="165" t="s">
        <v>389</v>
      </c>
    </row>
    <row r="31" spans="1:16" ht="12.75" customHeight="1" thickBot="1">
      <c r="A31" s="18" t="str">
        <f t="shared" si="0"/>
        <v>IBVS 5357 </v>
      </c>
      <c r="B31" s="3" t="str">
        <f t="shared" si="1"/>
        <v>I</v>
      </c>
      <c r="C31" s="18">
        <f t="shared" si="2"/>
        <v>52288.825499999999</v>
      </c>
      <c r="D31" s="39" t="str">
        <f t="shared" si="3"/>
        <v>vis</v>
      </c>
      <c r="E31" s="161">
        <f>VLOOKUP(C31,'Active 1'!C$21:E$973,3,FALSE)</f>
        <v>-1456.4900502829666</v>
      </c>
      <c r="F31" s="3" t="s">
        <v>178</v>
      </c>
      <c r="G31" s="39" t="str">
        <f t="shared" si="4"/>
        <v>52288.8255</v>
      </c>
      <c r="H31" s="18">
        <f t="shared" si="5"/>
        <v>-87</v>
      </c>
      <c r="I31" s="162" t="s">
        <v>399</v>
      </c>
      <c r="J31" s="163" t="s">
        <v>400</v>
      </c>
      <c r="K31" s="162">
        <v>-87</v>
      </c>
      <c r="L31" s="162" t="s">
        <v>401</v>
      </c>
      <c r="M31" s="163" t="s">
        <v>302</v>
      </c>
      <c r="N31" s="163" t="s">
        <v>138</v>
      </c>
      <c r="O31" s="164" t="s">
        <v>388</v>
      </c>
      <c r="P31" s="165" t="s">
        <v>389</v>
      </c>
    </row>
    <row r="32" spans="1:16" ht="12.75" customHeight="1" thickBot="1">
      <c r="A32" s="18" t="str">
        <f t="shared" si="0"/>
        <v>IBVS 5357 </v>
      </c>
      <c r="B32" s="3" t="str">
        <f t="shared" si="1"/>
        <v>I</v>
      </c>
      <c r="C32" s="18">
        <f t="shared" si="2"/>
        <v>52589.778100000003</v>
      </c>
      <c r="D32" s="39" t="str">
        <f t="shared" si="3"/>
        <v>vis</v>
      </c>
      <c r="E32" s="161">
        <f>VLOOKUP(C32,'Active 1'!C$21:E$973,3,FALSE)</f>
        <v>-1333.4892406385097</v>
      </c>
      <c r="F32" s="3" t="s">
        <v>178</v>
      </c>
      <c r="G32" s="39" t="str">
        <f t="shared" si="4"/>
        <v>52589.7781</v>
      </c>
      <c r="H32" s="18">
        <f t="shared" si="5"/>
        <v>36</v>
      </c>
      <c r="I32" s="162" t="s">
        <v>402</v>
      </c>
      <c r="J32" s="163" t="s">
        <v>403</v>
      </c>
      <c r="K32" s="162">
        <v>36</v>
      </c>
      <c r="L32" s="162" t="s">
        <v>404</v>
      </c>
      <c r="M32" s="163" t="s">
        <v>302</v>
      </c>
      <c r="N32" s="163" t="s">
        <v>138</v>
      </c>
      <c r="O32" s="164" t="s">
        <v>388</v>
      </c>
      <c r="P32" s="165" t="s">
        <v>389</v>
      </c>
    </row>
    <row r="33" spans="1:16" ht="12.75" customHeight="1" thickBot="1">
      <c r="A33" s="18" t="str">
        <f t="shared" si="0"/>
        <v>BAVM 158 </v>
      </c>
      <c r="B33" s="3" t="str">
        <f t="shared" si="1"/>
        <v>I</v>
      </c>
      <c r="C33" s="18">
        <f t="shared" si="2"/>
        <v>52724.352700000003</v>
      </c>
      <c r="D33" s="39" t="str">
        <f t="shared" si="3"/>
        <v>vis</v>
      </c>
      <c r="E33" s="161">
        <f>VLOOKUP(C33,'Active 1'!C$21:E$973,3,FALSE)</f>
        <v>-1278.4879389133253</v>
      </c>
      <c r="F33" s="3" t="s">
        <v>178</v>
      </c>
      <c r="G33" s="39" t="str">
        <f t="shared" si="4"/>
        <v>52724.3527</v>
      </c>
      <c r="H33" s="18">
        <f t="shared" si="5"/>
        <v>91</v>
      </c>
      <c r="I33" s="162" t="s">
        <v>405</v>
      </c>
      <c r="J33" s="163" t="s">
        <v>406</v>
      </c>
      <c r="K33" s="162">
        <v>91</v>
      </c>
      <c r="L33" s="162" t="s">
        <v>407</v>
      </c>
      <c r="M33" s="163" t="s">
        <v>302</v>
      </c>
      <c r="N33" s="163" t="s">
        <v>408</v>
      </c>
      <c r="O33" s="164" t="s">
        <v>304</v>
      </c>
      <c r="P33" s="165" t="s">
        <v>409</v>
      </c>
    </row>
    <row r="34" spans="1:16" ht="12.75" customHeight="1" thickBot="1">
      <c r="A34" s="18" t="str">
        <f t="shared" si="0"/>
        <v>IBVS 5676 </v>
      </c>
      <c r="B34" s="3" t="str">
        <f t="shared" si="1"/>
        <v>I</v>
      </c>
      <c r="C34" s="18">
        <f t="shared" si="2"/>
        <v>52949.453800000003</v>
      </c>
      <c r="D34" s="39" t="str">
        <f t="shared" si="3"/>
        <v>vis</v>
      </c>
      <c r="E34" s="161">
        <f>VLOOKUP(C34,'Active 1'!C$21:E$973,3,FALSE)</f>
        <v>-1186.4880108453922</v>
      </c>
      <c r="F34" s="3" t="s">
        <v>178</v>
      </c>
      <c r="G34" s="39" t="str">
        <f t="shared" si="4"/>
        <v>52949.4538</v>
      </c>
      <c r="H34" s="18">
        <f t="shared" si="5"/>
        <v>183</v>
      </c>
      <c r="I34" s="162" t="s">
        <v>410</v>
      </c>
      <c r="J34" s="163" t="s">
        <v>411</v>
      </c>
      <c r="K34" s="162" t="s">
        <v>412</v>
      </c>
      <c r="L34" s="162" t="s">
        <v>413</v>
      </c>
      <c r="M34" s="163" t="s">
        <v>302</v>
      </c>
      <c r="N34" s="163" t="s">
        <v>414</v>
      </c>
      <c r="O34" s="164" t="s">
        <v>415</v>
      </c>
      <c r="P34" s="165" t="s">
        <v>416</v>
      </c>
    </row>
    <row r="35" spans="1:16" ht="12.75" customHeight="1" thickBot="1">
      <c r="A35" s="18" t="str">
        <f t="shared" si="0"/>
        <v>IBVS 5583 </v>
      </c>
      <c r="B35" s="3" t="str">
        <f t="shared" si="1"/>
        <v>I</v>
      </c>
      <c r="C35" s="18">
        <f t="shared" si="2"/>
        <v>52949.4565</v>
      </c>
      <c r="D35" s="39" t="str">
        <f t="shared" si="3"/>
        <v>vis</v>
      </c>
      <c r="E35" s="161">
        <f>VLOOKUP(C35,'Active 1'!C$21:E$973,3,FALSE)</f>
        <v>-1186.4869073420973</v>
      </c>
      <c r="F35" s="3" t="s">
        <v>178</v>
      </c>
      <c r="G35" s="39" t="str">
        <f t="shared" si="4"/>
        <v>52949.4565</v>
      </c>
      <c r="H35" s="18">
        <f t="shared" si="5"/>
        <v>183</v>
      </c>
      <c r="I35" s="162" t="s">
        <v>417</v>
      </c>
      <c r="J35" s="163" t="s">
        <v>418</v>
      </c>
      <c r="K35" s="162" t="s">
        <v>412</v>
      </c>
      <c r="L35" s="162" t="s">
        <v>419</v>
      </c>
      <c r="M35" s="163" t="s">
        <v>302</v>
      </c>
      <c r="N35" s="163" t="s">
        <v>153</v>
      </c>
      <c r="O35" s="164" t="s">
        <v>420</v>
      </c>
      <c r="P35" s="165" t="s">
        <v>421</v>
      </c>
    </row>
    <row r="36" spans="1:16" ht="12.75" customHeight="1" thickBot="1">
      <c r="A36" s="18" t="str">
        <f t="shared" si="0"/>
        <v>IBVS 5577 </v>
      </c>
      <c r="B36" s="3" t="str">
        <f t="shared" si="1"/>
        <v>I</v>
      </c>
      <c r="C36" s="18">
        <f t="shared" si="2"/>
        <v>53032.643300000003</v>
      </c>
      <c r="D36" s="39" t="str">
        <f t="shared" si="3"/>
        <v>vis</v>
      </c>
      <c r="E36" s="161">
        <f>VLOOKUP(C36,'Active 1'!C$21:E$973,3,FALSE)</f>
        <v>-1152.4880525332942</v>
      </c>
      <c r="F36" s="3" t="s">
        <v>178</v>
      </c>
      <c r="G36" s="39" t="str">
        <f t="shared" si="4"/>
        <v>53032.6433</v>
      </c>
      <c r="H36" s="18">
        <f t="shared" si="5"/>
        <v>217</v>
      </c>
      <c r="I36" s="162" t="s">
        <v>422</v>
      </c>
      <c r="J36" s="163" t="s">
        <v>423</v>
      </c>
      <c r="K36" s="162" t="s">
        <v>424</v>
      </c>
      <c r="L36" s="162" t="s">
        <v>425</v>
      </c>
      <c r="M36" s="163" t="s">
        <v>302</v>
      </c>
      <c r="N36" s="163" t="s">
        <v>414</v>
      </c>
      <c r="O36" s="164" t="s">
        <v>388</v>
      </c>
      <c r="P36" s="165" t="s">
        <v>426</v>
      </c>
    </row>
    <row r="37" spans="1:16" ht="12.75" customHeight="1" thickBot="1">
      <c r="A37" s="18" t="str">
        <f t="shared" si="0"/>
        <v>IBVS 5670 </v>
      </c>
      <c r="B37" s="3" t="str">
        <f t="shared" si="1"/>
        <v>II</v>
      </c>
      <c r="C37" s="18">
        <f t="shared" si="2"/>
        <v>53317.69</v>
      </c>
      <c r="D37" s="39" t="str">
        <f t="shared" si="3"/>
        <v>vis</v>
      </c>
      <c r="E37" s="161">
        <f>VLOOKUP(C37,'Active 1'!C$21:E$973,3,FALSE)</f>
        <v>-1035.9880625465653</v>
      </c>
      <c r="F37" s="3" t="s">
        <v>178</v>
      </c>
      <c r="G37" s="39" t="str">
        <f t="shared" si="4"/>
        <v>53317.6900</v>
      </c>
      <c r="H37" s="18">
        <f t="shared" si="5"/>
        <v>333.5</v>
      </c>
      <c r="I37" s="162" t="s">
        <v>427</v>
      </c>
      <c r="J37" s="163" t="s">
        <v>428</v>
      </c>
      <c r="K37" s="162" t="s">
        <v>429</v>
      </c>
      <c r="L37" s="162" t="s">
        <v>430</v>
      </c>
      <c r="M37" s="163" t="s">
        <v>302</v>
      </c>
      <c r="N37" s="163" t="s">
        <v>414</v>
      </c>
      <c r="O37" s="164" t="s">
        <v>388</v>
      </c>
      <c r="P37" s="165" t="s">
        <v>431</v>
      </c>
    </row>
    <row r="38" spans="1:16" ht="12.75" customHeight="1" thickBot="1">
      <c r="A38" s="18" t="str">
        <f t="shared" si="0"/>
        <v>IBVS 5670 </v>
      </c>
      <c r="B38" s="3" t="str">
        <f t="shared" si="1"/>
        <v>I</v>
      </c>
      <c r="C38" s="18">
        <f t="shared" si="2"/>
        <v>53318.916499999999</v>
      </c>
      <c r="D38" s="39" t="str">
        <f t="shared" si="3"/>
        <v>vis</v>
      </c>
      <c r="E38" s="161">
        <f>VLOOKUP(C38,'Active 1'!C$21:E$973,3,FALSE)</f>
        <v>-1035.486785956735</v>
      </c>
      <c r="F38" s="3" t="s">
        <v>178</v>
      </c>
      <c r="G38" s="39" t="str">
        <f t="shared" si="4"/>
        <v>53318.9165</v>
      </c>
      <c r="H38" s="18">
        <f t="shared" si="5"/>
        <v>334</v>
      </c>
      <c r="I38" s="162" t="s">
        <v>432</v>
      </c>
      <c r="J38" s="163" t="s">
        <v>433</v>
      </c>
      <c r="K38" s="162" t="s">
        <v>434</v>
      </c>
      <c r="L38" s="162" t="s">
        <v>351</v>
      </c>
      <c r="M38" s="163" t="s">
        <v>302</v>
      </c>
      <c r="N38" s="163" t="s">
        <v>414</v>
      </c>
      <c r="O38" s="164" t="s">
        <v>388</v>
      </c>
      <c r="P38" s="165" t="s">
        <v>431</v>
      </c>
    </row>
    <row r="39" spans="1:16" ht="12.75" customHeight="1" thickBot="1">
      <c r="A39" s="18" t="str">
        <f t="shared" si="0"/>
        <v>OEJV 0074 </v>
      </c>
      <c r="B39" s="3" t="str">
        <f t="shared" si="1"/>
        <v>I</v>
      </c>
      <c r="C39" s="18">
        <f t="shared" si="2"/>
        <v>53656.568500000001</v>
      </c>
      <c r="D39" s="39" t="str">
        <f t="shared" si="3"/>
        <v>vis</v>
      </c>
      <c r="E39" s="161">
        <f>VLOOKUP(C39,'Active 1'!C$21:E$973,3,FALSE)</f>
        <v>-897.48675080811074</v>
      </c>
      <c r="F39" s="3" t="s">
        <v>178</v>
      </c>
      <c r="G39" s="39" t="str">
        <f t="shared" si="4"/>
        <v>53656.56850</v>
      </c>
      <c r="H39" s="18">
        <f t="shared" si="5"/>
        <v>472</v>
      </c>
      <c r="I39" s="162" t="s">
        <v>435</v>
      </c>
      <c r="J39" s="163" t="s">
        <v>436</v>
      </c>
      <c r="K39" s="162" t="s">
        <v>437</v>
      </c>
      <c r="L39" s="162" t="s">
        <v>438</v>
      </c>
      <c r="M39" s="163" t="s">
        <v>439</v>
      </c>
      <c r="N39" s="163" t="s">
        <v>153</v>
      </c>
      <c r="O39" s="164" t="s">
        <v>440</v>
      </c>
      <c r="P39" s="165" t="s">
        <v>441</v>
      </c>
    </row>
    <row r="40" spans="1:16" ht="12.75" customHeight="1" thickBot="1">
      <c r="A40" s="18" t="str">
        <f t="shared" si="0"/>
        <v>IBVS 5670 </v>
      </c>
      <c r="B40" s="3" t="str">
        <f t="shared" si="1"/>
        <v>I</v>
      </c>
      <c r="C40" s="18">
        <f t="shared" si="2"/>
        <v>53668.801500000001</v>
      </c>
      <c r="D40" s="39" t="str">
        <f t="shared" si="3"/>
        <v>vis</v>
      </c>
      <c r="E40" s="161">
        <f>VLOOKUP(C40,'Active 1'!C$21:E$973,3,FALSE)</f>
        <v>-892.48706346737788</v>
      </c>
      <c r="F40" s="3" t="s">
        <v>178</v>
      </c>
      <c r="G40" s="39" t="str">
        <f t="shared" si="4"/>
        <v>53668.8015</v>
      </c>
      <c r="H40" s="18">
        <f t="shared" si="5"/>
        <v>477</v>
      </c>
      <c r="I40" s="162" t="s">
        <v>442</v>
      </c>
      <c r="J40" s="163" t="s">
        <v>443</v>
      </c>
      <c r="K40" s="162" t="s">
        <v>444</v>
      </c>
      <c r="L40" s="162" t="s">
        <v>367</v>
      </c>
      <c r="M40" s="163" t="s">
        <v>302</v>
      </c>
      <c r="N40" s="163" t="s">
        <v>414</v>
      </c>
      <c r="O40" s="164" t="s">
        <v>388</v>
      </c>
      <c r="P40" s="165" t="s">
        <v>431</v>
      </c>
    </row>
    <row r="41" spans="1:16" ht="12.75" customHeight="1" thickBot="1">
      <c r="A41" s="18" t="str">
        <f t="shared" si="0"/>
        <v>IBVS 5670 </v>
      </c>
      <c r="B41" s="3" t="str">
        <f t="shared" si="1"/>
        <v>I</v>
      </c>
      <c r="C41" s="18">
        <f t="shared" si="2"/>
        <v>53685.929300000003</v>
      </c>
      <c r="D41" s="39" t="str">
        <f t="shared" si="3"/>
        <v>vis</v>
      </c>
      <c r="E41" s="161">
        <f>VLOOKUP(C41,'Active 1'!C$21:E$973,3,FALSE)</f>
        <v>-885.486847262472</v>
      </c>
      <c r="F41" s="3" t="s">
        <v>178</v>
      </c>
      <c r="G41" s="39" t="str">
        <f t="shared" si="4"/>
        <v>53685.9293</v>
      </c>
      <c r="H41" s="18">
        <f t="shared" si="5"/>
        <v>484</v>
      </c>
      <c r="I41" s="162" t="s">
        <v>445</v>
      </c>
      <c r="J41" s="163" t="s">
        <v>446</v>
      </c>
      <c r="K41" s="162" t="s">
        <v>447</v>
      </c>
      <c r="L41" s="162" t="s">
        <v>448</v>
      </c>
      <c r="M41" s="163" t="s">
        <v>302</v>
      </c>
      <c r="N41" s="163" t="s">
        <v>414</v>
      </c>
      <c r="O41" s="164" t="s">
        <v>388</v>
      </c>
      <c r="P41" s="165" t="s">
        <v>431</v>
      </c>
    </row>
    <row r="42" spans="1:16" ht="12.75" customHeight="1" thickBot="1">
      <c r="A42" s="18" t="str">
        <f t="shared" si="0"/>
        <v>IBVS 5764 </v>
      </c>
      <c r="B42" s="3" t="str">
        <f t="shared" si="1"/>
        <v>I</v>
      </c>
      <c r="C42" s="18">
        <f t="shared" si="2"/>
        <v>53739.756699999998</v>
      </c>
      <c r="D42" s="39" t="str">
        <f t="shared" si="3"/>
        <v>vis</v>
      </c>
      <c r="E42" s="161">
        <f>VLOOKUP(C42,'Active 1'!C$21:E$973,3,FALSE)</f>
        <v>-863.48732381241609</v>
      </c>
      <c r="F42" s="3" t="s">
        <v>178</v>
      </c>
      <c r="G42" s="39" t="str">
        <f t="shared" si="4"/>
        <v>53739.7567</v>
      </c>
      <c r="H42" s="18">
        <f t="shared" si="5"/>
        <v>506</v>
      </c>
      <c r="I42" s="162" t="s">
        <v>449</v>
      </c>
      <c r="J42" s="163" t="s">
        <v>450</v>
      </c>
      <c r="K42" s="162" t="s">
        <v>451</v>
      </c>
      <c r="L42" s="162" t="s">
        <v>452</v>
      </c>
      <c r="M42" s="163" t="s">
        <v>439</v>
      </c>
      <c r="N42" s="163" t="s">
        <v>178</v>
      </c>
      <c r="O42" s="164" t="s">
        <v>388</v>
      </c>
      <c r="P42" s="165" t="s">
        <v>453</v>
      </c>
    </row>
    <row r="43" spans="1:16" ht="12.75" customHeight="1" thickBot="1">
      <c r="A43" s="18" t="str">
        <f t="shared" ref="A43:A74" si="6">P43</f>
        <v>IBVS 5764 </v>
      </c>
      <c r="B43" s="3" t="str">
        <f t="shared" ref="B43:B74" si="7">IF(H43=INT(H43),"I","II")</f>
        <v>I</v>
      </c>
      <c r="C43" s="18">
        <f t="shared" ref="C43:C74" si="8">1*G43</f>
        <v>53744.650600000001</v>
      </c>
      <c r="D43" s="39" t="str">
        <f t="shared" ref="D43:D74" si="9">VLOOKUP(F43,I$1:J$5,2,FALSE)</f>
        <v>vis</v>
      </c>
      <c r="E43" s="161">
        <f>VLOOKUP(C43,'Active 1'!C$21:E$973,3,FALSE)</f>
        <v>-861.48716278267466</v>
      </c>
      <c r="F43" s="3" t="s">
        <v>178</v>
      </c>
      <c r="G43" s="39" t="str">
        <f t="shared" ref="G43:G74" si="10">MID(I43,3,LEN(I43)-3)</f>
        <v>53744.6506</v>
      </c>
      <c r="H43" s="18">
        <f t="shared" ref="H43:H74" si="11">1*K43</f>
        <v>508</v>
      </c>
      <c r="I43" s="162" t="s">
        <v>454</v>
      </c>
      <c r="J43" s="163" t="s">
        <v>455</v>
      </c>
      <c r="K43" s="162" t="s">
        <v>456</v>
      </c>
      <c r="L43" s="162" t="s">
        <v>457</v>
      </c>
      <c r="M43" s="163" t="s">
        <v>439</v>
      </c>
      <c r="N43" s="163" t="s">
        <v>178</v>
      </c>
      <c r="O43" s="164" t="s">
        <v>388</v>
      </c>
      <c r="P43" s="165" t="s">
        <v>453</v>
      </c>
    </row>
    <row r="44" spans="1:16" ht="12.75" customHeight="1" thickBot="1">
      <c r="A44" s="18" t="str">
        <f t="shared" si="6"/>
        <v>IBVS 5764 </v>
      </c>
      <c r="B44" s="3" t="str">
        <f t="shared" si="7"/>
        <v>I</v>
      </c>
      <c r="C44" s="18">
        <f t="shared" si="8"/>
        <v>53766.671499999997</v>
      </c>
      <c r="D44" s="39" t="str">
        <f t="shared" si="9"/>
        <v>vis</v>
      </c>
      <c r="E44" s="161">
        <f>VLOOKUP(C44,'Active 1'!C$21:E$973,3,FALSE)</f>
        <v>-852.48711251197062</v>
      </c>
      <c r="F44" s="3" t="s">
        <v>178</v>
      </c>
      <c r="G44" s="39" t="str">
        <f t="shared" si="10"/>
        <v>53766.6715</v>
      </c>
      <c r="H44" s="18">
        <f t="shared" si="11"/>
        <v>517</v>
      </c>
      <c r="I44" s="162" t="s">
        <v>458</v>
      </c>
      <c r="J44" s="163" t="s">
        <v>459</v>
      </c>
      <c r="K44" s="162" t="s">
        <v>460</v>
      </c>
      <c r="L44" s="162" t="s">
        <v>461</v>
      </c>
      <c r="M44" s="163" t="s">
        <v>439</v>
      </c>
      <c r="N44" s="163" t="s">
        <v>178</v>
      </c>
      <c r="O44" s="164" t="s">
        <v>388</v>
      </c>
      <c r="P44" s="165" t="s">
        <v>453</v>
      </c>
    </row>
    <row r="45" spans="1:16" ht="12.75" customHeight="1" thickBot="1">
      <c r="A45" s="18" t="str">
        <f t="shared" si="6"/>
        <v>IBVS 5764 </v>
      </c>
      <c r="B45" s="3" t="str">
        <f t="shared" si="7"/>
        <v>I</v>
      </c>
      <c r="C45" s="18">
        <f t="shared" si="8"/>
        <v>53793.585700000003</v>
      </c>
      <c r="D45" s="39" t="str">
        <f t="shared" si="9"/>
        <v>vis</v>
      </c>
      <c r="E45" s="161">
        <f>VLOOKUP(C45,'Active 1'!C$21:E$973,3,FALSE)</f>
        <v>-841.4871464344767</v>
      </c>
      <c r="F45" s="3" t="s">
        <v>178</v>
      </c>
      <c r="G45" s="39" t="str">
        <f t="shared" si="10"/>
        <v>53793.5857</v>
      </c>
      <c r="H45" s="18">
        <f t="shared" si="11"/>
        <v>528</v>
      </c>
      <c r="I45" s="162" t="s">
        <v>462</v>
      </c>
      <c r="J45" s="163" t="s">
        <v>463</v>
      </c>
      <c r="K45" s="162" t="s">
        <v>464</v>
      </c>
      <c r="L45" s="162" t="s">
        <v>452</v>
      </c>
      <c r="M45" s="163" t="s">
        <v>439</v>
      </c>
      <c r="N45" s="163" t="s">
        <v>178</v>
      </c>
      <c r="O45" s="164" t="s">
        <v>388</v>
      </c>
      <c r="P45" s="165" t="s">
        <v>453</v>
      </c>
    </row>
    <row r="46" spans="1:16" ht="12.75" customHeight="1" thickBot="1">
      <c r="A46" s="18" t="str">
        <f t="shared" si="6"/>
        <v>BAVM 183 </v>
      </c>
      <c r="B46" s="3" t="str">
        <f t="shared" si="7"/>
        <v>I</v>
      </c>
      <c r="C46" s="18">
        <f t="shared" si="8"/>
        <v>54055.386500000001</v>
      </c>
      <c r="D46" s="39" t="str">
        <f t="shared" si="9"/>
        <v>vis</v>
      </c>
      <c r="E46" s="161">
        <f>VLOOKUP(C46,'Active 1'!C$21:E$973,3,FALSE)</f>
        <v>-734.48787025089905</v>
      </c>
      <c r="F46" s="3" t="s">
        <v>178</v>
      </c>
      <c r="G46" s="39" t="str">
        <f t="shared" si="10"/>
        <v>54055.3865</v>
      </c>
      <c r="H46" s="18">
        <f t="shared" si="11"/>
        <v>635</v>
      </c>
      <c r="I46" s="162" t="s">
        <v>465</v>
      </c>
      <c r="J46" s="163" t="s">
        <v>466</v>
      </c>
      <c r="K46" s="162" t="s">
        <v>467</v>
      </c>
      <c r="L46" s="162" t="s">
        <v>468</v>
      </c>
      <c r="M46" s="163" t="s">
        <v>439</v>
      </c>
      <c r="N46" s="163" t="s">
        <v>368</v>
      </c>
      <c r="O46" s="164" t="s">
        <v>469</v>
      </c>
      <c r="P46" s="165" t="s">
        <v>470</v>
      </c>
    </row>
    <row r="47" spans="1:16" ht="12.75" customHeight="1" thickBot="1">
      <c r="A47" s="18" t="str">
        <f t="shared" si="6"/>
        <v>IBVS 5764 </v>
      </c>
      <c r="B47" s="3" t="str">
        <f t="shared" si="7"/>
        <v>I</v>
      </c>
      <c r="C47" s="18">
        <f t="shared" si="8"/>
        <v>54057.8341</v>
      </c>
      <c r="D47" s="39" t="str">
        <f t="shared" si="9"/>
        <v>vis</v>
      </c>
      <c r="E47" s="161">
        <f>VLOOKUP(C47,'Active 1'!C$21:E$973,3,FALSE)</f>
        <v>-733.4875240778282</v>
      </c>
      <c r="F47" s="3" t="s">
        <v>178</v>
      </c>
      <c r="G47" s="39" t="str">
        <f t="shared" si="10"/>
        <v>54057.8341</v>
      </c>
      <c r="H47" s="18">
        <f t="shared" si="11"/>
        <v>636</v>
      </c>
      <c r="I47" s="162" t="s">
        <v>471</v>
      </c>
      <c r="J47" s="163" t="s">
        <v>472</v>
      </c>
      <c r="K47" s="162" t="s">
        <v>473</v>
      </c>
      <c r="L47" s="162" t="s">
        <v>474</v>
      </c>
      <c r="M47" s="163" t="s">
        <v>439</v>
      </c>
      <c r="N47" s="163" t="s">
        <v>178</v>
      </c>
      <c r="O47" s="164" t="s">
        <v>388</v>
      </c>
      <c r="P47" s="165" t="s">
        <v>453</v>
      </c>
    </row>
    <row r="48" spans="1:16" ht="12.75" customHeight="1" thickBot="1">
      <c r="A48" s="18" t="str">
        <f t="shared" si="6"/>
        <v>IBVS 5764 </v>
      </c>
      <c r="B48" s="3" t="str">
        <f t="shared" si="7"/>
        <v>II</v>
      </c>
      <c r="C48" s="18">
        <f t="shared" si="8"/>
        <v>54073.737999999998</v>
      </c>
      <c r="D48" s="39" t="str">
        <f t="shared" si="9"/>
        <v>vis</v>
      </c>
      <c r="E48" s="161">
        <f>VLOOKUP(C48,'Active 1'!C$21:E$973,3,FALSE)</f>
        <v>-726.98752182995213</v>
      </c>
      <c r="F48" s="3" t="s">
        <v>178</v>
      </c>
      <c r="G48" s="39" t="str">
        <f t="shared" si="10"/>
        <v>54073.7380</v>
      </c>
      <c r="H48" s="18">
        <f t="shared" si="11"/>
        <v>642.5</v>
      </c>
      <c r="I48" s="162" t="s">
        <v>475</v>
      </c>
      <c r="J48" s="163" t="s">
        <v>476</v>
      </c>
      <c r="K48" s="162" t="s">
        <v>477</v>
      </c>
      <c r="L48" s="162" t="s">
        <v>478</v>
      </c>
      <c r="M48" s="163" t="s">
        <v>439</v>
      </c>
      <c r="N48" s="163" t="s">
        <v>178</v>
      </c>
      <c r="O48" s="164" t="s">
        <v>388</v>
      </c>
      <c r="P48" s="165" t="s">
        <v>453</v>
      </c>
    </row>
    <row r="49" spans="1:16" ht="12.75" customHeight="1" thickBot="1">
      <c r="A49" s="18" t="str">
        <f t="shared" si="6"/>
        <v>IBVS 5910 </v>
      </c>
      <c r="B49" s="3" t="str">
        <f t="shared" si="7"/>
        <v>II</v>
      </c>
      <c r="C49" s="18">
        <f t="shared" si="8"/>
        <v>54193.631600000001</v>
      </c>
      <c r="D49" s="39" t="str">
        <f t="shared" si="9"/>
        <v>vis</v>
      </c>
      <c r="E49" s="161">
        <f>VLOOKUP(C49,'Active 1'!C$21:E$973,3,FALSE)</f>
        <v>-677.98641710054017</v>
      </c>
      <c r="F49" s="3" t="s">
        <v>178</v>
      </c>
      <c r="G49" s="39" t="str">
        <f t="shared" si="10"/>
        <v>54193.6316</v>
      </c>
      <c r="H49" s="18">
        <f t="shared" si="11"/>
        <v>691.5</v>
      </c>
      <c r="I49" s="162" t="s">
        <v>479</v>
      </c>
      <c r="J49" s="163" t="s">
        <v>480</v>
      </c>
      <c r="K49" s="162" t="s">
        <v>481</v>
      </c>
      <c r="L49" s="162" t="s">
        <v>482</v>
      </c>
      <c r="M49" s="163" t="s">
        <v>439</v>
      </c>
      <c r="N49" s="163" t="s">
        <v>178</v>
      </c>
      <c r="O49" s="164" t="s">
        <v>388</v>
      </c>
      <c r="P49" s="165" t="s">
        <v>483</v>
      </c>
    </row>
    <row r="50" spans="1:16" ht="12.75" customHeight="1" thickBot="1">
      <c r="A50" s="18" t="str">
        <f t="shared" si="6"/>
        <v>IBVS 5887 </v>
      </c>
      <c r="B50" s="3" t="str">
        <f t="shared" si="7"/>
        <v>I</v>
      </c>
      <c r="C50" s="18">
        <f t="shared" si="8"/>
        <v>54400.3747</v>
      </c>
      <c r="D50" s="39" t="str">
        <f t="shared" si="9"/>
        <v>vis</v>
      </c>
      <c r="E50" s="161">
        <f>VLOOKUP(C50,'Active 1'!C$21:E$973,3,FALSE)</f>
        <v>-593.48949403556389</v>
      </c>
      <c r="F50" s="3" t="s">
        <v>178</v>
      </c>
      <c r="G50" s="39" t="str">
        <f t="shared" si="10"/>
        <v>54400.3747</v>
      </c>
      <c r="H50" s="18">
        <f t="shared" si="11"/>
        <v>776</v>
      </c>
      <c r="I50" s="162" t="s">
        <v>484</v>
      </c>
      <c r="J50" s="163" t="s">
        <v>485</v>
      </c>
      <c r="K50" s="162" t="s">
        <v>486</v>
      </c>
      <c r="L50" s="162" t="s">
        <v>487</v>
      </c>
      <c r="M50" s="163" t="s">
        <v>302</v>
      </c>
      <c r="N50" s="163" t="s">
        <v>303</v>
      </c>
      <c r="O50" s="164" t="s">
        <v>488</v>
      </c>
      <c r="P50" s="165" t="s">
        <v>489</v>
      </c>
    </row>
    <row r="51" spans="1:16" ht="12.75" customHeight="1" thickBot="1">
      <c r="A51" s="18" t="str">
        <f t="shared" si="6"/>
        <v>IBVS 5910 </v>
      </c>
      <c r="B51" s="3" t="str">
        <f t="shared" si="7"/>
        <v>I</v>
      </c>
      <c r="C51" s="18">
        <f t="shared" si="8"/>
        <v>54402.823700000001</v>
      </c>
      <c r="D51" s="39" t="str">
        <f t="shared" si="9"/>
        <v>vis</v>
      </c>
      <c r="E51" s="161">
        <f>VLOOKUP(C51,'Active 1'!C$21:E$973,3,FALSE)</f>
        <v>-592.48857567559844</v>
      </c>
      <c r="F51" s="3" t="s">
        <v>178</v>
      </c>
      <c r="G51" s="39" t="str">
        <f t="shared" si="10"/>
        <v>54402.8237</v>
      </c>
      <c r="H51" s="18">
        <f t="shared" si="11"/>
        <v>777</v>
      </c>
      <c r="I51" s="162" t="s">
        <v>490</v>
      </c>
      <c r="J51" s="163" t="s">
        <v>491</v>
      </c>
      <c r="K51" s="162" t="s">
        <v>492</v>
      </c>
      <c r="L51" s="162" t="s">
        <v>493</v>
      </c>
      <c r="M51" s="163" t="s">
        <v>439</v>
      </c>
      <c r="N51" s="163" t="s">
        <v>178</v>
      </c>
      <c r="O51" s="164" t="s">
        <v>388</v>
      </c>
      <c r="P51" s="165" t="s">
        <v>483</v>
      </c>
    </row>
    <row r="52" spans="1:16" ht="12.75" customHeight="1" thickBot="1">
      <c r="A52" s="18" t="str">
        <f t="shared" si="6"/>
        <v>IBVS 5910 </v>
      </c>
      <c r="B52" s="3" t="str">
        <f t="shared" si="7"/>
        <v>II</v>
      </c>
      <c r="C52" s="18">
        <f t="shared" si="8"/>
        <v>54408.942300000002</v>
      </c>
      <c r="D52" s="39" t="str">
        <f t="shared" si="9"/>
        <v>vis</v>
      </c>
      <c r="E52" s="161">
        <f>VLOOKUP(C52,'Active 1'!C$21:E$973,3,FALSE)</f>
        <v>-589.98787372489005</v>
      </c>
      <c r="F52" s="3" t="s">
        <v>178</v>
      </c>
      <c r="G52" s="39" t="str">
        <f t="shared" si="10"/>
        <v>54408.9423</v>
      </c>
      <c r="H52" s="18">
        <f t="shared" si="11"/>
        <v>779.5</v>
      </c>
      <c r="I52" s="162" t="s">
        <v>494</v>
      </c>
      <c r="J52" s="163" t="s">
        <v>495</v>
      </c>
      <c r="K52" s="162" t="s">
        <v>496</v>
      </c>
      <c r="L52" s="162" t="s">
        <v>497</v>
      </c>
      <c r="M52" s="163" t="s">
        <v>439</v>
      </c>
      <c r="N52" s="163" t="s">
        <v>178</v>
      </c>
      <c r="O52" s="164" t="s">
        <v>388</v>
      </c>
      <c r="P52" s="165" t="s">
        <v>483</v>
      </c>
    </row>
    <row r="53" spans="1:16" ht="12.75" customHeight="1" thickBot="1">
      <c r="A53" s="18" t="str">
        <f t="shared" si="6"/>
        <v>IBVS 5887 </v>
      </c>
      <c r="B53" s="3" t="str">
        <f t="shared" si="7"/>
        <v>II</v>
      </c>
      <c r="C53" s="18">
        <f t="shared" si="8"/>
        <v>54433.410100000001</v>
      </c>
      <c r="D53" s="39" t="str">
        <f t="shared" si="9"/>
        <v>vis</v>
      </c>
      <c r="E53" s="161">
        <f>VLOOKUP(C53,'Active 1'!C$21:E$973,3,FALSE)</f>
        <v>-579.98776337456104</v>
      </c>
      <c r="F53" s="3" t="s">
        <v>178</v>
      </c>
      <c r="G53" s="39" t="str">
        <f t="shared" si="10"/>
        <v>54433.4101</v>
      </c>
      <c r="H53" s="18">
        <f t="shared" si="11"/>
        <v>789.5</v>
      </c>
      <c r="I53" s="162" t="s">
        <v>498</v>
      </c>
      <c r="J53" s="163" t="s">
        <v>499</v>
      </c>
      <c r="K53" s="162" t="s">
        <v>500</v>
      </c>
      <c r="L53" s="162" t="s">
        <v>497</v>
      </c>
      <c r="M53" s="163" t="s">
        <v>302</v>
      </c>
      <c r="N53" s="163" t="s">
        <v>303</v>
      </c>
      <c r="O53" s="164" t="s">
        <v>501</v>
      </c>
      <c r="P53" s="165" t="s">
        <v>489</v>
      </c>
    </row>
    <row r="54" spans="1:16" ht="12.75" customHeight="1" thickBot="1">
      <c r="A54" s="18" t="str">
        <f t="shared" si="6"/>
        <v>BAVM 201 </v>
      </c>
      <c r="B54" s="3" t="str">
        <f t="shared" si="7"/>
        <v>I</v>
      </c>
      <c r="C54" s="18">
        <f t="shared" si="8"/>
        <v>54515.373599999999</v>
      </c>
      <c r="D54" s="39" t="str">
        <f t="shared" si="9"/>
        <v>vis</v>
      </c>
      <c r="E54" s="161">
        <f>VLOOKUP(C54,'Active 1'!C$21:E$973,3,FALSE)</f>
        <v>-546.48887729983346</v>
      </c>
      <c r="F54" s="3" t="s">
        <v>178</v>
      </c>
      <c r="G54" s="39" t="str">
        <f t="shared" si="10"/>
        <v>54515.3736</v>
      </c>
      <c r="H54" s="18">
        <f t="shared" si="11"/>
        <v>823</v>
      </c>
      <c r="I54" s="162" t="s">
        <v>502</v>
      </c>
      <c r="J54" s="163" t="s">
        <v>503</v>
      </c>
      <c r="K54" s="162" t="s">
        <v>504</v>
      </c>
      <c r="L54" s="162" t="s">
        <v>505</v>
      </c>
      <c r="M54" s="163" t="s">
        <v>439</v>
      </c>
      <c r="N54" s="163" t="s">
        <v>368</v>
      </c>
      <c r="O54" s="164" t="s">
        <v>469</v>
      </c>
      <c r="P54" s="165" t="s">
        <v>506</v>
      </c>
    </row>
    <row r="55" spans="1:16" ht="12.75" customHeight="1" thickBot="1">
      <c r="A55" s="18" t="str">
        <f t="shared" si="6"/>
        <v>IBVS 5910 </v>
      </c>
      <c r="B55" s="3" t="str">
        <f t="shared" si="7"/>
        <v>I</v>
      </c>
      <c r="C55" s="18">
        <f t="shared" si="8"/>
        <v>54764.939200000001</v>
      </c>
      <c r="D55" s="39" t="str">
        <f t="shared" si="9"/>
        <v>vis</v>
      </c>
      <c r="E55" s="161">
        <f>VLOOKUP(C55,'Active 1'!C$21:E$973,3,FALSE)</f>
        <v>-444.49018760782053</v>
      </c>
      <c r="F55" s="3" t="s">
        <v>178</v>
      </c>
      <c r="G55" s="39" t="str">
        <f t="shared" si="10"/>
        <v>54764.9392</v>
      </c>
      <c r="H55" s="18">
        <f t="shared" si="11"/>
        <v>925</v>
      </c>
      <c r="I55" s="162" t="s">
        <v>507</v>
      </c>
      <c r="J55" s="163" t="s">
        <v>508</v>
      </c>
      <c r="K55" s="162" t="s">
        <v>509</v>
      </c>
      <c r="L55" s="162" t="s">
        <v>510</v>
      </c>
      <c r="M55" s="163" t="s">
        <v>439</v>
      </c>
      <c r="N55" s="163" t="s">
        <v>178</v>
      </c>
      <c r="O55" s="164" t="s">
        <v>388</v>
      </c>
      <c r="P55" s="165" t="s">
        <v>483</v>
      </c>
    </row>
    <row r="56" spans="1:16" ht="12.75" customHeight="1" thickBot="1">
      <c r="A56" s="18" t="str">
        <f t="shared" si="6"/>
        <v>IBVS 5910 </v>
      </c>
      <c r="B56" s="3" t="str">
        <f t="shared" si="7"/>
        <v>I</v>
      </c>
      <c r="C56" s="18">
        <f t="shared" si="8"/>
        <v>54764.939899999998</v>
      </c>
      <c r="D56" s="39" t="str">
        <f t="shared" si="9"/>
        <v>vis</v>
      </c>
      <c r="E56" s="161">
        <f>VLOOKUP(C56,'Active 1'!C$21:E$973,3,FALSE)</f>
        <v>-444.48990151437471</v>
      </c>
      <c r="F56" s="3" t="s">
        <v>178</v>
      </c>
      <c r="G56" s="39" t="str">
        <f t="shared" si="10"/>
        <v>54764.9399</v>
      </c>
      <c r="H56" s="18">
        <f t="shared" si="11"/>
        <v>925</v>
      </c>
      <c r="I56" s="162" t="s">
        <v>511</v>
      </c>
      <c r="J56" s="163" t="s">
        <v>512</v>
      </c>
      <c r="K56" s="162" t="s">
        <v>509</v>
      </c>
      <c r="L56" s="162" t="s">
        <v>513</v>
      </c>
      <c r="M56" s="163" t="s">
        <v>439</v>
      </c>
      <c r="N56" s="163" t="s">
        <v>178</v>
      </c>
      <c r="O56" s="164" t="s">
        <v>388</v>
      </c>
      <c r="P56" s="165" t="s">
        <v>483</v>
      </c>
    </row>
    <row r="57" spans="1:16" ht="12.75" customHeight="1" thickBot="1">
      <c r="A57" s="18" t="str">
        <f t="shared" si="6"/>
        <v>IBVS 5910 </v>
      </c>
      <c r="B57" s="3" t="str">
        <f t="shared" si="7"/>
        <v>I</v>
      </c>
      <c r="C57" s="18">
        <f t="shared" si="8"/>
        <v>54774.726499999997</v>
      </c>
      <c r="D57" s="39" t="str">
        <f t="shared" si="9"/>
        <v>vis</v>
      </c>
      <c r="E57" s="161">
        <f>VLOOKUP(C57,'Active 1'!C$21:E$973,3,FALSE)</f>
        <v>-440.4900699008038</v>
      </c>
      <c r="F57" s="3" t="s">
        <v>178</v>
      </c>
      <c r="G57" s="39" t="str">
        <f t="shared" si="10"/>
        <v>54774.7265</v>
      </c>
      <c r="H57" s="18">
        <f t="shared" si="11"/>
        <v>929</v>
      </c>
      <c r="I57" s="162" t="s">
        <v>514</v>
      </c>
      <c r="J57" s="163" t="s">
        <v>515</v>
      </c>
      <c r="K57" s="162" t="s">
        <v>516</v>
      </c>
      <c r="L57" s="162" t="s">
        <v>517</v>
      </c>
      <c r="M57" s="163" t="s">
        <v>439</v>
      </c>
      <c r="N57" s="163" t="s">
        <v>178</v>
      </c>
      <c r="O57" s="164" t="s">
        <v>388</v>
      </c>
      <c r="P57" s="165" t="s">
        <v>483</v>
      </c>
    </row>
    <row r="58" spans="1:16" ht="12.75" customHeight="1" thickBot="1">
      <c r="A58" s="18" t="str">
        <f t="shared" si="6"/>
        <v>IBVS 5910 </v>
      </c>
      <c r="B58" s="3" t="str">
        <f t="shared" si="7"/>
        <v>I</v>
      </c>
      <c r="C58" s="18">
        <f t="shared" si="8"/>
        <v>54786.962099999997</v>
      </c>
      <c r="D58" s="39" t="str">
        <f t="shared" si="9"/>
        <v>vis</v>
      </c>
      <c r="E58" s="161">
        <f>VLOOKUP(C58,'Active 1'!C$21:E$973,3,FALSE)</f>
        <v>-435.48931992726745</v>
      </c>
      <c r="F58" s="3" t="s">
        <v>178</v>
      </c>
      <c r="G58" s="39" t="str">
        <f t="shared" si="10"/>
        <v>54786.9621</v>
      </c>
      <c r="H58" s="18">
        <f t="shared" si="11"/>
        <v>934</v>
      </c>
      <c r="I58" s="162" t="s">
        <v>518</v>
      </c>
      <c r="J58" s="163" t="s">
        <v>519</v>
      </c>
      <c r="K58" s="162" t="s">
        <v>520</v>
      </c>
      <c r="L58" s="162" t="s">
        <v>521</v>
      </c>
      <c r="M58" s="163" t="s">
        <v>439</v>
      </c>
      <c r="N58" s="163" t="s">
        <v>178</v>
      </c>
      <c r="O58" s="164" t="s">
        <v>388</v>
      </c>
      <c r="P58" s="165" t="s">
        <v>483</v>
      </c>
    </row>
    <row r="59" spans="1:16" ht="12.75" customHeight="1" thickBot="1">
      <c r="A59" s="18" t="str">
        <f t="shared" si="6"/>
        <v>IBVS 5910 </v>
      </c>
      <c r="B59" s="3" t="str">
        <f t="shared" si="7"/>
        <v>I</v>
      </c>
      <c r="C59" s="18">
        <f t="shared" si="8"/>
        <v>54801.6414</v>
      </c>
      <c r="D59" s="39" t="str">
        <f t="shared" si="9"/>
        <v>vis</v>
      </c>
      <c r="E59" s="161">
        <f>VLOOKUP(C59,'Active 1'!C$21:E$973,3,FALSE)</f>
        <v>-429.489817729864</v>
      </c>
      <c r="F59" s="3" t="s">
        <v>178</v>
      </c>
      <c r="G59" s="39" t="str">
        <f t="shared" si="10"/>
        <v>54801.6414</v>
      </c>
      <c r="H59" s="18">
        <f t="shared" si="11"/>
        <v>940</v>
      </c>
      <c r="I59" s="162" t="s">
        <v>522</v>
      </c>
      <c r="J59" s="163" t="s">
        <v>523</v>
      </c>
      <c r="K59" s="162" t="s">
        <v>524</v>
      </c>
      <c r="L59" s="162" t="s">
        <v>525</v>
      </c>
      <c r="M59" s="163" t="s">
        <v>439</v>
      </c>
      <c r="N59" s="163" t="s">
        <v>178</v>
      </c>
      <c r="O59" s="164" t="s">
        <v>388</v>
      </c>
      <c r="P59" s="165" t="s">
        <v>483</v>
      </c>
    </row>
    <row r="60" spans="1:16" ht="12.75" customHeight="1" thickBot="1">
      <c r="A60" s="18" t="str">
        <f t="shared" si="6"/>
        <v>IBVS 5910 </v>
      </c>
      <c r="B60" s="3" t="str">
        <f t="shared" si="7"/>
        <v>II</v>
      </c>
      <c r="C60" s="18">
        <f t="shared" si="8"/>
        <v>54812.652300000002</v>
      </c>
      <c r="D60" s="39" t="str">
        <f t="shared" si="9"/>
        <v>vis</v>
      </c>
      <c r="E60" s="161">
        <f>VLOOKUP(C60,'Active 1'!C$21:E$973,3,FALSE)</f>
        <v>-424.98960867729471</v>
      </c>
      <c r="F60" s="3" t="s">
        <v>178</v>
      </c>
      <c r="G60" s="39" t="str">
        <f t="shared" si="10"/>
        <v>54812.6523</v>
      </c>
      <c r="H60" s="18">
        <f t="shared" si="11"/>
        <v>944.5</v>
      </c>
      <c r="I60" s="162" t="s">
        <v>526</v>
      </c>
      <c r="J60" s="163" t="s">
        <v>527</v>
      </c>
      <c r="K60" s="162" t="s">
        <v>528</v>
      </c>
      <c r="L60" s="162" t="s">
        <v>529</v>
      </c>
      <c r="M60" s="163" t="s">
        <v>439</v>
      </c>
      <c r="N60" s="163" t="s">
        <v>178</v>
      </c>
      <c r="O60" s="164" t="s">
        <v>388</v>
      </c>
      <c r="P60" s="165" t="s">
        <v>483</v>
      </c>
    </row>
    <row r="61" spans="1:16" ht="12.75" customHeight="1" thickBot="1">
      <c r="A61" s="18" t="str">
        <f t="shared" si="6"/>
        <v>BAVM 203 </v>
      </c>
      <c r="B61" s="3" t="str">
        <f t="shared" si="7"/>
        <v>I</v>
      </c>
      <c r="C61" s="18">
        <f t="shared" si="8"/>
        <v>54816.322200000002</v>
      </c>
      <c r="D61" s="39" t="str">
        <f t="shared" si="9"/>
        <v>vis</v>
      </c>
      <c r="E61" s="161">
        <f>VLOOKUP(C61,'Active 1'!C$21:E$973,3,FALSE)</f>
        <v>-423.48970247507452</v>
      </c>
      <c r="F61" s="3" t="s">
        <v>178</v>
      </c>
      <c r="G61" s="39" t="str">
        <f t="shared" si="10"/>
        <v>54816.3222</v>
      </c>
      <c r="H61" s="18">
        <f t="shared" si="11"/>
        <v>946</v>
      </c>
      <c r="I61" s="162" t="s">
        <v>530</v>
      </c>
      <c r="J61" s="163" t="s">
        <v>531</v>
      </c>
      <c r="K61" s="162" t="s">
        <v>532</v>
      </c>
      <c r="L61" s="162" t="s">
        <v>533</v>
      </c>
      <c r="M61" s="163" t="s">
        <v>439</v>
      </c>
      <c r="N61" s="163" t="s">
        <v>368</v>
      </c>
      <c r="O61" s="164" t="s">
        <v>469</v>
      </c>
      <c r="P61" s="165" t="s">
        <v>534</v>
      </c>
    </row>
    <row r="62" spans="1:16" ht="12.75" customHeight="1" thickBot="1">
      <c r="A62" s="18" t="str">
        <f t="shared" si="6"/>
        <v>IBVS 5910 </v>
      </c>
      <c r="B62" s="3" t="str">
        <f t="shared" si="7"/>
        <v>I</v>
      </c>
      <c r="C62" s="18">
        <f t="shared" si="8"/>
        <v>54840.787400000001</v>
      </c>
      <c r="D62" s="39" t="str">
        <f t="shared" si="9"/>
        <v>vis</v>
      </c>
      <c r="E62" s="161">
        <f>VLOOKUP(C62,'Active 1'!C$21:E$973,3,FALSE)</f>
        <v>-413.49065475754901</v>
      </c>
      <c r="F62" s="3" t="s">
        <v>178</v>
      </c>
      <c r="G62" s="39" t="str">
        <f t="shared" si="10"/>
        <v>54840.7874</v>
      </c>
      <c r="H62" s="18">
        <f t="shared" si="11"/>
        <v>956</v>
      </c>
      <c r="I62" s="162" t="s">
        <v>535</v>
      </c>
      <c r="J62" s="163" t="s">
        <v>536</v>
      </c>
      <c r="K62" s="162" t="s">
        <v>537</v>
      </c>
      <c r="L62" s="162" t="s">
        <v>538</v>
      </c>
      <c r="M62" s="163" t="s">
        <v>439</v>
      </c>
      <c r="N62" s="163" t="s">
        <v>178</v>
      </c>
      <c r="O62" s="164" t="s">
        <v>388</v>
      </c>
      <c r="P62" s="165" t="s">
        <v>483</v>
      </c>
    </row>
    <row r="63" spans="1:16" ht="12.75" customHeight="1" thickBot="1">
      <c r="A63" s="18" t="str">
        <f t="shared" si="6"/>
        <v>IBVS 5910 </v>
      </c>
      <c r="B63" s="3" t="str">
        <f t="shared" si="7"/>
        <v>I</v>
      </c>
      <c r="C63" s="18">
        <f t="shared" si="8"/>
        <v>54840.788399999998</v>
      </c>
      <c r="D63" s="39" t="str">
        <f t="shared" si="9"/>
        <v>vis</v>
      </c>
      <c r="E63" s="161">
        <f>VLOOKUP(C63,'Active 1'!C$21:E$973,3,FALSE)</f>
        <v>-413.49024605262599</v>
      </c>
      <c r="F63" s="3" t="s">
        <v>178</v>
      </c>
      <c r="G63" s="39" t="str">
        <f t="shared" si="10"/>
        <v>54840.7884</v>
      </c>
      <c r="H63" s="18">
        <f t="shared" si="11"/>
        <v>956</v>
      </c>
      <c r="I63" s="162" t="s">
        <v>539</v>
      </c>
      <c r="J63" s="163" t="s">
        <v>540</v>
      </c>
      <c r="K63" s="162" t="s">
        <v>537</v>
      </c>
      <c r="L63" s="162" t="s">
        <v>541</v>
      </c>
      <c r="M63" s="163" t="s">
        <v>439</v>
      </c>
      <c r="N63" s="163" t="s">
        <v>178</v>
      </c>
      <c r="O63" s="164" t="s">
        <v>388</v>
      </c>
      <c r="P63" s="165" t="s">
        <v>483</v>
      </c>
    </row>
    <row r="64" spans="1:16" ht="12.75" customHeight="1" thickBot="1">
      <c r="A64" s="18" t="str">
        <f t="shared" si="6"/>
        <v>IBVS 5910 </v>
      </c>
      <c r="B64" s="3" t="str">
        <f t="shared" si="7"/>
        <v>I</v>
      </c>
      <c r="C64" s="18">
        <f t="shared" si="8"/>
        <v>54845.680200000003</v>
      </c>
      <c r="D64" s="39" t="str">
        <f t="shared" si="9"/>
        <v>vis</v>
      </c>
      <c r="E64" s="161">
        <f>VLOOKUP(C64,'Active 1'!C$21:E$973,3,FALSE)</f>
        <v>-411.49094330322509</v>
      </c>
      <c r="F64" s="3" t="s">
        <v>178</v>
      </c>
      <c r="G64" s="39" t="str">
        <f t="shared" si="10"/>
        <v>54845.6802</v>
      </c>
      <c r="H64" s="18">
        <f t="shared" si="11"/>
        <v>958</v>
      </c>
      <c r="I64" s="162" t="s">
        <v>542</v>
      </c>
      <c r="J64" s="163" t="s">
        <v>543</v>
      </c>
      <c r="K64" s="162" t="s">
        <v>544</v>
      </c>
      <c r="L64" s="162" t="s">
        <v>545</v>
      </c>
      <c r="M64" s="163" t="s">
        <v>439</v>
      </c>
      <c r="N64" s="163" t="s">
        <v>178</v>
      </c>
      <c r="O64" s="164" t="s">
        <v>388</v>
      </c>
      <c r="P64" s="165" t="s">
        <v>483</v>
      </c>
    </row>
    <row r="65" spans="1:16" ht="12.75" customHeight="1" thickBot="1">
      <c r="A65" s="18" t="str">
        <f t="shared" si="6"/>
        <v>IBVS 5894 </v>
      </c>
      <c r="B65" s="3" t="str">
        <f t="shared" si="7"/>
        <v>I</v>
      </c>
      <c r="C65" s="18">
        <f t="shared" si="8"/>
        <v>54845.6826</v>
      </c>
      <c r="D65" s="39" t="str">
        <f t="shared" si="9"/>
        <v>CCD</v>
      </c>
      <c r="E65" s="161">
        <f>VLOOKUP(C65,'Active 1'!C$21:E$973,3,FALSE)</f>
        <v>-411.48996241140742</v>
      </c>
      <c r="F65" s="3" t="str">
        <f>LEFT(M65,1)</f>
        <v>C</v>
      </c>
      <c r="G65" s="39" t="str">
        <f t="shared" si="10"/>
        <v>54845.6826</v>
      </c>
      <c r="H65" s="18">
        <f t="shared" si="11"/>
        <v>958</v>
      </c>
      <c r="I65" s="162" t="s">
        <v>546</v>
      </c>
      <c r="J65" s="163" t="s">
        <v>547</v>
      </c>
      <c r="K65" s="162" t="s">
        <v>544</v>
      </c>
      <c r="L65" s="162" t="s">
        <v>548</v>
      </c>
      <c r="M65" s="163" t="s">
        <v>439</v>
      </c>
      <c r="N65" s="163" t="s">
        <v>178</v>
      </c>
      <c r="O65" s="164" t="s">
        <v>549</v>
      </c>
      <c r="P65" s="165" t="s">
        <v>550</v>
      </c>
    </row>
    <row r="66" spans="1:16" ht="12.75" customHeight="1" thickBot="1">
      <c r="A66" s="18" t="str">
        <f t="shared" si="6"/>
        <v>IBVS 5910 </v>
      </c>
      <c r="B66" s="3" t="str">
        <f t="shared" si="7"/>
        <v>I</v>
      </c>
      <c r="C66" s="18">
        <f t="shared" si="8"/>
        <v>54867.701800000003</v>
      </c>
      <c r="D66" s="39" t="str">
        <f t="shared" si="9"/>
        <v>CCD</v>
      </c>
      <c r="E66" s="161">
        <f>VLOOKUP(C66,'Active 1'!C$21:E$973,3,FALSE)</f>
        <v>-402.49060693907222</v>
      </c>
      <c r="F66" s="3" t="str">
        <f>LEFT(M66,1)</f>
        <v>C</v>
      </c>
      <c r="G66" s="39" t="str">
        <f t="shared" si="10"/>
        <v>54867.7018</v>
      </c>
      <c r="H66" s="18">
        <f t="shared" si="11"/>
        <v>967</v>
      </c>
      <c r="I66" s="162" t="s">
        <v>551</v>
      </c>
      <c r="J66" s="163" t="s">
        <v>552</v>
      </c>
      <c r="K66" s="162" t="s">
        <v>553</v>
      </c>
      <c r="L66" s="162" t="s">
        <v>554</v>
      </c>
      <c r="M66" s="163" t="s">
        <v>439</v>
      </c>
      <c r="N66" s="163" t="s">
        <v>178</v>
      </c>
      <c r="O66" s="164" t="s">
        <v>388</v>
      </c>
      <c r="P66" s="165" t="s">
        <v>483</v>
      </c>
    </row>
    <row r="67" spans="1:16" ht="12.75" customHeight="1" thickBot="1">
      <c r="A67" s="18" t="str">
        <f t="shared" si="6"/>
        <v>IBVS 5910 </v>
      </c>
      <c r="B67" s="3" t="str">
        <f t="shared" si="7"/>
        <v>I</v>
      </c>
      <c r="C67" s="18">
        <f t="shared" si="8"/>
        <v>54867.702400000002</v>
      </c>
      <c r="D67" s="39" t="str">
        <f t="shared" si="9"/>
        <v>CCD</v>
      </c>
      <c r="E67" s="161">
        <f>VLOOKUP(C67,'Active 1'!C$21:E$973,3,FALSE)</f>
        <v>-402.49036171611783</v>
      </c>
      <c r="F67" s="3" t="str">
        <f>LEFT(M67,1)</f>
        <v>C</v>
      </c>
      <c r="G67" s="39" t="str">
        <f t="shared" si="10"/>
        <v>54867.7024</v>
      </c>
      <c r="H67" s="18">
        <f t="shared" si="11"/>
        <v>967</v>
      </c>
      <c r="I67" s="162" t="s">
        <v>555</v>
      </c>
      <c r="J67" s="163" t="s">
        <v>556</v>
      </c>
      <c r="K67" s="162" t="s">
        <v>553</v>
      </c>
      <c r="L67" s="162" t="s">
        <v>557</v>
      </c>
      <c r="M67" s="163" t="s">
        <v>439</v>
      </c>
      <c r="N67" s="163" t="s">
        <v>178</v>
      </c>
      <c r="O67" s="164" t="s">
        <v>388</v>
      </c>
      <c r="P67" s="165" t="s">
        <v>483</v>
      </c>
    </row>
    <row r="68" spans="1:16" ht="12.75" customHeight="1" thickBot="1">
      <c r="A68" s="18" t="str">
        <f t="shared" si="6"/>
        <v>IBVS 5972 </v>
      </c>
      <c r="B68" s="3" t="str">
        <f t="shared" si="7"/>
        <v>I</v>
      </c>
      <c r="C68" s="18">
        <f t="shared" si="8"/>
        <v>55158.854299999999</v>
      </c>
      <c r="D68" s="39" t="str">
        <f t="shared" si="9"/>
        <v>CCD</v>
      </c>
      <c r="E68" s="161">
        <f>VLOOKUP(C68,'Active 1'!C$21:E$973,3,FALSE)</f>
        <v>-283.49514642466949</v>
      </c>
      <c r="F68" s="3" t="str">
        <f>LEFT(M68,1)</f>
        <v>C</v>
      </c>
      <c r="G68" s="39" t="str">
        <f t="shared" si="10"/>
        <v>55158.8543</v>
      </c>
      <c r="H68" s="18">
        <f t="shared" si="11"/>
        <v>1086</v>
      </c>
      <c r="I68" s="162" t="s">
        <v>558</v>
      </c>
      <c r="J68" s="163" t="s">
        <v>559</v>
      </c>
      <c r="K68" s="162" t="s">
        <v>560</v>
      </c>
      <c r="L68" s="162" t="s">
        <v>561</v>
      </c>
      <c r="M68" s="163" t="s">
        <v>439</v>
      </c>
      <c r="N68" s="163" t="s">
        <v>178</v>
      </c>
      <c r="O68" s="164" t="s">
        <v>388</v>
      </c>
      <c r="P68" s="165" t="s">
        <v>562</v>
      </c>
    </row>
    <row r="69" spans="1:16" ht="12.75" customHeight="1" thickBot="1">
      <c r="A69" s="18" t="str">
        <f t="shared" si="6"/>
        <v>IBVS 5972 </v>
      </c>
      <c r="B69" s="3" t="str">
        <f t="shared" si="7"/>
        <v>II</v>
      </c>
      <c r="C69" s="18">
        <f t="shared" si="8"/>
        <v>55169.863499999999</v>
      </c>
      <c r="D69" s="39" t="str">
        <f t="shared" si="9"/>
        <v>CCD</v>
      </c>
      <c r="E69" s="161">
        <f>VLOOKUP(C69,'Active 1'!C$21:E$973,3,FALSE)</f>
        <v>-278.99563217047199</v>
      </c>
      <c r="F69" s="3" t="str">
        <f>LEFT(M69,1)</f>
        <v>C</v>
      </c>
      <c r="G69" s="39" t="str">
        <f t="shared" si="10"/>
        <v>55169.8635</v>
      </c>
      <c r="H69" s="18">
        <f t="shared" si="11"/>
        <v>1090.5</v>
      </c>
      <c r="I69" s="162" t="s">
        <v>563</v>
      </c>
      <c r="J69" s="163" t="s">
        <v>564</v>
      </c>
      <c r="K69" s="162" t="s">
        <v>565</v>
      </c>
      <c r="L69" s="162" t="s">
        <v>566</v>
      </c>
      <c r="M69" s="163" t="s">
        <v>439</v>
      </c>
      <c r="N69" s="163" t="s">
        <v>178</v>
      </c>
      <c r="O69" s="164" t="s">
        <v>388</v>
      </c>
      <c r="P69" s="165" t="s">
        <v>562</v>
      </c>
    </row>
    <row r="70" spans="1:16" ht="12.75" customHeight="1" thickBot="1">
      <c r="A70" s="18" t="str">
        <f t="shared" si="6"/>
        <v>IBVS 5972 </v>
      </c>
      <c r="B70" s="3" t="str">
        <f t="shared" si="7"/>
        <v>I</v>
      </c>
      <c r="C70" s="18">
        <f t="shared" si="8"/>
        <v>55185.768199999999</v>
      </c>
      <c r="D70" s="39" t="str">
        <f t="shared" si="9"/>
        <v>vis</v>
      </c>
      <c r="E70" s="161">
        <f>VLOOKUP(C70,'Active 1'!C$21:E$973,3,FALSE)</f>
        <v>-272.49530295865571</v>
      </c>
      <c r="F70" s="3" t="s">
        <v>178</v>
      </c>
      <c r="G70" s="39" t="str">
        <f t="shared" si="10"/>
        <v>55185.7682</v>
      </c>
      <c r="H70" s="18">
        <f t="shared" si="11"/>
        <v>1097</v>
      </c>
      <c r="I70" s="162" t="s">
        <v>567</v>
      </c>
      <c r="J70" s="163" t="s">
        <v>568</v>
      </c>
      <c r="K70" s="162" t="s">
        <v>569</v>
      </c>
      <c r="L70" s="162" t="s">
        <v>570</v>
      </c>
      <c r="M70" s="163" t="s">
        <v>439</v>
      </c>
      <c r="N70" s="163" t="s">
        <v>178</v>
      </c>
      <c r="O70" s="164" t="s">
        <v>388</v>
      </c>
      <c r="P70" s="165" t="s">
        <v>562</v>
      </c>
    </row>
    <row r="71" spans="1:16" ht="12.75" customHeight="1" thickBot="1">
      <c r="A71" s="18" t="str">
        <f t="shared" si="6"/>
        <v>IBVS 5972 </v>
      </c>
      <c r="B71" s="3" t="str">
        <f t="shared" si="7"/>
        <v>II</v>
      </c>
      <c r="C71" s="18">
        <f t="shared" si="8"/>
        <v>55201.675499999998</v>
      </c>
      <c r="D71" s="39" t="str">
        <f t="shared" si="9"/>
        <v>vis</v>
      </c>
      <c r="E71" s="161">
        <f>VLOOKUP(C71,'Active 1'!C$21:E$973,3,FALSE)</f>
        <v>-265.99391111403594</v>
      </c>
      <c r="F71" s="3" t="s">
        <v>178</v>
      </c>
      <c r="G71" s="39" t="str">
        <f t="shared" si="10"/>
        <v>55201.6755</v>
      </c>
      <c r="H71" s="18">
        <f t="shared" si="11"/>
        <v>1103.5</v>
      </c>
      <c r="I71" s="162" t="s">
        <v>571</v>
      </c>
      <c r="J71" s="163" t="s">
        <v>572</v>
      </c>
      <c r="K71" s="162" t="s">
        <v>573</v>
      </c>
      <c r="L71" s="162" t="s">
        <v>574</v>
      </c>
      <c r="M71" s="163" t="s">
        <v>439</v>
      </c>
      <c r="N71" s="163" t="s">
        <v>178</v>
      </c>
      <c r="O71" s="164" t="s">
        <v>388</v>
      </c>
      <c r="P71" s="165" t="s">
        <v>562</v>
      </c>
    </row>
    <row r="72" spans="1:16" ht="12.75" customHeight="1" thickBot="1">
      <c r="A72" s="18" t="str">
        <f t="shared" si="6"/>
        <v>IBVS 5972 </v>
      </c>
      <c r="B72" s="3" t="str">
        <f t="shared" si="7"/>
        <v>II</v>
      </c>
      <c r="C72" s="18">
        <f t="shared" si="8"/>
        <v>55245.709699999999</v>
      </c>
      <c r="D72" s="39" t="str">
        <f t="shared" si="9"/>
        <v>vis</v>
      </c>
      <c r="E72" s="161">
        <f>VLOOKUP(C72,'Active 1'!C$21:E$973,3,FALSE)</f>
        <v>-247.99691673004955</v>
      </c>
      <c r="F72" s="3" t="s">
        <v>178</v>
      </c>
      <c r="G72" s="39" t="str">
        <f t="shared" si="10"/>
        <v>55245.7097</v>
      </c>
      <c r="H72" s="18">
        <f t="shared" si="11"/>
        <v>1121.5</v>
      </c>
      <c r="I72" s="162" t="s">
        <v>575</v>
      </c>
      <c r="J72" s="163" t="s">
        <v>576</v>
      </c>
      <c r="K72" s="162" t="s">
        <v>577</v>
      </c>
      <c r="L72" s="162" t="s">
        <v>578</v>
      </c>
      <c r="M72" s="163" t="s">
        <v>439</v>
      </c>
      <c r="N72" s="163" t="s">
        <v>178</v>
      </c>
      <c r="O72" s="164" t="s">
        <v>388</v>
      </c>
      <c r="P72" s="165" t="s">
        <v>562</v>
      </c>
    </row>
    <row r="73" spans="1:16" ht="12.75" customHeight="1" thickBot="1">
      <c r="A73" s="18" t="str">
        <f t="shared" si="6"/>
        <v>IBVS 5972 </v>
      </c>
      <c r="B73" s="3" t="str">
        <f t="shared" si="7"/>
        <v>I</v>
      </c>
      <c r="C73" s="18">
        <f t="shared" si="8"/>
        <v>55432.875099999997</v>
      </c>
      <c r="D73" s="39" t="str">
        <f t="shared" si="9"/>
        <v>vis</v>
      </c>
      <c r="E73" s="161">
        <f>VLOOKUP(C73,'Active 1'!C$21:E$973,3,FALSE)</f>
        <v>-171.50149606437628</v>
      </c>
      <c r="F73" s="3" t="s">
        <v>178</v>
      </c>
      <c r="G73" s="39" t="str">
        <f t="shared" si="10"/>
        <v>55432.8751</v>
      </c>
      <c r="H73" s="18">
        <f t="shared" si="11"/>
        <v>1198</v>
      </c>
      <c r="I73" s="162" t="s">
        <v>579</v>
      </c>
      <c r="J73" s="163" t="s">
        <v>580</v>
      </c>
      <c r="K73" s="162" t="s">
        <v>581</v>
      </c>
      <c r="L73" s="162" t="s">
        <v>582</v>
      </c>
      <c r="M73" s="163" t="s">
        <v>439</v>
      </c>
      <c r="N73" s="163" t="s">
        <v>178</v>
      </c>
      <c r="O73" s="164" t="s">
        <v>388</v>
      </c>
      <c r="P73" s="165" t="s">
        <v>562</v>
      </c>
    </row>
    <row r="74" spans="1:16" ht="12.75" customHeight="1" thickBot="1">
      <c r="A74" s="18" t="str">
        <f t="shared" si="6"/>
        <v>IBVS 5972 </v>
      </c>
      <c r="B74" s="3" t="str">
        <f t="shared" si="7"/>
        <v>II</v>
      </c>
      <c r="C74" s="18">
        <f t="shared" si="8"/>
        <v>55443.885900000001</v>
      </c>
      <c r="D74" s="39" t="str">
        <f t="shared" si="9"/>
        <v>vis</v>
      </c>
      <c r="E74" s="161">
        <f>VLOOKUP(C74,'Active 1'!C$21:E$973,3,FALSE)</f>
        <v>-167.00132788229837</v>
      </c>
      <c r="F74" s="3" t="s">
        <v>178</v>
      </c>
      <c r="G74" s="39" t="str">
        <f t="shared" si="10"/>
        <v>55443.8859</v>
      </c>
      <c r="H74" s="18">
        <f t="shared" si="11"/>
        <v>1202.5</v>
      </c>
      <c r="I74" s="162" t="s">
        <v>583</v>
      </c>
      <c r="J74" s="163" t="s">
        <v>584</v>
      </c>
      <c r="K74" s="162" t="s">
        <v>585</v>
      </c>
      <c r="L74" s="162" t="s">
        <v>586</v>
      </c>
      <c r="M74" s="163" t="s">
        <v>439</v>
      </c>
      <c r="N74" s="163" t="s">
        <v>178</v>
      </c>
      <c r="O74" s="164" t="s">
        <v>388</v>
      </c>
      <c r="P74" s="165" t="s">
        <v>562</v>
      </c>
    </row>
    <row r="75" spans="1:16" ht="12.75" customHeight="1" thickBot="1">
      <c r="A75" s="18" t="str">
        <f t="shared" ref="A75:A106" si="12">P75</f>
        <v>IBVS 5972 </v>
      </c>
      <c r="B75" s="3" t="str">
        <f t="shared" ref="B75:B106" si="13">IF(H75=INT(H75),"I","II")</f>
        <v>I</v>
      </c>
      <c r="C75" s="18">
        <f t="shared" ref="C75:C106" si="14">1*G75</f>
        <v>55459.789299999997</v>
      </c>
      <c r="D75" s="39" t="str">
        <f t="shared" ref="D75:D106" si="15">VLOOKUP(F75,I$1:J$5,2,FALSE)</f>
        <v>vis</v>
      </c>
      <c r="E75" s="161">
        <f>VLOOKUP(C75,'Active 1'!C$21:E$973,3,FALSE)</f>
        <v>-160.50152998688532</v>
      </c>
      <c r="F75" s="3" t="s">
        <v>178</v>
      </c>
      <c r="G75" s="39" t="str">
        <f t="shared" ref="G75:G106" si="16">MID(I75,3,LEN(I75)-3)</f>
        <v>55459.7893</v>
      </c>
      <c r="H75" s="18">
        <f t="shared" ref="H75:H106" si="17">1*K75</f>
        <v>1209</v>
      </c>
      <c r="I75" s="162" t="s">
        <v>587</v>
      </c>
      <c r="J75" s="163" t="s">
        <v>588</v>
      </c>
      <c r="K75" s="162" t="s">
        <v>589</v>
      </c>
      <c r="L75" s="162" t="s">
        <v>590</v>
      </c>
      <c r="M75" s="163" t="s">
        <v>439</v>
      </c>
      <c r="N75" s="163" t="s">
        <v>178</v>
      </c>
      <c r="O75" s="164" t="s">
        <v>388</v>
      </c>
      <c r="P75" s="165" t="s">
        <v>562</v>
      </c>
    </row>
    <row r="76" spans="1:16" ht="12.75" customHeight="1" thickBot="1">
      <c r="A76" s="18" t="str">
        <f t="shared" si="12"/>
        <v>IBVS 5972 </v>
      </c>
      <c r="B76" s="3" t="str">
        <f t="shared" si="13"/>
        <v>II</v>
      </c>
      <c r="C76" s="18">
        <f t="shared" si="14"/>
        <v>55465.905200000001</v>
      </c>
      <c r="D76" s="39" t="str">
        <f t="shared" si="15"/>
        <v>vis</v>
      </c>
      <c r="E76" s="161">
        <f>VLOOKUP(C76,'Active 1'!C$21:E$973,3,FALSE)</f>
        <v>-158.0019315394718</v>
      </c>
      <c r="F76" s="3" t="s">
        <v>178</v>
      </c>
      <c r="G76" s="39" t="str">
        <f t="shared" si="16"/>
        <v>55465.9052</v>
      </c>
      <c r="H76" s="18">
        <f t="shared" si="17"/>
        <v>1211.5</v>
      </c>
      <c r="I76" s="162" t="s">
        <v>591</v>
      </c>
      <c r="J76" s="163" t="s">
        <v>592</v>
      </c>
      <c r="K76" s="162" t="s">
        <v>593</v>
      </c>
      <c r="L76" s="162" t="s">
        <v>594</v>
      </c>
      <c r="M76" s="163" t="s">
        <v>439</v>
      </c>
      <c r="N76" s="163" t="s">
        <v>178</v>
      </c>
      <c r="O76" s="164" t="s">
        <v>388</v>
      </c>
      <c r="P76" s="165" t="s">
        <v>562</v>
      </c>
    </row>
    <row r="77" spans="1:16" ht="12.75" customHeight="1" thickBot="1">
      <c r="A77" s="18" t="str">
        <f t="shared" si="12"/>
        <v>IBVS 5972 </v>
      </c>
      <c r="B77" s="3" t="str">
        <f t="shared" si="13"/>
        <v>I</v>
      </c>
      <c r="C77" s="18">
        <f t="shared" si="14"/>
        <v>55476.9162</v>
      </c>
      <c r="D77" s="39" t="str">
        <f t="shared" si="15"/>
        <v>vis</v>
      </c>
      <c r="E77" s="161">
        <f>VLOOKUP(C77,'Active 1'!C$21:E$973,3,FALSE)</f>
        <v>-153.50168161641108</v>
      </c>
      <c r="F77" s="3" t="s">
        <v>178</v>
      </c>
      <c r="G77" s="39" t="str">
        <f t="shared" si="16"/>
        <v>55476.9162</v>
      </c>
      <c r="H77" s="18">
        <f t="shared" si="17"/>
        <v>1216</v>
      </c>
      <c r="I77" s="162" t="s">
        <v>595</v>
      </c>
      <c r="J77" s="163" t="s">
        <v>596</v>
      </c>
      <c r="K77" s="162" t="s">
        <v>597</v>
      </c>
      <c r="L77" s="162" t="s">
        <v>598</v>
      </c>
      <c r="M77" s="163" t="s">
        <v>439</v>
      </c>
      <c r="N77" s="163" t="s">
        <v>178</v>
      </c>
      <c r="O77" s="164" t="s">
        <v>388</v>
      </c>
      <c r="P77" s="165" t="s">
        <v>562</v>
      </c>
    </row>
    <row r="78" spans="1:16" ht="12.75" customHeight="1" thickBot="1">
      <c r="A78" s="18" t="str">
        <f t="shared" si="12"/>
        <v>IBVS 5960 </v>
      </c>
      <c r="B78" s="3" t="str">
        <f t="shared" si="13"/>
        <v>I</v>
      </c>
      <c r="C78" s="18">
        <f t="shared" si="14"/>
        <v>55476.916799999999</v>
      </c>
      <c r="D78" s="39" t="str">
        <f t="shared" si="15"/>
        <v>vis</v>
      </c>
      <c r="E78" s="161">
        <f>VLOOKUP(C78,'Active 1'!C$21:E$973,3,FALSE)</f>
        <v>-153.50143639345666</v>
      </c>
      <c r="F78" s="3" t="s">
        <v>178</v>
      </c>
      <c r="G78" s="39" t="str">
        <f t="shared" si="16"/>
        <v>55476.9168</v>
      </c>
      <c r="H78" s="18">
        <f t="shared" si="17"/>
        <v>1216</v>
      </c>
      <c r="I78" s="162" t="s">
        <v>599</v>
      </c>
      <c r="J78" s="163" t="s">
        <v>600</v>
      </c>
      <c r="K78" s="162" t="s">
        <v>597</v>
      </c>
      <c r="L78" s="162" t="s">
        <v>601</v>
      </c>
      <c r="M78" s="163" t="s">
        <v>439</v>
      </c>
      <c r="N78" s="163" t="s">
        <v>178</v>
      </c>
      <c r="O78" s="164" t="s">
        <v>549</v>
      </c>
      <c r="P78" s="165" t="s">
        <v>602</v>
      </c>
    </row>
    <row r="79" spans="1:16" ht="12.75" customHeight="1" thickBot="1">
      <c r="A79" s="18" t="str">
        <f t="shared" si="12"/>
        <v>IBVS 5972 </v>
      </c>
      <c r="B79" s="3" t="str">
        <f t="shared" si="13"/>
        <v>I</v>
      </c>
      <c r="C79" s="18">
        <f t="shared" si="14"/>
        <v>55481.809300000001</v>
      </c>
      <c r="D79" s="39" t="str">
        <f t="shared" si="15"/>
        <v>vis</v>
      </c>
      <c r="E79" s="161">
        <f>VLOOKUP(C79,'Active 1'!C$21:E$973,3,FALSE)</f>
        <v>-151.50184755060994</v>
      </c>
      <c r="F79" s="3" t="s">
        <v>178</v>
      </c>
      <c r="G79" s="39" t="str">
        <f t="shared" si="16"/>
        <v>55481.8093</v>
      </c>
      <c r="H79" s="18">
        <f t="shared" si="17"/>
        <v>1218</v>
      </c>
      <c r="I79" s="162" t="s">
        <v>603</v>
      </c>
      <c r="J79" s="163" t="s">
        <v>604</v>
      </c>
      <c r="K79" s="162" t="s">
        <v>605</v>
      </c>
      <c r="L79" s="162" t="s">
        <v>606</v>
      </c>
      <c r="M79" s="163" t="s">
        <v>439</v>
      </c>
      <c r="N79" s="163" t="s">
        <v>178</v>
      </c>
      <c r="O79" s="164" t="s">
        <v>388</v>
      </c>
      <c r="P79" s="165" t="s">
        <v>562</v>
      </c>
    </row>
    <row r="80" spans="1:16" ht="12.75" customHeight="1" thickBot="1">
      <c r="A80" s="18" t="str">
        <f t="shared" si="12"/>
        <v>IBVS 5972 </v>
      </c>
      <c r="B80" s="3" t="str">
        <f t="shared" si="13"/>
        <v>II</v>
      </c>
      <c r="C80" s="18">
        <f t="shared" si="14"/>
        <v>55497.714599999999</v>
      </c>
      <c r="D80" s="39" t="str">
        <f t="shared" si="15"/>
        <v>vis</v>
      </c>
      <c r="E80" s="161">
        <f>VLOOKUP(C80,'Active 1'!C$21:E$973,3,FALSE)</f>
        <v>-145.00127311583924</v>
      </c>
      <c r="F80" s="3" t="s">
        <v>178</v>
      </c>
      <c r="G80" s="39" t="str">
        <f t="shared" si="16"/>
        <v>55497.7146</v>
      </c>
      <c r="H80" s="18">
        <f t="shared" si="17"/>
        <v>1224.5</v>
      </c>
      <c r="I80" s="162" t="s">
        <v>607</v>
      </c>
      <c r="J80" s="163" t="s">
        <v>608</v>
      </c>
      <c r="K80" s="162" t="s">
        <v>609</v>
      </c>
      <c r="L80" s="162" t="s">
        <v>610</v>
      </c>
      <c r="M80" s="163" t="s">
        <v>439</v>
      </c>
      <c r="N80" s="163" t="s">
        <v>178</v>
      </c>
      <c r="O80" s="164" t="s">
        <v>388</v>
      </c>
      <c r="P80" s="165" t="s">
        <v>562</v>
      </c>
    </row>
    <row r="81" spans="1:16" ht="12.75" customHeight="1" thickBot="1">
      <c r="A81" s="18" t="str">
        <f t="shared" si="12"/>
        <v>IBVS 5972 </v>
      </c>
      <c r="B81" s="3" t="str">
        <f t="shared" si="13"/>
        <v>I</v>
      </c>
      <c r="C81" s="18">
        <f t="shared" si="14"/>
        <v>55498.934600000001</v>
      </c>
      <c r="D81" s="39" t="str">
        <f t="shared" si="15"/>
        <v>vis</v>
      </c>
      <c r="E81" s="161">
        <f>VLOOKUP(C81,'Active 1'!C$21:E$973,3,FALSE)</f>
        <v>-144.50265310801615</v>
      </c>
      <c r="F81" s="3" t="s">
        <v>178</v>
      </c>
      <c r="G81" s="39" t="str">
        <f t="shared" si="16"/>
        <v>55498.9346</v>
      </c>
      <c r="H81" s="18">
        <f t="shared" si="17"/>
        <v>1225</v>
      </c>
      <c r="I81" s="162" t="s">
        <v>611</v>
      </c>
      <c r="J81" s="163" t="s">
        <v>612</v>
      </c>
      <c r="K81" s="162" t="s">
        <v>613</v>
      </c>
      <c r="L81" s="162" t="s">
        <v>614</v>
      </c>
      <c r="M81" s="163" t="s">
        <v>439</v>
      </c>
      <c r="N81" s="163" t="s">
        <v>178</v>
      </c>
      <c r="O81" s="164" t="s">
        <v>388</v>
      </c>
      <c r="P81" s="165" t="s">
        <v>562</v>
      </c>
    </row>
    <row r="82" spans="1:16" ht="12.75" customHeight="1" thickBot="1">
      <c r="A82" s="18" t="str">
        <f t="shared" si="12"/>
        <v>IBVS 5972 </v>
      </c>
      <c r="B82" s="3" t="str">
        <f t="shared" si="13"/>
        <v>I</v>
      </c>
      <c r="C82" s="18">
        <f t="shared" si="14"/>
        <v>55498.936399999999</v>
      </c>
      <c r="D82" s="39" t="str">
        <f t="shared" si="15"/>
        <v>vis</v>
      </c>
      <c r="E82" s="161">
        <f>VLOOKUP(C82,'Active 1'!C$21:E$973,3,FALSE)</f>
        <v>-144.50191743915289</v>
      </c>
      <c r="F82" s="3" t="s">
        <v>178</v>
      </c>
      <c r="G82" s="39" t="str">
        <f t="shared" si="16"/>
        <v>55498.9364</v>
      </c>
      <c r="H82" s="18">
        <f t="shared" si="17"/>
        <v>1225</v>
      </c>
      <c r="I82" s="162" t="s">
        <v>615</v>
      </c>
      <c r="J82" s="163" t="s">
        <v>616</v>
      </c>
      <c r="K82" s="162" t="s">
        <v>613</v>
      </c>
      <c r="L82" s="162" t="s">
        <v>617</v>
      </c>
      <c r="M82" s="163" t="s">
        <v>439</v>
      </c>
      <c r="N82" s="163" t="s">
        <v>178</v>
      </c>
      <c r="O82" s="164" t="s">
        <v>388</v>
      </c>
      <c r="P82" s="165" t="s">
        <v>562</v>
      </c>
    </row>
    <row r="83" spans="1:16" ht="12.75" customHeight="1" thickBot="1">
      <c r="A83" s="18" t="str">
        <f t="shared" si="12"/>
        <v>IBVS 5972 </v>
      </c>
      <c r="B83" s="3" t="str">
        <f t="shared" si="13"/>
        <v>I</v>
      </c>
      <c r="C83" s="18">
        <f t="shared" si="14"/>
        <v>55503.830800000003</v>
      </c>
      <c r="D83" s="39" t="str">
        <f t="shared" si="15"/>
        <v>vis</v>
      </c>
      <c r="E83" s="161">
        <f>VLOOKUP(C83,'Active 1'!C$21:E$973,3,FALSE)</f>
        <v>-142.50155205694853</v>
      </c>
      <c r="F83" s="3" t="s">
        <v>178</v>
      </c>
      <c r="G83" s="39" t="str">
        <f t="shared" si="16"/>
        <v>55503.8308</v>
      </c>
      <c r="H83" s="18">
        <f t="shared" si="17"/>
        <v>1227</v>
      </c>
      <c r="I83" s="162" t="s">
        <v>618</v>
      </c>
      <c r="J83" s="163" t="s">
        <v>619</v>
      </c>
      <c r="K83" s="162" t="s">
        <v>620</v>
      </c>
      <c r="L83" s="162" t="s">
        <v>621</v>
      </c>
      <c r="M83" s="163" t="s">
        <v>439</v>
      </c>
      <c r="N83" s="163" t="s">
        <v>178</v>
      </c>
      <c r="O83" s="164" t="s">
        <v>388</v>
      </c>
      <c r="P83" s="165" t="s">
        <v>562</v>
      </c>
    </row>
    <row r="84" spans="1:16" ht="12.75" customHeight="1" thickBot="1">
      <c r="A84" s="18" t="str">
        <f t="shared" si="12"/>
        <v>IBVS 5972 </v>
      </c>
      <c r="B84" s="3" t="str">
        <f t="shared" si="13"/>
        <v>I</v>
      </c>
      <c r="C84" s="18">
        <f t="shared" si="14"/>
        <v>55508.723599999998</v>
      </c>
      <c r="D84" s="39" t="str">
        <f t="shared" si="15"/>
        <v>vis</v>
      </c>
      <c r="E84" s="161">
        <f>VLOOKUP(C84,'Active 1'!C$21:E$973,3,FALSE)</f>
        <v>-140.50184060262757</v>
      </c>
      <c r="F84" s="3" t="s">
        <v>178</v>
      </c>
      <c r="G84" s="39" t="str">
        <f t="shared" si="16"/>
        <v>55508.7236</v>
      </c>
      <c r="H84" s="18">
        <f t="shared" si="17"/>
        <v>1229</v>
      </c>
      <c r="I84" s="162" t="s">
        <v>622</v>
      </c>
      <c r="J84" s="163" t="s">
        <v>623</v>
      </c>
      <c r="K84" s="162" t="s">
        <v>624</v>
      </c>
      <c r="L84" s="162" t="s">
        <v>625</v>
      </c>
      <c r="M84" s="163" t="s">
        <v>439</v>
      </c>
      <c r="N84" s="163" t="s">
        <v>178</v>
      </c>
      <c r="O84" s="164" t="s">
        <v>388</v>
      </c>
      <c r="P84" s="165" t="s">
        <v>562</v>
      </c>
    </row>
    <row r="85" spans="1:16" ht="12.75" customHeight="1" thickBot="1">
      <c r="A85" s="18" t="str">
        <f t="shared" si="12"/>
        <v>IBVS 5972 </v>
      </c>
      <c r="B85" s="3" t="str">
        <f t="shared" si="13"/>
        <v>II</v>
      </c>
      <c r="C85" s="18">
        <f t="shared" si="14"/>
        <v>55509.9476</v>
      </c>
      <c r="D85" s="39" t="str">
        <f t="shared" si="15"/>
        <v>vis</v>
      </c>
      <c r="E85" s="161">
        <f>VLOOKUP(C85,'Active 1'!C$21:E$973,3,FALSE)</f>
        <v>-140.00158577510635</v>
      </c>
      <c r="F85" s="3" t="s">
        <v>178</v>
      </c>
      <c r="G85" s="39" t="str">
        <f t="shared" si="16"/>
        <v>55509.9476</v>
      </c>
      <c r="H85" s="18">
        <f t="shared" si="17"/>
        <v>1229.5</v>
      </c>
      <c r="I85" s="162" t="s">
        <v>626</v>
      </c>
      <c r="J85" s="163" t="s">
        <v>627</v>
      </c>
      <c r="K85" s="162" t="s">
        <v>628</v>
      </c>
      <c r="L85" s="162" t="s">
        <v>629</v>
      </c>
      <c r="M85" s="163" t="s">
        <v>439</v>
      </c>
      <c r="N85" s="163" t="s">
        <v>178</v>
      </c>
      <c r="O85" s="164" t="s">
        <v>388</v>
      </c>
      <c r="P85" s="165" t="s">
        <v>562</v>
      </c>
    </row>
    <row r="86" spans="1:16" ht="12.75" customHeight="1" thickBot="1">
      <c r="A86" s="18" t="str">
        <f t="shared" si="12"/>
        <v>IBVS 5972 </v>
      </c>
      <c r="B86" s="3" t="str">
        <f t="shared" si="13"/>
        <v>II</v>
      </c>
      <c r="C86" s="18">
        <f t="shared" si="14"/>
        <v>55514.842100000002</v>
      </c>
      <c r="D86" s="39" t="str">
        <f t="shared" si="15"/>
        <v>vis</v>
      </c>
      <c r="E86" s="161">
        <f>VLOOKUP(C86,'Active 1'!C$21:E$973,3,FALSE)</f>
        <v>-138.00117952241058</v>
      </c>
      <c r="F86" s="3" t="s">
        <v>178</v>
      </c>
      <c r="G86" s="39" t="str">
        <f t="shared" si="16"/>
        <v>55514.8421</v>
      </c>
      <c r="H86" s="18">
        <f t="shared" si="17"/>
        <v>1231.5</v>
      </c>
      <c r="I86" s="162" t="s">
        <v>630</v>
      </c>
      <c r="J86" s="163" t="s">
        <v>631</v>
      </c>
      <c r="K86" s="162" t="s">
        <v>632</v>
      </c>
      <c r="L86" s="162" t="s">
        <v>582</v>
      </c>
      <c r="M86" s="163" t="s">
        <v>439</v>
      </c>
      <c r="N86" s="163" t="s">
        <v>178</v>
      </c>
      <c r="O86" s="164" t="s">
        <v>388</v>
      </c>
      <c r="P86" s="165" t="s">
        <v>562</v>
      </c>
    </row>
    <row r="87" spans="1:16" ht="12.75" customHeight="1" thickBot="1">
      <c r="A87" s="18" t="str">
        <f t="shared" si="12"/>
        <v>IBVS 5972 </v>
      </c>
      <c r="B87" s="3" t="str">
        <f t="shared" si="13"/>
        <v>II</v>
      </c>
      <c r="C87" s="18">
        <f t="shared" si="14"/>
        <v>55519.735500000003</v>
      </c>
      <c r="D87" s="39" t="str">
        <f t="shared" si="15"/>
        <v>vis</v>
      </c>
      <c r="E87" s="161">
        <f>VLOOKUP(C87,'Active 1'!C$21:E$973,3,FALSE)</f>
        <v>-136.00122284513222</v>
      </c>
      <c r="F87" s="3" t="s">
        <v>178</v>
      </c>
      <c r="G87" s="39" t="str">
        <f t="shared" si="16"/>
        <v>55519.7355</v>
      </c>
      <c r="H87" s="18">
        <f t="shared" si="17"/>
        <v>1233.5</v>
      </c>
      <c r="I87" s="162" t="s">
        <v>633</v>
      </c>
      <c r="J87" s="163" t="s">
        <v>634</v>
      </c>
      <c r="K87" s="162" t="s">
        <v>635</v>
      </c>
      <c r="L87" s="162" t="s">
        <v>636</v>
      </c>
      <c r="M87" s="163" t="s">
        <v>439</v>
      </c>
      <c r="N87" s="163" t="s">
        <v>178</v>
      </c>
      <c r="O87" s="164" t="s">
        <v>388</v>
      </c>
      <c r="P87" s="165" t="s">
        <v>562</v>
      </c>
    </row>
    <row r="88" spans="1:16" ht="12.75" customHeight="1" thickBot="1">
      <c r="A88" s="18" t="str">
        <f t="shared" si="12"/>
        <v>IBVS 5972 </v>
      </c>
      <c r="B88" s="3" t="str">
        <f t="shared" si="13"/>
        <v>II</v>
      </c>
      <c r="C88" s="18">
        <f t="shared" si="14"/>
        <v>55536.865299999998</v>
      </c>
      <c r="D88" s="39" t="str">
        <f t="shared" si="15"/>
        <v>vis</v>
      </c>
      <c r="E88" s="161">
        <f>VLOOKUP(C88,'Active 1'!C$21:E$973,3,FALSE)</f>
        <v>-129.00018923038027</v>
      </c>
      <c r="F88" s="3" t="s">
        <v>178</v>
      </c>
      <c r="G88" s="39" t="str">
        <f t="shared" si="16"/>
        <v>55536.8653</v>
      </c>
      <c r="H88" s="18">
        <f t="shared" si="17"/>
        <v>1240.5</v>
      </c>
      <c r="I88" s="162" t="s">
        <v>637</v>
      </c>
      <c r="J88" s="163" t="s">
        <v>638</v>
      </c>
      <c r="K88" s="162" t="s">
        <v>639</v>
      </c>
      <c r="L88" s="162" t="s">
        <v>640</v>
      </c>
      <c r="M88" s="163" t="s">
        <v>439</v>
      </c>
      <c r="N88" s="163" t="s">
        <v>178</v>
      </c>
      <c r="O88" s="164" t="s">
        <v>388</v>
      </c>
      <c r="P88" s="165" t="s">
        <v>562</v>
      </c>
    </row>
    <row r="89" spans="1:16" ht="12.75" customHeight="1" thickBot="1">
      <c r="A89" s="18" t="str">
        <f t="shared" si="12"/>
        <v>IBVS 5972 </v>
      </c>
      <c r="B89" s="3" t="str">
        <f t="shared" si="13"/>
        <v>I</v>
      </c>
      <c r="C89" s="18">
        <f t="shared" si="14"/>
        <v>55557.660900000003</v>
      </c>
      <c r="D89" s="39" t="str">
        <f t="shared" si="15"/>
        <v>vis</v>
      </c>
      <c r="E89" s="161">
        <f>VLOOKUP(C89,'Active 1'!C$21:E$973,3,FALSE)</f>
        <v>-120.50092510359474</v>
      </c>
      <c r="F89" s="3" t="s">
        <v>178</v>
      </c>
      <c r="G89" s="39" t="str">
        <f t="shared" si="16"/>
        <v>55557.6609</v>
      </c>
      <c r="H89" s="18">
        <f t="shared" si="17"/>
        <v>1249</v>
      </c>
      <c r="I89" s="162" t="s">
        <v>641</v>
      </c>
      <c r="J89" s="163" t="s">
        <v>642</v>
      </c>
      <c r="K89" s="162" t="s">
        <v>643</v>
      </c>
      <c r="L89" s="162" t="s">
        <v>644</v>
      </c>
      <c r="M89" s="163" t="s">
        <v>439</v>
      </c>
      <c r="N89" s="163" t="s">
        <v>178</v>
      </c>
      <c r="O89" s="164" t="s">
        <v>388</v>
      </c>
      <c r="P89" s="165" t="s">
        <v>562</v>
      </c>
    </row>
    <row r="90" spans="1:16" ht="12.75" customHeight="1" thickBot="1">
      <c r="A90" s="18" t="str">
        <f t="shared" si="12"/>
        <v>IBVS 5992 </v>
      </c>
      <c r="B90" s="3" t="str">
        <f t="shared" si="13"/>
        <v>I</v>
      </c>
      <c r="C90" s="18">
        <f t="shared" si="14"/>
        <v>55579.680399999997</v>
      </c>
      <c r="D90" s="39" t="str">
        <f t="shared" si="15"/>
        <v>vis</v>
      </c>
      <c r="E90" s="161">
        <f>VLOOKUP(C90,'Active 1'!C$21:E$973,3,FALSE)</f>
        <v>-111.50144701978535</v>
      </c>
      <c r="F90" s="3" t="s">
        <v>178</v>
      </c>
      <c r="G90" s="39" t="str">
        <f t="shared" si="16"/>
        <v>55579.6804</v>
      </c>
      <c r="H90" s="18">
        <f t="shared" si="17"/>
        <v>1258</v>
      </c>
      <c r="I90" s="162" t="s">
        <v>656</v>
      </c>
      <c r="J90" s="163" t="s">
        <v>657</v>
      </c>
      <c r="K90" s="162" t="s">
        <v>658</v>
      </c>
      <c r="L90" s="162" t="s">
        <v>659</v>
      </c>
      <c r="M90" s="163" t="s">
        <v>439</v>
      </c>
      <c r="N90" s="163" t="s">
        <v>178</v>
      </c>
      <c r="O90" s="164" t="s">
        <v>549</v>
      </c>
      <c r="P90" s="165" t="s">
        <v>660</v>
      </c>
    </row>
    <row r="91" spans="1:16" ht="12.75" customHeight="1" thickBot="1">
      <c r="A91" s="18" t="str">
        <f t="shared" si="12"/>
        <v>IBVS 6005 </v>
      </c>
      <c r="B91" s="3" t="str">
        <f t="shared" si="13"/>
        <v>II</v>
      </c>
      <c r="C91" s="18">
        <f t="shared" si="14"/>
        <v>55847.606699999997</v>
      </c>
      <c r="D91" s="39" t="str">
        <f t="shared" si="15"/>
        <v>vis</v>
      </c>
      <c r="E91" s="161">
        <f>VLOOKUP(C91,'Active 1'!C$21:E$973,3,FALSE)</f>
        <v>-1.9986488215204568</v>
      </c>
      <c r="F91" s="3" t="s">
        <v>178</v>
      </c>
      <c r="G91" s="39" t="str">
        <f t="shared" si="16"/>
        <v>55847.6067</v>
      </c>
      <c r="H91" s="18">
        <f t="shared" si="17"/>
        <v>1367.5</v>
      </c>
      <c r="I91" s="162" t="s">
        <v>669</v>
      </c>
      <c r="J91" s="163" t="s">
        <v>670</v>
      </c>
      <c r="K91" s="162" t="s">
        <v>671</v>
      </c>
      <c r="L91" s="162" t="s">
        <v>672</v>
      </c>
      <c r="M91" s="163" t="s">
        <v>439</v>
      </c>
      <c r="N91" s="163" t="s">
        <v>673</v>
      </c>
      <c r="O91" s="164" t="s">
        <v>674</v>
      </c>
      <c r="P91" s="165" t="s">
        <v>675</v>
      </c>
    </row>
    <row r="92" spans="1:16" ht="12.75" customHeight="1" thickBot="1">
      <c r="A92" s="18" t="str">
        <f t="shared" si="12"/>
        <v>IBVS 6014 </v>
      </c>
      <c r="B92" s="3" t="str">
        <f t="shared" si="13"/>
        <v>I</v>
      </c>
      <c r="C92" s="18">
        <f t="shared" si="14"/>
        <v>55848.825799999999</v>
      </c>
      <c r="D92" s="39" t="str">
        <f t="shared" si="15"/>
        <v>vis</v>
      </c>
      <c r="E92" s="161">
        <f>VLOOKUP(C92,'Active 1'!C$21:E$973,3,FALSE)</f>
        <v>-1.5003966481289979</v>
      </c>
      <c r="F92" s="3" t="s">
        <v>178</v>
      </c>
      <c r="G92" s="39" t="str">
        <f t="shared" si="16"/>
        <v>55848.8258</v>
      </c>
      <c r="H92" s="18">
        <f t="shared" si="17"/>
        <v>1368</v>
      </c>
      <c r="I92" s="162" t="s">
        <v>676</v>
      </c>
      <c r="J92" s="163" t="s">
        <v>677</v>
      </c>
      <c r="K92" s="162" t="s">
        <v>678</v>
      </c>
      <c r="L92" s="162" t="s">
        <v>651</v>
      </c>
      <c r="M92" s="163" t="s">
        <v>439</v>
      </c>
      <c r="N92" s="163" t="s">
        <v>178</v>
      </c>
      <c r="O92" s="164" t="s">
        <v>388</v>
      </c>
      <c r="P92" s="165" t="s">
        <v>679</v>
      </c>
    </row>
    <row r="93" spans="1:16" ht="12.75" customHeight="1" thickBot="1">
      <c r="A93" s="18" t="str">
        <f t="shared" si="12"/>
        <v>IBVS 6014 </v>
      </c>
      <c r="B93" s="3" t="str">
        <f t="shared" si="13"/>
        <v>I</v>
      </c>
      <c r="C93" s="18">
        <f t="shared" si="14"/>
        <v>55848.826500000003</v>
      </c>
      <c r="D93" s="39" t="str">
        <f t="shared" si="15"/>
        <v>vis</v>
      </c>
      <c r="E93" s="161">
        <f>VLOOKUP(C93,'Active 1'!C$21:E$973,3,FALSE)</f>
        <v>-1.5001105546801925</v>
      </c>
      <c r="F93" s="3" t="s">
        <v>178</v>
      </c>
      <c r="G93" s="39" t="str">
        <f t="shared" si="16"/>
        <v>55848.8265</v>
      </c>
      <c r="H93" s="18">
        <f t="shared" si="17"/>
        <v>1368</v>
      </c>
      <c r="I93" s="162" t="s">
        <v>680</v>
      </c>
      <c r="J93" s="163" t="s">
        <v>681</v>
      </c>
      <c r="K93" s="162" t="s">
        <v>678</v>
      </c>
      <c r="L93" s="162" t="s">
        <v>590</v>
      </c>
      <c r="M93" s="163" t="s">
        <v>439</v>
      </c>
      <c r="N93" s="163" t="s">
        <v>178</v>
      </c>
      <c r="O93" s="164" t="s">
        <v>388</v>
      </c>
      <c r="P93" s="165" t="s">
        <v>679</v>
      </c>
    </row>
    <row r="94" spans="1:16" ht="12.75" customHeight="1" thickBot="1">
      <c r="A94" s="18" t="str">
        <f t="shared" si="12"/>
        <v>IBVS 6005 </v>
      </c>
      <c r="B94" s="3" t="str">
        <f t="shared" si="13"/>
        <v>II</v>
      </c>
      <c r="C94" s="18">
        <f t="shared" si="14"/>
        <v>55852.496899999998</v>
      </c>
      <c r="D94" s="39" t="str">
        <f t="shared" si="15"/>
        <v>vis</v>
      </c>
      <c r="E94" s="161">
        <f>VLOOKUP(C94,'Active 1'!C$21:E$973,3,FALSE)</f>
        <v>0</v>
      </c>
      <c r="F94" s="3" t="s">
        <v>178</v>
      </c>
      <c r="G94" s="39" t="str">
        <f t="shared" si="16"/>
        <v>55852.4969</v>
      </c>
      <c r="H94" s="18">
        <f t="shared" si="17"/>
        <v>1369.5</v>
      </c>
      <c r="I94" s="162" t="s">
        <v>682</v>
      </c>
      <c r="J94" s="163" t="s">
        <v>683</v>
      </c>
      <c r="K94" s="162" t="s">
        <v>684</v>
      </c>
      <c r="L94" s="162" t="s">
        <v>636</v>
      </c>
      <c r="M94" s="163" t="s">
        <v>439</v>
      </c>
      <c r="N94" s="163" t="s">
        <v>673</v>
      </c>
      <c r="O94" s="164" t="s">
        <v>674</v>
      </c>
      <c r="P94" s="165" t="s">
        <v>675</v>
      </c>
    </row>
    <row r="95" spans="1:16" ht="12.75" customHeight="1" thickBot="1">
      <c r="A95" s="18" t="str">
        <f t="shared" si="12"/>
        <v>IBVS 6014 </v>
      </c>
      <c r="B95" s="3" t="str">
        <f t="shared" si="13"/>
        <v>I</v>
      </c>
      <c r="C95" s="18">
        <f t="shared" si="14"/>
        <v>55865.9522</v>
      </c>
      <c r="D95" s="39" t="str">
        <f t="shared" si="15"/>
        <v>vis</v>
      </c>
      <c r="E95" s="161">
        <f>VLOOKUP(C95,'Active 1'!C$21:E$973,3,FALSE)</f>
        <v>5.4992473698822257</v>
      </c>
      <c r="F95" s="3" t="s">
        <v>178</v>
      </c>
      <c r="G95" s="39" t="str">
        <f t="shared" si="16"/>
        <v>55865.9522</v>
      </c>
      <c r="H95" s="18">
        <f t="shared" si="17"/>
        <v>1375</v>
      </c>
      <c r="I95" s="162" t="s">
        <v>685</v>
      </c>
      <c r="J95" s="163" t="s">
        <v>686</v>
      </c>
      <c r="K95" s="162" t="s">
        <v>687</v>
      </c>
      <c r="L95" s="162" t="s">
        <v>688</v>
      </c>
      <c r="M95" s="163" t="s">
        <v>439</v>
      </c>
      <c r="N95" s="163" t="s">
        <v>178</v>
      </c>
      <c r="O95" s="164" t="s">
        <v>388</v>
      </c>
      <c r="P95" s="165" t="s">
        <v>679</v>
      </c>
    </row>
    <row r="96" spans="1:16" ht="12.75" customHeight="1" thickBot="1">
      <c r="A96" s="18" t="str">
        <f t="shared" si="12"/>
        <v>IBVS 6014 </v>
      </c>
      <c r="B96" s="3" t="str">
        <f t="shared" si="13"/>
        <v>I</v>
      </c>
      <c r="C96" s="18">
        <f t="shared" si="14"/>
        <v>55865.952700000002</v>
      </c>
      <c r="D96" s="39" t="str">
        <f t="shared" si="15"/>
        <v>vis</v>
      </c>
      <c r="E96" s="161">
        <f>VLOOKUP(C96,'Active 1'!C$21:E$973,3,FALSE)</f>
        <v>5.4994517223452331</v>
      </c>
      <c r="F96" s="3" t="s">
        <v>178</v>
      </c>
      <c r="G96" s="39" t="str">
        <f t="shared" si="16"/>
        <v>55865.9527</v>
      </c>
      <c r="H96" s="18">
        <f t="shared" si="17"/>
        <v>1375</v>
      </c>
      <c r="I96" s="162" t="s">
        <v>689</v>
      </c>
      <c r="J96" s="163" t="s">
        <v>686</v>
      </c>
      <c r="K96" s="162" t="s">
        <v>687</v>
      </c>
      <c r="L96" s="162" t="s">
        <v>625</v>
      </c>
      <c r="M96" s="163" t="s">
        <v>439</v>
      </c>
      <c r="N96" s="163" t="s">
        <v>178</v>
      </c>
      <c r="O96" s="164" t="s">
        <v>388</v>
      </c>
      <c r="P96" s="165" t="s">
        <v>679</v>
      </c>
    </row>
    <row r="97" spans="1:16" ht="12.75" customHeight="1" thickBot="1">
      <c r="A97" s="18" t="str">
        <f t="shared" si="12"/>
        <v>IBVS 6005 </v>
      </c>
      <c r="B97" s="3" t="str">
        <f t="shared" si="13"/>
        <v>I</v>
      </c>
      <c r="C97" s="18">
        <f t="shared" si="14"/>
        <v>55868.396999999997</v>
      </c>
      <c r="D97" s="39" t="str">
        <f t="shared" si="15"/>
        <v>vis</v>
      </c>
      <c r="E97" s="161">
        <f>VLOOKUP(C97,'Active 1'!C$21:E$973,3,FALSE)</f>
        <v>6.4984491691637576</v>
      </c>
      <c r="F97" s="3" t="s">
        <v>178</v>
      </c>
      <c r="G97" s="39" t="str">
        <f t="shared" si="16"/>
        <v>55868.3970</v>
      </c>
      <c r="H97" s="18">
        <f t="shared" si="17"/>
        <v>1376</v>
      </c>
      <c r="I97" s="162" t="s">
        <v>690</v>
      </c>
      <c r="J97" s="163" t="s">
        <v>691</v>
      </c>
      <c r="K97" s="162" t="s">
        <v>692</v>
      </c>
      <c r="L97" s="162" t="s">
        <v>693</v>
      </c>
      <c r="M97" s="163" t="s">
        <v>439</v>
      </c>
      <c r="N97" s="163" t="s">
        <v>673</v>
      </c>
      <c r="O97" s="164" t="s">
        <v>674</v>
      </c>
      <c r="P97" s="165" t="s">
        <v>675</v>
      </c>
    </row>
    <row r="98" spans="1:16" ht="12.75" customHeight="1" thickBot="1">
      <c r="A98" s="18" t="str">
        <f t="shared" si="12"/>
        <v>IBVS 6014 </v>
      </c>
      <c r="B98" s="3" t="str">
        <f t="shared" si="13"/>
        <v>I</v>
      </c>
      <c r="C98" s="18">
        <f t="shared" si="14"/>
        <v>55875.740400000002</v>
      </c>
      <c r="D98" s="39" t="str">
        <f t="shared" si="15"/>
        <v>vis</v>
      </c>
      <c r="E98" s="161">
        <f>VLOOKUP(C98,'Active 1'!C$21:E$973,3,FALSE)</f>
        <v>9.4997329113335649</v>
      </c>
      <c r="F98" s="3" t="s">
        <v>178</v>
      </c>
      <c r="G98" s="39" t="str">
        <f t="shared" si="16"/>
        <v>55875.7404</v>
      </c>
      <c r="H98" s="18">
        <f t="shared" si="17"/>
        <v>1379</v>
      </c>
      <c r="I98" s="162" t="s">
        <v>694</v>
      </c>
      <c r="J98" s="163" t="s">
        <v>695</v>
      </c>
      <c r="K98" s="162" t="s">
        <v>696</v>
      </c>
      <c r="L98" s="162" t="s">
        <v>629</v>
      </c>
      <c r="M98" s="163" t="s">
        <v>439</v>
      </c>
      <c r="N98" s="163" t="s">
        <v>178</v>
      </c>
      <c r="O98" s="164" t="s">
        <v>388</v>
      </c>
      <c r="P98" s="165" t="s">
        <v>679</v>
      </c>
    </row>
    <row r="99" spans="1:16" ht="12.75" customHeight="1" thickBot="1">
      <c r="A99" s="18" t="str">
        <f t="shared" si="12"/>
        <v>IBVS 6014 </v>
      </c>
      <c r="B99" s="3" t="str">
        <f t="shared" si="13"/>
        <v>II</v>
      </c>
      <c r="C99" s="18">
        <f t="shared" si="14"/>
        <v>55940.579599999997</v>
      </c>
      <c r="D99" s="39" t="str">
        <f t="shared" si="15"/>
        <v>vis</v>
      </c>
      <c r="E99" s="161">
        <f>VLOOKUP(C99,'Active 1'!C$21:E$973,3,FALSE)</f>
        <v>35.999833248390431</v>
      </c>
      <c r="F99" s="3" t="s">
        <v>178</v>
      </c>
      <c r="G99" s="39" t="str">
        <f t="shared" si="16"/>
        <v>55940.5796</v>
      </c>
      <c r="H99" s="18">
        <f t="shared" si="17"/>
        <v>1405.5</v>
      </c>
      <c r="I99" s="162" t="s">
        <v>697</v>
      </c>
      <c r="J99" s="163" t="s">
        <v>698</v>
      </c>
      <c r="K99" s="162" t="s">
        <v>699</v>
      </c>
      <c r="L99" s="162" t="s">
        <v>594</v>
      </c>
      <c r="M99" s="163" t="s">
        <v>439</v>
      </c>
      <c r="N99" s="163" t="s">
        <v>178</v>
      </c>
      <c r="O99" s="164" t="s">
        <v>388</v>
      </c>
      <c r="P99" s="165" t="s">
        <v>679</v>
      </c>
    </row>
    <row r="100" spans="1:16" ht="12.75" customHeight="1" thickBot="1">
      <c r="A100" s="18" t="str">
        <f t="shared" si="12"/>
        <v>IBVS 6014 </v>
      </c>
      <c r="B100" s="3" t="str">
        <f t="shared" si="13"/>
        <v>I</v>
      </c>
      <c r="C100" s="18">
        <f t="shared" si="14"/>
        <v>55946.696000000004</v>
      </c>
      <c r="D100" s="39" t="str">
        <f t="shared" si="15"/>
        <v>vis</v>
      </c>
      <c r="E100" s="161">
        <f>VLOOKUP(C100,'Active 1'!C$21:E$973,3,FALSE)</f>
        <v>38.499636048266943</v>
      </c>
      <c r="F100" s="3" t="s">
        <v>178</v>
      </c>
      <c r="G100" s="39" t="str">
        <f t="shared" si="16"/>
        <v>55946.6960</v>
      </c>
      <c r="H100" s="18">
        <f t="shared" si="17"/>
        <v>1408</v>
      </c>
      <c r="I100" s="162" t="s">
        <v>700</v>
      </c>
      <c r="J100" s="163" t="s">
        <v>701</v>
      </c>
      <c r="K100" s="162" t="s">
        <v>702</v>
      </c>
      <c r="L100" s="162" t="s">
        <v>655</v>
      </c>
      <c r="M100" s="163" t="s">
        <v>439</v>
      </c>
      <c r="N100" s="163" t="s">
        <v>178</v>
      </c>
      <c r="O100" s="164" t="s">
        <v>388</v>
      </c>
      <c r="P100" s="165" t="s">
        <v>679</v>
      </c>
    </row>
    <row r="101" spans="1:16" ht="12.75" customHeight="1" thickBot="1">
      <c r="A101" s="18" t="str">
        <f t="shared" si="12"/>
        <v>IBVS 6046 </v>
      </c>
      <c r="B101" s="3" t="str">
        <f t="shared" si="13"/>
        <v>II</v>
      </c>
      <c r="C101" s="18">
        <f t="shared" si="14"/>
        <v>56221.960500000001</v>
      </c>
      <c r="D101" s="39" t="str">
        <f t="shared" si="15"/>
        <v>vis</v>
      </c>
      <c r="E101" s="161">
        <f>VLOOKUP(C101,'Active 1'!C$21:E$973,3,FALSE)</f>
        <v>151.0015927230917</v>
      </c>
      <c r="F101" s="3" t="s">
        <v>178</v>
      </c>
      <c r="G101" s="39" t="str">
        <f t="shared" si="16"/>
        <v>56221.9605</v>
      </c>
      <c r="H101" s="18">
        <f t="shared" si="17"/>
        <v>1520.5</v>
      </c>
      <c r="I101" s="162" t="s">
        <v>703</v>
      </c>
      <c r="J101" s="163" t="s">
        <v>704</v>
      </c>
      <c r="K101" s="162" t="s">
        <v>705</v>
      </c>
      <c r="L101" s="162" t="s">
        <v>706</v>
      </c>
      <c r="M101" s="163" t="s">
        <v>439</v>
      </c>
      <c r="N101" s="163" t="s">
        <v>178</v>
      </c>
      <c r="O101" s="164" t="s">
        <v>388</v>
      </c>
      <c r="P101" s="165" t="s">
        <v>707</v>
      </c>
    </row>
    <row r="102" spans="1:16" ht="12.75" customHeight="1" thickBot="1">
      <c r="A102" s="18" t="str">
        <f t="shared" si="12"/>
        <v>IBVS 6042 </v>
      </c>
      <c r="B102" s="3" t="str">
        <f t="shared" si="13"/>
        <v>I</v>
      </c>
      <c r="C102" s="18">
        <f t="shared" si="14"/>
        <v>56232.967700000001</v>
      </c>
      <c r="D102" s="39" t="str">
        <f t="shared" si="15"/>
        <v>vis</v>
      </c>
      <c r="E102" s="161">
        <f>VLOOKUP(C102,'Active 1'!C$21:E$973,3,FALSE)</f>
        <v>155.50028956744012</v>
      </c>
      <c r="F102" s="3" t="s">
        <v>178</v>
      </c>
      <c r="G102" s="39" t="str">
        <f t="shared" si="16"/>
        <v>56232.9677</v>
      </c>
      <c r="H102" s="18">
        <f t="shared" si="17"/>
        <v>1525</v>
      </c>
      <c r="I102" s="162" t="s">
        <v>708</v>
      </c>
      <c r="J102" s="163" t="s">
        <v>709</v>
      </c>
      <c r="K102" s="162" t="s">
        <v>710</v>
      </c>
      <c r="L102" s="162" t="s">
        <v>711</v>
      </c>
      <c r="M102" s="163" t="s">
        <v>439</v>
      </c>
      <c r="N102" s="163" t="s">
        <v>178</v>
      </c>
      <c r="O102" s="164" t="s">
        <v>549</v>
      </c>
      <c r="P102" s="165" t="s">
        <v>712</v>
      </c>
    </row>
    <row r="103" spans="1:16" ht="12.75" customHeight="1" thickBot="1">
      <c r="A103" s="18" t="str">
        <f t="shared" si="12"/>
        <v>IBVS 6046 </v>
      </c>
      <c r="B103" s="3" t="str">
        <f t="shared" si="13"/>
        <v>II</v>
      </c>
      <c r="C103" s="18">
        <f t="shared" si="14"/>
        <v>56324.723100000003</v>
      </c>
      <c r="D103" s="39" t="str">
        <f t="shared" si="15"/>
        <v>vis</v>
      </c>
      <c r="E103" s="161">
        <f>VLOOKUP(C103,'Active 1'!C$21:E$973,3,FALSE)</f>
        <v>193.00117339183998</v>
      </c>
      <c r="F103" s="3" t="s">
        <v>178</v>
      </c>
      <c r="G103" s="39" t="str">
        <f t="shared" si="16"/>
        <v>56324.7231</v>
      </c>
      <c r="H103" s="18">
        <f t="shared" si="17"/>
        <v>1562.5</v>
      </c>
      <c r="I103" s="162" t="s">
        <v>713</v>
      </c>
      <c r="J103" s="163" t="s">
        <v>714</v>
      </c>
      <c r="K103" s="162" t="s">
        <v>715</v>
      </c>
      <c r="L103" s="162" t="s">
        <v>648</v>
      </c>
      <c r="M103" s="163" t="s">
        <v>439</v>
      </c>
      <c r="N103" s="163" t="s">
        <v>178</v>
      </c>
      <c r="O103" s="164" t="s">
        <v>388</v>
      </c>
      <c r="P103" s="165" t="s">
        <v>707</v>
      </c>
    </row>
    <row r="104" spans="1:16" ht="12.75" customHeight="1" thickBot="1">
      <c r="A104" s="18" t="str">
        <f t="shared" si="12"/>
        <v>IBVS 6098 </v>
      </c>
      <c r="B104" s="3" t="str">
        <f t="shared" si="13"/>
        <v>II</v>
      </c>
      <c r="C104" s="18">
        <f t="shared" si="14"/>
        <v>56588.9787</v>
      </c>
      <c r="D104" s="39" t="str">
        <f t="shared" si="15"/>
        <v>vis</v>
      </c>
      <c r="E104" s="161">
        <f>VLOOKUP(C104,'Active 1'!C$21:E$973,3,FALSE)</f>
        <v>301.00373842394447</v>
      </c>
      <c r="F104" s="3" t="s">
        <v>178</v>
      </c>
      <c r="G104" s="39" t="str">
        <f t="shared" si="16"/>
        <v>56588.9787</v>
      </c>
      <c r="H104" s="18">
        <f t="shared" si="17"/>
        <v>1670.5</v>
      </c>
      <c r="I104" s="162" t="s">
        <v>716</v>
      </c>
      <c r="J104" s="163" t="s">
        <v>717</v>
      </c>
      <c r="K104" s="162" t="s">
        <v>718</v>
      </c>
      <c r="L104" s="162" t="s">
        <v>719</v>
      </c>
      <c r="M104" s="163" t="s">
        <v>439</v>
      </c>
      <c r="N104" s="163" t="s">
        <v>178</v>
      </c>
      <c r="O104" s="164" t="s">
        <v>388</v>
      </c>
      <c r="P104" s="165" t="s">
        <v>720</v>
      </c>
    </row>
    <row r="105" spans="1:16" ht="12.75" customHeight="1" thickBot="1">
      <c r="A105" s="18" t="str">
        <f t="shared" si="12"/>
        <v>IBVS 6098 </v>
      </c>
      <c r="B105" s="3" t="str">
        <f t="shared" si="13"/>
        <v>II</v>
      </c>
      <c r="C105" s="18">
        <f t="shared" si="14"/>
        <v>56610.996400000004</v>
      </c>
      <c r="D105" s="39" t="str">
        <f t="shared" si="15"/>
        <v>vis</v>
      </c>
      <c r="E105" s="161">
        <f>VLOOKUP(C105,'Active 1'!C$21:E$973,3,FALSE)</f>
        <v>310.00248083889358</v>
      </c>
      <c r="F105" s="3" t="s">
        <v>178</v>
      </c>
      <c r="G105" s="39" t="str">
        <f t="shared" si="16"/>
        <v>56610.9964</v>
      </c>
      <c r="H105" s="18">
        <f t="shared" si="17"/>
        <v>1679.5</v>
      </c>
      <c r="I105" s="162" t="s">
        <v>721</v>
      </c>
      <c r="J105" s="163" t="s">
        <v>722</v>
      </c>
      <c r="K105" s="162" t="s">
        <v>723</v>
      </c>
      <c r="L105" s="162" t="s">
        <v>598</v>
      </c>
      <c r="M105" s="163" t="s">
        <v>439</v>
      </c>
      <c r="N105" s="163" t="s">
        <v>178</v>
      </c>
      <c r="O105" s="164" t="s">
        <v>388</v>
      </c>
      <c r="P105" s="165" t="s">
        <v>720</v>
      </c>
    </row>
    <row r="106" spans="1:16" ht="12.75" customHeight="1" thickBot="1">
      <c r="A106" s="18" t="str">
        <f t="shared" si="12"/>
        <v> AN 289.1 </v>
      </c>
      <c r="B106" s="3" t="str">
        <f t="shared" si="13"/>
        <v>I</v>
      </c>
      <c r="C106" s="18">
        <f t="shared" si="14"/>
        <v>28327.654999999999</v>
      </c>
      <c r="D106" s="39" t="str">
        <f t="shared" si="15"/>
        <v>vis</v>
      </c>
      <c r="E106" s="161">
        <f>VLOOKUP(C106,'Active 1'!C$21:E$973,3,FALSE)</f>
        <v>-11249.53842909358</v>
      </c>
      <c r="F106" s="3" t="s">
        <v>178</v>
      </c>
      <c r="G106" s="39" t="str">
        <f t="shared" si="16"/>
        <v>28327.655</v>
      </c>
      <c r="H106" s="18">
        <f t="shared" si="17"/>
        <v>-9880</v>
      </c>
      <c r="I106" s="162" t="s">
        <v>279</v>
      </c>
      <c r="J106" s="163" t="s">
        <v>280</v>
      </c>
      <c r="K106" s="162">
        <v>-9880</v>
      </c>
      <c r="L106" s="162" t="s">
        <v>281</v>
      </c>
      <c r="M106" s="163" t="s">
        <v>282</v>
      </c>
      <c r="N106" s="163"/>
      <c r="O106" s="164" t="s">
        <v>283</v>
      </c>
      <c r="P106" s="164" t="s">
        <v>284</v>
      </c>
    </row>
    <row r="107" spans="1:16" ht="12.75" customHeight="1" thickBot="1">
      <c r="A107" s="18" t="str">
        <f t="shared" ref="A107:A124" si="18">P107</f>
        <v>BAVM 55 </v>
      </c>
      <c r="B107" s="3" t="str">
        <f t="shared" ref="B107:B124" si="19">IF(H107=INT(H107),"I","II")</f>
        <v>I</v>
      </c>
      <c r="C107" s="18">
        <f t="shared" ref="C107:C124" si="20">1*G107</f>
        <v>47823.5046</v>
      </c>
      <c r="D107" s="39" t="str">
        <f t="shared" ref="D107:D124" si="21">VLOOKUP(F107,I$1:J$5,2,FALSE)</f>
        <v>vis</v>
      </c>
      <c r="E107" s="161">
        <f>VLOOKUP(C107,'Active 1'!C$21:E$973,3,FALSE)</f>
        <v>-3281.4886913390928</v>
      </c>
      <c r="F107" s="3" t="s">
        <v>178</v>
      </c>
      <c r="G107" s="39" t="str">
        <f t="shared" ref="G107:G124" si="22">MID(I107,3,LEN(I107)-3)</f>
        <v>47823.5046</v>
      </c>
      <c r="H107" s="18">
        <f t="shared" ref="H107:H124" si="23">1*K107</f>
        <v>-1912</v>
      </c>
      <c r="I107" s="162" t="s">
        <v>306</v>
      </c>
      <c r="J107" s="163" t="s">
        <v>307</v>
      </c>
      <c r="K107" s="162">
        <v>-1912</v>
      </c>
      <c r="L107" s="162" t="s">
        <v>308</v>
      </c>
      <c r="M107" s="163" t="s">
        <v>302</v>
      </c>
      <c r="N107" s="163" t="s">
        <v>303</v>
      </c>
      <c r="O107" s="164" t="s">
        <v>304</v>
      </c>
      <c r="P107" s="165" t="s">
        <v>305</v>
      </c>
    </row>
    <row r="108" spans="1:16" ht="12.75" customHeight="1" thickBot="1">
      <c r="A108" s="18" t="str">
        <f t="shared" si="18"/>
        <v>BAVM 55 </v>
      </c>
      <c r="B108" s="3" t="str">
        <f t="shared" si="19"/>
        <v>I</v>
      </c>
      <c r="C108" s="18">
        <f t="shared" si="20"/>
        <v>47840.636100000003</v>
      </c>
      <c r="D108" s="39" t="str">
        <f t="shared" si="21"/>
        <v>vis</v>
      </c>
      <c r="E108" s="161">
        <f>VLOOKUP(C108,'Active 1'!C$21:E$973,3,FALSE)</f>
        <v>-3274.4869629259661</v>
      </c>
      <c r="F108" s="3" t="s">
        <v>178</v>
      </c>
      <c r="G108" s="39" t="str">
        <f t="shared" si="22"/>
        <v>47840.6361</v>
      </c>
      <c r="H108" s="18">
        <f t="shared" si="23"/>
        <v>-1905</v>
      </c>
      <c r="I108" s="162" t="s">
        <v>309</v>
      </c>
      <c r="J108" s="163" t="s">
        <v>310</v>
      </c>
      <c r="K108" s="162">
        <v>-1905</v>
      </c>
      <c r="L108" s="162" t="s">
        <v>311</v>
      </c>
      <c r="M108" s="163" t="s">
        <v>302</v>
      </c>
      <c r="N108" s="163" t="s">
        <v>303</v>
      </c>
      <c r="O108" s="164" t="s">
        <v>304</v>
      </c>
      <c r="P108" s="165" t="s">
        <v>305</v>
      </c>
    </row>
    <row r="109" spans="1:16" ht="12.75" customHeight="1" thickBot="1">
      <c r="A109" s="18" t="str">
        <f t="shared" si="18"/>
        <v>BAVM 55 </v>
      </c>
      <c r="B109" s="3" t="str">
        <f t="shared" si="19"/>
        <v>I</v>
      </c>
      <c r="C109" s="18">
        <f t="shared" si="20"/>
        <v>47850.4208</v>
      </c>
      <c r="D109" s="39" t="str">
        <f t="shared" si="21"/>
        <v>vis</v>
      </c>
      <c r="E109" s="161">
        <f>VLOOKUP(C109,'Active 1'!C$21:E$973,3,FALSE)</f>
        <v>-3270.4879078517524</v>
      </c>
      <c r="F109" s="3" t="s">
        <v>178</v>
      </c>
      <c r="G109" s="39" t="str">
        <f t="shared" si="22"/>
        <v>47850.4208</v>
      </c>
      <c r="H109" s="18">
        <f t="shared" si="23"/>
        <v>-1901</v>
      </c>
      <c r="I109" s="162" t="s">
        <v>312</v>
      </c>
      <c r="J109" s="163" t="s">
        <v>313</v>
      </c>
      <c r="K109" s="162">
        <v>-1901</v>
      </c>
      <c r="L109" s="162" t="s">
        <v>314</v>
      </c>
      <c r="M109" s="163" t="s">
        <v>302</v>
      </c>
      <c r="N109" s="163" t="s">
        <v>303</v>
      </c>
      <c r="O109" s="164" t="s">
        <v>304</v>
      </c>
      <c r="P109" s="165" t="s">
        <v>305</v>
      </c>
    </row>
    <row r="110" spans="1:16" ht="12.75" customHeight="1" thickBot="1">
      <c r="A110" s="18" t="str">
        <f t="shared" si="18"/>
        <v>BAVM 55 </v>
      </c>
      <c r="B110" s="3" t="str">
        <f t="shared" si="19"/>
        <v>I</v>
      </c>
      <c r="C110" s="18">
        <f t="shared" si="20"/>
        <v>47943.400999999998</v>
      </c>
      <c r="D110" s="39" t="str">
        <f t="shared" si="21"/>
        <v>vis</v>
      </c>
      <c r="E110" s="161">
        <f>VLOOKUP(C110,'Active 1'!C$21:E$973,3,FALSE)</f>
        <v>-3232.4864422358942</v>
      </c>
      <c r="F110" s="3" t="s">
        <v>178</v>
      </c>
      <c r="G110" s="39" t="str">
        <f t="shared" si="22"/>
        <v>47943.4010</v>
      </c>
      <c r="H110" s="18">
        <f t="shared" si="23"/>
        <v>-1863</v>
      </c>
      <c r="I110" s="162" t="s">
        <v>315</v>
      </c>
      <c r="J110" s="163" t="s">
        <v>316</v>
      </c>
      <c r="K110" s="162">
        <v>-1863</v>
      </c>
      <c r="L110" s="162" t="s">
        <v>317</v>
      </c>
      <c r="M110" s="163" t="s">
        <v>302</v>
      </c>
      <c r="N110" s="163" t="s">
        <v>178</v>
      </c>
      <c r="O110" s="164" t="s">
        <v>304</v>
      </c>
      <c r="P110" s="165" t="s">
        <v>305</v>
      </c>
    </row>
    <row r="111" spans="1:16" ht="12.75" customHeight="1" thickBot="1">
      <c r="A111" s="18" t="str">
        <f t="shared" si="18"/>
        <v>BAVM 60 </v>
      </c>
      <c r="B111" s="3" t="str">
        <f t="shared" si="19"/>
        <v>I</v>
      </c>
      <c r="C111" s="18">
        <f t="shared" si="20"/>
        <v>48606.465300000003</v>
      </c>
      <c r="D111" s="39" t="str">
        <f t="shared" si="21"/>
        <v>vis</v>
      </c>
      <c r="E111" s="161">
        <f>VLOOKUP(C111,'Active 1'!C$21:E$973,3,FALSE)</f>
        <v>-2961.4887976023715</v>
      </c>
      <c r="F111" s="3" t="s">
        <v>178</v>
      </c>
      <c r="G111" s="39" t="str">
        <f t="shared" si="22"/>
        <v>48606.4653</v>
      </c>
      <c r="H111" s="18">
        <f t="shared" si="23"/>
        <v>-1592</v>
      </c>
      <c r="I111" s="162" t="s">
        <v>325</v>
      </c>
      <c r="J111" s="163" t="s">
        <v>326</v>
      </c>
      <c r="K111" s="162">
        <v>-1592</v>
      </c>
      <c r="L111" s="162" t="s">
        <v>327</v>
      </c>
      <c r="M111" s="163" t="s">
        <v>302</v>
      </c>
      <c r="N111" s="163" t="s">
        <v>75</v>
      </c>
      <c r="O111" s="164" t="s">
        <v>304</v>
      </c>
      <c r="P111" s="165" t="s">
        <v>328</v>
      </c>
    </row>
    <row r="112" spans="1:16" ht="12.75" customHeight="1" thickBot="1">
      <c r="A112" s="18" t="str">
        <f t="shared" si="18"/>
        <v>BAVM 60 </v>
      </c>
      <c r="B112" s="3" t="str">
        <f t="shared" si="19"/>
        <v>I</v>
      </c>
      <c r="C112" s="18">
        <f t="shared" si="20"/>
        <v>48606.469299999997</v>
      </c>
      <c r="D112" s="39" t="str">
        <f t="shared" si="21"/>
        <v>vis</v>
      </c>
      <c r="E112" s="161">
        <f>VLOOKUP(C112,'Active 1'!C$21:E$973,3,FALSE)</f>
        <v>-2961.4871627826765</v>
      </c>
      <c r="F112" s="3" t="s">
        <v>178</v>
      </c>
      <c r="G112" s="39" t="str">
        <f t="shared" si="22"/>
        <v>48606.4693</v>
      </c>
      <c r="H112" s="18">
        <f t="shared" si="23"/>
        <v>-1592</v>
      </c>
      <c r="I112" s="162" t="s">
        <v>329</v>
      </c>
      <c r="J112" s="163" t="s">
        <v>330</v>
      </c>
      <c r="K112" s="162">
        <v>-1592</v>
      </c>
      <c r="L112" s="162" t="s">
        <v>331</v>
      </c>
      <c r="M112" s="163" t="s">
        <v>302</v>
      </c>
      <c r="N112" s="163" t="s">
        <v>303</v>
      </c>
      <c r="O112" s="164" t="s">
        <v>304</v>
      </c>
      <c r="P112" s="165" t="s">
        <v>328</v>
      </c>
    </row>
    <row r="113" spans="1:16" ht="12.75" customHeight="1" thickBot="1">
      <c r="A113" s="18" t="str">
        <f t="shared" si="18"/>
        <v>BAVM 60 </v>
      </c>
      <c r="B113" s="3" t="str">
        <f t="shared" si="19"/>
        <v>I</v>
      </c>
      <c r="C113" s="18">
        <f t="shared" si="20"/>
        <v>48650.503900000003</v>
      </c>
      <c r="D113" s="39" t="str">
        <f t="shared" si="21"/>
        <v>vis</v>
      </c>
      <c r="E113" s="161">
        <f>VLOOKUP(C113,'Active 1'!C$21:E$973,3,FALSE)</f>
        <v>-2943.4900049167186</v>
      </c>
      <c r="F113" s="3" t="s">
        <v>178</v>
      </c>
      <c r="G113" s="39" t="str">
        <f t="shared" si="22"/>
        <v>48650.5039</v>
      </c>
      <c r="H113" s="18">
        <f t="shared" si="23"/>
        <v>-1574</v>
      </c>
      <c r="I113" s="162" t="s">
        <v>332</v>
      </c>
      <c r="J113" s="163" t="s">
        <v>333</v>
      </c>
      <c r="K113" s="162">
        <v>-1574</v>
      </c>
      <c r="L113" s="162" t="s">
        <v>334</v>
      </c>
      <c r="M113" s="163" t="s">
        <v>302</v>
      </c>
      <c r="N113" s="163" t="s">
        <v>138</v>
      </c>
      <c r="O113" s="164" t="s">
        <v>304</v>
      </c>
      <c r="P113" s="165" t="s">
        <v>328</v>
      </c>
    </row>
    <row r="114" spans="1:16" ht="12.75" customHeight="1" thickBot="1">
      <c r="A114" s="18" t="str">
        <f t="shared" si="18"/>
        <v>BAVM 60 </v>
      </c>
      <c r="B114" s="3" t="str">
        <f t="shared" si="19"/>
        <v>I</v>
      </c>
      <c r="C114" s="18">
        <f t="shared" si="20"/>
        <v>48650.5069</v>
      </c>
      <c r="D114" s="39" t="str">
        <f t="shared" si="21"/>
        <v>vis</v>
      </c>
      <c r="E114" s="161">
        <f>VLOOKUP(C114,'Active 1'!C$21:E$973,3,FALSE)</f>
        <v>-2943.4887788019464</v>
      </c>
      <c r="F114" s="3" t="s">
        <v>178</v>
      </c>
      <c r="G114" s="39" t="str">
        <f t="shared" si="22"/>
        <v>48650.5069</v>
      </c>
      <c r="H114" s="18">
        <f t="shared" si="23"/>
        <v>-1574</v>
      </c>
      <c r="I114" s="162" t="s">
        <v>335</v>
      </c>
      <c r="J114" s="163" t="s">
        <v>336</v>
      </c>
      <c r="K114" s="162">
        <v>-1574</v>
      </c>
      <c r="L114" s="162" t="s">
        <v>337</v>
      </c>
      <c r="M114" s="163" t="s">
        <v>302</v>
      </c>
      <c r="N114" s="163" t="s">
        <v>303</v>
      </c>
      <c r="O114" s="164" t="s">
        <v>304</v>
      </c>
      <c r="P114" s="165" t="s">
        <v>328</v>
      </c>
    </row>
    <row r="115" spans="1:16" ht="12.75" customHeight="1" thickBot="1">
      <c r="A115" s="18" t="str">
        <f t="shared" si="18"/>
        <v>BAVM 62 </v>
      </c>
      <c r="B115" s="3" t="str">
        <f t="shared" si="19"/>
        <v>II</v>
      </c>
      <c r="C115" s="18">
        <f t="shared" si="20"/>
        <v>49060.3243</v>
      </c>
      <c r="D115" s="39" t="str">
        <f t="shared" si="21"/>
        <v>vis</v>
      </c>
      <c r="E115" s="161">
        <f>VLOOKUP(C115,'Active 1'!C$21:E$973,3,FALSE)</f>
        <v>-2775.9943892987967</v>
      </c>
      <c r="F115" s="3" t="s">
        <v>178</v>
      </c>
      <c r="G115" s="39" t="str">
        <f t="shared" si="22"/>
        <v>49060.3243</v>
      </c>
      <c r="H115" s="18">
        <f t="shared" si="23"/>
        <v>-1406.5</v>
      </c>
      <c r="I115" s="162" t="s">
        <v>338</v>
      </c>
      <c r="J115" s="163" t="s">
        <v>339</v>
      </c>
      <c r="K115" s="162">
        <v>-1406.5</v>
      </c>
      <c r="L115" s="162" t="s">
        <v>340</v>
      </c>
      <c r="M115" s="163" t="s">
        <v>302</v>
      </c>
      <c r="N115" s="163" t="s">
        <v>138</v>
      </c>
      <c r="O115" s="164" t="s">
        <v>304</v>
      </c>
      <c r="P115" s="165" t="s">
        <v>341</v>
      </c>
    </row>
    <row r="116" spans="1:16" ht="12.75" customHeight="1" thickBot="1">
      <c r="A116" s="18" t="str">
        <f t="shared" si="18"/>
        <v>BAVM 62 </v>
      </c>
      <c r="B116" s="3" t="str">
        <f t="shared" si="19"/>
        <v>II</v>
      </c>
      <c r="C116" s="18">
        <f t="shared" si="20"/>
        <v>49060.325100000002</v>
      </c>
      <c r="D116" s="39" t="str">
        <f t="shared" si="21"/>
        <v>vis</v>
      </c>
      <c r="E116" s="161">
        <f>VLOOKUP(C116,'Active 1'!C$21:E$973,3,FALSE)</f>
        <v>-2775.9940623348566</v>
      </c>
      <c r="F116" s="3" t="s">
        <v>178</v>
      </c>
      <c r="G116" s="39" t="str">
        <f t="shared" si="22"/>
        <v>49060.3251</v>
      </c>
      <c r="H116" s="18">
        <f t="shared" si="23"/>
        <v>-1406.5</v>
      </c>
      <c r="I116" s="162" t="s">
        <v>342</v>
      </c>
      <c r="J116" s="163" t="s">
        <v>343</v>
      </c>
      <c r="K116" s="162">
        <v>-1406.5</v>
      </c>
      <c r="L116" s="162" t="s">
        <v>344</v>
      </c>
      <c r="M116" s="163" t="s">
        <v>302</v>
      </c>
      <c r="N116" s="163" t="s">
        <v>303</v>
      </c>
      <c r="O116" s="164" t="s">
        <v>304</v>
      </c>
      <c r="P116" s="165" t="s">
        <v>341</v>
      </c>
    </row>
    <row r="117" spans="1:16" ht="12.75" customHeight="1" thickBot="1">
      <c r="A117" s="18" t="str">
        <f t="shared" si="18"/>
        <v>BAVM 68 </v>
      </c>
      <c r="B117" s="3" t="str">
        <f t="shared" si="19"/>
        <v>I</v>
      </c>
      <c r="C117" s="18">
        <f t="shared" si="20"/>
        <v>49372.265200000002</v>
      </c>
      <c r="D117" s="39" t="str">
        <f t="shared" si="21"/>
        <v>vis</v>
      </c>
      <c r="E117" s="161">
        <f>VLOOKUP(C117,'Active 1'!C$21:E$973,3,FALSE)</f>
        <v>-2648.5026073330646</v>
      </c>
      <c r="F117" s="3" t="s">
        <v>178</v>
      </c>
      <c r="G117" s="39" t="str">
        <f t="shared" si="22"/>
        <v>49372.2652</v>
      </c>
      <c r="H117" s="18">
        <f t="shared" si="23"/>
        <v>-1279</v>
      </c>
      <c r="I117" s="162" t="s">
        <v>345</v>
      </c>
      <c r="J117" s="163" t="s">
        <v>346</v>
      </c>
      <c r="K117" s="162">
        <v>-1279</v>
      </c>
      <c r="L117" s="162" t="s">
        <v>347</v>
      </c>
      <c r="M117" s="163" t="s">
        <v>302</v>
      </c>
      <c r="N117" s="163" t="s">
        <v>75</v>
      </c>
      <c r="O117" s="164" t="s">
        <v>304</v>
      </c>
      <c r="P117" s="165" t="s">
        <v>348</v>
      </c>
    </row>
    <row r="118" spans="1:16" ht="12.75" customHeight="1" thickBot="1">
      <c r="A118" s="18" t="str">
        <f t="shared" si="18"/>
        <v>BAVM 68 </v>
      </c>
      <c r="B118" s="3" t="str">
        <f t="shared" si="19"/>
        <v>I</v>
      </c>
      <c r="C118" s="18">
        <f t="shared" si="20"/>
        <v>49372.268499999998</v>
      </c>
      <c r="D118" s="39" t="str">
        <f t="shared" si="21"/>
        <v>vis</v>
      </c>
      <c r="E118" s="161">
        <f>VLOOKUP(C118,'Active 1'!C$21:E$973,3,FALSE)</f>
        <v>-2648.5012586068151</v>
      </c>
      <c r="F118" s="3" t="s">
        <v>178</v>
      </c>
      <c r="G118" s="39" t="str">
        <f t="shared" si="22"/>
        <v>49372.2685</v>
      </c>
      <c r="H118" s="18">
        <f t="shared" si="23"/>
        <v>-1279</v>
      </c>
      <c r="I118" s="162" t="s">
        <v>349</v>
      </c>
      <c r="J118" s="163" t="s">
        <v>350</v>
      </c>
      <c r="K118" s="162">
        <v>-1279</v>
      </c>
      <c r="L118" s="162" t="s">
        <v>351</v>
      </c>
      <c r="M118" s="163" t="s">
        <v>302</v>
      </c>
      <c r="N118" s="163" t="s">
        <v>303</v>
      </c>
      <c r="O118" s="164" t="s">
        <v>304</v>
      </c>
      <c r="P118" s="165" t="s">
        <v>348</v>
      </c>
    </row>
    <row r="119" spans="1:16" ht="12.75" customHeight="1" thickBot="1">
      <c r="A119" s="18" t="str">
        <f t="shared" si="18"/>
        <v>IBVS 5972 </v>
      </c>
      <c r="B119" s="3" t="str">
        <f t="shared" si="19"/>
        <v>II</v>
      </c>
      <c r="C119" s="18">
        <f t="shared" si="20"/>
        <v>55563.776100000003</v>
      </c>
      <c r="D119" s="39" t="str">
        <f t="shared" si="21"/>
        <v>vis</v>
      </c>
      <c r="E119" s="161">
        <f>VLOOKUP(C119,'Active 1'!C$21:E$973,3,FALSE)</f>
        <v>-118.00161274963004</v>
      </c>
      <c r="F119" s="3" t="s">
        <v>178</v>
      </c>
      <c r="G119" s="39" t="str">
        <f t="shared" si="22"/>
        <v>55563.7761</v>
      </c>
      <c r="H119" s="18">
        <f t="shared" si="23"/>
        <v>1251.5</v>
      </c>
      <c r="I119" s="162" t="s">
        <v>645</v>
      </c>
      <c r="J119" s="163" t="s">
        <v>646</v>
      </c>
      <c r="K119" s="162" t="s">
        <v>647</v>
      </c>
      <c r="L119" s="162" t="s">
        <v>648</v>
      </c>
      <c r="M119" s="163" t="s">
        <v>439</v>
      </c>
      <c r="N119" s="163" t="s">
        <v>178</v>
      </c>
      <c r="O119" s="164" t="s">
        <v>388</v>
      </c>
      <c r="P119" s="165" t="s">
        <v>562</v>
      </c>
    </row>
    <row r="120" spans="1:16" ht="12.75" customHeight="1" thickBot="1">
      <c r="A120" s="18" t="str">
        <f t="shared" si="18"/>
        <v>IBVS 5972 </v>
      </c>
      <c r="B120" s="3" t="str">
        <f t="shared" si="19"/>
        <v>II</v>
      </c>
      <c r="C120" s="18">
        <f t="shared" si="20"/>
        <v>55563.7765</v>
      </c>
      <c r="D120" s="39" t="str">
        <f t="shared" si="21"/>
        <v>vis</v>
      </c>
      <c r="E120" s="161">
        <f>VLOOKUP(C120,'Active 1'!C$21:E$973,3,FALSE)</f>
        <v>-118.00144926766141</v>
      </c>
      <c r="F120" s="3" t="s">
        <v>178</v>
      </c>
      <c r="G120" s="39" t="str">
        <f t="shared" si="22"/>
        <v>55563.7765</v>
      </c>
      <c r="H120" s="18">
        <f t="shared" si="23"/>
        <v>1251.5</v>
      </c>
      <c r="I120" s="162" t="s">
        <v>649</v>
      </c>
      <c r="J120" s="163" t="s">
        <v>650</v>
      </c>
      <c r="K120" s="162" t="s">
        <v>647</v>
      </c>
      <c r="L120" s="162" t="s">
        <v>651</v>
      </c>
      <c r="M120" s="163" t="s">
        <v>439</v>
      </c>
      <c r="N120" s="163" t="s">
        <v>178</v>
      </c>
      <c r="O120" s="164" t="s">
        <v>388</v>
      </c>
      <c r="P120" s="165" t="s">
        <v>562</v>
      </c>
    </row>
    <row r="121" spans="1:16" ht="12.75" customHeight="1" thickBot="1">
      <c r="A121" s="18" t="str">
        <f t="shared" si="18"/>
        <v>IBVS 5972 </v>
      </c>
      <c r="B121" s="3" t="str">
        <f t="shared" si="19"/>
        <v>II</v>
      </c>
      <c r="C121" s="18">
        <f t="shared" si="20"/>
        <v>55573.5628</v>
      </c>
      <c r="D121" s="39" t="str">
        <f t="shared" si="21"/>
        <v>vis</v>
      </c>
      <c r="E121" s="161">
        <f>VLOOKUP(C121,'Active 1'!C$21:E$973,3,FALSE)</f>
        <v>-114.00174026556772</v>
      </c>
      <c r="F121" s="3" t="s">
        <v>178</v>
      </c>
      <c r="G121" s="39" t="str">
        <f t="shared" si="22"/>
        <v>55573.5628</v>
      </c>
      <c r="H121" s="18">
        <f t="shared" si="23"/>
        <v>1255.5</v>
      </c>
      <c r="I121" s="162" t="s">
        <v>652</v>
      </c>
      <c r="J121" s="163" t="s">
        <v>653</v>
      </c>
      <c r="K121" s="162" t="s">
        <v>654</v>
      </c>
      <c r="L121" s="162" t="s">
        <v>655</v>
      </c>
      <c r="M121" s="163" t="s">
        <v>439</v>
      </c>
      <c r="N121" s="163" t="s">
        <v>178</v>
      </c>
      <c r="O121" s="164" t="s">
        <v>388</v>
      </c>
      <c r="P121" s="165" t="s">
        <v>562</v>
      </c>
    </row>
    <row r="122" spans="1:16" ht="12.75" customHeight="1" thickBot="1">
      <c r="A122" s="18" t="str">
        <f t="shared" si="18"/>
        <v>IBVS 5972 </v>
      </c>
      <c r="B122" s="3" t="str">
        <f t="shared" si="19"/>
        <v>II</v>
      </c>
      <c r="C122" s="18">
        <f t="shared" si="20"/>
        <v>55590.690600000002</v>
      </c>
      <c r="D122" s="39" t="str">
        <f t="shared" si="21"/>
        <v>vis</v>
      </c>
      <c r="E122" s="161">
        <f>VLOOKUP(C122,'Active 1'!C$21:E$973,3,FALSE)</f>
        <v>-107.00152406066186</v>
      </c>
      <c r="F122" s="3" t="s">
        <v>178</v>
      </c>
      <c r="G122" s="39" t="str">
        <f t="shared" si="22"/>
        <v>55590.6906</v>
      </c>
      <c r="H122" s="18">
        <f t="shared" si="23"/>
        <v>1262.5</v>
      </c>
      <c r="I122" s="162" t="s">
        <v>661</v>
      </c>
      <c r="J122" s="163" t="s">
        <v>662</v>
      </c>
      <c r="K122" s="162" t="s">
        <v>663</v>
      </c>
      <c r="L122" s="162" t="s">
        <v>648</v>
      </c>
      <c r="M122" s="163" t="s">
        <v>439</v>
      </c>
      <c r="N122" s="163" t="s">
        <v>178</v>
      </c>
      <c r="O122" s="164" t="s">
        <v>388</v>
      </c>
      <c r="P122" s="165" t="s">
        <v>562</v>
      </c>
    </row>
    <row r="123" spans="1:16" ht="12.75" customHeight="1" thickBot="1">
      <c r="A123" s="18" t="str">
        <f t="shared" si="18"/>
        <v>BAVM 220 </v>
      </c>
      <c r="B123" s="3" t="str">
        <f t="shared" si="19"/>
        <v>I</v>
      </c>
      <c r="C123" s="18">
        <f t="shared" si="20"/>
        <v>55599.250999999997</v>
      </c>
      <c r="D123" s="39" t="str">
        <f t="shared" si="21"/>
        <v>vis</v>
      </c>
      <c r="E123" s="161">
        <f>VLOOKUP(C123,'Active 1'!C$21:E$973,3,FALSE)</f>
        <v>-103.502846425447</v>
      </c>
      <c r="F123" s="3" t="s">
        <v>178</v>
      </c>
      <c r="G123" s="39" t="str">
        <f t="shared" si="22"/>
        <v>55599.251</v>
      </c>
      <c r="H123" s="18">
        <f t="shared" si="23"/>
        <v>1266</v>
      </c>
      <c r="I123" s="162" t="s">
        <v>664</v>
      </c>
      <c r="J123" s="163" t="s">
        <v>665</v>
      </c>
      <c r="K123" s="162" t="s">
        <v>666</v>
      </c>
      <c r="L123" s="162" t="s">
        <v>667</v>
      </c>
      <c r="M123" s="163" t="s">
        <v>439</v>
      </c>
      <c r="N123" s="163" t="s">
        <v>368</v>
      </c>
      <c r="O123" s="164" t="s">
        <v>469</v>
      </c>
      <c r="P123" s="165" t="s">
        <v>668</v>
      </c>
    </row>
    <row r="124" spans="1:16" ht="12.75" customHeight="1" thickBot="1">
      <c r="A124" s="18" t="str">
        <f t="shared" si="18"/>
        <v>BAVM 238 </v>
      </c>
      <c r="B124" s="3" t="str">
        <f t="shared" si="19"/>
        <v>I</v>
      </c>
      <c r="C124" s="18">
        <f t="shared" si="20"/>
        <v>56722.3246</v>
      </c>
      <c r="D124" s="39" t="str">
        <f t="shared" si="21"/>
        <v>vis</v>
      </c>
      <c r="E124" s="161">
        <f>VLOOKUP(C124,'Active 1'!C$21:E$973,3,FALSE)</f>
        <v>355.50286440846367</v>
      </c>
      <c r="F124" s="3" t="s">
        <v>178</v>
      </c>
      <c r="G124" s="39" t="str">
        <f t="shared" si="22"/>
        <v>56722.3246</v>
      </c>
      <c r="H124" s="18">
        <f t="shared" si="23"/>
        <v>1725</v>
      </c>
      <c r="I124" s="162" t="s">
        <v>724</v>
      </c>
      <c r="J124" s="163" t="s">
        <v>725</v>
      </c>
      <c r="K124" s="162" t="s">
        <v>726</v>
      </c>
      <c r="L124" s="162" t="s">
        <v>629</v>
      </c>
      <c r="M124" s="163" t="s">
        <v>439</v>
      </c>
      <c r="N124" s="163" t="s">
        <v>368</v>
      </c>
      <c r="O124" s="164" t="s">
        <v>469</v>
      </c>
      <c r="P124" s="165" t="s">
        <v>727</v>
      </c>
    </row>
    <row r="125" spans="1:16">
      <c r="B125" s="3"/>
      <c r="F125" s="3"/>
    </row>
    <row r="126" spans="1:16">
      <c r="B126" s="3"/>
      <c r="F126" s="3"/>
    </row>
    <row r="127" spans="1:16">
      <c r="B127" s="3"/>
      <c r="F127" s="3"/>
    </row>
    <row r="128" spans="1:16">
      <c r="B128" s="3"/>
      <c r="F128" s="3"/>
    </row>
    <row r="129" spans="2:6">
      <c r="B129" s="3"/>
      <c r="F129" s="3"/>
    </row>
    <row r="130" spans="2:6">
      <c r="B130" s="3"/>
      <c r="F130" s="3"/>
    </row>
    <row r="131" spans="2:6">
      <c r="B131" s="3"/>
      <c r="F131" s="3"/>
    </row>
    <row r="132" spans="2:6">
      <c r="B132" s="3"/>
      <c r="F132" s="3"/>
    </row>
    <row r="133" spans="2:6">
      <c r="B133" s="3"/>
      <c r="F133" s="3"/>
    </row>
    <row r="134" spans="2:6">
      <c r="B134" s="3"/>
      <c r="F134" s="3"/>
    </row>
    <row r="135" spans="2:6">
      <c r="B135" s="3"/>
      <c r="F135" s="3"/>
    </row>
    <row r="136" spans="2:6">
      <c r="B136" s="3"/>
      <c r="F136" s="3"/>
    </row>
    <row r="137" spans="2:6">
      <c r="B137" s="3"/>
      <c r="F137" s="3"/>
    </row>
    <row r="138" spans="2:6">
      <c r="B138" s="3"/>
      <c r="F138" s="3"/>
    </row>
    <row r="139" spans="2:6">
      <c r="B139" s="3"/>
      <c r="F139" s="3"/>
    </row>
    <row r="140" spans="2:6">
      <c r="B140" s="3"/>
      <c r="F140" s="3"/>
    </row>
    <row r="141" spans="2:6">
      <c r="B141" s="3"/>
      <c r="F141" s="3"/>
    </row>
    <row r="142" spans="2:6">
      <c r="B142" s="3"/>
      <c r="F142" s="3"/>
    </row>
    <row r="143" spans="2:6">
      <c r="B143" s="3"/>
      <c r="F143" s="3"/>
    </row>
    <row r="144" spans="2:6">
      <c r="B144" s="3"/>
      <c r="F144" s="3"/>
    </row>
    <row r="145" spans="2:6">
      <c r="B145" s="3"/>
      <c r="F145" s="3"/>
    </row>
    <row r="146" spans="2:6">
      <c r="B146" s="3"/>
      <c r="F146" s="3"/>
    </row>
    <row r="147" spans="2:6">
      <c r="B147" s="3"/>
      <c r="F147" s="3"/>
    </row>
    <row r="148" spans="2:6">
      <c r="B148" s="3"/>
      <c r="F148" s="3"/>
    </row>
    <row r="149" spans="2:6">
      <c r="B149" s="3"/>
      <c r="F149" s="3"/>
    </row>
    <row r="150" spans="2:6">
      <c r="B150" s="3"/>
      <c r="F150" s="3"/>
    </row>
    <row r="151" spans="2:6">
      <c r="B151" s="3"/>
      <c r="F151" s="3"/>
    </row>
    <row r="152" spans="2:6">
      <c r="B152" s="3"/>
      <c r="F152" s="3"/>
    </row>
    <row r="153" spans="2:6">
      <c r="B153" s="3"/>
      <c r="F153" s="3"/>
    </row>
    <row r="154" spans="2:6">
      <c r="B154" s="3"/>
      <c r="F154" s="3"/>
    </row>
    <row r="155" spans="2:6">
      <c r="B155" s="3"/>
      <c r="F155" s="3"/>
    </row>
    <row r="156" spans="2:6">
      <c r="B156" s="3"/>
      <c r="F156" s="3"/>
    </row>
    <row r="157" spans="2:6">
      <c r="B157" s="3"/>
      <c r="F157" s="3"/>
    </row>
    <row r="158" spans="2:6">
      <c r="B158" s="3"/>
      <c r="F158" s="3"/>
    </row>
    <row r="159" spans="2:6">
      <c r="B159" s="3"/>
      <c r="F159" s="3"/>
    </row>
    <row r="160" spans="2:6">
      <c r="B160" s="3"/>
      <c r="F160" s="3"/>
    </row>
    <row r="161" spans="2:6">
      <c r="B161" s="3"/>
      <c r="F161" s="3"/>
    </row>
    <row r="162" spans="2:6">
      <c r="B162" s="3"/>
      <c r="F162" s="3"/>
    </row>
    <row r="163" spans="2:6">
      <c r="B163" s="3"/>
      <c r="F163" s="3"/>
    </row>
    <row r="164" spans="2:6">
      <c r="B164" s="3"/>
      <c r="F164" s="3"/>
    </row>
    <row r="165" spans="2:6">
      <c r="B165" s="3"/>
      <c r="F165" s="3"/>
    </row>
    <row r="166" spans="2:6">
      <c r="B166" s="3"/>
      <c r="F166" s="3"/>
    </row>
    <row r="167" spans="2:6">
      <c r="B167" s="3"/>
      <c r="F167" s="3"/>
    </row>
    <row r="168" spans="2:6">
      <c r="B168" s="3"/>
      <c r="F168" s="3"/>
    </row>
    <row r="169" spans="2:6">
      <c r="B169" s="3"/>
      <c r="F169" s="3"/>
    </row>
    <row r="170" spans="2:6">
      <c r="B170" s="3"/>
      <c r="F170" s="3"/>
    </row>
    <row r="171" spans="2:6">
      <c r="B171" s="3"/>
      <c r="F171" s="3"/>
    </row>
    <row r="172" spans="2:6">
      <c r="B172" s="3"/>
      <c r="F172" s="3"/>
    </row>
    <row r="173" spans="2:6">
      <c r="B173" s="3"/>
      <c r="F173" s="3"/>
    </row>
    <row r="174" spans="2:6">
      <c r="B174" s="3"/>
      <c r="F174" s="3"/>
    </row>
    <row r="175" spans="2:6">
      <c r="B175" s="3"/>
      <c r="F175" s="3"/>
    </row>
    <row r="176" spans="2:6">
      <c r="B176" s="3"/>
      <c r="F176" s="3"/>
    </row>
    <row r="177" spans="2:6">
      <c r="B177" s="3"/>
      <c r="F177" s="3"/>
    </row>
    <row r="178" spans="2:6">
      <c r="B178" s="3"/>
      <c r="F178" s="3"/>
    </row>
    <row r="179" spans="2:6">
      <c r="B179" s="3"/>
      <c r="F179" s="3"/>
    </row>
    <row r="180" spans="2:6">
      <c r="B180" s="3"/>
      <c r="F180" s="3"/>
    </row>
    <row r="181" spans="2:6">
      <c r="B181" s="3"/>
      <c r="F181" s="3"/>
    </row>
    <row r="182" spans="2:6">
      <c r="B182" s="3"/>
      <c r="F182" s="3"/>
    </row>
    <row r="183" spans="2:6">
      <c r="B183" s="3"/>
      <c r="F183" s="3"/>
    </row>
    <row r="184" spans="2:6">
      <c r="B184" s="3"/>
      <c r="F184" s="3"/>
    </row>
    <row r="185" spans="2:6">
      <c r="B185" s="3"/>
      <c r="F185" s="3"/>
    </row>
    <row r="186" spans="2:6">
      <c r="B186" s="3"/>
      <c r="F186" s="3"/>
    </row>
    <row r="187" spans="2:6">
      <c r="B187" s="3"/>
      <c r="F187" s="3"/>
    </row>
    <row r="188" spans="2:6">
      <c r="B188" s="3"/>
      <c r="F188" s="3"/>
    </row>
    <row r="189" spans="2:6">
      <c r="B189" s="3"/>
      <c r="F189" s="3"/>
    </row>
    <row r="190" spans="2:6">
      <c r="B190" s="3"/>
      <c r="F190" s="3"/>
    </row>
    <row r="191" spans="2:6">
      <c r="B191" s="3"/>
      <c r="F191" s="3"/>
    </row>
    <row r="192" spans="2:6">
      <c r="B192" s="3"/>
      <c r="F192" s="3"/>
    </row>
    <row r="193" spans="2:6">
      <c r="B193" s="3"/>
      <c r="F193" s="3"/>
    </row>
    <row r="194" spans="2:6">
      <c r="B194" s="3"/>
      <c r="F194" s="3"/>
    </row>
    <row r="195" spans="2:6">
      <c r="B195" s="3"/>
      <c r="F195" s="3"/>
    </row>
    <row r="196" spans="2:6">
      <c r="B196" s="3"/>
      <c r="F196" s="3"/>
    </row>
    <row r="197" spans="2:6">
      <c r="B197" s="3"/>
      <c r="F197" s="3"/>
    </row>
    <row r="198" spans="2:6">
      <c r="B198" s="3"/>
      <c r="F198" s="3"/>
    </row>
    <row r="199" spans="2:6">
      <c r="B199" s="3"/>
      <c r="F199" s="3"/>
    </row>
    <row r="200" spans="2:6">
      <c r="B200" s="3"/>
      <c r="F200" s="3"/>
    </row>
    <row r="201" spans="2:6">
      <c r="B201" s="3"/>
      <c r="F201" s="3"/>
    </row>
    <row r="202" spans="2:6">
      <c r="B202" s="3"/>
      <c r="F202" s="3"/>
    </row>
    <row r="203" spans="2:6">
      <c r="B203" s="3"/>
      <c r="F203" s="3"/>
    </row>
    <row r="204" spans="2:6">
      <c r="B204" s="3"/>
      <c r="F204" s="3"/>
    </row>
    <row r="205" spans="2:6">
      <c r="B205" s="3"/>
      <c r="F205" s="3"/>
    </row>
    <row r="206" spans="2:6">
      <c r="B206" s="3"/>
      <c r="F206" s="3"/>
    </row>
    <row r="207" spans="2:6">
      <c r="B207" s="3"/>
      <c r="F207" s="3"/>
    </row>
    <row r="208" spans="2:6">
      <c r="B208" s="3"/>
      <c r="F208" s="3"/>
    </row>
    <row r="209" spans="2:6">
      <c r="B209" s="3"/>
      <c r="F209" s="3"/>
    </row>
    <row r="210" spans="2:6">
      <c r="B210" s="3"/>
      <c r="F210" s="3"/>
    </row>
    <row r="211" spans="2:6">
      <c r="B211" s="3"/>
      <c r="F211" s="3"/>
    </row>
    <row r="212" spans="2:6">
      <c r="B212" s="3"/>
      <c r="F212" s="3"/>
    </row>
    <row r="213" spans="2:6">
      <c r="B213" s="3"/>
      <c r="F213" s="3"/>
    </row>
    <row r="214" spans="2:6">
      <c r="B214" s="3"/>
      <c r="F214" s="3"/>
    </row>
    <row r="215" spans="2:6">
      <c r="B215" s="3"/>
      <c r="F215" s="3"/>
    </row>
    <row r="216" spans="2:6">
      <c r="B216" s="3"/>
      <c r="F216" s="3"/>
    </row>
    <row r="217" spans="2:6">
      <c r="B217" s="3"/>
      <c r="F217" s="3"/>
    </row>
    <row r="218" spans="2:6">
      <c r="B218" s="3"/>
      <c r="F218" s="3"/>
    </row>
    <row r="219" spans="2:6">
      <c r="B219" s="3"/>
      <c r="F219" s="3"/>
    </row>
    <row r="220" spans="2:6">
      <c r="B220" s="3"/>
      <c r="F220" s="3"/>
    </row>
    <row r="221" spans="2:6">
      <c r="B221" s="3"/>
      <c r="F221" s="3"/>
    </row>
    <row r="222" spans="2:6">
      <c r="B222" s="3"/>
      <c r="F222" s="3"/>
    </row>
    <row r="223" spans="2:6">
      <c r="B223" s="3"/>
      <c r="F223" s="3"/>
    </row>
    <row r="224" spans="2:6">
      <c r="B224" s="3"/>
      <c r="F224" s="3"/>
    </row>
    <row r="225" spans="2:6">
      <c r="B225" s="3"/>
      <c r="F225" s="3"/>
    </row>
    <row r="226" spans="2:6">
      <c r="B226" s="3"/>
      <c r="F226" s="3"/>
    </row>
    <row r="227" spans="2:6">
      <c r="B227" s="3"/>
      <c r="F227" s="3"/>
    </row>
    <row r="228" spans="2:6">
      <c r="B228" s="3"/>
      <c r="F228" s="3"/>
    </row>
    <row r="229" spans="2:6">
      <c r="B229" s="3"/>
      <c r="F229" s="3"/>
    </row>
    <row r="230" spans="2:6">
      <c r="B230" s="3"/>
      <c r="F230" s="3"/>
    </row>
    <row r="231" spans="2:6">
      <c r="B231" s="3"/>
      <c r="F231" s="3"/>
    </row>
    <row r="232" spans="2:6">
      <c r="B232" s="3"/>
      <c r="F232" s="3"/>
    </row>
    <row r="233" spans="2:6">
      <c r="B233" s="3"/>
      <c r="F233" s="3"/>
    </row>
    <row r="234" spans="2:6">
      <c r="B234" s="3"/>
      <c r="F234" s="3"/>
    </row>
    <row r="235" spans="2:6">
      <c r="B235" s="3"/>
      <c r="F235" s="3"/>
    </row>
    <row r="236" spans="2:6">
      <c r="B236" s="3"/>
      <c r="F236" s="3"/>
    </row>
    <row r="237" spans="2:6">
      <c r="B237" s="3"/>
      <c r="F237" s="3"/>
    </row>
    <row r="238" spans="2:6">
      <c r="B238" s="3"/>
      <c r="F238" s="3"/>
    </row>
    <row r="239" spans="2:6">
      <c r="B239" s="3"/>
      <c r="F239" s="3"/>
    </row>
    <row r="240" spans="2:6">
      <c r="B240" s="3"/>
      <c r="F240" s="3"/>
    </row>
    <row r="241" spans="2:6">
      <c r="B241" s="3"/>
      <c r="F241" s="3"/>
    </row>
    <row r="242" spans="2:6">
      <c r="B242" s="3"/>
      <c r="F242" s="3"/>
    </row>
    <row r="243" spans="2:6">
      <c r="B243" s="3"/>
      <c r="F243" s="3"/>
    </row>
    <row r="244" spans="2:6">
      <c r="B244" s="3"/>
      <c r="F244" s="3"/>
    </row>
    <row r="245" spans="2:6">
      <c r="B245" s="3"/>
      <c r="F245" s="3"/>
    </row>
    <row r="246" spans="2:6">
      <c r="B246" s="3"/>
      <c r="F246" s="3"/>
    </row>
    <row r="247" spans="2:6">
      <c r="B247" s="3"/>
      <c r="F247" s="3"/>
    </row>
    <row r="248" spans="2:6">
      <c r="B248" s="3"/>
      <c r="F248" s="3"/>
    </row>
    <row r="249" spans="2:6">
      <c r="B249" s="3"/>
      <c r="F249" s="3"/>
    </row>
    <row r="250" spans="2:6">
      <c r="B250" s="3"/>
      <c r="F250" s="3"/>
    </row>
    <row r="251" spans="2:6">
      <c r="B251" s="3"/>
      <c r="F251" s="3"/>
    </row>
    <row r="252" spans="2:6">
      <c r="B252" s="3"/>
      <c r="F252" s="3"/>
    </row>
    <row r="253" spans="2:6">
      <c r="B253" s="3"/>
      <c r="F253" s="3"/>
    </row>
    <row r="254" spans="2:6">
      <c r="B254" s="3"/>
      <c r="F254" s="3"/>
    </row>
    <row r="255" spans="2:6">
      <c r="B255" s="3"/>
      <c r="F255" s="3"/>
    </row>
    <row r="256" spans="2:6">
      <c r="B256" s="3"/>
      <c r="F256" s="3"/>
    </row>
    <row r="257" spans="2:6">
      <c r="B257" s="3"/>
      <c r="F257" s="3"/>
    </row>
    <row r="258" spans="2:6">
      <c r="B258" s="3"/>
      <c r="F258" s="3"/>
    </row>
    <row r="259" spans="2:6">
      <c r="B259" s="3"/>
      <c r="F259" s="3"/>
    </row>
    <row r="260" spans="2:6">
      <c r="B260" s="3"/>
      <c r="F260" s="3"/>
    </row>
    <row r="261" spans="2:6">
      <c r="B261" s="3"/>
      <c r="F261" s="3"/>
    </row>
    <row r="262" spans="2:6">
      <c r="B262" s="3"/>
      <c r="F262" s="3"/>
    </row>
    <row r="263" spans="2:6">
      <c r="B263" s="3"/>
      <c r="F263" s="3"/>
    </row>
    <row r="264" spans="2:6">
      <c r="B264" s="3"/>
      <c r="F264" s="3"/>
    </row>
    <row r="265" spans="2:6">
      <c r="B265" s="3"/>
      <c r="F265" s="3"/>
    </row>
    <row r="266" spans="2:6">
      <c r="B266" s="3"/>
      <c r="F266" s="3"/>
    </row>
    <row r="267" spans="2:6">
      <c r="B267" s="3"/>
      <c r="F267" s="3"/>
    </row>
    <row r="268" spans="2:6">
      <c r="B268" s="3"/>
      <c r="F268" s="3"/>
    </row>
    <row r="269" spans="2:6">
      <c r="B269" s="3"/>
      <c r="F269" s="3"/>
    </row>
    <row r="270" spans="2:6">
      <c r="B270" s="3"/>
      <c r="F270" s="3"/>
    </row>
    <row r="271" spans="2:6">
      <c r="B271" s="3"/>
      <c r="F271" s="3"/>
    </row>
    <row r="272" spans="2:6">
      <c r="B272" s="3"/>
      <c r="F272" s="3"/>
    </row>
    <row r="273" spans="2:6">
      <c r="B273" s="3"/>
      <c r="F273" s="3"/>
    </row>
    <row r="274" spans="2:6">
      <c r="B274" s="3"/>
      <c r="F274" s="3"/>
    </row>
    <row r="275" spans="2:6">
      <c r="B275" s="3"/>
      <c r="F275" s="3"/>
    </row>
    <row r="276" spans="2:6">
      <c r="B276" s="3"/>
      <c r="F276" s="3"/>
    </row>
    <row r="277" spans="2:6">
      <c r="B277" s="3"/>
      <c r="F277" s="3"/>
    </row>
    <row r="278" spans="2:6">
      <c r="B278" s="3"/>
      <c r="F278" s="3"/>
    </row>
    <row r="279" spans="2:6">
      <c r="B279" s="3"/>
      <c r="F279" s="3"/>
    </row>
    <row r="280" spans="2:6">
      <c r="B280" s="3"/>
      <c r="F280" s="3"/>
    </row>
    <row r="281" spans="2:6">
      <c r="B281" s="3"/>
      <c r="F281" s="3"/>
    </row>
    <row r="282" spans="2:6">
      <c r="B282" s="3"/>
      <c r="F282" s="3"/>
    </row>
    <row r="283" spans="2:6">
      <c r="B283" s="3"/>
      <c r="F283" s="3"/>
    </row>
    <row r="284" spans="2:6">
      <c r="B284" s="3"/>
      <c r="F284" s="3"/>
    </row>
    <row r="285" spans="2:6">
      <c r="B285" s="3"/>
      <c r="F285" s="3"/>
    </row>
    <row r="286" spans="2:6">
      <c r="B286" s="3"/>
      <c r="F286" s="3"/>
    </row>
    <row r="287" spans="2:6">
      <c r="B287" s="3"/>
      <c r="F287" s="3"/>
    </row>
    <row r="288" spans="2:6">
      <c r="B288" s="3"/>
      <c r="F288" s="3"/>
    </row>
    <row r="289" spans="2:6">
      <c r="B289" s="3"/>
      <c r="F289" s="3"/>
    </row>
    <row r="290" spans="2:6">
      <c r="B290" s="3"/>
      <c r="F290" s="3"/>
    </row>
    <row r="291" spans="2:6">
      <c r="B291" s="3"/>
      <c r="F291" s="3"/>
    </row>
    <row r="292" spans="2:6">
      <c r="B292" s="3"/>
      <c r="F292" s="3"/>
    </row>
    <row r="293" spans="2:6">
      <c r="B293" s="3"/>
      <c r="F293" s="3"/>
    </row>
    <row r="294" spans="2:6">
      <c r="B294" s="3"/>
      <c r="F294" s="3"/>
    </row>
    <row r="295" spans="2:6">
      <c r="B295" s="3"/>
      <c r="F295" s="3"/>
    </row>
    <row r="296" spans="2:6">
      <c r="B296" s="3"/>
      <c r="F296" s="3"/>
    </row>
    <row r="297" spans="2:6">
      <c r="B297" s="3"/>
      <c r="F297" s="3"/>
    </row>
    <row r="298" spans="2:6">
      <c r="B298" s="3"/>
      <c r="F298" s="3"/>
    </row>
    <row r="299" spans="2:6">
      <c r="B299" s="3"/>
      <c r="F299" s="3"/>
    </row>
    <row r="300" spans="2:6">
      <c r="B300" s="3"/>
      <c r="F300" s="3"/>
    </row>
    <row r="301" spans="2:6">
      <c r="B301" s="3"/>
      <c r="F301" s="3"/>
    </row>
    <row r="302" spans="2:6">
      <c r="B302" s="3"/>
      <c r="F302" s="3"/>
    </row>
    <row r="303" spans="2:6">
      <c r="B303" s="3"/>
      <c r="F303" s="3"/>
    </row>
    <row r="304" spans="2:6">
      <c r="B304" s="3"/>
      <c r="F304" s="3"/>
    </row>
    <row r="305" spans="2:6">
      <c r="B305" s="3"/>
      <c r="F305" s="3"/>
    </row>
    <row r="306" spans="2:6">
      <c r="B306" s="3"/>
      <c r="F306" s="3"/>
    </row>
    <row r="307" spans="2:6">
      <c r="B307" s="3"/>
      <c r="F307" s="3"/>
    </row>
    <row r="308" spans="2:6">
      <c r="B308" s="3"/>
      <c r="F308" s="3"/>
    </row>
    <row r="309" spans="2:6">
      <c r="B309" s="3"/>
      <c r="F309" s="3"/>
    </row>
    <row r="310" spans="2:6">
      <c r="B310" s="3"/>
      <c r="F310" s="3"/>
    </row>
    <row r="311" spans="2:6">
      <c r="B311" s="3"/>
      <c r="F311" s="3"/>
    </row>
    <row r="312" spans="2:6">
      <c r="B312" s="3"/>
      <c r="F312" s="3"/>
    </row>
    <row r="313" spans="2:6">
      <c r="B313" s="3"/>
      <c r="F313" s="3"/>
    </row>
    <row r="314" spans="2:6">
      <c r="B314" s="3"/>
      <c r="F314" s="3"/>
    </row>
    <row r="315" spans="2:6">
      <c r="B315" s="3"/>
      <c r="F315" s="3"/>
    </row>
    <row r="316" spans="2:6">
      <c r="B316" s="3"/>
      <c r="F316" s="3"/>
    </row>
    <row r="317" spans="2:6">
      <c r="B317" s="3"/>
      <c r="F317" s="3"/>
    </row>
    <row r="318" spans="2:6">
      <c r="B318" s="3"/>
      <c r="F318" s="3"/>
    </row>
    <row r="319" spans="2:6">
      <c r="B319" s="3"/>
      <c r="F319" s="3"/>
    </row>
    <row r="320" spans="2:6">
      <c r="B320" s="3"/>
      <c r="F320" s="3"/>
    </row>
    <row r="321" spans="2:6">
      <c r="B321" s="3"/>
      <c r="F321" s="3"/>
    </row>
    <row r="322" spans="2:6">
      <c r="B322" s="3"/>
      <c r="F322" s="3"/>
    </row>
    <row r="323" spans="2:6">
      <c r="B323" s="3"/>
      <c r="F323" s="3"/>
    </row>
    <row r="324" spans="2:6">
      <c r="B324" s="3"/>
      <c r="F324" s="3"/>
    </row>
    <row r="325" spans="2:6">
      <c r="B325" s="3"/>
      <c r="F325" s="3"/>
    </row>
    <row r="326" spans="2:6">
      <c r="B326" s="3"/>
      <c r="F326" s="3"/>
    </row>
    <row r="327" spans="2:6">
      <c r="B327" s="3"/>
      <c r="F327" s="3"/>
    </row>
    <row r="328" spans="2:6">
      <c r="B328" s="3"/>
      <c r="F328" s="3"/>
    </row>
    <row r="329" spans="2:6">
      <c r="B329" s="3"/>
      <c r="F329" s="3"/>
    </row>
    <row r="330" spans="2:6">
      <c r="B330" s="3"/>
      <c r="F330" s="3"/>
    </row>
    <row r="331" spans="2:6">
      <c r="B331" s="3"/>
      <c r="F331" s="3"/>
    </row>
    <row r="332" spans="2:6">
      <c r="B332" s="3"/>
      <c r="F332" s="3"/>
    </row>
    <row r="333" spans="2:6">
      <c r="B333" s="3"/>
      <c r="F333" s="3"/>
    </row>
    <row r="334" spans="2:6">
      <c r="B334" s="3"/>
      <c r="F334" s="3"/>
    </row>
    <row r="335" spans="2:6">
      <c r="B335" s="3"/>
      <c r="F335" s="3"/>
    </row>
    <row r="336" spans="2:6">
      <c r="B336" s="3"/>
      <c r="F336" s="3"/>
    </row>
    <row r="337" spans="2:6">
      <c r="B337" s="3"/>
      <c r="F337" s="3"/>
    </row>
    <row r="338" spans="2:6">
      <c r="B338" s="3"/>
      <c r="F338" s="3"/>
    </row>
    <row r="339" spans="2:6">
      <c r="B339" s="3"/>
      <c r="F339" s="3"/>
    </row>
    <row r="340" spans="2:6">
      <c r="B340" s="3"/>
      <c r="F340" s="3"/>
    </row>
    <row r="341" spans="2:6">
      <c r="B341" s="3"/>
      <c r="F341" s="3"/>
    </row>
    <row r="342" spans="2:6">
      <c r="B342" s="3"/>
      <c r="F342" s="3"/>
    </row>
    <row r="343" spans="2:6">
      <c r="B343" s="3"/>
      <c r="F343" s="3"/>
    </row>
    <row r="344" spans="2:6">
      <c r="B344" s="3"/>
      <c r="F344" s="3"/>
    </row>
    <row r="345" spans="2:6">
      <c r="B345" s="3"/>
      <c r="F345" s="3"/>
    </row>
    <row r="346" spans="2:6">
      <c r="B346" s="3"/>
      <c r="F346" s="3"/>
    </row>
    <row r="347" spans="2:6">
      <c r="B347" s="3"/>
      <c r="F347" s="3"/>
    </row>
    <row r="348" spans="2:6">
      <c r="B348" s="3"/>
      <c r="F348" s="3"/>
    </row>
    <row r="349" spans="2:6">
      <c r="B349" s="3"/>
      <c r="F349" s="3"/>
    </row>
    <row r="350" spans="2:6">
      <c r="B350" s="3"/>
      <c r="F350" s="3"/>
    </row>
    <row r="351" spans="2:6">
      <c r="B351" s="3"/>
      <c r="F351" s="3"/>
    </row>
    <row r="352" spans="2:6">
      <c r="B352" s="3"/>
      <c r="F352" s="3"/>
    </row>
    <row r="353" spans="2:6">
      <c r="B353" s="3"/>
      <c r="F353" s="3"/>
    </row>
    <row r="354" spans="2:6">
      <c r="B354" s="3"/>
      <c r="F354" s="3"/>
    </row>
    <row r="355" spans="2:6">
      <c r="B355" s="3"/>
      <c r="F355" s="3"/>
    </row>
    <row r="356" spans="2:6">
      <c r="B356" s="3"/>
      <c r="F356" s="3"/>
    </row>
    <row r="357" spans="2:6">
      <c r="B357" s="3"/>
      <c r="F357" s="3"/>
    </row>
    <row r="358" spans="2:6">
      <c r="B358" s="3"/>
      <c r="F358" s="3"/>
    </row>
    <row r="359" spans="2:6">
      <c r="B359" s="3"/>
      <c r="F359" s="3"/>
    </row>
    <row r="360" spans="2:6">
      <c r="B360" s="3"/>
      <c r="F360" s="3"/>
    </row>
    <row r="361" spans="2:6">
      <c r="B361" s="3"/>
      <c r="F361" s="3"/>
    </row>
    <row r="362" spans="2:6">
      <c r="B362" s="3"/>
      <c r="F362" s="3"/>
    </row>
    <row r="363" spans="2:6">
      <c r="B363" s="3"/>
      <c r="F363" s="3"/>
    </row>
    <row r="364" spans="2:6">
      <c r="B364" s="3"/>
      <c r="F364" s="3"/>
    </row>
    <row r="365" spans="2:6">
      <c r="B365" s="3"/>
      <c r="F365" s="3"/>
    </row>
    <row r="366" spans="2:6">
      <c r="B366" s="3"/>
      <c r="F366" s="3"/>
    </row>
    <row r="367" spans="2:6">
      <c r="B367" s="3"/>
      <c r="F367" s="3"/>
    </row>
    <row r="368" spans="2:6">
      <c r="B368" s="3"/>
      <c r="F368" s="3"/>
    </row>
    <row r="369" spans="2:6">
      <c r="B369" s="3"/>
      <c r="F369" s="3"/>
    </row>
    <row r="370" spans="2:6">
      <c r="B370" s="3"/>
      <c r="F370" s="3"/>
    </row>
    <row r="371" spans="2:6">
      <c r="B371" s="3"/>
      <c r="F371" s="3"/>
    </row>
    <row r="372" spans="2:6">
      <c r="B372" s="3"/>
      <c r="F372" s="3"/>
    </row>
    <row r="373" spans="2:6">
      <c r="B373" s="3"/>
      <c r="F373" s="3"/>
    </row>
    <row r="374" spans="2:6">
      <c r="B374" s="3"/>
      <c r="F374" s="3"/>
    </row>
    <row r="375" spans="2:6">
      <c r="B375" s="3"/>
      <c r="F375" s="3"/>
    </row>
    <row r="376" spans="2:6">
      <c r="B376" s="3"/>
      <c r="F376" s="3"/>
    </row>
    <row r="377" spans="2:6">
      <c r="B377" s="3"/>
      <c r="F377" s="3"/>
    </row>
    <row r="378" spans="2:6">
      <c r="B378" s="3"/>
      <c r="F378" s="3"/>
    </row>
    <row r="379" spans="2:6">
      <c r="B379" s="3"/>
      <c r="F379" s="3"/>
    </row>
    <row r="380" spans="2:6">
      <c r="B380" s="3"/>
      <c r="F380" s="3"/>
    </row>
    <row r="381" spans="2:6">
      <c r="B381" s="3"/>
      <c r="F381" s="3"/>
    </row>
    <row r="382" spans="2:6">
      <c r="B382" s="3"/>
      <c r="F382" s="3"/>
    </row>
    <row r="383" spans="2:6">
      <c r="B383" s="3"/>
      <c r="F383" s="3"/>
    </row>
    <row r="384" spans="2:6">
      <c r="B384" s="3"/>
      <c r="F384" s="3"/>
    </row>
    <row r="385" spans="2:6">
      <c r="B385" s="3"/>
      <c r="F385" s="3"/>
    </row>
    <row r="386" spans="2:6">
      <c r="B386" s="3"/>
      <c r="F386" s="3"/>
    </row>
    <row r="387" spans="2:6">
      <c r="B387" s="3"/>
      <c r="F387" s="3"/>
    </row>
    <row r="388" spans="2:6">
      <c r="B388" s="3"/>
      <c r="F388" s="3"/>
    </row>
    <row r="389" spans="2:6">
      <c r="B389" s="3"/>
      <c r="F389" s="3"/>
    </row>
    <row r="390" spans="2:6">
      <c r="B390" s="3"/>
      <c r="F390" s="3"/>
    </row>
    <row r="391" spans="2:6">
      <c r="B391" s="3"/>
      <c r="F391" s="3"/>
    </row>
    <row r="392" spans="2:6">
      <c r="B392" s="3"/>
      <c r="F392" s="3"/>
    </row>
    <row r="393" spans="2:6">
      <c r="B393" s="3"/>
      <c r="F393" s="3"/>
    </row>
    <row r="394" spans="2:6">
      <c r="B394" s="3"/>
      <c r="F394" s="3"/>
    </row>
    <row r="395" spans="2:6">
      <c r="B395" s="3"/>
      <c r="F395" s="3"/>
    </row>
    <row r="396" spans="2:6">
      <c r="B396" s="3"/>
      <c r="F396" s="3"/>
    </row>
    <row r="397" spans="2:6">
      <c r="B397" s="3"/>
      <c r="F397" s="3"/>
    </row>
    <row r="398" spans="2:6">
      <c r="B398" s="3"/>
      <c r="F398" s="3"/>
    </row>
    <row r="399" spans="2:6">
      <c r="B399" s="3"/>
      <c r="F399" s="3"/>
    </row>
    <row r="400" spans="2:6">
      <c r="B400" s="3"/>
      <c r="F400" s="3"/>
    </row>
    <row r="401" spans="2:6">
      <c r="B401" s="3"/>
      <c r="F401" s="3"/>
    </row>
    <row r="402" spans="2:6">
      <c r="B402" s="3"/>
      <c r="F402" s="3"/>
    </row>
    <row r="403" spans="2:6">
      <c r="B403" s="3"/>
      <c r="F403" s="3"/>
    </row>
    <row r="404" spans="2:6">
      <c r="B404" s="3"/>
      <c r="F404" s="3"/>
    </row>
    <row r="405" spans="2:6">
      <c r="B405" s="3"/>
      <c r="F405" s="3"/>
    </row>
    <row r="406" spans="2:6">
      <c r="B406" s="3"/>
      <c r="F406" s="3"/>
    </row>
    <row r="407" spans="2:6">
      <c r="B407" s="3"/>
      <c r="F407" s="3"/>
    </row>
    <row r="408" spans="2:6">
      <c r="B408" s="3"/>
      <c r="F408" s="3"/>
    </row>
    <row r="409" spans="2:6">
      <c r="B409" s="3"/>
      <c r="F409" s="3"/>
    </row>
    <row r="410" spans="2:6">
      <c r="B410" s="3"/>
      <c r="F410" s="3"/>
    </row>
    <row r="411" spans="2:6">
      <c r="B411" s="3"/>
      <c r="F411" s="3"/>
    </row>
    <row r="412" spans="2:6">
      <c r="B412" s="3"/>
      <c r="F412" s="3"/>
    </row>
    <row r="413" spans="2:6">
      <c r="B413" s="3"/>
      <c r="F413" s="3"/>
    </row>
    <row r="414" spans="2:6">
      <c r="B414" s="3"/>
      <c r="F414" s="3"/>
    </row>
    <row r="415" spans="2:6">
      <c r="B415" s="3"/>
      <c r="F415" s="3"/>
    </row>
    <row r="416" spans="2:6">
      <c r="B416" s="3"/>
      <c r="F416" s="3"/>
    </row>
    <row r="417" spans="2:6">
      <c r="B417" s="3"/>
      <c r="F417" s="3"/>
    </row>
    <row r="418" spans="2:6">
      <c r="B418" s="3"/>
      <c r="F418" s="3"/>
    </row>
    <row r="419" spans="2:6">
      <c r="B419" s="3"/>
      <c r="F419" s="3"/>
    </row>
    <row r="420" spans="2:6">
      <c r="B420" s="3"/>
      <c r="F420" s="3"/>
    </row>
    <row r="421" spans="2:6">
      <c r="B421" s="3"/>
      <c r="F421" s="3"/>
    </row>
    <row r="422" spans="2:6">
      <c r="B422" s="3"/>
      <c r="F422" s="3"/>
    </row>
    <row r="423" spans="2:6">
      <c r="B423" s="3"/>
      <c r="F423" s="3"/>
    </row>
    <row r="424" spans="2:6">
      <c r="B424" s="3"/>
      <c r="F424" s="3"/>
    </row>
    <row r="425" spans="2:6">
      <c r="B425" s="3"/>
      <c r="F425" s="3"/>
    </row>
    <row r="426" spans="2:6">
      <c r="B426" s="3"/>
      <c r="F426" s="3"/>
    </row>
    <row r="427" spans="2:6">
      <c r="B427" s="3"/>
      <c r="F427" s="3"/>
    </row>
    <row r="428" spans="2:6">
      <c r="B428" s="3"/>
      <c r="F428" s="3"/>
    </row>
    <row r="429" spans="2:6">
      <c r="B429" s="3"/>
      <c r="F429" s="3"/>
    </row>
    <row r="430" spans="2:6">
      <c r="B430" s="3"/>
      <c r="F430" s="3"/>
    </row>
    <row r="431" spans="2:6">
      <c r="B431" s="3"/>
      <c r="F431" s="3"/>
    </row>
    <row r="432" spans="2:6">
      <c r="B432" s="3"/>
      <c r="F432" s="3"/>
    </row>
    <row r="433" spans="2:6">
      <c r="B433" s="3"/>
      <c r="F433" s="3"/>
    </row>
    <row r="434" spans="2:6">
      <c r="B434" s="3"/>
      <c r="F434" s="3"/>
    </row>
    <row r="435" spans="2:6">
      <c r="B435" s="3"/>
      <c r="F435" s="3"/>
    </row>
    <row r="436" spans="2:6">
      <c r="B436" s="3"/>
      <c r="F436" s="3"/>
    </row>
    <row r="437" spans="2:6">
      <c r="B437" s="3"/>
      <c r="F437" s="3"/>
    </row>
    <row r="438" spans="2:6">
      <c r="B438" s="3"/>
      <c r="F438" s="3"/>
    </row>
    <row r="439" spans="2:6">
      <c r="B439" s="3"/>
      <c r="F439" s="3"/>
    </row>
    <row r="440" spans="2:6">
      <c r="B440" s="3"/>
      <c r="F440" s="3"/>
    </row>
    <row r="441" spans="2:6">
      <c r="B441" s="3"/>
      <c r="F441" s="3"/>
    </row>
    <row r="442" spans="2:6">
      <c r="B442" s="3"/>
      <c r="F442" s="3"/>
    </row>
    <row r="443" spans="2:6">
      <c r="B443" s="3"/>
      <c r="F443" s="3"/>
    </row>
    <row r="444" spans="2:6">
      <c r="B444" s="3"/>
      <c r="F444" s="3"/>
    </row>
    <row r="445" spans="2:6">
      <c r="B445" s="3"/>
      <c r="F445" s="3"/>
    </row>
    <row r="446" spans="2:6">
      <c r="B446" s="3"/>
      <c r="F446" s="3"/>
    </row>
    <row r="447" spans="2:6">
      <c r="B447" s="3"/>
      <c r="F447" s="3"/>
    </row>
    <row r="448" spans="2:6">
      <c r="B448" s="3"/>
      <c r="F448" s="3"/>
    </row>
    <row r="449" spans="2:6">
      <c r="B449" s="3"/>
      <c r="F449" s="3"/>
    </row>
    <row r="450" spans="2:6">
      <c r="B450" s="3"/>
      <c r="F450" s="3"/>
    </row>
    <row r="451" spans="2:6">
      <c r="B451" s="3"/>
      <c r="F451" s="3"/>
    </row>
    <row r="452" spans="2:6">
      <c r="B452" s="3"/>
      <c r="F452" s="3"/>
    </row>
    <row r="453" spans="2:6">
      <c r="B453" s="3"/>
      <c r="F453" s="3"/>
    </row>
    <row r="454" spans="2:6">
      <c r="B454" s="3"/>
      <c r="F454" s="3"/>
    </row>
    <row r="455" spans="2:6">
      <c r="B455" s="3"/>
      <c r="F455" s="3"/>
    </row>
    <row r="456" spans="2:6">
      <c r="B456" s="3"/>
      <c r="F456" s="3"/>
    </row>
    <row r="457" spans="2:6">
      <c r="B457" s="3"/>
      <c r="F457" s="3"/>
    </row>
    <row r="458" spans="2:6">
      <c r="B458" s="3"/>
      <c r="F458" s="3"/>
    </row>
    <row r="459" spans="2:6">
      <c r="B459" s="3"/>
      <c r="F459" s="3"/>
    </row>
    <row r="460" spans="2:6">
      <c r="B460" s="3"/>
      <c r="F460" s="3"/>
    </row>
    <row r="461" spans="2:6">
      <c r="B461" s="3"/>
      <c r="F461" s="3"/>
    </row>
    <row r="462" spans="2:6">
      <c r="B462" s="3"/>
      <c r="F462" s="3"/>
    </row>
    <row r="463" spans="2:6">
      <c r="B463" s="3"/>
      <c r="F463" s="3"/>
    </row>
    <row r="464" spans="2:6">
      <c r="B464" s="3"/>
      <c r="F464" s="3"/>
    </row>
    <row r="465" spans="2:6">
      <c r="B465" s="3"/>
      <c r="F465" s="3"/>
    </row>
    <row r="466" spans="2:6">
      <c r="B466" s="3"/>
      <c r="F466" s="3"/>
    </row>
    <row r="467" spans="2:6">
      <c r="B467" s="3"/>
      <c r="F467" s="3"/>
    </row>
    <row r="468" spans="2:6">
      <c r="B468" s="3"/>
      <c r="F468" s="3"/>
    </row>
    <row r="469" spans="2:6">
      <c r="B469" s="3"/>
      <c r="F469" s="3"/>
    </row>
    <row r="470" spans="2:6">
      <c r="B470" s="3"/>
      <c r="F470" s="3"/>
    </row>
    <row r="471" spans="2:6">
      <c r="B471" s="3"/>
      <c r="F471" s="3"/>
    </row>
    <row r="472" spans="2:6">
      <c r="B472" s="3"/>
      <c r="F472" s="3"/>
    </row>
    <row r="473" spans="2:6">
      <c r="B473" s="3"/>
      <c r="F473" s="3"/>
    </row>
    <row r="474" spans="2:6">
      <c r="B474" s="3"/>
      <c r="F474" s="3"/>
    </row>
    <row r="475" spans="2:6">
      <c r="B475" s="3"/>
      <c r="F475" s="3"/>
    </row>
    <row r="476" spans="2:6">
      <c r="B476" s="3"/>
      <c r="F476" s="3"/>
    </row>
    <row r="477" spans="2:6">
      <c r="B477" s="3"/>
      <c r="F477" s="3"/>
    </row>
    <row r="478" spans="2:6">
      <c r="B478" s="3"/>
      <c r="F478" s="3"/>
    </row>
    <row r="479" spans="2:6">
      <c r="B479" s="3"/>
      <c r="F479" s="3"/>
    </row>
    <row r="480" spans="2:6">
      <c r="B480" s="3"/>
      <c r="F480" s="3"/>
    </row>
    <row r="481" spans="2:6">
      <c r="B481" s="3"/>
      <c r="F481" s="3"/>
    </row>
    <row r="482" spans="2:6">
      <c r="B482" s="3"/>
      <c r="F482" s="3"/>
    </row>
    <row r="483" spans="2:6">
      <c r="B483" s="3"/>
      <c r="F483" s="3"/>
    </row>
    <row r="484" spans="2:6">
      <c r="B484" s="3"/>
      <c r="F484" s="3"/>
    </row>
    <row r="485" spans="2:6">
      <c r="B485" s="3"/>
      <c r="F485" s="3"/>
    </row>
    <row r="486" spans="2:6">
      <c r="B486" s="3"/>
      <c r="F486" s="3"/>
    </row>
    <row r="487" spans="2:6">
      <c r="B487" s="3"/>
      <c r="F487" s="3"/>
    </row>
    <row r="488" spans="2:6">
      <c r="B488" s="3"/>
      <c r="F488" s="3"/>
    </row>
    <row r="489" spans="2:6">
      <c r="B489" s="3"/>
      <c r="F489" s="3"/>
    </row>
    <row r="490" spans="2:6">
      <c r="B490" s="3"/>
      <c r="F490" s="3"/>
    </row>
    <row r="491" spans="2:6">
      <c r="B491" s="3"/>
      <c r="F491" s="3"/>
    </row>
    <row r="492" spans="2:6">
      <c r="B492" s="3"/>
      <c r="F492" s="3"/>
    </row>
    <row r="493" spans="2:6">
      <c r="B493" s="3"/>
      <c r="F493" s="3"/>
    </row>
    <row r="494" spans="2:6">
      <c r="B494" s="3"/>
      <c r="F494" s="3"/>
    </row>
    <row r="495" spans="2:6">
      <c r="B495" s="3"/>
      <c r="F495" s="3"/>
    </row>
    <row r="496" spans="2:6">
      <c r="B496" s="3"/>
      <c r="F496" s="3"/>
    </row>
    <row r="497" spans="2:6">
      <c r="B497" s="3"/>
      <c r="F497" s="3"/>
    </row>
    <row r="498" spans="2:6">
      <c r="B498" s="3"/>
      <c r="F498" s="3"/>
    </row>
    <row r="499" spans="2:6">
      <c r="B499" s="3"/>
      <c r="F499" s="3"/>
    </row>
    <row r="500" spans="2:6">
      <c r="B500" s="3"/>
      <c r="F500" s="3"/>
    </row>
    <row r="501" spans="2:6">
      <c r="B501" s="3"/>
      <c r="F501" s="3"/>
    </row>
    <row r="502" spans="2:6">
      <c r="B502" s="3"/>
      <c r="F502" s="3"/>
    </row>
    <row r="503" spans="2:6">
      <c r="B503" s="3"/>
      <c r="F503" s="3"/>
    </row>
    <row r="504" spans="2:6">
      <c r="B504" s="3"/>
      <c r="F504" s="3"/>
    </row>
    <row r="505" spans="2:6">
      <c r="B505" s="3"/>
      <c r="F505" s="3"/>
    </row>
    <row r="506" spans="2:6">
      <c r="B506" s="3"/>
      <c r="F506" s="3"/>
    </row>
    <row r="507" spans="2:6">
      <c r="B507" s="3"/>
      <c r="F507" s="3"/>
    </row>
    <row r="508" spans="2:6">
      <c r="B508" s="3"/>
      <c r="F508" s="3"/>
    </row>
    <row r="509" spans="2:6">
      <c r="B509" s="3"/>
      <c r="F509" s="3"/>
    </row>
    <row r="510" spans="2:6">
      <c r="B510" s="3"/>
      <c r="F510" s="3"/>
    </row>
    <row r="511" spans="2:6">
      <c r="B511" s="3"/>
      <c r="F511" s="3"/>
    </row>
    <row r="512" spans="2:6">
      <c r="B512" s="3"/>
      <c r="F512" s="3"/>
    </row>
    <row r="513" spans="2:6">
      <c r="B513" s="3"/>
      <c r="F513" s="3"/>
    </row>
    <row r="514" spans="2:6">
      <c r="B514" s="3"/>
      <c r="F514" s="3"/>
    </row>
    <row r="515" spans="2:6">
      <c r="B515" s="3"/>
      <c r="F515" s="3"/>
    </row>
    <row r="516" spans="2:6">
      <c r="B516" s="3"/>
      <c r="F516" s="3"/>
    </row>
    <row r="517" spans="2:6">
      <c r="B517" s="3"/>
      <c r="F517" s="3"/>
    </row>
    <row r="518" spans="2:6">
      <c r="B518" s="3"/>
      <c r="F518" s="3"/>
    </row>
    <row r="519" spans="2:6">
      <c r="B519" s="3"/>
      <c r="F519" s="3"/>
    </row>
    <row r="520" spans="2:6">
      <c r="B520" s="3"/>
      <c r="F520" s="3"/>
    </row>
    <row r="521" spans="2:6">
      <c r="B521" s="3"/>
      <c r="F521" s="3"/>
    </row>
    <row r="522" spans="2:6">
      <c r="B522" s="3"/>
      <c r="F522" s="3"/>
    </row>
    <row r="523" spans="2:6">
      <c r="B523" s="3"/>
      <c r="F523" s="3"/>
    </row>
    <row r="524" spans="2:6">
      <c r="B524" s="3"/>
      <c r="F524" s="3"/>
    </row>
    <row r="525" spans="2:6">
      <c r="B525" s="3"/>
      <c r="F525" s="3"/>
    </row>
    <row r="526" spans="2:6">
      <c r="B526" s="3"/>
      <c r="F526" s="3"/>
    </row>
    <row r="527" spans="2:6">
      <c r="B527" s="3"/>
      <c r="F527" s="3"/>
    </row>
    <row r="528" spans="2:6">
      <c r="B528" s="3"/>
      <c r="F528" s="3"/>
    </row>
    <row r="529" spans="2:6">
      <c r="B529" s="3"/>
      <c r="F529" s="3"/>
    </row>
    <row r="530" spans="2:6">
      <c r="B530" s="3"/>
      <c r="F530" s="3"/>
    </row>
    <row r="531" spans="2:6">
      <c r="B531" s="3"/>
      <c r="F531" s="3"/>
    </row>
    <row r="532" spans="2:6">
      <c r="B532" s="3"/>
      <c r="F532" s="3"/>
    </row>
    <row r="533" spans="2:6">
      <c r="B533" s="3"/>
      <c r="F533" s="3"/>
    </row>
    <row r="534" spans="2:6">
      <c r="B534" s="3"/>
      <c r="F534" s="3"/>
    </row>
    <row r="535" spans="2:6">
      <c r="B535" s="3"/>
      <c r="F535" s="3"/>
    </row>
    <row r="536" spans="2:6">
      <c r="B536" s="3"/>
      <c r="F536" s="3"/>
    </row>
    <row r="537" spans="2:6">
      <c r="B537" s="3"/>
      <c r="F537" s="3"/>
    </row>
    <row r="538" spans="2:6">
      <c r="B538" s="3"/>
      <c r="F538" s="3"/>
    </row>
    <row r="539" spans="2:6">
      <c r="B539" s="3"/>
      <c r="F539" s="3"/>
    </row>
    <row r="540" spans="2:6">
      <c r="B540" s="3"/>
      <c r="F540" s="3"/>
    </row>
    <row r="541" spans="2:6">
      <c r="B541" s="3"/>
      <c r="F541" s="3"/>
    </row>
    <row r="542" spans="2:6">
      <c r="B542" s="3"/>
      <c r="F542" s="3"/>
    </row>
    <row r="543" spans="2:6">
      <c r="B543" s="3"/>
      <c r="F543" s="3"/>
    </row>
    <row r="544" spans="2:6">
      <c r="B544" s="3"/>
      <c r="F544" s="3"/>
    </row>
    <row r="545" spans="2:6">
      <c r="B545" s="3"/>
      <c r="F545" s="3"/>
    </row>
    <row r="546" spans="2:6">
      <c r="B546" s="3"/>
      <c r="F546" s="3"/>
    </row>
    <row r="547" spans="2:6">
      <c r="B547" s="3"/>
      <c r="F547" s="3"/>
    </row>
    <row r="548" spans="2:6">
      <c r="B548" s="3"/>
      <c r="F548" s="3"/>
    </row>
    <row r="549" spans="2:6">
      <c r="B549" s="3"/>
      <c r="F549" s="3"/>
    </row>
    <row r="550" spans="2:6">
      <c r="B550" s="3"/>
      <c r="F550" s="3"/>
    </row>
    <row r="551" spans="2:6">
      <c r="B551" s="3"/>
      <c r="F551" s="3"/>
    </row>
    <row r="552" spans="2:6">
      <c r="B552" s="3"/>
      <c r="F552" s="3"/>
    </row>
    <row r="553" spans="2:6">
      <c r="B553" s="3"/>
      <c r="F553" s="3"/>
    </row>
    <row r="554" spans="2:6">
      <c r="B554" s="3"/>
      <c r="F554" s="3"/>
    </row>
    <row r="555" spans="2:6">
      <c r="B555" s="3"/>
      <c r="F555" s="3"/>
    </row>
    <row r="556" spans="2:6">
      <c r="B556" s="3"/>
      <c r="F556" s="3"/>
    </row>
    <row r="557" spans="2:6">
      <c r="B557" s="3"/>
      <c r="F557" s="3"/>
    </row>
    <row r="558" spans="2:6">
      <c r="B558" s="3"/>
      <c r="F558" s="3"/>
    </row>
    <row r="559" spans="2:6">
      <c r="B559" s="3"/>
      <c r="F559" s="3"/>
    </row>
    <row r="560" spans="2:6">
      <c r="B560" s="3"/>
      <c r="F560" s="3"/>
    </row>
    <row r="561" spans="2:6">
      <c r="B561" s="3"/>
      <c r="F561" s="3"/>
    </row>
    <row r="562" spans="2:6">
      <c r="B562" s="3"/>
      <c r="F562" s="3"/>
    </row>
    <row r="563" spans="2:6">
      <c r="B563" s="3"/>
      <c r="F563" s="3"/>
    </row>
    <row r="564" spans="2:6">
      <c r="B564" s="3"/>
      <c r="F564" s="3"/>
    </row>
    <row r="565" spans="2:6">
      <c r="B565" s="3"/>
      <c r="F565" s="3"/>
    </row>
    <row r="566" spans="2:6">
      <c r="B566" s="3"/>
      <c r="F566" s="3"/>
    </row>
    <row r="567" spans="2:6">
      <c r="B567" s="3"/>
      <c r="F567" s="3"/>
    </row>
    <row r="568" spans="2:6">
      <c r="B568" s="3"/>
      <c r="F568" s="3"/>
    </row>
    <row r="569" spans="2:6">
      <c r="B569" s="3"/>
      <c r="F569" s="3"/>
    </row>
    <row r="570" spans="2:6">
      <c r="B570" s="3"/>
      <c r="F570" s="3"/>
    </row>
    <row r="571" spans="2:6">
      <c r="B571" s="3"/>
      <c r="F571" s="3"/>
    </row>
    <row r="572" spans="2:6">
      <c r="B572" s="3"/>
      <c r="F572" s="3"/>
    </row>
    <row r="573" spans="2:6">
      <c r="B573" s="3"/>
      <c r="F573" s="3"/>
    </row>
    <row r="574" spans="2:6">
      <c r="B574" s="3"/>
      <c r="F574" s="3"/>
    </row>
    <row r="575" spans="2:6">
      <c r="B575" s="3"/>
      <c r="F575" s="3"/>
    </row>
    <row r="576" spans="2:6">
      <c r="B576" s="3"/>
      <c r="F576" s="3"/>
    </row>
    <row r="577" spans="2:6">
      <c r="B577" s="3"/>
      <c r="F577" s="3"/>
    </row>
    <row r="578" spans="2:6">
      <c r="B578" s="3"/>
      <c r="F578" s="3"/>
    </row>
    <row r="579" spans="2:6">
      <c r="B579" s="3"/>
      <c r="F579" s="3"/>
    </row>
    <row r="580" spans="2:6">
      <c r="B580" s="3"/>
      <c r="F580" s="3"/>
    </row>
    <row r="581" spans="2:6">
      <c r="B581" s="3"/>
      <c r="F581" s="3"/>
    </row>
    <row r="582" spans="2:6">
      <c r="B582" s="3"/>
      <c r="F582" s="3"/>
    </row>
    <row r="583" spans="2:6">
      <c r="B583" s="3"/>
      <c r="F583" s="3"/>
    </row>
    <row r="584" spans="2:6">
      <c r="B584" s="3"/>
      <c r="F584" s="3"/>
    </row>
    <row r="585" spans="2:6">
      <c r="B585" s="3"/>
      <c r="F585" s="3"/>
    </row>
    <row r="586" spans="2:6">
      <c r="B586" s="3"/>
      <c r="F586" s="3"/>
    </row>
    <row r="587" spans="2:6">
      <c r="B587" s="3"/>
      <c r="F587" s="3"/>
    </row>
    <row r="588" spans="2:6">
      <c r="B588" s="3"/>
      <c r="F588" s="3"/>
    </row>
    <row r="589" spans="2:6">
      <c r="B589" s="3"/>
      <c r="F589" s="3"/>
    </row>
    <row r="590" spans="2:6">
      <c r="B590" s="3"/>
      <c r="F590" s="3"/>
    </row>
    <row r="591" spans="2:6">
      <c r="B591" s="3"/>
      <c r="F591" s="3"/>
    </row>
    <row r="592" spans="2:6">
      <c r="B592" s="3"/>
      <c r="F592" s="3"/>
    </row>
    <row r="593" spans="2:6">
      <c r="B593" s="3"/>
      <c r="F593" s="3"/>
    </row>
    <row r="594" spans="2:6">
      <c r="B594" s="3"/>
      <c r="F594" s="3"/>
    </row>
    <row r="595" spans="2:6">
      <c r="B595" s="3"/>
      <c r="F595" s="3"/>
    </row>
    <row r="596" spans="2:6">
      <c r="B596" s="3"/>
      <c r="F596" s="3"/>
    </row>
    <row r="597" spans="2:6">
      <c r="B597" s="3"/>
      <c r="F597" s="3"/>
    </row>
    <row r="598" spans="2:6">
      <c r="B598" s="3"/>
      <c r="F598" s="3"/>
    </row>
    <row r="599" spans="2:6">
      <c r="B599" s="3"/>
      <c r="F599" s="3"/>
    </row>
    <row r="600" spans="2:6">
      <c r="B600" s="3"/>
      <c r="F600" s="3"/>
    </row>
    <row r="601" spans="2:6">
      <c r="B601" s="3"/>
      <c r="F601" s="3"/>
    </row>
    <row r="602" spans="2:6">
      <c r="B602" s="3"/>
      <c r="F602" s="3"/>
    </row>
    <row r="603" spans="2:6">
      <c r="B603" s="3"/>
      <c r="F603" s="3"/>
    </row>
    <row r="604" spans="2:6">
      <c r="B604" s="3"/>
      <c r="F604" s="3"/>
    </row>
    <row r="605" spans="2:6">
      <c r="B605" s="3"/>
      <c r="F605" s="3"/>
    </row>
    <row r="606" spans="2:6">
      <c r="B606" s="3"/>
      <c r="F606" s="3"/>
    </row>
    <row r="607" spans="2:6">
      <c r="B607" s="3"/>
      <c r="F607" s="3"/>
    </row>
    <row r="608" spans="2:6">
      <c r="B608" s="3"/>
      <c r="F608" s="3"/>
    </row>
    <row r="609" spans="2:6">
      <c r="B609" s="3"/>
      <c r="F609" s="3"/>
    </row>
    <row r="610" spans="2:6">
      <c r="B610" s="3"/>
      <c r="F610" s="3"/>
    </row>
    <row r="611" spans="2:6">
      <c r="B611" s="3"/>
      <c r="F611" s="3"/>
    </row>
    <row r="612" spans="2:6">
      <c r="B612" s="3"/>
      <c r="F612" s="3"/>
    </row>
    <row r="613" spans="2:6">
      <c r="B613" s="3"/>
      <c r="F613" s="3"/>
    </row>
    <row r="614" spans="2:6">
      <c r="B614" s="3"/>
      <c r="F614" s="3"/>
    </row>
    <row r="615" spans="2:6">
      <c r="B615" s="3"/>
      <c r="F615" s="3"/>
    </row>
    <row r="616" spans="2:6">
      <c r="B616" s="3"/>
      <c r="F616" s="3"/>
    </row>
    <row r="617" spans="2:6">
      <c r="B617" s="3"/>
      <c r="F617" s="3"/>
    </row>
    <row r="618" spans="2:6">
      <c r="B618" s="3"/>
      <c r="F618" s="3"/>
    </row>
    <row r="619" spans="2:6">
      <c r="B619" s="3"/>
      <c r="F619" s="3"/>
    </row>
    <row r="620" spans="2:6">
      <c r="B620" s="3"/>
      <c r="F620" s="3"/>
    </row>
    <row r="621" spans="2:6">
      <c r="B621" s="3"/>
      <c r="F621" s="3"/>
    </row>
    <row r="622" spans="2:6">
      <c r="B622" s="3"/>
      <c r="F622" s="3"/>
    </row>
    <row r="623" spans="2:6">
      <c r="B623" s="3"/>
      <c r="F623" s="3"/>
    </row>
    <row r="624" spans="2:6">
      <c r="B624" s="3"/>
      <c r="F624" s="3"/>
    </row>
    <row r="625" spans="2:6">
      <c r="B625" s="3"/>
      <c r="F625" s="3"/>
    </row>
    <row r="626" spans="2:6">
      <c r="B626" s="3"/>
      <c r="F626" s="3"/>
    </row>
    <row r="627" spans="2:6">
      <c r="B627" s="3"/>
      <c r="F627" s="3"/>
    </row>
    <row r="628" spans="2:6">
      <c r="B628" s="3"/>
      <c r="F628" s="3"/>
    </row>
    <row r="629" spans="2:6">
      <c r="B629" s="3"/>
      <c r="F629" s="3"/>
    </row>
    <row r="630" spans="2:6">
      <c r="B630" s="3"/>
      <c r="F630" s="3"/>
    </row>
    <row r="631" spans="2:6">
      <c r="B631" s="3"/>
      <c r="F631" s="3"/>
    </row>
    <row r="632" spans="2:6">
      <c r="B632" s="3"/>
      <c r="F632" s="3"/>
    </row>
    <row r="633" spans="2:6">
      <c r="B633" s="3"/>
      <c r="F633" s="3"/>
    </row>
    <row r="634" spans="2:6">
      <c r="B634" s="3"/>
      <c r="F634" s="3"/>
    </row>
    <row r="635" spans="2:6">
      <c r="B635" s="3"/>
      <c r="F635" s="3"/>
    </row>
    <row r="636" spans="2:6">
      <c r="B636" s="3"/>
      <c r="F636" s="3"/>
    </row>
    <row r="637" spans="2:6">
      <c r="B637" s="3"/>
      <c r="F637" s="3"/>
    </row>
    <row r="638" spans="2:6">
      <c r="B638" s="3"/>
      <c r="F638" s="3"/>
    </row>
    <row r="639" spans="2:6">
      <c r="B639" s="3"/>
      <c r="F639" s="3"/>
    </row>
    <row r="640" spans="2:6">
      <c r="B640" s="3"/>
      <c r="F640" s="3"/>
    </row>
    <row r="641" spans="2:6">
      <c r="B641" s="3"/>
      <c r="F641" s="3"/>
    </row>
    <row r="642" spans="2:6">
      <c r="B642" s="3"/>
      <c r="F642" s="3"/>
    </row>
    <row r="643" spans="2:6">
      <c r="B643" s="3"/>
      <c r="F643" s="3"/>
    </row>
    <row r="644" spans="2:6">
      <c r="B644" s="3"/>
      <c r="F644" s="3"/>
    </row>
    <row r="645" spans="2:6">
      <c r="B645" s="3"/>
      <c r="F645" s="3"/>
    </row>
    <row r="646" spans="2:6">
      <c r="B646" s="3"/>
      <c r="F646" s="3"/>
    </row>
    <row r="647" spans="2:6">
      <c r="B647" s="3"/>
      <c r="F647" s="3"/>
    </row>
    <row r="648" spans="2:6">
      <c r="B648" s="3"/>
      <c r="F648" s="3"/>
    </row>
    <row r="649" spans="2:6">
      <c r="B649" s="3"/>
      <c r="F649" s="3"/>
    </row>
    <row r="650" spans="2:6">
      <c r="B650" s="3"/>
      <c r="F650" s="3"/>
    </row>
    <row r="651" spans="2:6">
      <c r="B651" s="3"/>
      <c r="F651" s="3"/>
    </row>
    <row r="652" spans="2:6">
      <c r="B652" s="3"/>
      <c r="F652" s="3"/>
    </row>
    <row r="653" spans="2:6">
      <c r="B653" s="3"/>
      <c r="F653" s="3"/>
    </row>
    <row r="654" spans="2:6">
      <c r="B654" s="3"/>
      <c r="F654" s="3"/>
    </row>
    <row r="655" spans="2:6">
      <c r="B655" s="3"/>
      <c r="F655" s="3"/>
    </row>
    <row r="656" spans="2:6">
      <c r="B656" s="3"/>
      <c r="F656" s="3"/>
    </row>
    <row r="657" spans="2:6">
      <c r="B657" s="3"/>
      <c r="F657" s="3"/>
    </row>
    <row r="658" spans="2:6">
      <c r="B658" s="3"/>
      <c r="F658" s="3"/>
    </row>
    <row r="659" spans="2:6">
      <c r="B659" s="3"/>
      <c r="F659" s="3"/>
    </row>
    <row r="660" spans="2:6">
      <c r="B660" s="3"/>
      <c r="F660" s="3"/>
    </row>
    <row r="661" spans="2:6">
      <c r="B661" s="3"/>
      <c r="F661" s="3"/>
    </row>
    <row r="662" spans="2:6">
      <c r="B662" s="3"/>
      <c r="F662" s="3"/>
    </row>
    <row r="663" spans="2:6">
      <c r="B663" s="3"/>
      <c r="F663" s="3"/>
    </row>
    <row r="664" spans="2:6">
      <c r="B664" s="3"/>
      <c r="F664" s="3"/>
    </row>
    <row r="665" spans="2:6">
      <c r="B665" s="3"/>
      <c r="F665" s="3"/>
    </row>
    <row r="666" spans="2:6">
      <c r="B666" s="3"/>
      <c r="F666" s="3"/>
    </row>
    <row r="667" spans="2:6">
      <c r="B667" s="3"/>
      <c r="F667" s="3"/>
    </row>
    <row r="668" spans="2:6">
      <c r="B668" s="3"/>
      <c r="F668" s="3"/>
    </row>
    <row r="669" spans="2:6">
      <c r="B669" s="3"/>
      <c r="F669" s="3"/>
    </row>
    <row r="670" spans="2:6">
      <c r="B670" s="3"/>
      <c r="F670" s="3"/>
    </row>
    <row r="671" spans="2:6">
      <c r="B671" s="3"/>
      <c r="F671" s="3"/>
    </row>
    <row r="672" spans="2:6">
      <c r="B672" s="3"/>
      <c r="F672" s="3"/>
    </row>
    <row r="673" spans="2:6">
      <c r="B673" s="3"/>
      <c r="F673" s="3"/>
    </row>
    <row r="674" spans="2:6">
      <c r="B674" s="3"/>
      <c r="F674" s="3"/>
    </row>
    <row r="675" spans="2:6">
      <c r="B675" s="3"/>
      <c r="F675" s="3"/>
    </row>
    <row r="676" spans="2:6">
      <c r="B676" s="3"/>
      <c r="F676" s="3"/>
    </row>
    <row r="677" spans="2:6">
      <c r="B677" s="3"/>
      <c r="F677" s="3"/>
    </row>
    <row r="678" spans="2:6">
      <c r="B678" s="3"/>
      <c r="F678" s="3"/>
    </row>
    <row r="679" spans="2:6">
      <c r="B679" s="3"/>
      <c r="F679" s="3"/>
    </row>
    <row r="680" spans="2:6">
      <c r="B680" s="3"/>
      <c r="F680" s="3"/>
    </row>
    <row r="681" spans="2:6">
      <c r="B681" s="3"/>
      <c r="F681" s="3"/>
    </row>
    <row r="682" spans="2:6">
      <c r="B682" s="3"/>
      <c r="F682" s="3"/>
    </row>
    <row r="683" spans="2:6">
      <c r="B683" s="3"/>
      <c r="F683" s="3"/>
    </row>
    <row r="684" spans="2:6">
      <c r="B684" s="3"/>
      <c r="F684" s="3"/>
    </row>
    <row r="685" spans="2:6">
      <c r="B685" s="3"/>
      <c r="F685" s="3"/>
    </row>
    <row r="686" spans="2:6">
      <c r="B686" s="3"/>
      <c r="F686" s="3"/>
    </row>
    <row r="687" spans="2:6">
      <c r="B687" s="3"/>
      <c r="F687" s="3"/>
    </row>
    <row r="688" spans="2:6">
      <c r="B688" s="3"/>
      <c r="F688" s="3"/>
    </row>
    <row r="689" spans="2:6">
      <c r="B689" s="3"/>
      <c r="F689" s="3"/>
    </row>
    <row r="690" spans="2:6">
      <c r="B690" s="3"/>
      <c r="F690" s="3"/>
    </row>
    <row r="691" spans="2:6">
      <c r="B691" s="3"/>
      <c r="F691" s="3"/>
    </row>
    <row r="692" spans="2:6">
      <c r="B692" s="3"/>
      <c r="F692" s="3"/>
    </row>
    <row r="693" spans="2:6">
      <c r="B693" s="3"/>
      <c r="F693" s="3"/>
    </row>
    <row r="694" spans="2:6">
      <c r="B694" s="3"/>
      <c r="F694" s="3"/>
    </row>
    <row r="695" spans="2:6">
      <c r="B695" s="3"/>
      <c r="F695" s="3"/>
    </row>
    <row r="696" spans="2:6">
      <c r="B696" s="3"/>
      <c r="F696" s="3"/>
    </row>
    <row r="697" spans="2:6">
      <c r="B697" s="3"/>
      <c r="F697" s="3"/>
    </row>
    <row r="698" spans="2:6">
      <c r="B698" s="3"/>
      <c r="F698" s="3"/>
    </row>
    <row r="699" spans="2:6">
      <c r="B699" s="3"/>
      <c r="F699" s="3"/>
    </row>
    <row r="700" spans="2:6">
      <c r="B700" s="3"/>
      <c r="F700" s="3"/>
    </row>
    <row r="701" spans="2:6">
      <c r="B701" s="3"/>
      <c r="F701" s="3"/>
    </row>
    <row r="702" spans="2:6">
      <c r="B702" s="3"/>
      <c r="F702" s="3"/>
    </row>
    <row r="703" spans="2:6">
      <c r="B703" s="3"/>
      <c r="F703" s="3"/>
    </row>
    <row r="704" spans="2:6">
      <c r="B704" s="3"/>
      <c r="F704" s="3"/>
    </row>
    <row r="705" spans="2:6">
      <c r="B705" s="3"/>
      <c r="F705" s="3"/>
    </row>
    <row r="706" spans="2:6">
      <c r="B706" s="3"/>
      <c r="F706" s="3"/>
    </row>
    <row r="707" spans="2:6">
      <c r="B707" s="3"/>
      <c r="F707" s="3"/>
    </row>
    <row r="708" spans="2:6">
      <c r="B708" s="3"/>
      <c r="F708" s="3"/>
    </row>
    <row r="709" spans="2:6">
      <c r="B709" s="3"/>
      <c r="F709" s="3"/>
    </row>
    <row r="710" spans="2:6">
      <c r="B710" s="3"/>
      <c r="F710" s="3"/>
    </row>
    <row r="711" spans="2:6">
      <c r="B711" s="3"/>
      <c r="F711" s="3"/>
    </row>
    <row r="712" spans="2:6">
      <c r="B712" s="3"/>
      <c r="F712" s="3"/>
    </row>
    <row r="713" spans="2:6">
      <c r="B713" s="3"/>
      <c r="F713" s="3"/>
    </row>
    <row r="714" spans="2:6">
      <c r="B714" s="3"/>
      <c r="F714" s="3"/>
    </row>
    <row r="715" spans="2:6">
      <c r="B715" s="3"/>
      <c r="F715" s="3"/>
    </row>
    <row r="716" spans="2:6">
      <c r="B716" s="3"/>
      <c r="F716" s="3"/>
    </row>
    <row r="717" spans="2:6">
      <c r="B717" s="3"/>
      <c r="F717" s="3"/>
    </row>
    <row r="718" spans="2:6">
      <c r="B718" s="3"/>
      <c r="F718" s="3"/>
    </row>
    <row r="719" spans="2:6">
      <c r="B719" s="3"/>
      <c r="F719" s="3"/>
    </row>
    <row r="720" spans="2:6">
      <c r="B720" s="3"/>
      <c r="F720" s="3"/>
    </row>
    <row r="721" spans="2:6">
      <c r="B721" s="3"/>
      <c r="F721" s="3"/>
    </row>
    <row r="722" spans="2:6">
      <c r="B722" s="3"/>
      <c r="F722" s="3"/>
    </row>
    <row r="723" spans="2:6">
      <c r="B723" s="3"/>
      <c r="F723" s="3"/>
    </row>
    <row r="724" spans="2:6">
      <c r="B724" s="3"/>
      <c r="F724" s="3"/>
    </row>
    <row r="725" spans="2:6">
      <c r="B725" s="3"/>
      <c r="F725" s="3"/>
    </row>
    <row r="726" spans="2:6">
      <c r="B726" s="3"/>
      <c r="F726" s="3"/>
    </row>
    <row r="727" spans="2:6">
      <c r="B727" s="3"/>
      <c r="F727" s="3"/>
    </row>
    <row r="728" spans="2:6">
      <c r="B728" s="3"/>
      <c r="F728" s="3"/>
    </row>
    <row r="729" spans="2:6">
      <c r="B729" s="3"/>
      <c r="F729" s="3"/>
    </row>
    <row r="730" spans="2:6">
      <c r="B730" s="3"/>
      <c r="F730" s="3"/>
    </row>
    <row r="731" spans="2:6">
      <c r="B731" s="3"/>
      <c r="F731" s="3"/>
    </row>
    <row r="732" spans="2:6">
      <c r="B732" s="3"/>
      <c r="F732" s="3"/>
    </row>
    <row r="733" spans="2:6">
      <c r="B733" s="3"/>
      <c r="F733" s="3"/>
    </row>
    <row r="734" spans="2:6">
      <c r="B734" s="3"/>
      <c r="F734" s="3"/>
    </row>
    <row r="735" spans="2:6">
      <c r="B735" s="3"/>
      <c r="F735" s="3"/>
    </row>
    <row r="736" spans="2:6">
      <c r="B736" s="3"/>
      <c r="F736" s="3"/>
    </row>
    <row r="737" spans="2:6">
      <c r="B737" s="3"/>
      <c r="F737" s="3"/>
    </row>
    <row r="738" spans="2:6">
      <c r="B738" s="3"/>
      <c r="F738" s="3"/>
    </row>
    <row r="739" spans="2:6">
      <c r="B739" s="3"/>
      <c r="F739" s="3"/>
    </row>
    <row r="740" spans="2:6">
      <c r="B740" s="3"/>
      <c r="F740" s="3"/>
    </row>
    <row r="741" spans="2:6">
      <c r="B741" s="3"/>
      <c r="F741" s="3"/>
    </row>
    <row r="742" spans="2:6">
      <c r="B742" s="3"/>
      <c r="F742" s="3"/>
    </row>
    <row r="743" spans="2:6">
      <c r="B743" s="3"/>
      <c r="F743" s="3"/>
    </row>
    <row r="744" spans="2:6">
      <c r="B744" s="3"/>
      <c r="F744" s="3"/>
    </row>
    <row r="745" spans="2:6">
      <c r="B745" s="3"/>
      <c r="F745" s="3"/>
    </row>
    <row r="746" spans="2:6">
      <c r="B746" s="3"/>
      <c r="F746" s="3"/>
    </row>
    <row r="747" spans="2:6">
      <c r="B747" s="3"/>
      <c r="F747" s="3"/>
    </row>
    <row r="748" spans="2:6">
      <c r="B748" s="3"/>
      <c r="F748" s="3"/>
    </row>
    <row r="749" spans="2:6">
      <c r="B749" s="3"/>
      <c r="F749" s="3"/>
    </row>
    <row r="750" spans="2:6">
      <c r="B750" s="3"/>
      <c r="F750" s="3"/>
    </row>
    <row r="751" spans="2:6">
      <c r="B751" s="3"/>
      <c r="F751" s="3"/>
    </row>
    <row r="752" spans="2:6">
      <c r="B752" s="3"/>
      <c r="F752" s="3"/>
    </row>
    <row r="753" spans="2:6">
      <c r="B753" s="3"/>
      <c r="F753" s="3"/>
    </row>
    <row r="754" spans="2:6">
      <c r="B754" s="3"/>
      <c r="F754" s="3"/>
    </row>
    <row r="755" spans="2:6">
      <c r="B755" s="3"/>
      <c r="F755" s="3"/>
    </row>
    <row r="756" spans="2:6">
      <c r="B756" s="3"/>
      <c r="F756" s="3"/>
    </row>
    <row r="757" spans="2:6">
      <c r="B757" s="3"/>
      <c r="F757" s="3"/>
    </row>
    <row r="758" spans="2:6">
      <c r="B758" s="3"/>
      <c r="F758" s="3"/>
    </row>
    <row r="759" spans="2:6">
      <c r="B759" s="3"/>
      <c r="F759" s="3"/>
    </row>
    <row r="760" spans="2:6">
      <c r="B760" s="3"/>
      <c r="F760" s="3"/>
    </row>
    <row r="761" spans="2:6">
      <c r="B761" s="3"/>
      <c r="F761" s="3"/>
    </row>
    <row r="762" spans="2:6">
      <c r="B762" s="3"/>
      <c r="F762" s="3"/>
    </row>
    <row r="763" spans="2:6">
      <c r="B763" s="3"/>
      <c r="F763" s="3"/>
    </row>
    <row r="764" spans="2:6">
      <c r="B764" s="3"/>
      <c r="F764" s="3"/>
    </row>
    <row r="765" spans="2:6">
      <c r="B765" s="3"/>
      <c r="F765" s="3"/>
    </row>
    <row r="766" spans="2:6">
      <c r="B766" s="3"/>
      <c r="F766" s="3"/>
    </row>
    <row r="767" spans="2:6">
      <c r="B767" s="3"/>
      <c r="F767" s="3"/>
    </row>
    <row r="768" spans="2:6">
      <c r="B768" s="3"/>
      <c r="F768" s="3"/>
    </row>
    <row r="769" spans="2:6">
      <c r="B769" s="3"/>
      <c r="F769" s="3"/>
    </row>
    <row r="770" spans="2:6">
      <c r="B770" s="3"/>
      <c r="F770" s="3"/>
    </row>
    <row r="771" spans="2:6">
      <c r="B771" s="3"/>
      <c r="F771" s="3"/>
    </row>
    <row r="772" spans="2:6">
      <c r="B772" s="3"/>
      <c r="F772" s="3"/>
    </row>
    <row r="773" spans="2:6">
      <c r="B773" s="3"/>
      <c r="F773" s="3"/>
    </row>
    <row r="774" spans="2:6">
      <c r="B774" s="3"/>
      <c r="F774" s="3"/>
    </row>
    <row r="775" spans="2:6">
      <c r="B775" s="3"/>
      <c r="F775" s="3"/>
    </row>
    <row r="776" spans="2:6">
      <c r="B776" s="3"/>
      <c r="F776" s="3"/>
    </row>
    <row r="777" spans="2:6">
      <c r="B777" s="3"/>
      <c r="F777" s="3"/>
    </row>
    <row r="778" spans="2:6">
      <c r="B778" s="3"/>
      <c r="F778" s="3"/>
    </row>
    <row r="779" spans="2:6">
      <c r="B779" s="3"/>
      <c r="F779" s="3"/>
    </row>
    <row r="780" spans="2:6">
      <c r="B780" s="3"/>
      <c r="F780" s="3"/>
    </row>
    <row r="781" spans="2:6">
      <c r="B781" s="3"/>
      <c r="F781" s="3"/>
    </row>
    <row r="782" spans="2:6">
      <c r="B782" s="3"/>
      <c r="F782" s="3"/>
    </row>
    <row r="783" spans="2:6">
      <c r="B783" s="3"/>
      <c r="F783" s="3"/>
    </row>
    <row r="784" spans="2:6">
      <c r="B784" s="3"/>
      <c r="F784" s="3"/>
    </row>
    <row r="785" spans="2:6">
      <c r="B785" s="3"/>
      <c r="F785" s="3"/>
    </row>
    <row r="786" spans="2:6">
      <c r="B786" s="3"/>
      <c r="F786" s="3"/>
    </row>
    <row r="787" spans="2:6">
      <c r="B787" s="3"/>
      <c r="F787" s="3"/>
    </row>
    <row r="788" spans="2:6">
      <c r="B788" s="3"/>
      <c r="F788" s="3"/>
    </row>
    <row r="789" spans="2:6">
      <c r="B789" s="3"/>
      <c r="F789" s="3"/>
    </row>
    <row r="790" spans="2:6">
      <c r="B790" s="3"/>
      <c r="F790" s="3"/>
    </row>
    <row r="791" spans="2:6">
      <c r="B791" s="3"/>
      <c r="F791" s="3"/>
    </row>
    <row r="792" spans="2:6">
      <c r="B792" s="3"/>
      <c r="F792" s="3"/>
    </row>
    <row r="793" spans="2:6">
      <c r="B793" s="3"/>
      <c r="F793" s="3"/>
    </row>
    <row r="794" spans="2:6">
      <c r="B794" s="3"/>
      <c r="F794" s="3"/>
    </row>
    <row r="795" spans="2:6">
      <c r="B795" s="3"/>
      <c r="F795" s="3"/>
    </row>
    <row r="796" spans="2:6">
      <c r="B796" s="3"/>
      <c r="F796" s="3"/>
    </row>
    <row r="797" spans="2:6">
      <c r="B797" s="3"/>
      <c r="F797" s="3"/>
    </row>
    <row r="798" spans="2:6">
      <c r="B798" s="3"/>
      <c r="F798" s="3"/>
    </row>
    <row r="799" spans="2:6">
      <c r="B799" s="3"/>
      <c r="F799" s="3"/>
    </row>
    <row r="800" spans="2:6">
      <c r="B800" s="3"/>
      <c r="F800" s="3"/>
    </row>
    <row r="801" spans="2:6">
      <c r="B801" s="3"/>
      <c r="F801" s="3"/>
    </row>
    <row r="802" spans="2:6">
      <c r="B802" s="3"/>
      <c r="F802" s="3"/>
    </row>
    <row r="803" spans="2:6">
      <c r="B803" s="3"/>
      <c r="F803" s="3"/>
    </row>
    <row r="804" spans="2:6">
      <c r="B804" s="3"/>
      <c r="F804" s="3"/>
    </row>
    <row r="805" spans="2:6">
      <c r="B805" s="3"/>
      <c r="F805" s="3"/>
    </row>
    <row r="806" spans="2:6">
      <c r="B806" s="3"/>
      <c r="F806" s="3"/>
    </row>
    <row r="807" spans="2:6">
      <c r="B807" s="3"/>
      <c r="F807" s="3"/>
    </row>
    <row r="808" spans="2:6">
      <c r="B808" s="3"/>
      <c r="F808" s="3"/>
    </row>
    <row r="809" spans="2:6">
      <c r="B809" s="3"/>
      <c r="F809" s="3"/>
    </row>
    <row r="810" spans="2:6">
      <c r="B810" s="3"/>
      <c r="F810" s="3"/>
    </row>
    <row r="811" spans="2:6">
      <c r="B811" s="3"/>
      <c r="F811" s="3"/>
    </row>
    <row r="812" spans="2:6">
      <c r="B812" s="3"/>
      <c r="F812" s="3"/>
    </row>
    <row r="813" spans="2:6">
      <c r="B813" s="3"/>
      <c r="F813" s="3"/>
    </row>
    <row r="814" spans="2:6">
      <c r="B814" s="3"/>
      <c r="F814" s="3"/>
    </row>
    <row r="815" spans="2:6">
      <c r="B815" s="3"/>
      <c r="F815" s="3"/>
    </row>
    <row r="816" spans="2:6">
      <c r="B816" s="3"/>
      <c r="F816" s="3"/>
    </row>
    <row r="817" spans="2:6">
      <c r="B817" s="3"/>
      <c r="F817" s="3"/>
    </row>
    <row r="818" spans="2:6">
      <c r="B818" s="3"/>
      <c r="F818" s="3"/>
    </row>
    <row r="819" spans="2:6">
      <c r="B819" s="3"/>
      <c r="F819" s="3"/>
    </row>
    <row r="820" spans="2:6">
      <c r="B820" s="3"/>
      <c r="F820" s="3"/>
    </row>
    <row r="821" spans="2:6">
      <c r="B821" s="3"/>
      <c r="F821" s="3"/>
    </row>
    <row r="822" spans="2:6">
      <c r="B822" s="3"/>
      <c r="F822" s="3"/>
    </row>
    <row r="823" spans="2:6">
      <c r="B823" s="3"/>
      <c r="F823" s="3"/>
    </row>
    <row r="824" spans="2:6">
      <c r="B824" s="3"/>
      <c r="F824" s="3"/>
    </row>
    <row r="825" spans="2:6">
      <c r="B825" s="3"/>
      <c r="F825" s="3"/>
    </row>
    <row r="826" spans="2:6">
      <c r="B826" s="3"/>
      <c r="F826" s="3"/>
    </row>
    <row r="827" spans="2:6">
      <c r="B827" s="3"/>
      <c r="F827" s="3"/>
    </row>
    <row r="828" spans="2:6">
      <c r="B828" s="3"/>
      <c r="F828" s="3"/>
    </row>
    <row r="829" spans="2:6">
      <c r="B829" s="3"/>
      <c r="F829" s="3"/>
    </row>
    <row r="830" spans="2:6">
      <c r="B830" s="3"/>
      <c r="F830" s="3"/>
    </row>
    <row r="831" spans="2:6">
      <c r="B831" s="3"/>
      <c r="F831" s="3"/>
    </row>
    <row r="832" spans="2:6">
      <c r="B832" s="3"/>
      <c r="F832" s="3"/>
    </row>
    <row r="833" spans="2:6">
      <c r="B833" s="3"/>
      <c r="F833" s="3"/>
    </row>
    <row r="834" spans="2:6">
      <c r="B834" s="3"/>
      <c r="F834" s="3"/>
    </row>
    <row r="835" spans="2:6">
      <c r="B835" s="3"/>
      <c r="F835" s="3"/>
    </row>
    <row r="836" spans="2:6">
      <c r="B836" s="3"/>
      <c r="F836" s="3"/>
    </row>
    <row r="837" spans="2:6">
      <c r="B837" s="3"/>
      <c r="F837" s="3"/>
    </row>
    <row r="838" spans="2:6">
      <c r="B838" s="3"/>
      <c r="F838" s="3"/>
    </row>
    <row r="839" spans="2:6">
      <c r="B839" s="3"/>
      <c r="F839" s="3"/>
    </row>
  </sheetData>
  <phoneticPr fontId="7" type="noConversion"/>
  <hyperlinks>
    <hyperlink ref="P15" r:id="rId1" display="http://www.bav-astro.de/sfs/BAVM_link.php?BAVMnr=55" xr:uid="{00000000-0004-0000-0400-000000000000}"/>
    <hyperlink ref="P107" r:id="rId2" display="http://www.bav-astro.de/sfs/BAVM_link.php?BAVMnr=55" xr:uid="{00000000-0004-0000-0400-000001000000}"/>
    <hyperlink ref="P108" r:id="rId3" display="http://www.bav-astro.de/sfs/BAVM_link.php?BAVMnr=55" xr:uid="{00000000-0004-0000-0400-000002000000}"/>
    <hyperlink ref="P109" r:id="rId4" display="http://www.bav-astro.de/sfs/BAVM_link.php?BAVMnr=55" xr:uid="{00000000-0004-0000-0400-000003000000}"/>
    <hyperlink ref="P110" r:id="rId5" display="http://www.bav-astro.de/sfs/BAVM_link.php?BAVMnr=55" xr:uid="{00000000-0004-0000-0400-000004000000}"/>
    <hyperlink ref="P16" r:id="rId6" display="http://www.bav-astro.de/sfs/BAVM_link.php?BAVMnr=55" xr:uid="{00000000-0004-0000-0400-000005000000}"/>
    <hyperlink ref="P17" r:id="rId7" display="http://www.bav-astro.de/sfs/BAVM_link.php?BAVMnr=59" xr:uid="{00000000-0004-0000-0400-000006000000}"/>
    <hyperlink ref="P111" r:id="rId8" display="http://www.bav-astro.de/sfs/BAVM_link.php?BAVMnr=60" xr:uid="{00000000-0004-0000-0400-000007000000}"/>
    <hyperlink ref="P112" r:id="rId9" display="http://www.bav-astro.de/sfs/BAVM_link.php?BAVMnr=60" xr:uid="{00000000-0004-0000-0400-000008000000}"/>
    <hyperlink ref="P113" r:id="rId10" display="http://www.bav-astro.de/sfs/BAVM_link.php?BAVMnr=60" xr:uid="{00000000-0004-0000-0400-000009000000}"/>
    <hyperlink ref="P114" r:id="rId11" display="http://www.bav-astro.de/sfs/BAVM_link.php?BAVMnr=60" xr:uid="{00000000-0004-0000-0400-00000A000000}"/>
    <hyperlink ref="P115" r:id="rId12" display="http://www.bav-astro.de/sfs/BAVM_link.php?BAVMnr=62" xr:uid="{00000000-0004-0000-0400-00000B000000}"/>
    <hyperlink ref="P116" r:id="rId13" display="http://www.bav-astro.de/sfs/BAVM_link.php?BAVMnr=62" xr:uid="{00000000-0004-0000-0400-00000C000000}"/>
    <hyperlink ref="P117" r:id="rId14" display="http://www.bav-astro.de/sfs/BAVM_link.php?BAVMnr=68" xr:uid="{00000000-0004-0000-0400-00000D000000}"/>
    <hyperlink ref="P118" r:id="rId15" display="http://www.bav-astro.de/sfs/BAVM_link.php?BAVMnr=68" xr:uid="{00000000-0004-0000-0400-00000E000000}"/>
    <hyperlink ref="P18" r:id="rId16" display="http://www.bav-astro.de/sfs/BAVM_link.php?BAVMnr=80" xr:uid="{00000000-0004-0000-0400-00000F000000}"/>
    <hyperlink ref="P19" r:id="rId17" display="http://www.bav-astro.de/sfs/BAVM_link.php?BAVMnr=80" xr:uid="{00000000-0004-0000-0400-000010000000}"/>
    <hyperlink ref="P20" r:id="rId18" display="http://www.bav-astro.de/sfs/BAVM_link.php?BAVMnr=91" xr:uid="{00000000-0004-0000-0400-000011000000}"/>
    <hyperlink ref="P21" r:id="rId19" display="http://www.bav-astro.de/sfs/BAVM_link.php?BAVMnr=91" xr:uid="{00000000-0004-0000-0400-000012000000}"/>
    <hyperlink ref="P22" r:id="rId20" display="http://www.bav-astro.de/sfs/BAVM_link.php?BAVMnr=91" xr:uid="{00000000-0004-0000-0400-000013000000}"/>
    <hyperlink ref="P23" r:id="rId21" display="http://www.bav-astro.de/sfs/BAVM_link.php?BAVMnr=91" xr:uid="{00000000-0004-0000-0400-000014000000}"/>
    <hyperlink ref="P24" r:id="rId22" display="http://www.bav-astro.de/sfs/BAVM_link.php?BAVMnr=99" xr:uid="{00000000-0004-0000-0400-000015000000}"/>
    <hyperlink ref="P25" r:id="rId23" display="http://www.bav-astro.de/sfs/BAVM_link.php?BAVMnr=102" xr:uid="{00000000-0004-0000-0400-000016000000}"/>
    <hyperlink ref="P26" r:id="rId24" display="http://www.bav-astro.de/sfs/BAVM_link.php?BAVMnr=118" xr:uid="{00000000-0004-0000-0400-000017000000}"/>
    <hyperlink ref="P27" r:id="rId25" display="http://www.konkoly.hu/cgi-bin/IBVS?5357" xr:uid="{00000000-0004-0000-0400-000018000000}"/>
    <hyperlink ref="P28" r:id="rId26" display="http://www.konkoly.hu/cgi-bin/IBVS?5357" xr:uid="{00000000-0004-0000-0400-000019000000}"/>
    <hyperlink ref="P29" r:id="rId27" display="http://www.konkoly.hu/cgi-bin/IBVS?5357" xr:uid="{00000000-0004-0000-0400-00001A000000}"/>
    <hyperlink ref="P30" r:id="rId28" display="http://www.konkoly.hu/cgi-bin/IBVS?5357" xr:uid="{00000000-0004-0000-0400-00001B000000}"/>
    <hyperlink ref="P31" r:id="rId29" display="http://www.konkoly.hu/cgi-bin/IBVS?5357" xr:uid="{00000000-0004-0000-0400-00001C000000}"/>
    <hyperlink ref="P32" r:id="rId30" display="http://www.konkoly.hu/cgi-bin/IBVS?5357" xr:uid="{00000000-0004-0000-0400-00001D000000}"/>
    <hyperlink ref="P33" r:id="rId31" display="http://www.bav-astro.de/sfs/BAVM_link.php?BAVMnr=158" xr:uid="{00000000-0004-0000-0400-00001E000000}"/>
    <hyperlink ref="P34" r:id="rId32" display="http://www.konkoly.hu/cgi-bin/IBVS?5676" xr:uid="{00000000-0004-0000-0400-00001F000000}"/>
    <hyperlink ref="P35" r:id="rId33" display="http://www.konkoly.hu/cgi-bin/IBVS?5583" xr:uid="{00000000-0004-0000-0400-000020000000}"/>
    <hyperlink ref="P36" r:id="rId34" display="http://www.konkoly.hu/cgi-bin/IBVS?5577" xr:uid="{00000000-0004-0000-0400-000021000000}"/>
    <hyperlink ref="P37" r:id="rId35" display="http://www.konkoly.hu/cgi-bin/IBVS?5670" xr:uid="{00000000-0004-0000-0400-000022000000}"/>
    <hyperlink ref="P38" r:id="rId36" display="http://www.konkoly.hu/cgi-bin/IBVS?5670" xr:uid="{00000000-0004-0000-0400-000023000000}"/>
    <hyperlink ref="P39" r:id="rId37" display="http://var.astro.cz/oejv/issues/oejv0074.pdf" xr:uid="{00000000-0004-0000-0400-000024000000}"/>
    <hyperlink ref="P40" r:id="rId38" display="http://www.konkoly.hu/cgi-bin/IBVS?5670" xr:uid="{00000000-0004-0000-0400-000025000000}"/>
    <hyperlink ref="P41" r:id="rId39" display="http://www.konkoly.hu/cgi-bin/IBVS?5670" xr:uid="{00000000-0004-0000-0400-000026000000}"/>
    <hyperlink ref="P42" r:id="rId40" display="http://www.konkoly.hu/cgi-bin/IBVS?5764" xr:uid="{00000000-0004-0000-0400-000027000000}"/>
    <hyperlink ref="P43" r:id="rId41" display="http://www.konkoly.hu/cgi-bin/IBVS?5764" xr:uid="{00000000-0004-0000-0400-000028000000}"/>
    <hyperlink ref="P44" r:id="rId42" display="http://www.konkoly.hu/cgi-bin/IBVS?5764" xr:uid="{00000000-0004-0000-0400-000029000000}"/>
    <hyperlink ref="P45" r:id="rId43" display="http://www.konkoly.hu/cgi-bin/IBVS?5764" xr:uid="{00000000-0004-0000-0400-00002A000000}"/>
    <hyperlink ref="P46" r:id="rId44" display="http://www.bav-astro.de/sfs/BAVM_link.php?BAVMnr=183" xr:uid="{00000000-0004-0000-0400-00002B000000}"/>
    <hyperlink ref="P47" r:id="rId45" display="http://www.konkoly.hu/cgi-bin/IBVS?5764" xr:uid="{00000000-0004-0000-0400-00002C000000}"/>
    <hyperlink ref="P48" r:id="rId46" display="http://www.konkoly.hu/cgi-bin/IBVS?5764" xr:uid="{00000000-0004-0000-0400-00002D000000}"/>
    <hyperlink ref="P49" r:id="rId47" display="http://www.konkoly.hu/cgi-bin/IBVS?5910" xr:uid="{00000000-0004-0000-0400-00002E000000}"/>
    <hyperlink ref="P50" r:id="rId48" display="http://www.konkoly.hu/cgi-bin/IBVS?5887" xr:uid="{00000000-0004-0000-0400-00002F000000}"/>
    <hyperlink ref="P51" r:id="rId49" display="http://www.konkoly.hu/cgi-bin/IBVS?5910" xr:uid="{00000000-0004-0000-0400-000030000000}"/>
    <hyperlink ref="P52" r:id="rId50" display="http://www.konkoly.hu/cgi-bin/IBVS?5910" xr:uid="{00000000-0004-0000-0400-000031000000}"/>
    <hyperlink ref="P53" r:id="rId51" display="http://www.konkoly.hu/cgi-bin/IBVS?5887" xr:uid="{00000000-0004-0000-0400-000032000000}"/>
    <hyperlink ref="P54" r:id="rId52" display="http://www.bav-astro.de/sfs/BAVM_link.php?BAVMnr=201" xr:uid="{00000000-0004-0000-0400-000033000000}"/>
    <hyperlink ref="P55" r:id="rId53" display="http://www.konkoly.hu/cgi-bin/IBVS?5910" xr:uid="{00000000-0004-0000-0400-000034000000}"/>
    <hyperlink ref="P56" r:id="rId54" display="http://www.konkoly.hu/cgi-bin/IBVS?5910" xr:uid="{00000000-0004-0000-0400-000035000000}"/>
    <hyperlink ref="P57" r:id="rId55" display="http://www.konkoly.hu/cgi-bin/IBVS?5910" xr:uid="{00000000-0004-0000-0400-000036000000}"/>
    <hyperlink ref="P58" r:id="rId56" display="http://www.konkoly.hu/cgi-bin/IBVS?5910" xr:uid="{00000000-0004-0000-0400-000037000000}"/>
    <hyperlink ref="P59" r:id="rId57" display="http://www.konkoly.hu/cgi-bin/IBVS?5910" xr:uid="{00000000-0004-0000-0400-000038000000}"/>
    <hyperlink ref="P60" r:id="rId58" display="http://www.konkoly.hu/cgi-bin/IBVS?5910" xr:uid="{00000000-0004-0000-0400-000039000000}"/>
    <hyperlink ref="P61" r:id="rId59" display="http://www.bav-astro.de/sfs/BAVM_link.php?BAVMnr=203" xr:uid="{00000000-0004-0000-0400-00003A000000}"/>
    <hyperlink ref="P62" r:id="rId60" display="http://www.konkoly.hu/cgi-bin/IBVS?5910" xr:uid="{00000000-0004-0000-0400-00003B000000}"/>
    <hyperlink ref="P63" r:id="rId61" display="http://www.konkoly.hu/cgi-bin/IBVS?5910" xr:uid="{00000000-0004-0000-0400-00003C000000}"/>
    <hyperlink ref="P64" r:id="rId62" display="http://www.konkoly.hu/cgi-bin/IBVS?5910" xr:uid="{00000000-0004-0000-0400-00003D000000}"/>
    <hyperlink ref="P65" r:id="rId63" display="http://www.konkoly.hu/cgi-bin/IBVS?5894" xr:uid="{00000000-0004-0000-0400-00003E000000}"/>
    <hyperlink ref="P66" r:id="rId64" display="http://www.konkoly.hu/cgi-bin/IBVS?5910" xr:uid="{00000000-0004-0000-0400-00003F000000}"/>
    <hyperlink ref="P67" r:id="rId65" display="http://www.konkoly.hu/cgi-bin/IBVS?5910" xr:uid="{00000000-0004-0000-0400-000040000000}"/>
    <hyperlink ref="P68" r:id="rId66" display="http://www.konkoly.hu/cgi-bin/IBVS?5972" xr:uid="{00000000-0004-0000-0400-000041000000}"/>
    <hyperlink ref="P69" r:id="rId67" display="http://www.konkoly.hu/cgi-bin/IBVS?5972" xr:uid="{00000000-0004-0000-0400-000042000000}"/>
    <hyperlink ref="P70" r:id="rId68" display="http://www.konkoly.hu/cgi-bin/IBVS?5972" xr:uid="{00000000-0004-0000-0400-000043000000}"/>
    <hyperlink ref="P71" r:id="rId69" display="http://www.konkoly.hu/cgi-bin/IBVS?5972" xr:uid="{00000000-0004-0000-0400-000044000000}"/>
    <hyperlink ref="P72" r:id="rId70" display="http://www.konkoly.hu/cgi-bin/IBVS?5972" xr:uid="{00000000-0004-0000-0400-000045000000}"/>
    <hyperlink ref="P73" r:id="rId71" display="http://www.konkoly.hu/cgi-bin/IBVS?5972" xr:uid="{00000000-0004-0000-0400-000046000000}"/>
    <hyperlink ref="P74" r:id="rId72" display="http://www.konkoly.hu/cgi-bin/IBVS?5972" xr:uid="{00000000-0004-0000-0400-000047000000}"/>
    <hyperlink ref="P75" r:id="rId73" display="http://www.konkoly.hu/cgi-bin/IBVS?5972" xr:uid="{00000000-0004-0000-0400-000048000000}"/>
    <hyperlink ref="P76" r:id="rId74" display="http://www.konkoly.hu/cgi-bin/IBVS?5972" xr:uid="{00000000-0004-0000-0400-000049000000}"/>
    <hyperlink ref="P77" r:id="rId75" display="http://www.konkoly.hu/cgi-bin/IBVS?5972" xr:uid="{00000000-0004-0000-0400-00004A000000}"/>
    <hyperlink ref="P78" r:id="rId76" display="http://www.konkoly.hu/cgi-bin/IBVS?5960" xr:uid="{00000000-0004-0000-0400-00004B000000}"/>
    <hyperlink ref="P79" r:id="rId77" display="http://www.konkoly.hu/cgi-bin/IBVS?5972" xr:uid="{00000000-0004-0000-0400-00004C000000}"/>
    <hyperlink ref="P80" r:id="rId78" display="http://www.konkoly.hu/cgi-bin/IBVS?5972" xr:uid="{00000000-0004-0000-0400-00004D000000}"/>
    <hyperlink ref="P81" r:id="rId79" display="http://www.konkoly.hu/cgi-bin/IBVS?5972" xr:uid="{00000000-0004-0000-0400-00004E000000}"/>
    <hyperlink ref="P82" r:id="rId80" display="http://www.konkoly.hu/cgi-bin/IBVS?5972" xr:uid="{00000000-0004-0000-0400-00004F000000}"/>
    <hyperlink ref="P83" r:id="rId81" display="http://www.konkoly.hu/cgi-bin/IBVS?5972" xr:uid="{00000000-0004-0000-0400-000050000000}"/>
    <hyperlink ref="P84" r:id="rId82" display="http://www.konkoly.hu/cgi-bin/IBVS?5972" xr:uid="{00000000-0004-0000-0400-000051000000}"/>
    <hyperlink ref="P85" r:id="rId83" display="http://www.konkoly.hu/cgi-bin/IBVS?5972" xr:uid="{00000000-0004-0000-0400-000052000000}"/>
    <hyperlink ref="P86" r:id="rId84" display="http://www.konkoly.hu/cgi-bin/IBVS?5972" xr:uid="{00000000-0004-0000-0400-000053000000}"/>
    <hyperlink ref="P87" r:id="rId85" display="http://www.konkoly.hu/cgi-bin/IBVS?5972" xr:uid="{00000000-0004-0000-0400-000054000000}"/>
    <hyperlink ref="P88" r:id="rId86" display="http://www.konkoly.hu/cgi-bin/IBVS?5972" xr:uid="{00000000-0004-0000-0400-000055000000}"/>
    <hyperlink ref="P89" r:id="rId87" display="http://www.konkoly.hu/cgi-bin/IBVS?5972" xr:uid="{00000000-0004-0000-0400-000056000000}"/>
    <hyperlink ref="P119" r:id="rId88" display="http://www.konkoly.hu/cgi-bin/IBVS?5972" xr:uid="{00000000-0004-0000-0400-000057000000}"/>
    <hyperlink ref="P120" r:id="rId89" display="http://www.konkoly.hu/cgi-bin/IBVS?5972" xr:uid="{00000000-0004-0000-0400-000058000000}"/>
    <hyperlink ref="P121" r:id="rId90" display="http://www.konkoly.hu/cgi-bin/IBVS?5972" xr:uid="{00000000-0004-0000-0400-000059000000}"/>
    <hyperlink ref="P90" r:id="rId91" display="http://www.konkoly.hu/cgi-bin/IBVS?5992" xr:uid="{00000000-0004-0000-0400-00005A000000}"/>
    <hyperlink ref="P122" r:id="rId92" display="http://www.konkoly.hu/cgi-bin/IBVS?5972" xr:uid="{00000000-0004-0000-0400-00005B000000}"/>
    <hyperlink ref="P123" r:id="rId93" display="http://www.bav-astro.de/sfs/BAVM_link.php?BAVMnr=220" xr:uid="{00000000-0004-0000-0400-00005C000000}"/>
    <hyperlink ref="P91" r:id="rId94" display="http://www.konkoly.hu/cgi-bin/IBVS?6005" xr:uid="{00000000-0004-0000-0400-00005D000000}"/>
    <hyperlink ref="P92" r:id="rId95" display="http://www.konkoly.hu/cgi-bin/IBVS?6014" xr:uid="{00000000-0004-0000-0400-00005E000000}"/>
    <hyperlink ref="P93" r:id="rId96" display="http://www.konkoly.hu/cgi-bin/IBVS?6014" xr:uid="{00000000-0004-0000-0400-00005F000000}"/>
    <hyperlink ref="P94" r:id="rId97" display="http://www.konkoly.hu/cgi-bin/IBVS?6005" xr:uid="{00000000-0004-0000-0400-000060000000}"/>
    <hyperlink ref="P95" r:id="rId98" display="http://www.konkoly.hu/cgi-bin/IBVS?6014" xr:uid="{00000000-0004-0000-0400-000061000000}"/>
    <hyperlink ref="P96" r:id="rId99" display="http://www.konkoly.hu/cgi-bin/IBVS?6014" xr:uid="{00000000-0004-0000-0400-000062000000}"/>
    <hyperlink ref="P97" r:id="rId100" display="http://www.konkoly.hu/cgi-bin/IBVS?6005" xr:uid="{00000000-0004-0000-0400-000063000000}"/>
    <hyperlink ref="P98" r:id="rId101" display="http://www.konkoly.hu/cgi-bin/IBVS?6014" xr:uid="{00000000-0004-0000-0400-000064000000}"/>
    <hyperlink ref="P99" r:id="rId102" display="http://www.konkoly.hu/cgi-bin/IBVS?6014" xr:uid="{00000000-0004-0000-0400-000065000000}"/>
    <hyperlink ref="P100" r:id="rId103" display="http://www.konkoly.hu/cgi-bin/IBVS?6014" xr:uid="{00000000-0004-0000-0400-000066000000}"/>
    <hyperlink ref="P101" r:id="rId104" display="http://www.konkoly.hu/cgi-bin/IBVS?6046" xr:uid="{00000000-0004-0000-0400-000067000000}"/>
    <hyperlink ref="P102" r:id="rId105" display="http://www.konkoly.hu/cgi-bin/IBVS?6042" xr:uid="{00000000-0004-0000-0400-000068000000}"/>
    <hyperlink ref="P103" r:id="rId106" display="http://www.konkoly.hu/cgi-bin/IBVS?6046" xr:uid="{00000000-0004-0000-0400-000069000000}"/>
    <hyperlink ref="P104" r:id="rId107" display="http://www.konkoly.hu/cgi-bin/IBVS?6098" xr:uid="{00000000-0004-0000-0400-00006A000000}"/>
    <hyperlink ref="P105" r:id="rId108" display="http://www.konkoly.hu/cgi-bin/IBVS?6098" xr:uid="{00000000-0004-0000-0400-00006B000000}"/>
    <hyperlink ref="P124" r:id="rId109" display="http://www.bav-astro.de/sfs/BAVM_link.php?BAVMnr=238" xr:uid="{00000000-0004-0000-0400-00006C000000}"/>
  </hyperlink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312"/>
  <sheetViews>
    <sheetView workbookViewId="0">
      <selection activeCell="E49" sqref="E49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5.5703125" customWidth="1"/>
    <col min="7" max="7" width="8.140625" customWidth="1"/>
    <col min="8" max="14" width="8.5703125" customWidth="1"/>
    <col min="15" max="15" width="8" customWidth="1"/>
    <col min="16" max="16" width="9.42578125" customWidth="1"/>
    <col min="17" max="17" width="9.85546875" customWidth="1"/>
  </cols>
  <sheetData>
    <row r="1" spans="1:21" ht="21" thickBot="1">
      <c r="A1" s="1" t="s">
        <v>202</v>
      </c>
      <c r="B1" s="3"/>
      <c r="T1" s="4" t="s">
        <v>57</v>
      </c>
      <c r="U1" s="6" t="s">
        <v>68</v>
      </c>
    </row>
    <row r="2" spans="1:21">
      <c r="A2" t="s">
        <v>71</v>
      </c>
      <c r="B2" s="12" t="s">
        <v>82</v>
      </c>
      <c r="T2" s="19">
        <v>0</v>
      </c>
      <c r="U2" s="19">
        <f t="shared" ref="U2:U20" si="0">+D$11+D$12*T2+D$13*T2^2</f>
        <v>1.5868990160939447E-6</v>
      </c>
    </row>
    <row r="3" spans="1:21" ht="13.5" thickBot="1">
      <c r="B3" s="3"/>
      <c r="T3" s="19">
        <v>200</v>
      </c>
      <c r="U3" s="19">
        <f t="shared" si="0"/>
        <v>1.5248017520484041E-3</v>
      </c>
    </row>
    <row r="4" spans="1:21" ht="13.5" thickBot="1">
      <c r="A4" s="5" t="s">
        <v>83</v>
      </c>
      <c r="B4" s="3"/>
      <c r="C4" s="25">
        <v>28327.652999999998</v>
      </c>
      <c r="D4" s="26">
        <v>2.4467979999999998</v>
      </c>
      <c r="T4" s="19">
        <v>400</v>
      </c>
      <c r="U4" s="19">
        <f t="shared" si="0"/>
        <v>1.3114207599760693E-3</v>
      </c>
    </row>
    <row r="5" spans="1:21">
      <c r="A5" s="74" t="s">
        <v>181</v>
      </c>
      <c r="B5" s="39"/>
      <c r="C5" s="75">
        <v>8</v>
      </c>
      <c r="D5" s="39" t="s">
        <v>182</v>
      </c>
      <c r="T5" s="19">
        <v>600</v>
      </c>
      <c r="U5" s="19">
        <f t="shared" si="0"/>
        <v>-6.3855607720090992E-4</v>
      </c>
    </row>
    <row r="6" spans="1:21">
      <c r="A6" s="5" t="s">
        <v>49</v>
      </c>
      <c r="T6" s="19">
        <v>800</v>
      </c>
      <c r="U6" s="19">
        <f t="shared" si="0"/>
        <v>-4.3251287594825352E-3</v>
      </c>
    </row>
    <row r="7" spans="1:21">
      <c r="A7" t="s">
        <v>50</v>
      </c>
      <c r="C7" s="30">
        <v>49625.502899999999</v>
      </c>
      <c r="T7" s="19">
        <v>1000</v>
      </c>
      <c r="U7" s="19">
        <f t="shared" si="0"/>
        <v>-9.7482972868688025E-3</v>
      </c>
    </row>
    <row r="8" spans="1:21">
      <c r="A8" t="s">
        <v>51</v>
      </c>
      <c r="C8">
        <f>+D4</f>
        <v>2.4467979999999998</v>
      </c>
      <c r="T8" s="19">
        <v>1200</v>
      </c>
      <c r="U8" s="19">
        <f t="shared" si="0"/>
        <v>-1.6908061659359718E-2</v>
      </c>
    </row>
    <row r="9" spans="1:21">
      <c r="A9" s="17" t="s">
        <v>183</v>
      </c>
      <c r="B9" s="76">
        <v>141</v>
      </c>
      <c r="C9" s="17" t="str">
        <f>"F"&amp;B9</f>
        <v>F141</v>
      </c>
      <c r="D9" s="17" t="str">
        <f>"G"&amp;B9</f>
        <v>G141</v>
      </c>
      <c r="E9" s="23"/>
      <c r="T9" s="19">
        <v>1400</v>
      </c>
      <c r="U9" s="19">
        <f t="shared" si="0"/>
        <v>-2.5804421876955273E-2</v>
      </c>
    </row>
    <row r="10" spans="1:21" ht="13.5" thickBot="1">
      <c r="C10" s="4" t="s">
        <v>66</v>
      </c>
      <c r="D10" s="4" t="s">
        <v>67</v>
      </c>
      <c r="T10" s="19">
        <v>1600</v>
      </c>
      <c r="U10" s="19">
        <f t="shared" si="0"/>
        <v>-3.6437377939655485E-2</v>
      </c>
    </row>
    <row r="11" spans="1:21">
      <c r="A11" t="s">
        <v>62</v>
      </c>
      <c r="C11" s="15">
        <f ca="1">INTERCEPT(INDIRECT(D9):G1005,INDIRECT(C9):$F1005)</f>
        <v>-5.8335908643631182E-2</v>
      </c>
      <c r="D11" s="3">
        <f>+E11*F11</f>
        <v>1.5868990160939447E-6</v>
      </c>
      <c r="E11" s="9">
        <v>1.5868990160939447</v>
      </c>
      <c r="F11">
        <v>9.9999999999999995E-7</v>
      </c>
      <c r="T11" s="19">
        <v>1800</v>
      </c>
      <c r="U11" s="19">
        <f t="shared" si="0"/>
        <v>-4.880692984746033E-2</v>
      </c>
    </row>
    <row r="12" spans="1:21">
      <c r="A12" t="s">
        <v>63</v>
      </c>
      <c r="C12" s="15">
        <f ca="1">SLOPE(INDIRECT(D9):G1005,INDIRECT(C9):$F1005)</f>
        <v>-1.9482892460665202E-5</v>
      </c>
      <c r="D12" s="3">
        <f>+E12*F12</f>
        <v>1.1957563877923164E-5</v>
      </c>
      <c r="E12" s="10">
        <v>119.57563877923164</v>
      </c>
      <c r="F12">
        <v>9.9999999999999995E-8</v>
      </c>
      <c r="T12" s="19">
        <v>2000</v>
      </c>
      <c r="U12" s="19">
        <f t="shared" si="0"/>
        <v>-6.2913077600369821E-2</v>
      </c>
    </row>
    <row r="13" spans="1:21" ht="13.5" thickBot="1">
      <c r="A13" t="s">
        <v>65</v>
      </c>
      <c r="C13" s="3" t="s">
        <v>60</v>
      </c>
      <c r="D13" s="3">
        <f>+E13*F13</f>
        <v>-2.1707448063808062E-8</v>
      </c>
      <c r="E13" s="11">
        <v>-2.1707448063808061</v>
      </c>
      <c r="F13">
        <v>1E-8</v>
      </c>
      <c r="T13" s="19">
        <v>2200</v>
      </c>
      <c r="U13" s="19">
        <f t="shared" si="0"/>
        <v>-7.8755821198383966E-2</v>
      </c>
    </row>
    <row r="14" spans="1:21">
      <c r="A14" t="s">
        <v>70</v>
      </c>
      <c r="E14">
        <f>SUM(R21:R150)</f>
        <v>1.0593978094452221E-2</v>
      </c>
      <c r="T14" s="19">
        <v>2400</v>
      </c>
      <c r="U14" s="19">
        <f t="shared" si="0"/>
        <v>-9.6335160641502743E-2</v>
      </c>
    </row>
    <row r="15" spans="1:21">
      <c r="A15" s="2" t="s">
        <v>64</v>
      </c>
      <c r="C15" s="13">
        <f ca="1">(C7+C11)+(C8+C12)*INT(MAX(F21:F3533))</f>
        <v>56610.997230433379</v>
      </c>
      <c r="D15" s="8">
        <f>+C7+INT(MAX(F21:F1588))*C8+D11+D12*INT(MAX(F21:F4023))+D13*INT(MAX(F21:F4050)^2)</f>
        <v>56610.968392479917</v>
      </c>
      <c r="E15" s="77" t="s">
        <v>184</v>
      </c>
      <c r="F15" s="75">
        <v>1</v>
      </c>
      <c r="T15" s="19">
        <v>2600</v>
      </c>
      <c r="U15" s="19">
        <f t="shared" si="0"/>
        <v>-0.11565109592972617</v>
      </c>
    </row>
    <row r="16" spans="1:21">
      <c r="A16" s="5" t="s">
        <v>52</v>
      </c>
      <c r="C16" s="14">
        <f ca="1">+C8+C12</f>
        <v>2.4467785171075391</v>
      </c>
      <c r="D16" s="73">
        <f>+C8+D12+2*D13*MAX(F21:F120)</f>
        <v>2.446711774776285</v>
      </c>
      <c r="E16" s="77" t="s">
        <v>185</v>
      </c>
      <c r="F16" s="78">
        <f ca="1">NOW()+15018.5+$C$5/24</f>
        <v>60373.530853009259</v>
      </c>
      <c r="T16" s="19">
        <v>2800</v>
      </c>
      <c r="U16" s="19">
        <f t="shared" si="0"/>
        <v>-0.13670362706305422</v>
      </c>
    </row>
    <row r="17" spans="1:32" ht="13.5" thickBot="1">
      <c r="A17" t="s">
        <v>79</v>
      </c>
      <c r="C17">
        <f>COUNT(C21:C4739)</f>
        <v>138</v>
      </c>
      <c r="E17" s="77" t="s">
        <v>186</v>
      </c>
      <c r="F17" s="78">
        <f ca="1">ROUND(2*(F16-$C$7)/$C$8,0)/2+F15</f>
        <v>4393.5</v>
      </c>
      <c r="T17" s="19">
        <v>3000</v>
      </c>
      <c r="U17" s="19">
        <f t="shared" si="0"/>
        <v>-0.15949275404148694</v>
      </c>
    </row>
    <row r="18" spans="1:32" ht="14.25" thickTop="1" thickBot="1">
      <c r="A18" s="5" t="s">
        <v>189</v>
      </c>
      <c r="C18" s="96">
        <f ca="1">+C15</f>
        <v>56610.997230433379</v>
      </c>
      <c r="D18" s="97">
        <f ca="1">C16</f>
        <v>2.4467785171075391</v>
      </c>
      <c r="E18" s="77" t="s">
        <v>187</v>
      </c>
      <c r="F18" s="8">
        <f ca="1">ROUND(2*(F16-$C$15)/$C$16,0)/2+F15</f>
        <v>1538.5</v>
      </c>
      <c r="T18" s="19">
        <v>3200</v>
      </c>
      <c r="U18" s="19">
        <f t="shared" si="0"/>
        <v>-0.18401847686502434</v>
      </c>
    </row>
    <row r="19" spans="1:32" ht="13.5" thickBot="1">
      <c r="A19" s="5" t="s">
        <v>190</v>
      </c>
      <c r="C19" s="25">
        <f>+D15</f>
        <v>56610.968392479917</v>
      </c>
      <c r="D19" s="26">
        <f>+D16</f>
        <v>2.446711774776285</v>
      </c>
      <c r="E19" s="77" t="s">
        <v>188</v>
      </c>
      <c r="F19" s="79">
        <f ca="1">+$C$15+$C$16*F18-15018.5-$C$5/24</f>
        <v>45356.532645669991</v>
      </c>
      <c r="G19" s="8" t="str">
        <f>"G"&amp;E9</f>
        <v>G</v>
      </c>
      <c r="T19" s="19">
        <v>3400</v>
      </c>
      <c r="U19" s="19">
        <f t="shared" si="0"/>
        <v>-0.21028079553366635</v>
      </c>
    </row>
    <row r="20" spans="1:32" ht="13.5" thickBot="1">
      <c r="A20" s="4" t="s">
        <v>53</v>
      </c>
      <c r="B20" s="4" t="s">
        <v>54</v>
      </c>
      <c r="C20" s="4" t="s">
        <v>55</v>
      </c>
      <c r="D20" s="4" t="s">
        <v>59</v>
      </c>
      <c r="E20" s="4" t="s">
        <v>56</v>
      </c>
      <c r="F20" s="4" t="s">
        <v>57</v>
      </c>
      <c r="G20" s="4" t="s">
        <v>58</v>
      </c>
      <c r="H20" s="7" t="s">
        <v>239</v>
      </c>
      <c r="I20" s="7" t="s">
        <v>240</v>
      </c>
      <c r="J20" s="7" t="s">
        <v>241</v>
      </c>
      <c r="K20" s="7" t="s">
        <v>242</v>
      </c>
      <c r="L20" s="7" t="s">
        <v>72</v>
      </c>
      <c r="M20" s="7" t="s">
        <v>81</v>
      </c>
      <c r="N20" s="7" t="s">
        <v>73</v>
      </c>
      <c r="O20" s="7" t="s">
        <v>69</v>
      </c>
      <c r="P20" s="16" t="s">
        <v>68</v>
      </c>
      <c r="Q20" s="4" t="s">
        <v>61</v>
      </c>
      <c r="T20" s="19">
        <v>3600</v>
      </c>
      <c r="U20" s="19">
        <f t="shared" si="0"/>
        <v>-0.238279710047413</v>
      </c>
    </row>
    <row r="21" spans="1:32" s="19" customFormat="1" ht="12.75" customHeight="1">
      <c r="A21" s="27" t="s">
        <v>84</v>
      </c>
      <c r="B21" s="28"/>
      <c r="C21" s="29">
        <v>28327.652999999998</v>
      </c>
      <c r="D21" s="29" t="s">
        <v>60</v>
      </c>
      <c r="E21" s="19">
        <f t="shared" ref="E21:E52" si="1">+(C21-C$7)/C$8</f>
        <v>-8704.376045754494</v>
      </c>
      <c r="F21" s="19">
        <f t="shared" ref="F21:F52" si="2">ROUND(2*E21,0)/2</f>
        <v>-8704.5</v>
      </c>
      <c r="G21" s="19">
        <f t="shared" ref="G21:G52" si="3">+C21-(C$7+F21*C$8)</f>
        <v>0.30329099999653408</v>
      </c>
      <c r="I21" s="92">
        <f>G21</f>
        <v>0.30329099999653408</v>
      </c>
      <c r="P21" s="21"/>
      <c r="Q21" s="22">
        <f t="shared" ref="Q21:Q52" si="4">+C21-15018.5</f>
        <v>13309.152999999998</v>
      </c>
      <c r="T21" s="19">
        <v>3800</v>
      </c>
      <c r="U21" s="19">
        <f>+D$11+D$12*T21+D$13*T21^2</f>
        <v>-0.2680152204062643</v>
      </c>
    </row>
    <row r="22" spans="1:32" s="19" customFormat="1" ht="12.75" customHeight="1">
      <c r="A22" t="s">
        <v>205</v>
      </c>
      <c r="B22" s="3" t="s">
        <v>92</v>
      </c>
      <c r="C22" s="83">
        <v>47565.373699999996</v>
      </c>
      <c r="D22" t="s">
        <v>203</v>
      </c>
      <c r="E22" s="92">
        <f t="shared" si="1"/>
        <v>-841.96946376448045</v>
      </c>
      <c r="F22" s="19">
        <f t="shared" si="2"/>
        <v>-842</v>
      </c>
      <c r="G22" s="19">
        <f t="shared" si="3"/>
        <v>7.4715999995532911E-2</v>
      </c>
      <c r="J22" s="92">
        <f t="shared" ref="J22:J58" si="5">G22</f>
        <v>7.4715999995532911E-2</v>
      </c>
      <c r="N22"/>
      <c r="P22" s="15"/>
      <c r="Q22" s="22">
        <f t="shared" si="4"/>
        <v>32546.873699999996</v>
      </c>
      <c r="R22"/>
      <c r="T22" s="19">
        <v>4000</v>
      </c>
      <c r="U22" s="19">
        <f>+D$11+D$12*T22+D$13*T22^2</f>
        <v>-0.29948732661022021</v>
      </c>
    </row>
    <row r="23" spans="1:32" s="19" customFormat="1" ht="12.75" customHeight="1">
      <c r="A23" t="s">
        <v>205</v>
      </c>
      <c r="B23" s="3" t="s">
        <v>92</v>
      </c>
      <c r="C23" s="83">
        <v>47565.373699999996</v>
      </c>
      <c r="D23" t="s">
        <v>203</v>
      </c>
      <c r="E23" s="92">
        <f t="shared" si="1"/>
        <v>-841.96946376448045</v>
      </c>
      <c r="F23" s="19">
        <f t="shared" si="2"/>
        <v>-842</v>
      </c>
      <c r="G23" s="19">
        <f t="shared" si="3"/>
        <v>7.4715999995532911E-2</v>
      </c>
      <c r="J23" s="92">
        <f t="shared" si="5"/>
        <v>7.4715999995532911E-2</v>
      </c>
      <c r="N23"/>
      <c r="P23" s="15"/>
      <c r="Q23" s="22">
        <f t="shared" si="4"/>
        <v>32546.873699999996</v>
      </c>
      <c r="R23"/>
      <c r="T23" s="19">
        <v>4200</v>
      </c>
      <c r="U23" s="19">
        <f>+D$11+D$12*T23+D$13*T23^2</f>
        <v>-0.33269602865928083</v>
      </c>
    </row>
    <row r="24" spans="1:32" s="19" customFormat="1" ht="12.75" customHeight="1">
      <c r="A24" t="s">
        <v>205</v>
      </c>
      <c r="B24" s="3" t="s">
        <v>89</v>
      </c>
      <c r="C24" s="83">
        <v>47823.504800000002</v>
      </c>
      <c r="D24" t="s">
        <v>203</v>
      </c>
      <c r="E24" s="92">
        <f t="shared" si="1"/>
        <v>-736.47195232299407</v>
      </c>
      <c r="F24" s="19">
        <f t="shared" si="2"/>
        <v>-736.5</v>
      </c>
      <c r="G24" s="19">
        <f t="shared" si="3"/>
        <v>6.8627000000560656E-2</v>
      </c>
      <c r="J24" s="92">
        <f t="shared" si="5"/>
        <v>6.8627000000560656E-2</v>
      </c>
      <c r="N24"/>
      <c r="P24" s="15"/>
      <c r="Q24" s="22">
        <f t="shared" si="4"/>
        <v>32805.004800000002</v>
      </c>
      <c r="R24"/>
      <c r="T24" s="19">
        <v>4400</v>
      </c>
      <c r="U24" s="19">
        <f>+D$11+D$12*T24+D$13*T24^2</f>
        <v>-0.36764132655344606</v>
      </c>
    </row>
    <row r="25" spans="1:32" s="19" customFormat="1" ht="12.75" customHeight="1">
      <c r="A25" t="s">
        <v>205</v>
      </c>
      <c r="B25" s="3" t="s">
        <v>89</v>
      </c>
      <c r="C25" s="83">
        <v>47823.504800000002</v>
      </c>
      <c r="D25" t="s">
        <v>203</v>
      </c>
      <c r="E25" s="92">
        <f t="shared" si="1"/>
        <v>-736.47195232299407</v>
      </c>
      <c r="F25" s="19">
        <f t="shared" si="2"/>
        <v>-736.5</v>
      </c>
      <c r="G25" s="19">
        <f t="shared" si="3"/>
        <v>6.8627000000560656E-2</v>
      </c>
      <c r="J25" s="92">
        <f t="shared" si="5"/>
        <v>6.8627000000560656E-2</v>
      </c>
      <c r="N25"/>
      <c r="P25" s="15"/>
      <c r="Q25" s="22">
        <f t="shared" si="4"/>
        <v>32805.004800000002</v>
      </c>
      <c r="R25"/>
      <c r="AB25" s="19">
        <v>12</v>
      </c>
      <c r="AD25" s="19" t="s">
        <v>74</v>
      </c>
      <c r="AF25" s="19" t="s">
        <v>75</v>
      </c>
    </row>
    <row r="26" spans="1:32" s="19" customFormat="1" ht="12.75" customHeight="1">
      <c r="A26" t="s">
        <v>205</v>
      </c>
      <c r="B26" s="3" t="s">
        <v>89</v>
      </c>
      <c r="C26" s="83">
        <v>47840.635999999999</v>
      </c>
      <c r="D26" t="s">
        <v>203</v>
      </c>
      <c r="E26" s="92">
        <f t="shared" si="1"/>
        <v>-729.47047529056385</v>
      </c>
      <c r="F26" s="19">
        <f t="shared" si="2"/>
        <v>-729.5</v>
      </c>
      <c r="G26" s="19">
        <f t="shared" si="3"/>
        <v>7.2241000001667999E-2</v>
      </c>
      <c r="J26" s="92">
        <f t="shared" si="5"/>
        <v>7.2241000001667999E-2</v>
      </c>
      <c r="N26"/>
      <c r="P26" s="15"/>
      <c r="Q26" s="22">
        <f t="shared" si="4"/>
        <v>32822.135999999999</v>
      </c>
      <c r="R26"/>
    </row>
    <row r="27" spans="1:32" s="19" customFormat="1" ht="12.75" customHeight="1">
      <c r="A27" t="s">
        <v>205</v>
      </c>
      <c r="B27" s="3" t="s">
        <v>89</v>
      </c>
      <c r="C27" s="83">
        <v>47840.635999999999</v>
      </c>
      <c r="D27" t="s">
        <v>203</v>
      </c>
      <c r="E27" s="92">
        <f t="shared" si="1"/>
        <v>-729.47047529056385</v>
      </c>
      <c r="F27" s="19">
        <f t="shared" si="2"/>
        <v>-729.5</v>
      </c>
      <c r="G27" s="19">
        <f t="shared" si="3"/>
        <v>7.2241000001667999E-2</v>
      </c>
      <c r="J27" s="92">
        <f t="shared" si="5"/>
        <v>7.2241000001667999E-2</v>
      </c>
      <c r="N27"/>
      <c r="P27" s="15"/>
      <c r="Q27" s="22">
        <f t="shared" si="4"/>
        <v>32822.135999999999</v>
      </c>
      <c r="R27"/>
      <c r="AA27" s="19" t="s">
        <v>76</v>
      </c>
      <c r="AB27" s="19">
        <v>6</v>
      </c>
      <c r="AD27" s="19" t="s">
        <v>74</v>
      </c>
      <c r="AF27" s="19" t="s">
        <v>75</v>
      </c>
    </row>
    <row r="28" spans="1:32" s="19" customFormat="1" ht="12.75" customHeight="1">
      <c r="A28" t="s">
        <v>205</v>
      </c>
      <c r="B28" s="3" t="s">
        <v>89</v>
      </c>
      <c r="C28" s="83">
        <v>47850.421000000002</v>
      </c>
      <c r="D28" t="s">
        <v>203</v>
      </c>
      <c r="E28" s="92">
        <f t="shared" si="1"/>
        <v>-725.47137115528028</v>
      </c>
      <c r="F28" s="19">
        <f t="shared" si="2"/>
        <v>-725.5</v>
      </c>
      <c r="G28" s="19">
        <f t="shared" si="3"/>
        <v>7.0049000001745299E-2</v>
      </c>
      <c r="J28" s="92">
        <f t="shared" si="5"/>
        <v>7.0049000001745299E-2</v>
      </c>
      <c r="N28"/>
      <c r="P28" s="15"/>
      <c r="Q28" s="22">
        <f t="shared" si="4"/>
        <v>32831.921000000002</v>
      </c>
      <c r="R28"/>
    </row>
    <row r="29" spans="1:32" s="19" customFormat="1" ht="12.75" customHeight="1">
      <c r="A29" t="s">
        <v>205</v>
      </c>
      <c r="B29" s="3" t="s">
        <v>89</v>
      </c>
      <c r="C29" s="83">
        <v>47850.421000000002</v>
      </c>
      <c r="D29" t="s">
        <v>203</v>
      </c>
      <c r="E29" s="92">
        <f t="shared" si="1"/>
        <v>-725.47137115528028</v>
      </c>
      <c r="F29" s="19">
        <f t="shared" si="2"/>
        <v>-725.5</v>
      </c>
      <c r="G29" s="19">
        <f t="shared" si="3"/>
        <v>7.0049000001745299E-2</v>
      </c>
      <c r="J29" s="92">
        <f t="shared" si="5"/>
        <v>7.0049000001745299E-2</v>
      </c>
      <c r="N29"/>
      <c r="P29" s="15"/>
      <c r="Q29" s="22">
        <f t="shared" si="4"/>
        <v>32831.921000000002</v>
      </c>
      <c r="R29"/>
      <c r="AA29" s="19" t="s">
        <v>76</v>
      </c>
      <c r="AB29" s="19">
        <v>6</v>
      </c>
      <c r="AD29" s="19" t="s">
        <v>74</v>
      </c>
      <c r="AF29" s="19" t="s">
        <v>75</v>
      </c>
    </row>
    <row r="30" spans="1:32" s="19" customFormat="1" ht="12.75" customHeight="1">
      <c r="A30" t="s">
        <v>205</v>
      </c>
      <c r="B30" s="3" t="s">
        <v>89</v>
      </c>
      <c r="C30" s="83">
        <v>47943.4012</v>
      </c>
      <c r="D30" t="s">
        <v>203</v>
      </c>
      <c r="E30" s="92">
        <f t="shared" si="1"/>
        <v>-687.47060443894406</v>
      </c>
      <c r="F30" s="19">
        <f t="shared" si="2"/>
        <v>-687.5</v>
      </c>
      <c r="G30" s="19">
        <f t="shared" si="3"/>
        <v>7.1925000003830064E-2</v>
      </c>
      <c r="J30" s="92">
        <f t="shared" si="5"/>
        <v>7.1925000003830064E-2</v>
      </c>
      <c r="N30"/>
      <c r="P30" s="15"/>
      <c r="Q30" s="22">
        <f t="shared" si="4"/>
        <v>32924.9012</v>
      </c>
      <c r="R30"/>
    </row>
    <row r="31" spans="1:32" s="19" customFormat="1" ht="12.75" customHeight="1">
      <c r="A31" t="s">
        <v>205</v>
      </c>
      <c r="B31" s="3" t="s">
        <v>89</v>
      </c>
      <c r="C31" s="83">
        <v>47943.4012</v>
      </c>
      <c r="D31" t="s">
        <v>203</v>
      </c>
      <c r="E31" s="92">
        <f t="shared" si="1"/>
        <v>-687.47060443894406</v>
      </c>
      <c r="F31" s="19">
        <f t="shared" si="2"/>
        <v>-687.5</v>
      </c>
      <c r="G31" s="19">
        <f t="shared" si="3"/>
        <v>7.1925000003830064E-2</v>
      </c>
      <c r="J31" s="92">
        <f t="shared" si="5"/>
        <v>7.1925000003830064E-2</v>
      </c>
      <c r="N31"/>
      <c r="P31" s="15"/>
      <c r="Q31" s="22">
        <f t="shared" si="4"/>
        <v>32924.9012</v>
      </c>
      <c r="R31"/>
      <c r="AA31" s="19" t="s">
        <v>76</v>
      </c>
      <c r="AB31" s="19">
        <v>7</v>
      </c>
      <c r="AD31" s="19" t="s">
        <v>74</v>
      </c>
      <c r="AF31" s="19" t="s">
        <v>75</v>
      </c>
    </row>
    <row r="32" spans="1:32" s="19" customFormat="1" ht="12.75" customHeight="1">
      <c r="A32" t="s">
        <v>205</v>
      </c>
      <c r="B32" s="3" t="s">
        <v>89</v>
      </c>
      <c r="C32" s="83">
        <v>48222.326800000003</v>
      </c>
      <c r="D32" t="s">
        <v>203</v>
      </c>
      <c r="E32" s="92">
        <f t="shared" si="1"/>
        <v>-573.47443475104899</v>
      </c>
      <c r="F32" s="19">
        <f t="shared" si="2"/>
        <v>-573.5</v>
      </c>
      <c r="G32" s="19">
        <f t="shared" si="3"/>
        <v>6.255300000339048E-2</v>
      </c>
      <c r="J32" s="92">
        <f t="shared" si="5"/>
        <v>6.255300000339048E-2</v>
      </c>
      <c r="N32"/>
      <c r="P32" s="15"/>
      <c r="Q32" s="22">
        <f t="shared" si="4"/>
        <v>33203.826800000003</v>
      </c>
      <c r="R32"/>
      <c r="AA32" s="19" t="s">
        <v>76</v>
      </c>
      <c r="AB32" s="19">
        <v>6</v>
      </c>
      <c r="AD32" s="19" t="s">
        <v>74</v>
      </c>
      <c r="AF32" s="19" t="s">
        <v>75</v>
      </c>
    </row>
    <row r="33" spans="1:32" s="19" customFormat="1" ht="12.75" customHeight="1">
      <c r="A33" t="s">
        <v>205</v>
      </c>
      <c r="B33" s="3" t="s">
        <v>89</v>
      </c>
      <c r="C33" s="83">
        <v>48222.326800000003</v>
      </c>
      <c r="D33" t="s">
        <v>203</v>
      </c>
      <c r="E33" s="92">
        <f t="shared" si="1"/>
        <v>-573.47443475104899</v>
      </c>
      <c r="F33" s="19">
        <f t="shared" si="2"/>
        <v>-573.5</v>
      </c>
      <c r="G33" s="19">
        <f t="shared" si="3"/>
        <v>6.255300000339048E-2</v>
      </c>
      <c r="J33" s="92">
        <f t="shared" si="5"/>
        <v>6.255300000339048E-2</v>
      </c>
      <c r="N33"/>
      <c r="P33" s="15"/>
      <c r="Q33" s="22">
        <f t="shared" si="4"/>
        <v>33203.826800000003</v>
      </c>
      <c r="R33"/>
      <c r="AA33" s="19" t="s">
        <v>76</v>
      </c>
      <c r="AB33" s="19">
        <v>10</v>
      </c>
      <c r="AD33" s="19" t="s">
        <v>74</v>
      </c>
      <c r="AF33" s="19" t="s">
        <v>75</v>
      </c>
    </row>
    <row r="34" spans="1:32" s="19" customFormat="1" ht="12.75" customHeight="1">
      <c r="A34" t="s">
        <v>238</v>
      </c>
      <c r="B34" s="3" t="s">
        <v>89</v>
      </c>
      <c r="C34" s="83">
        <v>48222.327599999997</v>
      </c>
      <c r="D34" t="s">
        <v>203</v>
      </c>
      <c r="E34" s="92">
        <f t="shared" si="1"/>
        <v>-573.47410779312497</v>
      </c>
      <c r="F34" s="19">
        <f t="shared" si="2"/>
        <v>-573.5</v>
      </c>
      <c r="G34" s="19">
        <f t="shared" si="3"/>
        <v>6.3352999997732695E-2</v>
      </c>
      <c r="J34" s="92">
        <f t="shared" si="5"/>
        <v>6.3352999997732695E-2</v>
      </c>
      <c r="N34"/>
      <c r="P34" s="15"/>
      <c r="Q34" s="22">
        <f t="shared" si="4"/>
        <v>33203.827599999997</v>
      </c>
      <c r="R34"/>
      <c r="AA34" s="19" t="s">
        <v>76</v>
      </c>
      <c r="AB34" s="19">
        <v>8</v>
      </c>
      <c r="AD34" s="19" t="s">
        <v>77</v>
      </c>
      <c r="AF34" s="19" t="s">
        <v>75</v>
      </c>
    </row>
    <row r="35" spans="1:32" s="19" customFormat="1" ht="12.75" customHeight="1">
      <c r="A35" t="s">
        <v>238</v>
      </c>
      <c r="B35" s="3" t="s">
        <v>89</v>
      </c>
      <c r="C35" s="83">
        <v>48222.327599999997</v>
      </c>
      <c r="D35" t="s">
        <v>203</v>
      </c>
      <c r="E35" s="92">
        <f t="shared" si="1"/>
        <v>-573.47410779312497</v>
      </c>
      <c r="F35" s="19">
        <f t="shared" si="2"/>
        <v>-573.5</v>
      </c>
      <c r="G35" s="19">
        <f t="shared" si="3"/>
        <v>6.3352999997732695E-2</v>
      </c>
      <c r="J35" s="92">
        <f t="shared" si="5"/>
        <v>6.3352999997732695E-2</v>
      </c>
      <c r="N35"/>
      <c r="P35" s="15"/>
      <c r="Q35" s="22">
        <f t="shared" si="4"/>
        <v>33203.827599999997</v>
      </c>
      <c r="R35"/>
      <c r="AA35" s="19" t="s">
        <v>76</v>
      </c>
      <c r="AB35" s="19">
        <v>5</v>
      </c>
      <c r="AD35" s="19" t="s">
        <v>74</v>
      </c>
      <c r="AF35" s="19" t="s">
        <v>75</v>
      </c>
    </row>
    <row r="36" spans="1:32" s="19" customFormat="1" ht="12.75" customHeight="1">
      <c r="A36" t="s">
        <v>238</v>
      </c>
      <c r="B36" s="3" t="s">
        <v>92</v>
      </c>
      <c r="C36" s="83">
        <v>48299.400399999999</v>
      </c>
      <c r="D36" t="s">
        <v>203</v>
      </c>
      <c r="E36" s="92">
        <f t="shared" si="1"/>
        <v>-541.97465422155858</v>
      </c>
      <c r="F36" s="19">
        <f t="shared" si="2"/>
        <v>-542</v>
      </c>
      <c r="G36" s="19">
        <f t="shared" si="3"/>
        <v>6.2015999996219762E-2</v>
      </c>
      <c r="J36" s="92">
        <f t="shared" si="5"/>
        <v>6.2015999996219762E-2</v>
      </c>
      <c r="N36"/>
      <c r="P36" s="15"/>
      <c r="Q36" s="22">
        <f t="shared" si="4"/>
        <v>33280.900399999999</v>
      </c>
      <c r="R36"/>
      <c r="AA36" s="19" t="s">
        <v>76</v>
      </c>
      <c r="AB36" s="19">
        <v>6</v>
      </c>
      <c r="AD36" s="19" t="s">
        <v>74</v>
      </c>
      <c r="AF36" s="19" t="s">
        <v>75</v>
      </c>
    </row>
    <row r="37" spans="1:32" s="19" customFormat="1" ht="12.75" customHeight="1">
      <c r="A37" t="s">
        <v>238</v>
      </c>
      <c r="B37" s="3" t="s">
        <v>92</v>
      </c>
      <c r="C37" s="83">
        <v>48299.400399999999</v>
      </c>
      <c r="D37" t="s">
        <v>203</v>
      </c>
      <c r="E37" s="92">
        <f t="shared" si="1"/>
        <v>-541.97465422155858</v>
      </c>
      <c r="F37" s="19">
        <f t="shared" si="2"/>
        <v>-542</v>
      </c>
      <c r="G37" s="19">
        <f t="shared" si="3"/>
        <v>6.2015999996219762E-2</v>
      </c>
      <c r="J37" s="92">
        <f t="shared" si="5"/>
        <v>6.2015999996219762E-2</v>
      </c>
      <c r="N37"/>
      <c r="P37" s="15"/>
      <c r="Q37" s="22">
        <f t="shared" si="4"/>
        <v>33280.900399999999</v>
      </c>
      <c r="R37"/>
      <c r="AA37" s="19" t="s">
        <v>76</v>
      </c>
      <c r="AB37" s="19">
        <v>6</v>
      </c>
      <c r="AD37" s="19" t="s">
        <v>74</v>
      </c>
      <c r="AF37" s="19" t="s">
        <v>75</v>
      </c>
    </row>
    <row r="38" spans="1:32" s="19" customFormat="1" ht="12.75" customHeight="1">
      <c r="A38" t="s">
        <v>225</v>
      </c>
      <c r="B38" s="3" t="s">
        <v>89</v>
      </c>
      <c r="C38" s="83">
        <v>48606.466899999999</v>
      </c>
      <c r="D38" t="s">
        <v>203</v>
      </c>
      <c r="E38" s="92">
        <f t="shared" si="1"/>
        <v>-416.47737165062262</v>
      </c>
      <c r="F38" s="19">
        <f t="shared" si="2"/>
        <v>-416.5</v>
      </c>
      <c r="G38" s="19">
        <f t="shared" si="3"/>
        <v>5.5367000000842381E-2</v>
      </c>
      <c r="J38" s="92">
        <f t="shared" si="5"/>
        <v>5.5367000000842381E-2</v>
      </c>
      <c r="P38" s="21">
        <f>D$11+D$12*F38+D$13*F38^2</f>
        <v>-8.7443783135258326E-3</v>
      </c>
      <c r="Q38" s="22">
        <f t="shared" si="4"/>
        <v>33587.966899999999</v>
      </c>
      <c r="R38" s="19">
        <f>+(P38-G38)^2</f>
        <v>4.1102688293680424E-3</v>
      </c>
    </row>
    <row r="39" spans="1:32" s="19" customFormat="1" ht="12.75" customHeight="1">
      <c r="A39" t="s">
        <v>225</v>
      </c>
      <c r="B39" s="3" t="s">
        <v>89</v>
      </c>
      <c r="C39" s="83">
        <v>48606.466899999999</v>
      </c>
      <c r="D39" t="s">
        <v>203</v>
      </c>
      <c r="E39" s="92">
        <f t="shared" si="1"/>
        <v>-416.47737165062262</v>
      </c>
      <c r="F39" s="19">
        <f t="shared" si="2"/>
        <v>-416.5</v>
      </c>
      <c r="G39" s="19">
        <f t="shared" si="3"/>
        <v>5.5367000000842381E-2</v>
      </c>
      <c r="J39" s="92">
        <f t="shared" si="5"/>
        <v>5.5367000000842381E-2</v>
      </c>
      <c r="N39"/>
      <c r="P39" s="15"/>
      <c r="Q39" s="22">
        <f t="shared" si="4"/>
        <v>33587.966899999999</v>
      </c>
      <c r="R39"/>
      <c r="AA39" s="19" t="s">
        <v>76</v>
      </c>
      <c r="AB39" s="19">
        <v>6</v>
      </c>
      <c r="AD39" s="19" t="s">
        <v>74</v>
      </c>
      <c r="AF39" s="19" t="s">
        <v>75</v>
      </c>
    </row>
    <row r="40" spans="1:32" s="19" customFormat="1" ht="12.75" customHeight="1">
      <c r="A40" t="s">
        <v>225</v>
      </c>
      <c r="B40" s="3" t="s">
        <v>89</v>
      </c>
      <c r="C40" s="83">
        <v>48650.505799999999</v>
      </c>
      <c r="D40" t="s">
        <v>203</v>
      </c>
      <c r="E40" s="92">
        <f t="shared" si="1"/>
        <v>-398.47878737844343</v>
      </c>
      <c r="F40" s="19">
        <f t="shared" si="2"/>
        <v>-398.5</v>
      </c>
      <c r="G40" s="19">
        <f t="shared" si="3"/>
        <v>5.1902999999583699E-2</v>
      </c>
      <c r="J40" s="92">
        <f t="shared" si="5"/>
        <v>5.1902999999583699E-2</v>
      </c>
      <c r="N40"/>
      <c r="P40" s="15"/>
      <c r="Q40" s="22">
        <f t="shared" si="4"/>
        <v>33632.005799999999</v>
      </c>
      <c r="R40"/>
    </row>
    <row r="41" spans="1:32" s="19" customFormat="1" ht="12.75" customHeight="1">
      <c r="A41" t="s">
        <v>225</v>
      </c>
      <c r="B41" s="3" t="s">
        <v>89</v>
      </c>
      <c r="C41" s="83">
        <v>48650.505799999999</v>
      </c>
      <c r="D41" t="s">
        <v>203</v>
      </c>
      <c r="E41" s="92">
        <f t="shared" si="1"/>
        <v>-398.47878737844343</v>
      </c>
      <c r="F41" s="19">
        <f t="shared" si="2"/>
        <v>-398.5</v>
      </c>
      <c r="G41" s="19">
        <f t="shared" si="3"/>
        <v>5.1902999999583699E-2</v>
      </c>
      <c r="J41" s="92">
        <f t="shared" si="5"/>
        <v>5.1902999999583699E-2</v>
      </c>
      <c r="N41"/>
      <c r="P41" s="15"/>
      <c r="Q41" s="22">
        <f t="shared" si="4"/>
        <v>33632.005799999999</v>
      </c>
      <c r="R41"/>
    </row>
    <row r="42" spans="1:32" s="19" customFormat="1" ht="12.75" customHeight="1">
      <c r="A42" t="s">
        <v>226</v>
      </c>
      <c r="B42" s="3" t="s">
        <v>92</v>
      </c>
      <c r="C42" s="83">
        <v>49060.324699999997</v>
      </c>
      <c r="D42" t="s">
        <v>203</v>
      </c>
      <c r="E42" s="92">
        <f t="shared" si="1"/>
        <v>-230.98686528270915</v>
      </c>
      <c r="F42" s="19">
        <f t="shared" si="2"/>
        <v>-231</v>
      </c>
      <c r="G42" s="19">
        <f t="shared" si="3"/>
        <v>3.2137999995029531E-2</v>
      </c>
      <c r="J42" s="92">
        <f t="shared" si="5"/>
        <v>3.2137999995029531E-2</v>
      </c>
      <c r="N42"/>
      <c r="P42" s="15"/>
      <c r="Q42" s="22">
        <f t="shared" si="4"/>
        <v>34041.824699999997</v>
      </c>
      <c r="R42"/>
      <c r="AA42" s="19" t="s">
        <v>76</v>
      </c>
      <c r="AF42" s="19" t="s">
        <v>78</v>
      </c>
    </row>
    <row r="43" spans="1:32" s="19" customFormat="1" ht="12.75" customHeight="1">
      <c r="A43" t="s">
        <v>226</v>
      </c>
      <c r="B43" s="3" t="s">
        <v>92</v>
      </c>
      <c r="C43" s="83">
        <v>49060.324699999997</v>
      </c>
      <c r="D43" t="s">
        <v>203</v>
      </c>
      <c r="E43" s="92">
        <f t="shared" si="1"/>
        <v>-230.98686528270915</v>
      </c>
      <c r="F43" s="19">
        <f t="shared" si="2"/>
        <v>-231</v>
      </c>
      <c r="G43" s="19">
        <f t="shared" si="3"/>
        <v>3.2137999995029531E-2</v>
      </c>
      <c r="J43" s="92">
        <f t="shared" si="5"/>
        <v>3.2137999995029531E-2</v>
      </c>
      <c r="P43" s="21">
        <f>D$11+D$12*F43+D$13*F43^2</f>
        <v>-3.9189414929170193E-3</v>
      </c>
      <c r="Q43" s="22">
        <f t="shared" si="4"/>
        <v>34041.824699999997</v>
      </c>
      <c r="R43" s="19">
        <f>+(P43-G43)^2</f>
        <v>1.3001030294652015E-3</v>
      </c>
      <c r="AA43" s="19" t="s">
        <v>76</v>
      </c>
      <c r="AB43" s="19">
        <v>8</v>
      </c>
      <c r="AD43" s="19" t="s">
        <v>74</v>
      </c>
      <c r="AF43" s="19" t="s">
        <v>75</v>
      </c>
    </row>
    <row r="44" spans="1:32" s="19" customFormat="1">
      <c r="A44" t="s">
        <v>227</v>
      </c>
      <c r="B44" s="3" t="s">
        <v>89</v>
      </c>
      <c r="C44" s="83">
        <v>49372.265700000004</v>
      </c>
      <c r="D44" t="s">
        <v>203</v>
      </c>
      <c r="E44" s="92">
        <f t="shared" si="1"/>
        <v>-103.4973871974703</v>
      </c>
      <c r="F44" s="19">
        <f t="shared" si="2"/>
        <v>-103.5</v>
      </c>
      <c r="G44" s="19">
        <f t="shared" si="3"/>
        <v>6.3930000032996759E-3</v>
      </c>
      <c r="J44" s="92">
        <f t="shared" si="5"/>
        <v>6.3930000032996759E-3</v>
      </c>
      <c r="P44" s="21">
        <f>D$11+D$12*F44+D$13*F44^2</f>
        <v>-1.4685565728704813E-3</v>
      </c>
      <c r="Q44" s="22">
        <f t="shared" si="4"/>
        <v>34353.765700000004</v>
      </c>
      <c r="R44" s="19">
        <f>+(P44-G44)^2</f>
        <v>6.1804071800324238E-5</v>
      </c>
    </row>
    <row r="45" spans="1:32" s="19" customFormat="1">
      <c r="A45" t="s">
        <v>227</v>
      </c>
      <c r="B45" s="3" t="s">
        <v>89</v>
      </c>
      <c r="C45" s="83">
        <v>49372.265700000004</v>
      </c>
      <c r="D45" t="s">
        <v>203</v>
      </c>
      <c r="E45" s="92">
        <f t="shared" si="1"/>
        <v>-103.4973871974703</v>
      </c>
      <c r="F45" s="19">
        <f t="shared" si="2"/>
        <v>-103.5</v>
      </c>
      <c r="G45" s="19">
        <f t="shared" si="3"/>
        <v>6.3930000032996759E-3</v>
      </c>
      <c r="J45" s="92">
        <f t="shared" si="5"/>
        <v>6.3930000032996759E-3</v>
      </c>
      <c r="P45" s="21">
        <f>D$11+D$12*F45+D$13*F45^2</f>
        <v>-1.4685565728704813E-3</v>
      </c>
      <c r="Q45" s="22">
        <f t="shared" si="4"/>
        <v>34353.765700000004</v>
      </c>
      <c r="R45" s="19">
        <f>+(P45-G45)^2</f>
        <v>6.1804071800324238E-5</v>
      </c>
    </row>
    <row r="46" spans="1:32" s="19" customFormat="1" ht="12.75" customHeight="1">
      <c r="A46" s="27" t="s">
        <v>85</v>
      </c>
      <c r="B46" s="28"/>
      <c r="C46" s="30">
        <v>49625.502899999999</v>
      </c>
      <c r="D46" s="30">
        <v>2.5000000000000001E-3</v>
      </c>
      <c r="E46" s="19">
        <f t="shared" si="1"/>
        <v>0</v>
      </c>
      <c r="F46" s="19">
        <f t="shared" si="2"/>
        <v>0</v>
      </c>
      <c r="G46" s="19">
        <f t="shared" si="3"/>
        <v>0</v>
      </c>
      <c r="J46" s="92">
        <f t="shared" si="5"/>
        <v>0</v>
      </c>
      <c r="P46" s="21"/>
      <c r="Q46" s="22">
        <f t="shared" si="4"/>
        <v>34607.002899999999</v>
      </c>
    </row>
    <row r="47" spans="1:32" s="19" customFormat="1">
      <c r="A47" t="s">
        <v>228</v>
      </c>
      <c r="B47" s="3" t="s">
        <v>92</v>
      </c>
      <c r="C47" s="83">
        <v>49625.503100000002</v>
      </c>
      <c r="D47" t="s">
        <v>203</v>
      </c>
      <c r="E47" s="92">
        <f t="shared" si="1"/>
        <v>8.1739482467916297E-5</v>
      </c>
      <c r="F47" s="19">
        <f t="shared" si="2"/>
        <v>0</v>
      </c>
      <c r="G47" s="19">
        <f t="shared" si="3"/>
        <v>2.0000000222353265E-4</v>
      </c>
      <c r="J47" s="92">
        <f t="shared" si="5"/>
        <v>2.0000000222353265E-4</v>
      </c>
      <c r="P47" s="21">
        <f>D$11+D$12*F47+D$13*F47^2</f>
        <v>1.5868990160939447E-6</v>
      </c>
      <c r="Q47" s="22">
        <f t="shared" si="4"/>
        <v>34607.003100000002</v>
      </c>
      <c r="R47" s="19">
        <f>+(P47-G47)^2</f>
        <v>3.9367759524405719E-8</v>
      </c>
    </row>
    <row r="48" spans="1:32" s="19" customFormat="1">
      <c r="A48" t="s">
        <v>228</v>
      </c>
      <c r="B48" s="3" t="s">
        <v>92</v>
      </c>
      <c r="C48" s="83">
        <v>49625.503100000002</v>
      </c>
      <c r="D48" t="s">
        <v>203</v>
      </c>
      <c r="E48" s="92">
        <f t="shared" si="1"/>
        <v>8.1739482467916297E-5</v>
      </c>
      <c r="F48" s="19">
        <f t="shared" si="2"/>
        <v>0</v>
      </c>
      <c r="G48" s="19">
        <f t="shared" si="3"/>
        <v>2.0000000222353265E-4</v>
      </c>
      <c r="J48" s="92">
        <f t="shared" si="5"/>
        <v>2.0000000222353265E-4</v>
      </c>
      <c r="P48" s="21">
        <f>D$11+D$12*F48+D$13*F48^2</f>
        <v>1.5868990160939447E-6</v>
      </c>
      <c r="Q48" s="22">
        <f t="shared" si="4"/>
        <v>34607.003100000002</v>
      </c>
      <c r="R48" s="19">
        <f>+(P48-G48)^2</f>
        <v>3.9367759524405719E-8</v>
      </c>
    </row>
    <row r="49" spans="1:32" s="19" customFormat="1" ht="12.75" customHeight="1">
      <c r="A49" s="27" t="s">
        <v>85</v>
      </c>
      <c r="B49" s="28"/>
      <c r="C49" s="30">
        <v>49625.503400000001</v>
      </c>
      <c r="D49" s="30">
        <v>2.5999999999999999E-3</v>
      </c>
      <c r="E49" s="19">
        <f t="shared" si="1"/>
        <v>2.0434870468295823E-4</v>
      </c>
      <c r="F49" s="19">
        <f t="shared" si="2"/>
        <v>0</v>
      </c>
      <c r="G49" s="19">
        <f t="shared" si="3"/>
        <v>5.0000000192085281E-4</v>
      </c>
      <c r="J49" s="92">
        <f t="shared" si="5"/>
        <v>5.0000000192085281E-4</v>
      </c>
      <c r="P49" s="21"/>
      <c r="Q49" s="22">
        <f t="shared" si="4"/>
        <v>34607.003400000001</v>
      </c>
      <c r="AA49" s="19" t="s">
        <v>76</v>
      </c>
      <c r="AF49" s="19" t="s">
        <v>78</v>
      </c>
    </row>
    <row r="50" spans="1:32" s="19" customFormat="1" ht="12.75" customHeight="1">
      <c r="A50" s="27" t="s">
        <v>86</v>
      </c>
      <c r="B50" s="31"/>
      <c r="C50" s="30">
        <v>49761.303699999997</v>
      </c>
      <c r="D50" s="30">
        <v>2.0999999999999999E-3</v>
      </c>
      <c r="E50" s="19">
        <f t="shared" si="1"/>
        <v>55.501434936597654</v>
      </c>
      <c r="F50" s="19">
        <f t="shared" si="2"/>
        <v>55.5</v>
      </c>
      <c r="G50" s="19">
        <f t="shared" si="3"/>
        <v>3.5109999953419901E-3</v>
      </c>
      <c r="J50" s="92">
        <f t="shared" si="5"/>
        <v>3.5109999953419901E-3</v>
      </c>
      <c r="P50" s="21"/>
      <c r="Q50" s="22">
        <f t="shared" si="4"/>
        <v>34742.803699999997</v>
      </c>
    </row>
    <row r="51" spans="1:32" s="19" customFormat="1" ht="12.75" customHeight="1">
      <c r="A51" t="s">
        <v>229</v>
      </c>
      <c r="B51" s="3" t="s">
        <v>89</v>
      </c>
      <c r="C51" s="83">
        <v>49761.304600000003</v>
      </c>
      <c r="D51" t="s">
        <v>203</v>
      </c>
      <c r="E51" s="92">
        <f t="shared" si="1"/>
        <v>55.501802764267275</v>
      </c>
      <c r="F51" s="19">
        <f t="shared" si="2"/>
        <v>55.5</v>
      </c>
      <c r="G51" s="19">
        <f t="shared" si="3"/>
        <v>4.4110000017099082E-3</v>
      </c>
      <c r="J51" s="92">
        <f t="shared" si="5"/>
        <v>4.4110000017099082E-3</v>
      </c>
      <c r="P51" s="21">
        <f>D$11+D$12*F51+D$13*F51^2</f>
        <v>5.9836732734228472E-4</v>
      </c>
      <c r="Q51" s="22">
        <f t="shared" si="4"/>
        <v>34742.804600000003</v>
      </c>
      <c r="R51" s="19">
        <f>+(P51-G51)^2</f>
        <v>1.4536167909655617E-5</v>
      </c>
    </row>
    <row r="52" spans="1:32" s="19" customFormat="1" ht="12.75" customHeight="1">
      <c r="A52" t="s">
        <v>229</v>
      </c>
      <c r="B52" s="3" t="s">
        <v>89</v>
      </c>
      <c r="C52" s="83">
        <v>49761.304600000003</v>
      </c>
      <c r="D52" t="s">
        <v>203</v>
      </c>
      <c r="E52" s="92">
        <f t="shared" si="1"/>
        <v>55.501802764267275</v>
      </c>
      <c r="F52" s="19">
        <f t="shared" si="2"/>
        <v>55.5</v>
      </c>
      <c r="G52" s="19">
        <f t="shared" si="3"/>
        <v>4.4110000017099082E-3</v>
      </c>
      <c r="J52" s="92">
        <f t="shared" si="5"/>
        <v>4.4110000017099082E-3</v>
      </c>
      <c r="P52" s="21">
        <f>D$11+D$12*F52+D$13*F52^2</f>
        <v>5.9836732734228472E-4</v>
      </c>
      <c r="Q52" s="22">
        <f t="shared" si="4"/>
        <v>34742.804600000003</v>
      </c>
      <c r="R52" s="19">
        <f>+(P52-G52)^2</f>
        <v>1.4536167909655617E-5</v>
      </c>
    </row>
    <row r="53" spans="1:32" s="19" customFormat="1" ht="12.75" customHeight="1">
      <c r="A53" s="27" t="s">
        <v>86</v>
      </c>
      <c r="B53" s="31"/>
      <c r="C53" s="30">
        <v>49761.304799999998</v>
      </c>
      <c r="D53" s="30">
        <v>1.1000000000000001E-3</v>
      </c>
      <c r="E53" s="19">
        <f t="shared" ref="E53:E84" si="6">+(C53-C$7)/C$8</f>
        <v>55.501884503746766</v>
      </c>
      <c r="F53" s="19">
        <f t="shared" ref="F53:F84" si="7">ROUND(2*E53,0)/2</f>
        <v>55.5</v>
      </c>
      <c r="G53" s="19">
        <f t="shared" ref="G53:G84" si="8">+C53-(C$7+F53*C$8)</f>
        <v>4.6109999966574833E-3</v>
      </c>
      <c r="J53" s="92">
        <f t="shared" si="5"/>
        <v>4.6109999966574833E-3</v>
      </c>
      <c r="P53" s="21"/>
      <c r="Q53" s="22">
        <f t="shared" ref="Q53:Q84" si="9">+C53-15018.5</f>
        <v>34742.804799999998</v>
      </c>
    </row>
    <row r="54" spans="1:32" s="19" customFormat="1" ht="12.75" customHeight="1">
      <c r="A54" s="27" t="s">
        <v>86</v>
      </c>
      <c r="B54" s="31"/>
      <c r="C54" s="30">
        <v>50047.574500000002</v>
      </c>
      <c r="D54" s="30" t="s">
        <v>60</v>
      </c>
      <c r="E54" s="19">
        <f t="shared" si="6"/>
        <v>172.49956882423598</v>
      </c>
      <c r="F54" s="19">
        <f t="shared" si="7"/>
        <v>172.5</v>
      </c>
      <c r="G54" s="19">
        <f t="shared" si="8"/>
        <v>-1.0550000006332994E-3</v>
      </c>
      <c r="J54" s="92">
        <f t="shared" si="5"/>
        <v>-1.0550000006332994E-3</v>
      </c>
      <c r="P54" s="21"/>
      <c r="Q54" s="22">
        <f t="shared" si="9"/>
        <v>35029.074500000002</v>
      </c>
    </row>
    <row r="55" spans="1:32" s="19" customFormat="1" ht="12.75" customHeight="1">
      <c r="A55" s="80" t="s">
        <v>86</v>
      </c>
      <c r="B55" s="81"/>
      <c r="C55" s="34">
        <v>50079.387300000002</v>
      </c>
      <c r="D55" s="34" t="s">
        <v>60</v>
      </c>
      <c r="E55" s="19">
        <f t="shared" si="6"/>
        <v>185.50137771896277</v>
      </c>
      <c r="F55" s="19">
        <f t="shared" si="7"/>
        <v>185.5</v>
      </c>
      <c r="G55" s="19">
        <f t="shared" si="8"/>
        <v>3.3710000061546452E-3</v>
      </c>
      <c r="J55" s="92">
        <f t="shared" si="5"/>
        <v>3.3710000061546452E-3</v>
      </c>
      <c r="P55" s="21"/>
      <c r="Q55" s="22">
        <f t="shared" si="9"/>
        <v>35060.887300000002</v>
      </c>
    </row>
    <row r="56" spans="1:32" s="19" customFormat="1" ht="12.75" customHeight="1">
      <c r="A56" s="80" t="s">
        <v>87</v>
      </c>
      <c r="B56" s="82"/>
      <c r="C56" s="37">
        <v>50106.298499999997</v>
      </c>
      <c r="D56" s="37" t="s">
        <v>60</v>
      </c>
      <c r="E56" s="19">
        <f t="shared" si="6"/>
        <v>196.49991539963565</v>
      </c>
      <c r="F56" s="19">
        <f t="shared" si="7"/>
        <v>196.5</v>
      </c>
      <c r="G56" s="19">
        <f t="shared" si="8"/>
        <v>-2.0700000459328294E-4</v>
      </c>
      <c r="J56" s="92">
        <f t="shared" si="5"/>
        <v>-2.0700000459328294E-4</v>
      </c>
      <c r="P56" s="21"/>
      <c r="Q56" s="22">
        <f t="shared" si="9"/>
        <v>35087.798499999997</v>
      </c>
    </row>
    <row r="57" spans="1:32" s="19" customFormat="1" ht="12.75" customHeight="1">
      <c r="A57" s="80" t="s">
        <v>88</v>
      </c>
      <c r="B57" s="82" t="s">
        <v>89</v>
      </c>
      <c r="C57" s="34">
        <v>50380.338300000003</v>
      </c>
      <c r="D57" s="34">
        <v>6.9999999999999999E-4</v>
      </c>
      <c r="E57" s="19">
        <f t="shared" si="6"/>
        <v>308.49927129252336</v>
      </c>
      <c r="F57" s="19">
        <f t="shared" si="7"/>
        <v>308.5</v>
      </c>
      <c r="G57" s="19">
        <f t="shared" si="8"/>
        <v>-1.7829999997047707E-3</v>
      </c>
      <c r="J57" s="92">
        <f t="shared" si="5"/>
        <v>-1.7829999997047707E-3</v>
      </c>
      <c r="P57" s="21"/>
      <c r="Q57" s="22">
        <f t="shared" si="9"/>
        <v>35361.838300000003</v>
      </c>
    </row>
    <row r="58" spans="1:32" s="19" customFormat="1" ht="12.75" customHeight="1">
      <c r="A58" s="80" t="s">
        <v>90</v>
      </c>
      <c r="B58" s="82"/>
      <c r="C58" s="37">
        <v>51185.327700000002</v>
      </c>
      <c r="D58" s="37">
        <v>1.1000000000000001E-3</v>
      </c>
      <c r="E58" s="19">
        <f t="shared" si="6"/>
        <v>637.49635237563632</v>
      </c>
      <c r="F58" s="19">
        <f t="shared" si="7"/>
        <v>637.5</v>
      </c>
      <c r="G58" s="19">
        <f t="shared" si="8"/>
        <v>-8.9249999946332537E-3</v>
      </c>
      <c r="J58" s="92">
        <f t="shared" si="5"/>
        <v>-8.9249999946332537E-3</v>
      </c>
      <c r="P58" s="21"/>
      <c r="Q58" s="22">
        <f t="shared" si="9"/>
        <v>36166.827700000002</v>
      </c>
    </row>
    <row r="59" spans="1:32" s="19" customFormat="1" ht="12.75" customHeight="1">
      <c r="A59" t="s">
        <v>207</v>
      </c>
      <c r="B59" s="3" t="s">
        <v>89</v>
      </c>
      <c r="C59" s="83">
        <v>51373.739000000001</v>
      </c>
      <c r="D59" t="s">
        <v>204</v>
      </c>
      <c r="E59" s="92">
        <f t="shared" si="6"/>
        <v>714.4995622850771</v>
      </c>
      <c r="F59" s="19">
        <f t="shared" si="7"/>
        <v>714.5</v>
      </c>
      <c r="G59" s="19">
        <f t="shared" si="8"/>
        <v>-1.0709999987739138E-3</v>
      </c>
      <c r="J59" s="20"/>
      <c r="K59" s="19">
        <f t="shared" ref="K59:K67" si="10">G59</f>
        <v>-1.0709999987739138E-3</v>
      </c>
      <c r="P59" s="21">
        <f>D$11+D$12*F59+D$13*F59^2</f>
        <v>-2.5366084481244743E-3</v>
      </c>
      <c r="Q59" s="22">
        <f t="shared" si="9"/>
        <v>36355.239000000001</v>
      </c>
      <c r="R59" s="19">
        <f>+(P59-G59)^2</f>
        <v>2.1480081268077544E-6</v>
      </c>
    </row>
    <row r="60" spans="1:32" s="19" customFormat="1" ht="12.75" customHeight="1">
      <c r="A60" t="s">
        <v>207</v>
      </c>
      <c r="B60" s="3" t="s">
        <v>89</v>
      </c>
      <c r="C60" s="83">
        <v>51373.739000000001</v>
      </c>
      <c r="D60" t="s">
        <v>204</v>
      </c>
      <c r="E60" s="92">
        <f t="shared" si="6"/>
        <v>714.4995622850771</v>
      </c>
      <c r="F60" s="19">
        <f t="shared" si="7"/>
        <v>714.5</v>
      </c>
      <c r="G60" s="19">
        <f t="shared" si="8"/>
        <v>-1.0709999987739138E-3</v>
      </c>
      <c r="J60" s="20"/>
      <c r="K60" s="19">
        <f t="shared" si="10"/>
        <v>-1.0709999987739138E-3</v>
      </c>
      <c r="P60" s="21">
        <f>D$11+D$12*F60+D$13*F60^2</f>
        <v>-2.5366084481244743E-3</v>
      </c>
      <c r="Q60" s="22">
        <f t="shared" si="9"/>
        <v>36355.239000000001</v>
      </c>
      <c r="R60" s="19">
        <f>+(P60-G60)^2</f>
        <v>2.1480081268077544E-6</v>
      </c>
    </row>
    <row r="61" spans="1:32" s="19" customFormat="1" ht="12.75" customHeight="1">
      <c r="A61" s="80" t="s">
        <v>91</v>
      </c>
      <c r="B61" s="85" t="s">
        <v>92</v>
      </c>
      <c r="C61" s="34">
        <v>52250.9</v>
      </c>
      <c r="D61" s="34">
        <v>4.0000000000000002E-4</v>
      </c>
      <c r="E61" s="19">
        <f t="shared" si="6"/>
        <v>1072.9929892046675</v>
      </c>
      <c r="F61" s="19">
        <f t="shared" si="7"/>
        <v>1073</v>
      </c>
      <c r="G61" s="19">
        <f t="shared" si="8"/>
        <v>-1.715400000102818E-2</v>
      </c>
      <c r="J61" s="20"/>
      <c r="K61" s="19">
        <f t="shared" si="10"/>
        <v>-1.715400000102818E-2</v>
      </c>
      <c r="P61" s="21"/>
      <c r="Q61" s="22">
        <f t="shared" si="9"/>
        <v>37232.400000000001</v>
      </c>
    </row>
    <row r="62" spans="1:32" s="19" customFormat="1" ht="12.75" customHeight="1">
      <c r="A62" s="80" t="s">
        <v>91</v>
      </c>
      <c r="B62" s="86"/>
      <c r="C62" s="34">
        <v>52266.8056</v>
      </c>
      <c r="D62" s="34">
        <v>2.9999999999999997E-4</v>
      </c>
      <c r="E62" s="19">
        <f t="shared" si="6"/>
        <v>1079.4935666941039</v>
      </c>
      <c r="F62" s="19">
        <f t="shared" si="7"/>
        <v>1079.5</v>
      </c>
      <c r="G62" s="19">
        <f t="shared" si="8"/>
        <v>-1.574100000289036E-2</v>
      </c>
      <c r="J62" s="20"/>
      <c r="K62" s="19">
        <f t="shared" si="10"/>
        <v>-1.574100000289036E-2</v>
      </c>
      <c r="P62" s="21"/>
      <c r="Q62" s="22">
        <f t="shared" si="9"/>
        <v>37248.3056</v>
      </c>
    </row>
    <row r="63" spans="1:32" s="19" customFormat="1" ht="12.75" customHeight="1">
      <c r="A63" s="80" t="s">
        <v>91</v>
      </c>
      <c r="B63" s="86"/>
      <c r="C63" s="34">
        <v>52276.595699999998</v>
      </c>
      <c r="D63" s="34">
        <v>2.9999999999999997E-4</v>
      </c>
      <c r="E63" s="19">
        <f t="shared" si="6"/>
        <v>1083.4947551861653</v>
      </c>
      <c r="F63" s="19">
        <f t="shared" si="7"/>
        <v>1083.5</v>
      </c>
      <c r="G63" s="19">
        <f t="shared" si="8"/>
        <v>-1.2833000000682659E-2</v>
      </c>
      <c r="J63" s="20"/>
      <c r="K63" s="19">
        <f t="shared" si="10"/>
        <v>-1.2833000000682659E-2</v>
      </c>
      <c r="P63" s="21"/>
      <c r="Q63" s="22">
        <f t="shared" si="9"/>
        <v>37258.095699999998</v>
      </c>
    </row>
    <row r="64" spans="1:32" s="19" customFormat="1" ht="12.75" customHeight="1">
      <c r="A64" s="27" t="s">
        <v>91</v>
      </c>
      <c r="B64" s="33"/>
      <c r="C64" s="30">
        <v>52287.602700000003</v>
      </c>
      <c r="D64" s="30">
        <v>4.0000000000000002E-4</v>
      </c>
      <c r="E64" s="19">
        <f t="shared" si="6"/>
        <v>1087.9932875537759</v>
      </c>
      <c r="F64" s="19">
        <f t="shared" si="7"/>
        <v>1088</v>
      </c>
      <c r="G64" s="19">
        <f t="shared" si="8"/>
        <v>-1.642399999400368E-2</v>
      </c>
      <c r="J64" s="20"/>
      <c r="K64" s="19">
        <f t="shared" si="10"/>
        <v>-1.642399999400368E-2</v>
      </c>
      <c r="P64" s="21"/>
      <c r="Q64" s="22">
        <f t="shared" si="9"/>
        <v>37269.102700000003</v>
      </c>
    </row>
    <row r="65" spans="1:18" s="19" customFormat="1" ht="12.75" customHeight="1">
      <c r="A65" s="27" t="s">
        <v>91</v>
      </c>
      <c r="B65" s="33"/>
      <c r="C65" s="30">
        <v>52288.825499999999</v>
      </c>
      <c r="D65" s="30">
        <v>5.9999999999999995E-4</v>
      </c>
      <c r="E65" s="19">
        <f t="shared" si="6"/>
        <v>1088.493042744027</v>
      </c>
      <c r="F65" s="19">
        <f t="shared" si="7"/>
        <v>1088.5</v>
      </c>
      <c r="G65" s="19">
        <f t="shared" si="8"/>
        <v>-1.7023000000335742E-2</v>
      </c>
      <c r="J65" s="20"/>
      <c r="K65" s="19">
        <f t="shared" si="10"/>
        <v>-1.7023000000335742E-2</v>
      </c>
      <c r="P65" s="21"/>
      <c r="Q65" s="22">
        <f t="shared" si="9"/>
        <v>37270.325499999999</v>
      </c>
    </row>
    <row r="66" spans="1:18" s="19" customFormat="1" ht="12.75" customHeight="1">
      <c r="A66" s="27" t="s">
        <v>91</v>
      </c>
      <c r="B66" s="33"/>
      <c r="C66" s="30">
        <v>52589.778100000003</v>
      </c>
      <c r="D66" s="30">
        <v>5.0000000000000001E-4</v>
      </c>
      <c r="E66" s="19">
        <f t="shared" si="6"/>
        <v>1211.4915902334415</v>
      </c>
      <c r="F66" s="19">
        <f t="shared" si="7"/>
        <v>1211.5</v>
      </c>
      <c r="G66" s="19">
        <f t="shared" si="8"/>
        <v>-2.0576999995682854E-2</v>
      </c>
      <c r="J66" s="20"/>
      <c r="K66" s="19">
        <f t="shared" si="10"/>
        <v>-2.0576999995682854E-2</v>
      </c>
      <c r="P66" s="21"/>
      <c r="Q66" s="22">
        <f t="shared" si="9"/>
        <v>37571.278100000003</v>
      </c>
    </row>
    <row r="67" spans="1:18" s="19" customFormat="1" ht="12.75" customHeight="1">
      <c r="A67" s="27" t="s">
        <v>93</v>
      </c>
      <c r="B67" s="32" t="s">
        <v>92</v>
      </c>
      <c r="C67" s="30">
        <v>52644.830800000003</v>
      </c>
      <c r="D67" s="30">
        <v>1.1000000000000001E-3</v>
      </c>
      <c r="E67" s="19">
        <f t="shared" si="6"/>
        <v>1233.9914860156025</v>
      </c>
      <c r="F67" s="19">
        <f t="shared" si="7"/>
        <v>1234</v>
      </c>
      <c r="G67" s="19">
        <f t="shared" si="8"/>
        <v>-2.0831999994697981E-2</v>
      </c>
      <c r="J67" s="20"/>
      <c r="K67" s="19">
        <f t="shared" si="10"/>
        <v>-2.0831999994697981E-2</v>
      </c>
      <c r="P67" s="21"/>
      <c r="Q67" s="22">
        <f t="shared" si="9"/>
        <v>37626.330800000003</v>
      </c>
    </row>
    <row r="68" spans="1:18" s="19" customFormat="1" ht="12.75" customHeight="1">
      <c r="A68" s="27" t="s">
        <v>94</v>
      </c>
      <c r="B68" s="28"/>
      <c r="C68" s="29">
        <v>52724.352700000003</v>
      </c>
      <c r="D68" s="29">
        <v>5.0000000000000001E-4</v>
      </c>
      <c r="E68" s="19">
        <f t="shared" si="6"/>
        <v>1266.491880408601</v>
      </c>
      <c r="F68" s="19">
        <f t="shared" si="7"/>
        <v>1266.5</v>
      </c>
      <c r="G68" s="19">
        <f t="shared" si="8"/>
        <v>-1.9866999995429069E-2</v>
      </c>
      <c r="J68" s="92">
        <f>G68</f>
        <v>-1.9866999995429069E-2</v>
      </c>
      <c r="P68" s="21"/>
      <c r="Q68" s="22">
        <f t="shared" si="9"/>
        <v>37705.852700000003</v>
      </c>
    </row>
    <row r="69" spans="1:18" s="19" customFormat="1" ht="12.75" customHeight="1">
      <c r="A69" s="27" t="s">
        <v>93</v>
      </c>
      <c r="B69" s="32" t="s">
        <v>89</v>
      </c>
      <c r="C69" s="30">
        <v>52907.858399999997</v>
      </c>
      <c r="D69" s="30">
        <v>4.0000000000000002E-4</v>
      </c>
      <c r="E69" s="19">
        <f t="shared" si="6"/>
        <v>1341.4901843143562</v>
      </c>
      <c r="F69" s="19">
        <f t="shared" si="7"/>
        <v>1341.5</v>
      </c>
      <c r="G69" s="19">
        <f t="shared" si="8"/>
        <v>-2.4017000003368594E-2</v>
      </c>
      <c r="J69" s="20"/>
      <c r="K69" s="19">
        <f t="shared" ref="K69:K82" si="11">G69</f>
        <v>-2.4017000003368594E-2</v>
      </c>
      <c r="P69" s="21"/>
      <c r="Q69" s="22">
        <f t="shared" si="9"/>
        <v>37889.358399999997</v>
      </c>
    </row>
    <row r="70" spans="1:18" s="19" customFormat="1" ht="12.75" customHeight="1">
      <c r="A70" s="34" t="s">
        <v>95</v>
      </c>
      <c r="B70" s="35" t="s">
        <v>89</v>
      </c>
      <c r="C70" s="34">
        <v>52949.453800000003</v>
      </c>
      <c r="D70" s="34">
        <v>2.9999999999999997E-4</v>
      </c>
      <c r="E70" s="19">
        <f t="shared" si="6"/>
        <v>1358.4901164705889</v>
      </c>
      <c r="F70" s="19">
        <f t="shared" si="7"/>
        <v>1358.5</v>
      </c>
      <c r="G70" s="19">
        <f t="shared" si="8"/>
        <v>-2.4182999994081911E-2</v>
      </c>
      <c r="J70" s="20"/>
      <c r="K70" s="19">
        <f t="shared" si="11"/>
        <v>-2.4182999994081911E-2</v>
      </c>
      <c r="P70" s="21"/>
      <c r="Q70" s="22">
        <f t="shared" si="9"/>
        <v>37930.953800000003</v>
      </c>
    </row>
    <row r="71" spans="1:18" s="19" customFormat="1" ht="12.75" customHeight="1">
      <c r="A71" s="34" t="s">
        <v>96</v>
      </c>
      <c r="B71" s="36" t="s">
        <v>89</v>
      </c>
      <c r="C71" s="30">
        <v>52949.4565</v>
      </c>
      <c r="D71" s="30">
        <v>5.3E-3</v>
      </c>
      <c r="E71" s="19">
        <f t="shared" si="6"/>
        <v>1358.4912199535888</v>
      </c>
      <c r="F71" s="19">
        <f t="shared" si="7"/>
        <v>1358.5</v>
      </c>
      <c r="G71" s="19">
        <f t="shared" si="8"/>
        <v>-2.1482999996806029E-2</v>
      </c>
      <c r="J71" s="20"/>
      <c r="K71" s="19">
        <f t="shared" si="11"/>
        <v>-2.1482999996806029E-2</v>
      </c>
      <c r="P71" s="21"/>
      <c r="Q71" s="22">
        <f t="shared" si="9"/>
        <v>37930.9565</v>
      </c>
    </row>
    <row r="72" spans="1:18" s="19" customFormat="1" ht="12.75" customHeight="1">
      <c r="A72" s="34" t="s">
        <v>96</v>
      </c>
      <c r="B72" s="35" t="s">
        <v>89</v>
      </c>
      <c r="C72" s="34">
        <v>52949.4565</v>
      </c>
      <c r="D72" s="34">
        <v>5.3E-3</v>
      </c>
      <c r="E72" s="19">
        <f t="shared" si="6"/>
        <v>1358.4912199535888</v>
      </c>
      <c r="F72" s="19">
        <f t="shared" si="7"/>
        <v>1358.5</v>
      </c>
      <c r="G72" s="19">
        <f t="shared" si="8"/>
        <v>-2.1482999996806029E-2</v>
      </c>
      <c r="J72" s="20"/>
      <c r="K72" s="19">
        <f t="shared" si="11"/>
        <v>-2.1482999996806029E-2</v>
      </c>
      <c r="P72" s="21"/>
      <c r="Q72" s="22">
        <f t="shared" si="9"/>
        <v>37930.9565</v>
      </c>
    </row>
    <row r="73" spans="1:18" s="19" customFormat="1" ht="12.75" customHeight="1">
      <c r="A73" s="37" t="s">
        <v>97</v>
      </c>
      <c r="B73" s="35" t="s">
        <v>89</v>
      </c>
      <c r="C73" s="34">
        <v>53032.643300000003</v>
      </c>
      <c r="D73" s="34">
        <v>2.9999999999999997E-4</v>
      </c>
      <c r="E73" s="19">
        <f t="shared" si="6"/>
        <v>1392.4894494764194</v>
      </c>
      <c r="F73" s="19">
        <f t="shared" si="7"/>
        <v>1392.5</v>
      </c>
      <c r="G73" s="19">
        <f t="shared" si="8"/>
        <v>-2.5814999993599486E-2</v>
      </c>
      <c r="J73" s="20"/>
      <c r="K73" s="19">
        <f t="shared" si="11"/>
        <v>-2.5814999993599486E-2</v>
      </c>
      <c r="P73" s="21"/>
      <c r="Q73" s="22">
        <f t="shared" si="9"/>
        <v>38014.143300000003</v>
      </c>
    </row>
    <row r="74" spans="1:18" s="19" customFormat="1">
      <c r="A74" s="37" t="s">
        <v>193</v>
      </c>
      <c r="B74" s="87" t="s">
        <v>92</v>
      </c>
      <c r="C74" s="37">
        <v>53317.69</v>
      </c>
      <c r="D74" s="37">
        <v>2.9999999999999997E-4</v>
      </c>
      <c r="E74" s="19">
        <f t="shared" si="6"/>
        <v>1508.9872968671721</v>
      </c>
      <c r="F74" s="19">
        <f t="shared" si="7"/>
        <v>1509</v>
      </c>
      <c r="G74" s="19">
        <f t="shared" si="8"/>
        <v>-3.1081999994057696E-2</v>
      </c>
      <c r="J74" s="20"/>
      <c r="K74" s="19">
        <f t="shared" si="11"/>
        <v>-3.1081999994057696E-2</v>
      </c>
      <c r="P74" s="21"/>
      <c r="Q74" s="22">
        <f t="shared" si="9"/>
        <v>38299.19</v>
      </c>
    </row>
    <row r="75" spans="1:18" s="19" customFormat="1">
      <c r="A75" s="37" t="s">
        <v>193</v>
      </c>
      <c r="B75" s="87" t="s">
        <v>89</v>
      </c>
      <c r="C75" s="37">
        <v>53318.916499999999</v>
      </c>
      <c r="D75" s="37">
        <v>2.9999999999999997E-4</v>
      </c>
      <c r="E75" s="19">
        <f t="shared" si="6"/>
        <v>1509.4885642378326</v>
      </c>
      <c r="F75" s="19">
        <f t="shared" si="7"/>
        <v>1509.5</v>
      </c>
      <c r="G75" s="19">
        <f t="shared" si="8"/>
        <v>-2.7980999999272171E-2</v>
      </c>
      <c r="J75" s="20"/>
      <c r="K75" s="19">
        <f t="shared" si="11"/>
        <v>-2.7980999999272171E-2</v>
      </c>
      <c r="P75" s="21"/>
      <c r="Q75" s="22">
        <f t="shared" si="9"/>
        <v>38300.416499999999</v>
      </c>
    </row>
    <row r="76" spans="1:18" s="19" customFormat="1">
      <c r="A76" s="83" t="s">
        <v>103</v>
      </c>
      <c r="B76" s="84" t="s">
        <v>89</v>
      </c>
      <c r="C76" s="83">
        <v>53656.568500000001</v>
      </c>
      <c r="D76" s="83">
        <v>6.9999999999999999E-4</v>
      </c>
      <c r="E76" s="19">
        <f t="shared" si="6"/>
        <v>1647.4860613749079</v>
      </c>
      <c r="F76" s="19">
        <f t="shared" si="7"/>
        <v>1647.5</v>
      </c>
      <c r="G76" s="19">
        <f t="shared" si="8"/>
        <v>-3.410499999881722E-2</v>
      </c>
      <c r="J76" s="20"/>
      <c r="K76" s="19">
        <f t="shared" si="11"/>
        <v>-3.410499999881722E-2</v>
      </c>
      <c r="P76" s="21">
        <f>D$11+D$12*F76+D$13*F76^2</f>
        <v>-3.921790319084692E-2</v>
      </c>
      <c r="Q76" s="22">
        <f t="shared" si="9"/>
        <v>38638.068500000001</v>
      </c>
      <c r="R76" s="19">
        <f>+(U57-G76)^2</f>
        <v>1.1631510249193225E-3</v>
      </c>
    </row>
    <row r="77" spans="1:18" s="19" customFormat="1">
      <c r="A77" s="37" t="s">
        <v>193</v>
      </c>
      <c r="B77" s="87" t="s">
        <v>89</v>
      </c>
      <c r="C77" s="37">
        <v>53668.801500000001</v>
      </c>
      <c r="D77" s="37">
        <v>2.9999999999999997E-4</v>
      </c>
      <c r="E77" s="19">
        <f t="shared" si="6"/>
        <v>1652.4856567644742</v>
      </c>
      <c r="F77" s="19">
        <f t="shared" si="7"/>
        <v>1652.5</v>
      </c>
      <c r="G77" s="19">
        <f t="shared" si="8"/>
        <v>-3.5094999999273568E-2</v>
      </c>
      <c r="J77" s="20"/>
      <c r="K77" s="19">
        <f t="shared" si="11"/>
        <v>-3.5094999999273568E-2</v>
      </c>
      <c r="P77" s="21"/>
      <c r="Q77" s="22">
        <f t="shared" si="9"/>
        <v>38650.301500000001</v>
      </c>
    </row>
    <row r="78" spans="1:18" s="19" customFormat="1">
      <c r="A78" s="37" t="s">
        <v>193</v>
      </c>
      <c r="B78" s="87" t="s">
        <v>89</v>
      </c>
      <c r="C78" s="37">
        <v>53685.929300000003</v>
      </c>
      <c r="D78" s="37">
        <v>5.0000000000000001E-4</v>
      </c>
      <c r="E78" s="19">
        <f t="shared" si="6"/>
        <v>1659.4857442257205</v>
      </c>
      <c r="F78" s="19">
        <f t="shared" si="7"/>
        <v>1659.5</v>
      </c>
      <c r="G78" s="19">
        <f t="shared" si="8"/>
        <v>-3.4880999999586493E-2</v>
      </c>
      <c r="J78" s="20"/>
      <c r="K78" s="19">
        <f t="shared" si="11"/>
        <v>-3.4880999999586493E-2</v>
      </c>
      <c r="P78" s="21"/>
      <c r="Q78" s="22">
        <f t="shared" si="9"/>
        <v>38667.429300000003</v>
      </c>
    </row>
    <row r="79" spans="1:18" s="19" customFormat="1">
      <c r="A79" s="37" t="s">
        <v>98</v>
      </c>
      <c r="B79" s="35">
        <v>1</v>
      </c>
      <c r="C79" s="34">
        <v>53739.756699999998</v>
      </c>
      <c r="D79" s="34">
        <v>2.9999999999999997E-4</v>
      </c>
      <c r="E79" s="19">
        <f t="shared" si="6"/>
        <v>1681.4848630741071</v>
      </c>
      <c r="F79" s="19">
        <f t="shared" si="7"/>
        <v>1681.5</v>
      </c>
      <c r="G79" s="19">
        <f t="shared" si="8"/>
        <v>-3.7037000001873821E-2</v>
      </c>
      <c r="J79" s="20"/>
      <c r="K79" s="19">
        <f t="shared" si="11"/>
        <v>-3.7037000001873821E-2</v>
      </c>
      <c r="P79" s="21">
        <f>D$11+D$12*F79+D$13*F79^2</f>
        <v>-4.1268325235547715E-2</v>
      </c>
      <c r="Q79" s="22">
        <f t="shared" si="9"/>
        <v>38721.256699999998</v>
      </c>
      <c r="R79" s="19">
        <f>+(P79-G79)^2</f>
        <v>1.7904113233125431E-5</v>
      </c>
    </row>
    <row r="80" spans="1:18" s="19" customFormat="1">
      <c r="A80" s="37" t="s">
        <v>98</v>
      </c>
      <c r="B80" s="35">
        <v>1</v>
      </c>
      <c r="C80" s="34">
        <v>53744.650600000001</v>
      </c>
      <c r="D80" s="34">
        <v>2.9999999999999997E-4</v>
      </c>
      <c r="E80" s="19">
        <f t="shared" si="6"/>
        <v>1683.4849873181201</v>
      </c>
      <c r="F80" s="19">
        <f t="shared" si="7"/>
        <v>1683.5</v>
      </c>
      <c r="G80" s="19">
        <f t="shared" si="8"/>
        <v>-3.6733000000822358E-2</v>
      </c>
      <c r="J80" s="20"/>
      <c r="K80" s="19">
        <f t="shared" si="11"/>
        <v>-3.6733000000822358E-2</v>
      </c>
      <c r="P80" s="21">
        <f>D$11+D$12*F80+D$13*F80^2</f>
        <v>-4.1390501233261295E-2</v>
      </c>
      <c r="Q80" s="22">
        <f t="shared" si="9"/>
        <v>38726.150600000001</v>
      </c>
      <c r="R80" s="19">
        <f>+(P80-G80)^2</f>
        <v>2.1692317730170223E-5</v>
      </c>
    </row>
    <row r="81" spans="1:18" s="19" customFormat="1">
      <c r="A81" s="37" t="s">
        <v>98</v>
      </c>
      <c r="B81" s="35">
        <v>1</v>
      </c>
      <c r="C81" s="34">
        <v>53766.671499999997</v>
      </c>
      <c r="D81" s="34">
        <v>2.0000000000000001E-4</v>
      </c>
      <c r="E81" s="19">
        <f t="shared" si="6"/>
        <v>1692.4848720654495</v>
      </c>
      <c r="F81" s="19">
        <f t="shared" si="7"/>
        <v>1692.5</v>
      </c>
      <c r="G81" s="19">
        <f t="shared" si="8"/>
        <v>-3.7015000001701992E-2</v>
      </c>
      <c r="J81" s="20"/>
      <c r="K81" s="19">
        <f t="shared" si="11"/>
        <v>-3.7015000001701992E-2</v>
      </c>
      <c r="P81" s="21"/>
      <c r="Q81" s="22">
        <f t="shared" si="9"/>
        <v>38748.171499999997</v>
      </c>
    </row>
    <row r="82" spans="1:18" s="19" customFormat="1">
      <c r="A82" s="37" t="s">
        <v>98</v>
      </c>
      <c r="B82" s="35">
        <v>1</v>
      </c>
      <c r="C82" s="34">
        <v>53793.585700000003</v>
      </c>
      <c r="D82" s="34">
        <v>2.9999999999999997E-4</v>
      </c>
      <c r="E82" s="19">
        <f t="shared" si="6"/>
        <v>1703.4846358383504</v>
      </c>
      <c r="F82" s="19">
        <f t="shared" si="7"/>
        <v>1703.5</v>
      </c>
      <c r="G82" s="19">
        <f t="shared" si="8"/>
        <v>-3.7592999993648846E-2</v>
      </c>
      <c r="J82" s="20"/>
      <c r="K82" s="19">
        <f t="shared" si="11"/>
        <v>-3.7592999993648846E-2</v>
      </c>
      <c r="P82" s="21"/>
      <c r="Q82" s="22">
        <f t="shared" si="9"/>
        <v>38775.085700000003</v>
      </c>
    </row>
    <row r="83" spans="1:18" s="19" customFormat="1">
      <c r="A83" s="37" t="s">
        <v>99</v>
      </c>
      <c r="B83" s="35" t="s">
        <v>89</v>
      </c>
      <c r="C83" s="37">
        <v>54055.386500000001</v>
      </c>
      <c r="D83" s="37">
        <v>2.2000000000000001E-3</v>
      </c>
      <c r="E83" s="19">
        <f t="shared" si="6"/>
        <v>1810.4819441572215</v>
      </c>
      <c r="F83" s="19">
        <f t="shared" si="7"/>
        <v>1810.5</v>
      </c>
      <c r="G83" s="19">
        <f t="shared" si="8"/>
        <v>-4.4178999996802304E-2</v>
      </c>
      <c r="J83" s="92">
        <f>G83</f>
        <v>-4.4178999996802304E-2</v>
      </c>
      <c r="P83" s="21">
        <f t="shared" ref="P83:P114" si="12">D$11+D$12*F83+D$13*F83^2</f>
        <v>-4.9504310209703126E-2</v>
      </c>
      <c r="Q83" s="22">
        <f t="shared" si="9"/>
        <v>39036.886500000001</v>
      </c>
      <c r="R83" s="19">
        <f t="shared" ref="R83:R114" si="13">+(P83-G83)^2</f>
        <v>2.8358928863625795E-5</v>
      </c>
    </row>
    <row r="84" spans="1:18" s="19" customFormat="1">
      <c r="A84" s="37" t="s">
        <v>98</v>
      </c>
      <c r="B84" s="35">
        <v>1</v>
      </c>
      <c r="C84" s="34">
        <v>54057.8341</v>
      </c>
      <c r="D84" s="34">
        <v>2.9999999999999997E-4</v>
      </c>
      <c r="E84" s="19">
        <f t="shared" si="6"/>
        <v>1811.4822719325423</v>
      </c>
      <c r="F84" s="19">
        <f t="shared" si="7"/>
        <v>1811.5</v>
      </c>
      <c r="G84" s="19">
        <f t="shared" si="8"/>
        <v>-4.3377000001783017E-2</v>
      </c>
      <c r="J84" s="20"/>
      <c r="K84" s="19">
        <f>G84</f>
        <v>-4.3377000001783017E-2</v>
      </c>
      <c r="P84" s="21">
        <f t="shared" si="12"/>
        <v>-4.9570977022712306E-2</v>
      </c>
      <c r="Q84" s="22">
        <f t="shared" si="9"/>
        <v>39039.3341</v>
      </c>
      <c r="R84" s="19">
        <f t="shared" si="13"/>
        <v>3.8365351335800076E-5</v>
      </c>
    </row>
    <row r="85" spans="1:18" s="19" customFormat="1">
      <c r="A85" s="37" t="s">
        <v>98</v>
      </c>
      <c r="B85" s="35" t="s">
        <v>92</v>
      </c>
      <c r="C85" s="34">
        <v>54073.737999999998</v>
      </c>
      <c r="D85" s="34">
        <v>2.9999999999999997E-4</v>
      </c>
      <c r="E85" s="19">
        <f t="shared" ref="E85:E116" si="14">+(C85-C$7)/C$8</f>
        <v>1817.9821546363853</v>
      </c>
      <c r="F85" s="19">
        <f t="shared" ref="F85:F116" si="15">ROUND(2*E85,0)/2</f>
        <v>1818</v>
      </c>
      <c r="G85" s="19">
        <f t="shared" ref="G85:G116" si="16">+C85-(C$7+F85*C$8)</f>
        <v>-4.366400000435533E-2</v>
      </c>
      <c r="J85" s="20"/>
      <c r="K85" s="19">
        <f>G85</f>
        <v>-4.366400000435533E-2</v>
      </c>
      <c r="P85" s="21">
        <f t="shared" si="12"/>
        <v>-5.000536954536515E-2</v>
      </c>
      <c r="Q85" s="22">
        <f t="shared" ref="Q85:Q116" si="17">+C85-15018.5</f>
        <v>39055.237999999998</v>
      </c>
      <c r="R85" s="19">
        <f t="shared" si="13"/>
        <v>4.0212967655647092E-5</v>
      </c>
    </row>
    <row r="86" spans="1:18" s="19" customFormat="1">
      <c r="A86" t="s">
        <v>215</v>
      </c>
      <c r="B86" s="3" t="s">
        <v>92</v>
      </c>
      <c r="C86" s="18">
        <v>54193.631600000001</v>
      </c>
      <c r="D86" t="s">
        <v>204</v>
      </c>
      <c r="E86" s="92">
        <f t="shared" si="14"/>
        <v>1866.9823581676958</v>
      </c>
      <c r="F86" s="19">
        <f t="shared" si="15"/>
        <v>1867</v>
      </c>
      <c r="G86" s="19">
        <f t="shared" si="16"/>
        <v>-4.3165999995835591E-2</v>
      </c>
      <c r="J86" s="20"/>
      <c r="K86" s="19">
        <f>G86</f>
        <v>-4.3165999995835591E-2</v>
      </c>
      <c r="P86" s="21">
        <f t="shared" si="12"/>
        <v>-5.3339054274988418E-2</v>
      </c>
      <c r="Q86" s="22">
        <f t="shared" si="17"/>
        <v>39175.131600000001</v>
      </c>
      <c r="R86" s="19">
        <f t="shared" si="13"/>
        <v>1.0349103336658963E-4</v>
      </c>
    </row>
    <row r="87" spans="1:18" s="19" customFormat="1">
      <c r="A87" t="s">
        <v>215</v>
      </c>
      <c r="B87" s="3" t="s">
        <v>92</v>
      </c>
      <c r="C87" s="18">
        <v>54193.631600000001</v>
      </c>
      <c r="D87" t="s">
        <v>204</v>
      </c>
      <c r="E87" s="92">
        <f t="shared" si="14"/>
        <v>1866.9823581676958</v>
      </c>
      <c r="F87" s="19">
        <f t="shared" si="15"/>
        <v>1867</v>
      </c>
      <c r="G87" s="19">
        <f t="shared" si="16"/>
        <v>-4.3165999995835591E-2</v>
      </c>
      <c r="J87" s="20"/>
      <c r="K87" s="19">
        <f>G87</f>
        <v>-4.3165999995835591E-2</v>
      </c>
      <c r="P87" s="21">
        <f t="shared" si="12"/>
        <v>-5.3339054274988418E-2</v>
      </c>
      <c r="Q87" s="22">
        <f t="shared" si="17"/>
        <v>39175.131600000001</v>
      </c>
      <c r="R87" s="19">
        <f t="shared" si="13"/>
        <v>1.0349103336658963E-4</v>
      </c>
    </row>
    <row r="88" spans="1:18" s="19" customFormat="1">
      <c r="A88" s="83" t="s">
        <v>101</v>
      </c>
      <c r="B88" s="84" t="s">
        <v>89</v>
      </c>
      <c r="C88" s="83">
        <v>54400.3747</v>
      </c>
      <c r="D88" s="83">
        <v>5.9999999999999995E-4</v>
      </c>
      <c r="E88" s="19">
        <f t="shared" si="14"/>
        <v>1951.4777272173678</v>
      </c>
      <c r="F88" s="19">
        <f t="shared" si="15"/>
        <v>1951.5</v>
      </c>
      <c r="G88" s="19">
        <f t="shared" si="16"/>
        <v>-5.4496999997354578E-2</v>
      </c>
      <c r="J88" s="92">
        <f>G88</f>
        <v>-5.4496999997354578E-2</v>
      </c>
      <c r="P88" s="21">
        <f t="shared" si="12"/>
        <v>-5.9332835868778425E-2</v>
      </c>
      <c r="Q88" s="22">
        <f t="shared" si="17"/>
        <v>39381.8747</v>
      </c>
      <c r="R88" s="19">
        <f t="shared" si="13"/>
        <v>2.3385308575349633E-5</v>
      </c>
    </row>
    <row r="89" spans="1:18" s="19" customFormat="1">
      <c r="A89" t="s">
        <v>215</v>
      </c>
      <c r="B89" s="3" t="s">
        <v>89</v>
      </c>
      <c r="C89" s="18">
        <v>54402.823700000001</v>
      </c>
      <c r="D89" t="s">
        <v>204</v>
      </c>
      <c r="E89" s="92">
        <f t="shared" si="14"/>
        <v>1952.47862716906</v>
      </c>
      <c r="F89" s="19">
        <f t="shared" si="15"/>
        <v>1952.5</v>
      </c>
      <c r="G89" s="19">
        <f t="shared" si="16"/>
        <v>-5.2295000001322478E-2</v>
      </c>
      <c r="J89" s="20"/>
      <c r="K89" s="19">
        <f>G89</f>
        <v>-5.2295000001322478E-2</v>
      </c>
      <c r="P89" s="21">
        <f t="shared" si="12"/>
        <v>-5.9405624182141611E-2</v>
      </c>
      <c r="Q89" s="22">
        <f t="shared" si="17"/>
        <v>39384.323700000001</v>
      </c>
      <c r="R89" s="19">
        <f t="shared" si="13"/>
        <v>5.0560976240849773E-5</v>
      </c>
    </row>
    <row r="90" spans="1:18" s="19" customFormat="1">
      <c r="A90" t="s">
        <v>215</v>
      </c>
      <c r="B90" s="3" t="s">
        <v>89</v>
      </c>
      <c r="C90" s="18">
        <v>54402.823700000001</v>
      </c>
      <c r="D90" t="s">
        <v>204</v>
      </c>
      <c r="E90" s="92">
        <f t="shared" si="14"/>
        <v>1952.47862716906</v>
      </c>
      <c r="F90" s="19">
        <f t="shared" si="15"/>
        <v>1952.5</v>
      </c>
      <c r="G90" s="19">
        <f t="shared" si="16"/>
        <v>-5.2295000001322478E-2</v>
      </c>
      <c r="J90" s="20"/>
      <c r="K90" s="19">
        <f>G90</f>
        <v>-5.2295000001322478E-2</v>
      </c>
      <c r="P90" s="21">
        <f t="shared" si="12"/>
        <v>-5.9405624182141611E-2</v>
      </c>
      <c r="Q90" s="22">
        <f t="shared" si="17"/>
        <v>39384.323700000001</v>
      </c>
      <c r="R90" s="19">
        <f t="shared" si="13"/>
        <v>5.0560976240849773E-5</v>
      </c>
    </row>
    <row r="91" spans="1:18" s="19" customFormat="1">
      <c r="A91" t="s">
        <v>215</v>
      </c>
      <c r="B91" s="3" t="s">
        <v>92</v>
      </c>
      <c r="C91" s="18">
        <v>54408.942300000002</v>
      </c>
      <c r="D91" t="s">
        <v>204</v>
      </c>
      <c r="E91" s="92">
        <f t="shared" si="14"/>
        <v>1954.9792831284001</v>
      </c>
      <c r="F91" s="19">
        <f t="shared" si="15"/>
        <v>1955</v>
      </c>
      <c r="G91" s="19">
        <f t="shared" si="16"/>
        <v>-5.0689999996393453E-2</v>
      </c>
      <c r="J91" s="20"/>
      <c r="K91" s="19">
        <f>G91</f>
        <v>-5.0689999996393453E-2</v>
      </c>
      <c r="P91" s="21">
        <f t="shared" si="12"/>
        <v>-5.9587784905720129E-2</v>
      </c>
      <c r="Q91" s="22">
        <f t="shared" si="17"/>
        <v>39390.442300000002</v>
      </c>
      <c r="R91" s="19">
        <f t="shared" si="13"/>
        <v>7.9170576292641513E-5</v>
      </c>
    </row>
    <row r="92" spans="1:18" s="19" customFormat="1">
      <c r="A92" t="s">
        <v>215</v>
      </c>
      <c r="B92" s="3" t="s">
        <v>92</v>
      </c>
      <c r="C92" s="18">
        <v>54408.942300000002</v>
      </c>
      <c r="D92" t="s">
        <v>204</v>
      </c>
      <c r="E92" s="92">
        <f t="shared" si="14"/>
        <v>1954.9792831284001</v>
      </c>
      <c r="F92" s="19">
        <f t="shared" si="15"/>
        <v>1955</v>
      </c>
      <c r="G92" s="19">
        <f t="shared" si="16"/>
        <v>-5.0689999996393453E-2</v>
      </c>
      <c r="J92" s="20"/>
      <c r="K92" s="19">
        <f>G92</f>
        <v>-5.0689999996393453E-2</v>
      </c>
      <c r="P92" s="21">
        <f t="shared" si="12"/>
        <v>-5.9587784905720129E-2</v>
      </c>
      <c r="Q92" s="22">
        <f t="shared" si="17"/>
        <v>39390.442300000002</v>
      </c>
      <c r="R92" s="19">
        <f t="shared" si="13"/>
        <v>7.9170576292641513E-5</v>
      </c>
    </row>
    <row r="93" spans="1:18" s="19" customFormat="1">
      <c r="A93" s="83" t="s">
        <v>101</v>
      </c>
      <c r="B93" s="84" t="s">
        <v>92</v>
      </c>
      <c r="C93" s="83">
        <v>54433.410100000001</v>
      </c>
      <c r="D93" s="83">
        <v>5.9999999999999995E-4</v>
      </c>
      <c r="E93" s="19">
        <f t="shared" si="14"/>
        <v>1964.9792095628661</v>
      </c>
      <c r="F93" s="19">
        <f t="shared" si="15"/>
        <v>1965</v>
      </c>
      <c r="G93" s="19">
        <f t="shared" si="16"/>
        <v>-5.0869999999122228E-2</v>
      </c>
      <c r="J93" s="92">
        <f>G93</f>
        <v>-5.0869999999122228E-2</v>
      </c>
      <c r="P93" s="21">
        <f t="shared" si="12"/>
        <v>-6.0319141231042164E-2</v>
      </c>
      <c r="Q93" s="22">
        <f t="shared" si="17"/>
        <v>39414.910100000001</v>
      </c>
      <c r="R93" s="19">
        <f t="shared" si="13"/>
        <v>8.9286270020769401E-5</v>
      </c>
    </row>
    <row r="94" spans="1:18" s="19" customFormat="1">
      <c r="A94" s="83" t="s">
        <v>100</v>
      </c>
      <c r="B94" s="84" t="s">
        <v>89</v>
      </c>
      <c r="C94" s="83">
        <v>54515.373599999999</v>
      </c>
      <c r="D94" s="83">
        <v>5.9999999999999995E-4</v>
      </c>
      <c r="E94" s="19">
        <f t="shared" si="14"/>
        <v>1998.4774795467381</v>
      </c>
      <c r="F94" s="19">
        <f t="shared" si="15"/>
        <v>1998.5</v>
      </c>
      <c r="G94" s="19">
        <f t="shared" si="16"/>
        <v>-5.5102999998780433E-2</v>
      </c>
      <c r="J94" s="92">
        <f>G94</f>
        <v>-5.5102999998780433E-2</v>
      </c>
      <c r="P94" s="21">
        <f t="shared" si="12"/>
        <v>-6.2800818099562006E-2</v>
      </c>
      <c r="Q94" s="22">
        <f t="shared" si="17"/>
        <v>39496.873599999999</v>
      </c>
      <c r="R94" s="19">
        <f t="shared" si="13"/>
        <v>5.9256403512720419E-5</v>
      </c>
    </row>
    <row r="95" spans="1:18" s="19" customFormat="1">
      <c r="A95" t="s">
        <v>215</v>
      </c>
      <c r="B95" s="3" t="s">
        <v>89</v>
      </c>
      <c r="C95" s="18">
        <v>54764.939200000001</v>
      </c>
      <c r="D95" t="s">
        <v>204</v>
      </c>
      <c r="E95" s="92">
        <f t="shared" si="14"/>
        <v>2100.4742933417479</v>
      </c>
      <c r="F95" s="19">
        <f t="shared" si="15"/>
        <v>2100.5</v>
      </c>
      <c r="G95" s="19">
        <f t="shared" si="16"/>
        <v>-6.2898999996832572E-2</v>
      </c>
      <c r="J95" s="20"/>
      <c r="K95" s="19">
        <f t="shared" ref="K95:K142" si="18">G95</f>
        <v>-6.2898999996832572E-2</v>
      </c>
      <c r="P95" s="21">
        <f t="shared" si="12"/>
        <v>-7.0656987204595859E-2</v>
      </c>
      <c r="Q95" s="22">
        <f t="shared" si="17"/>
        <v>39746.439200000001</v>
      </c>
      <c r="R95" s="19">
        <f t="shared" si="13"/>
        <v>6.01863655158188E-5</v>
      </c>
    </row>
    <row r="96" spans="1:18" s="19" customFormat="1">
      <c r="A96" t="s">
        <v>215</v>
      </c>
      <c r="B96" s="3" t="s">
        <v>89</v>
      </c>
      <c r="C96" s="18">
        <v>54764.939200000001</v>
      </c>
      <c r="D96" t="s">
        <v>204</v>
      </c>
      <c r="E96" s="92">
        <f t="shared" si="14"/>
        <v>2100.4742933417479</v>
      </c>
      <c r="F96" s="19">
        <f t="shared" si="15"/>
        <v>2100.5</v>
      </c>
      <c r="G96" s="19">
        <f t="shared" si="16"/>
        <v>-6.2898999996832572E-2</v>
      </c>
      <c r="J96" s="20"/>
      <c r="K96" s="19">
        <f t="shared" si="18"/>
        <v>-6.2898999996832572E-2</v>
      </c>
      <c r="P96" s="21">
        <f t="shared" si="12"/>
        <v>-7.0656987204595859E-2</v>
      </c>
      <c r="Q96" s="22">
        <f t="shared" si="17"/>
        <v>39746.439200000001</v>
      </c>
      <c r="R96" s="19">
        <f t="shared" si="13"/>
        <v>6.01863655158188E-5</v>
      </c>
    </row>
    <row r="97" spans="1:19" s="19" customFormat="1">
      <c r="A97" t="s">
        <v>215</v>
      </c>
      <c r="B97" s="3" t="s">
        <v>89</v>
      </c>
      <c r="C97" s="18">
        <v>54764.939899999998</v>
      </c>
      <c r="D97" t="s">
        <v>204</v>
      </c>
      <c r="E97" s="92">
        <f t="shared" si="14"/>
        <v>2100.474579429932</v>
      </c>
      <c r="F97" s="19">
        <f t="shared" si="15"/>
        <v>2100.5</v>
      </c>
      <c r="G97" s="19">
        <f t="shared" si="16"/>
        <v>-6.2198999999964144E-2</v>
      </c>
      <c r="J97" s="20"/>
      <c r="K97" s="19">
        <f t="shared" si="18"/>
        <v>-6.2198999999964144E-2</v>
      </c>
      <c r="P97" s="21">
        <f t="shared" si="12"/>
        <v>-7.0656987204595859E-2</v>
      </c>
      <c r="Q97" s="22">
        <f t="shared" si="17"/>
        <v>39746.439899999998</v>
      </c>
      <c r="R97" s="19">
        <f t="shared" si="13"/>
        <v>7.1537547553713799E-5</v>
      </c>
      <c r="S97"/>
    </row>
    <row r="98" spans="1:19" s="19" customFormat="1">
      <c r="A98" t="s">
        <v>215</v>
      </c>
      <c r="B98" s="3" t="s">
        <v>89</v>
      </c>
      <c r="C98" s="18">
        <v>54764.939899999998</v>
      </c>
      <c r="D98" t="s">
        <v>204</v>
      </c>
      <c r="E98" s="92">
        <f t="shared" si="14"/>
        <v>2100.474579429932</v>
      </c>
      <c r="F98" s="19">
        <f t="shared" si="15"/>
        <v>2100.5</v>
      </c>
      <c r="G98" s="19">
        <f t="shared" si="16"/>
        <v>-6.2198999999964144E-2</v>
      </c>
      <c r="J98" s="20"/>
      <c r="K98" s="19">
        <f t="shared" si="18"/>
        <v>-6.2198999999964144E-2</v>
      </c>
      <c r="P98" s="21">
        <f t="shared" si="12"/>
        <v>-7.0656987204595859E-2</v>
      </c>
      <c r="Q98" s="22">
        <f t="shared" si="17"/>
        <v>39746.439899999998</v>
      </c>
      <c r="R98" s="19">
        <f t="shared" si="13"/>
        <v>7.1537547553713799E-5</v>
      </c>
      <c r="S98"/>
    </row>
    <row r="99" spans="1:19" s="19" customFormat="1">
      <c r="A99" t="s">
        <v>215</v>
      </c>
      <c r="B99" s="3" t="s">
        <v>89</v>
      </c>
      <c r="C99" s="18">
        <v>54774.726499999997</v>
      </c>
      <c r="D99" t="s">
        <v>204</v>
      </c>
      <c r="E99" s="92">
        <f t="shared" si="14"/>
        <v>2104.4743374810664</v>
      </c>
      <c r="F99" s="19">
        <f t="shared" si="15"/>
        <v>2104.5</v>
      </c>
      <c r="G99" s="19">
        <f t="shared" si="16"/>
        <v>-6.2791000003926456E-2</v>
      </c>
      <c r="J99" s="20"/>
      <c r="K99" s="19">
        <f t="shared" si="18"/>
        <v>-6.2791000003926456E-2</v>
      </c>
      <c r="P99" s="21">
        <f t="shared" si="12"/>
        <v>-7.0974276225517427E-2</v>
      </c>
      <c r="Q99" s="22">
        <f t="shared" si="17"/>
        <v>39756.226499999997</v>
      </c>
      <c r="R99" s="19">
        <f t="shared" si="13"/>
        <v>6.6966009718856195E-5</v>
      </c>
      <c r="S99"/>
    </row>
    <row r="100" spans="1:19" s="19" customFormat="1">
      <c r="A100" t="s">
        <v>215</v>
      </c>
      <c r="B100" s="3" t="s">
        <v>89</v>
      </c>
      <c r="C100" s="18">
        <v>54774.726499999997</v>
      </c>
      <c r="D100" t="s">
        <v>204</v>
      </c>
      <c r="E100" s="92">
        <f t="shared" si="14"/>
        <v>2104.4743374810664</v>
      </c>
      <c r="F100" s="19">
        <f t="shared" si="15"/>
        <v>2104.5</v>
      </c>
      <c r="G100" s="19">
        <f t="shared" si="16"/>
        <v>-6.2791000003926456E-2</v>
      </c>
      <c r="J100" s="20"/>
      <c r="K100" s="19">
        <f t="shared" si="18"/>
        <v>-6.2791000003926456E-2</v>
      </c>
      <c r="P100" s="21">
        <f t="shared" si="12"/>
        <v>-7.0974276225517427E-2</v>
      </c>
      <c r="Q100" s="22">
        <f t="shared" si="17"/>
        <v>39756.226499999997</v>
      </c>
      <c r="R100" s="19">
        <f t="shared" si="13"/>
        <v>6.6966009718856195E-5</v>
      </c>
      <c r="S100"/>
    </row>
    <row r="101" spans="1:19" s="19" customFormat="1">
      <c r="A101" t="s">
        <v>215</v>
      </c>
      <c r="B101" s="3" t="s">
        <v>89</v>
      </c>
      <c r="C101" s="18">
        <v>54786.962099999997</v>
      </c>
      <c r="D101" t="s">
        <v>204</v>
      </c>
      <c r="E101" s="92">
        <f t="shared" si="14"/>
        <v>2109.4749954838926</v>
      </c>
      <c r="F101" s="19">
        <f t="shared" si="15"/>
        <v>2109.5</v>
      </c>
      <c r="G101" s="19">
        <f t="shared" si="16"/>
        <v>-6.118100000458071E-2</v>
      </c>
      <c r="J101" s="20"/>
      <c r="K101" s="19">
        <f t="shared" si="18"/>
        <v>-6.118100000458071E-2</v>
      </c>
      <c r="P101" s="21">
        <f t="shared" si="12"/>
        <v>-7.1371864336832236E-2</v>
      </c>
      <c r="Q101" s="22">
        <f t="shared" si="17"/>
        <v>39768.462099999997</v>
      </c>
      <c r="R101" s="19">
        <f t="shared" si="13"/>
        <v>1.0385371583835633E-4</v>
      </c>
      <c r="S101"/>
    </row>
    <row r="102" spans="1:19" s="19" customFormat="1">
      <c r="A102" t="s">
        <v>215</v>
      </c>
      <c r="B102" s="3" t="s">
        <v>89</v>
      </c>
      <c r="C102" s="18">
        <v>54786.962099999997</v>
      </c>
      <c r="D102" t="s">
        <v>204</v>
      </c>
      <c r="E102" s="92">
        <f t="shared" si="14"/>
        <v>2109.4749954838926</v>
      </c>
      <c r="F102" s="19">
        <f t="shared" si="15"/>
        <v>2109.5</v>
      </c>
      <c r="G102" s="19">
        <f t="shared" si="16"/>
        <v>-6.118100000458071E-2</v>
      </c>
      <c r="J102" s="20"/>
      <c r="K102" s="19">
        <f t="shared" si="18"/>
        <v>-6.118100000458071E-2</v>
      </c>
      <c r="P102" s="21">
        <f t="shared" si="12"/>
        <v>-7.1371864336832236E-2</v>
      </c>
      <c r="Q102" s="22">
        <f t="shared" si="17"/>
        <v>39768.462099999997</v>
      </c>
      <c r="R102" s="19">
        <f t="shared" si="13"/>
        <v>1.0385371583835633E-4</v>
      </c>
      <c r="S102"/>
    </row>
    <row r="103" spans="1:19" s="19" customFormat="1">
      <c r="A103" t="s">
        <v>215</v>
      </c>
      <c r="B103" s="3" t="s">
        <v>89</v>
      </c>
      <c r="C103" s="18">
        <v>54801.6414</v>
      </c>
      <c r="D103" t="s">
        <v>204</v>
      </c>
      <c r="E103" s="92">
        <f t="shared" si="14"/>
        <v>2115.4743873421512</v>
      </c>
      <c r="F103" s="19">
        <f t="shared" si="15"/>
        <v>2115.5</v>
      </c>
      <c r="G103" s="19">
        <f t="shared" si="16"/>
        <v>-6.2668999999004882E-2</v>
      </c>
      <c r="J103" s="20"/>
      <c r="K103" s="19">
        <f t="shared" si="18"/>
        <v>-6.2668999999004882E-2</v>
      </c>
      <c r="P103" s="21">
        <f t="shared" si="12"/>
        <v>-7.1850402761982235E-2</v>
      </c>
      <c r="Q103" s="22">
        <f t="shared" si="17"/>
        <v>39783.1414</v>
      </c>
      <c r="R103" s="19">
        <f t="shared" si="13"/>
        <v>8.4298156696008177E-5</v>
      </c>
      <c r="S103"/>
    </row>
    <row r="104" spans="1:19" s="19" customFormat="1">
      <c r="A104" t="s">
        <v>215</v>
      </c>
      <c r="B104" s="3" t="s">
        <v>89</v>
      </c>
      <c r="C104" s="18">
        <v>54801.6414</v>
      </c>
      <c r="D104" t="s">
        <v>204</v>
      </c>
      <c r="E104" s="92">
        <f t="shared" si="14"/>
        <v>2115.4743873421512</v>
      </c>
      <c r="F104" s="19">
        <f t="shared" si="15"/>
        <v>2115.5</v>
      </c>
      <c r="G104" s="19">
        <f t="shared" si="16"/>
        <v>-6.2668999999004882E-2</v>
      </c>
      <c r="J104" s="20"/>
      <c r="K104" s="19">
        <f t="shared" si="18"/>
        <v>-6.2668999999004882E-2</v>
      </c>
      <c r="P104" s="21">
        <f t="shared" si="12"/>
        <v>-7.1850402761982235E-2</v>
      </c>
      <c r="Q104" s="22">
        <f t="shared" si="17"/>
        <v>39783.1414</v>
      </c>
      <c r="R104" s="19">
        <f t="shared" si="13"/>
        <v>8.4298156696008177E-5</v>
      </c>
      <c r="S104"/>
    </row>
    <row r="105" spans="1:19" s="19" customFormat="1">
      <c r="A105" t="s">
        <v>215</v>
      </c>
      <c r="B105" s="3" t="s">
        <v>92</v>
      </c>
      <c r="C105" s="18">
        <v>54812.652300000002</v>
      </c>
      <c r="D105" t="s">
        <v>204</v>
      </c>
      <c r="E105" s="92">
        <f t="shared" si="14"/>
        <v>2119.974513629651</v>
      </c>
      <c r="F105" s="19">
        <f t="shared" si="15"/>
        <v>2120</v>
      </c>
      <c r="G105" s="19">
        <f t="shared" si="16"/>
        <v>-6.235999999626074E-2</v>
      </c>
      <c r="J105" s="20"/>
      <c r="K105" s="19">
        <f t="shared" si="18"/>
        <v>-6.235999999626074E-2</v>
      </c>
      <c r="P105" s="21">
        <f t="shared" si="12"/>
        <v>-7.2210332257765741E-2</v>
      </c>
      <c r="Q105" s="22">
        <f t="shared" si="17"/>
        <v>39794.152300000002</v>
      </c>
      <c r="R105" s="19">
        <f t="shared" si="13"/>
        <v>9.7029045662046242E-5</v>
      </c>
      <c r="S105"/>
    </row>
    <row r="106" spans="1:19" s="19" customFormat="1">
      <c r="A106" t="s">
        <v>215</v>
      </c>
      <c r="B106" s="3" t="s">
        <v>92</v>
      </c>
      <c r="C106" s="18">
        <v>54812.652300000002</v>
      </c>
      <c r="D106" t="s">
        <v>204</v>
      </c>
      <c r="E106" s="92">
        <f t="shared" si="14"/>
        <v>2119.974513629651</v>
      </c>
      <c r="F106" s="19">
        <f t="shared" si="15"/>
        <v>2120</v>
      </c>
      <c r="G106" s="19">
        <f t="shared" si="16"/>
        <v>-6.235999999626074E-2</v>
      </c>
      <c r="J106" s="20"/>
      <c r="K106" s="19">
        <f t="shared" si="18"/>
        <v>-6.235999999626074E-2</v>
      </c>
      <c r="P106" s="21">
        <f t="shared" si="12"/>
        <v>-7.2210332257765741E-2</v>
      </c>
      <c r="Q106" s="22">
        <f t="shared" si="17"/>
        <v>39794.152300000002</v>
      </c>
      <c r="R106" s="19">
        <f t="shared" si="13"/>
        <v>9.7029045662046242E-5</v>
      </c>
      <c r="S106"/>
    </row>
    <row r="107" spans="1:19" s="19" customFormat="1">
      <c r="A107" t="s">
        <v>235</v>
      </c>
      <c r="B107" s="3" t="s">
        <v>89</v>
      </c>
      <c r="C107" s="18">
        <v>54816.322200000002</v>
      </c>
      <c r="D107" t="s">
        <v>204</v>
      </c>
      <c r="E107" s="92">
        <f t="shared" si="14"/>
        <v>2121.4743922465209</v>
      </c>
      <c r="F107" s="19">
        <f t="shared" si="15"/>
        <v>2121.5</v>
      </c>
      <c r="G107" s="19">
        <f t="shared" si="16"/>
        <v>-6.2656999994942453E-2</v>
      </c>
      <c r="J107" s="20"/>
      <c r="K107" s="19">
        <f t="shared" si="18"/>
        <v>-6.2656999994942453E-2</v>
      </c>
      <c r="P107" s="21">
        <f t="shared" si="12"/>
        <v>-7.2330504123392828E-2</v>
      </c>
      <c r="Q107" s="22">
        <f t="shared" si="17"/>
        <v>39797.822200000002</v>
      </c>
      <c r="R107" s="19">
        <f t="shared" si="13"/>
        <v>9.3576682123146446E-5</v>
      </c>
      <c r="S107"/>
    </row>
    <row r="108" spans="1:19" s="19" customFormat="1">
      <c r="A108" t="s">
        <v>235</v>
      </c>
      <c r="B108" s="3" t="s">
        <v>89</v>
      </c>
      <c r="C108" s="18">
        <v>54816.322200000002</v>
      </c>
      <c r="D108" t="s">
        <v>204</v>
      </c>
      <c r="E108" s="92">
        <f t="shared" si="14"/>
        <v>2121.4743922465209</v>
      </c>
      <c r="F108" s="19">
        <f t="shared" si="15"/>
        <v>2121.5</v>
      </c>
      <c r="G108" s="19">
        <f t="shared" si="16"/>
        <v>-6.2656999994942453E-2</v>
      </c>
      <c r="J108" s="20"/>
      <c r="K108" s="19">
        <f t="shared" si="18"/>
        <v>-6.2656999994942453E-2</v>
      </c>
      <c r="P108" s="21">
        <f t="shared" si="12"/>
        <v>-7.2330504123392828E-2</v>
      </c>
      <c r="Q108" s="22">
        <f t="shared" si="17"/>
        <v>39797.822200000002</v>
      </c>
      <c r="R108" s="19">
        <f t="shared" si="13"/>
        <v>9.3576682123146446E-5</v>
      </c>
      <c r="S108"/>
    </row>
    <row r="109" spans="1:19" s="19" customFormat="1">
      <c r="A109" t="s">
        <v>215</v>
      </c>
      <c r="B109" s="3" t="s">
        <v>89</v>
      </c>
      <c r="C109" s="18">
        <v>54840.787400000001</v>
      </c>
      <c r="D109" t="s">
        <v>204</v>
      </c>
      <c r="E109" s="92">
        <f t="shared" si="14"/>
        <v>2131.4732560677267</v>
      </c>
      <c r="F109" s="19">
        <f t="shared" si="15"/>
        <v>2131.5</v>
      </c>
      <c r="G109" s="19">
        <f t="shared" si="16"/>
        <v>-6.5436999997473322E-2</v>
      </c>
      <c r="J109" s="20"/>
      <c r="K109" s="19">
        <f t="shared" si="18"/>
        <v>-6.5436999997473322E-2</v>
      </c>
      <c r="P109" s="21">
        <f t="shared" si="12"/>
        <v>-7.3134146250767362E-2</v>
      </c>
      <c r="Q109" s="22">
        <f t="shared" si="17"/>
        <v>39822.287400000001</v>
      </c>
      <c r="R109" s="19">
        <f t="shared" si="13"/>
        <v>5.9246060444598486E-5</v>
      </c>
      <c r="S109"/>
    </row>
    <row r="110" spans="1:19" s="19" customFormat="1">
      <c r="A110" t="s">
        <v>215</v>
      </c>
      <c r="B110" s="3" t="s">
        <v>89</v>
      </c>
      <c r="C110" s="18">
        <v>54840.787400000001</v>
      </c>
      <c r="D110" t="s">
        <v>204</v>
      </c>
      <c r="E110" s="92">
        <f t="shared" si="14"/>
        <v>2131.4732560677267</v>
      </c>
      <c r="F110" s="19">
        <f t="shared" si="15"/>
        <v>2131.5</v>
      </c>
      <c r="G110" s="19">
        <f t="shared" si="16"/>
        <v>-6.5436999997473322E-2</v>
      </c>
      <c r="J110" s="20"/>
      <c r="K110" s="19">
        <f t="shared" si="18"/>
        <v>-6.5436999997473322E-2</v>
      </c>
      <c r="P110" s="21">
        <f t="shared" si="12"/>
        <v>-7.3134146250767362E-2</v>
      </c>
      <c r="Q110" s="22">
        <f t="shared" si="17"/>
        <v>39822.287400000001</v>
      </c>
      <c r="R110" s="19">
        <f t="shared" si="13"/>
        <v>5.9246060444598486E-5</v>
      </c>
      <c r="S110"/>
    </row>
    <row r="111" spans="1:19" s="19" customFormat="1">
      <c r="A111" t="s">
        <v>215</v>
      </c>
      <c r="B111" s="3" t="s">
        <v>89</v>
      </c>
      <c r="C111" s="18">
        <v>54840.788399999998</v>
      </c>
      <c r="D111" t="s">
        <v>204</v>
      </c>
      <c r="E111" s="92">
        <f t="shared" si="14"/>
        <v>2131.4736647651334</v>
      </c>
      <c r="F111" s="19">
        <f t="shared" si="15"/>
        <v>2131.5</v>
      </c>
      <c r="G111" s="19">
        <f t="shared" si="16"/>
        <v>-6.4437000000907574E-2</v>
      </c>
      <c r="J111" s="20"/>
      <c r="K111" s="19">
        <f t="shared" si="18"/>
        <v>-6.4437000000907574E-2</v>
      </c>
      <c r="P111" s="21">
        <f t="shared" si="12"/>
        <v>-7.3134146250767362E-2</v>
      </c>
      <c r="Q111" s="22">
        <f t="shared" si="17"/>
        <v>39822.288399999998</v>
      </c>
      <c r="R111" s="19">
        <f t="shared" si="13"/>
        <v>7.564035289145018E-5</v>
      </c>
      <c r="S111"/>
    </row>
    <row r="112" spans="1:19" s="19" customFormat="1">
      <c r="A112" t="s">
        <v>215</v>
      </c>
      <c r="B112" s="3" t="s">
        <v>89</v>
      </c>
      <c r="C112" s="18">
        <v>54840.788399999998</v>
      </c>
      <c r="D112" t="s">
        <v>204</v>
      </c>
      <c r="E112" s="92">
        <f t="shared" si="14"/>
        <v>2131.4736647651334</v>
      </c>
      <c r="F112" s="19">
        <f t="shared" si="15"/>
        <v>2131.5</v>
      </c>
      <c r="G112" s="19">
        <f t="shared" si="16"/>
        <v>-6.4437000000907574E-2</v>
      </c>
      <c r="J112" s="20"/>
      <c r="K112" s="19">
        <f t="shared" si="18"/>
        <v>-6.4437000000907574E-2</v>
      </c>
      <c r="P112" s="21">
        <f t="shared" si="12"/>
        <v>-7.3134146250767362E-2</v>
      </c>
      <c r="Q112" s="22">
        <f t="shared" si="17"/>
        <v>39822.288399999998</v>
      </c>
      <c r="R112" s="19">
        <f t="shared" si="13"/>
        <v>7.564035289145018E-5</v>
      </c>
      <c r="S112"/>
    </row>
    <row r="113" spans="1:19" s="19" customFormat="1">
      <c r="A113" t="s">
        <v>215</v>
      </c>
      <c r="B113" s="3" t="s">
        <v>89</v>
      </c>
      <c r="C113" s="18">
        <v>54845.680200000003</v>
      </c>
      <c r="D113" t="s">
        <v>204</v>
      </c>
      <c r="E113" s="92">
        <f t="shared" si="14"/>
        <v>2133.4729307445909</v>
      </c>
      <c r="F113" s="19">
        <f t="shared" si="15"/>
        <v>2133.5</v>
      </c>
      <c r="G113" s="19">
        <f t="shared" si="16"/>
        <v>-6.6232999997737352E-2</v>
      </c>
      <c r="J113" s="20"/>
      <c r="K113" s="19">
        <f t="shared" si="18"/>
        <v>-6.6232999997737352E-2</v>
      </c>
      <c r="P113" s="21">
        <f t="shared" si="12"/>
        <v>-7.3295395654995793E-2</v>
      </c>
      <c r="Q113" s="22">
        <f t="shared" si="17"/>
        <v>39827.180200000003</v>
      </c>
      <c r="R113" s="19">
        <f t="shared" si="13"/>
        <v>4.9877432419662893E-5</v>
      </c>
      <c r="S113"/>
    </row>
    <row r="114" spans="1:19" s="19" customFormat="1">
      <c r="A114" t="s">
        <v>215</v>
      </c>
      <c r="B114" s="3" t="s">
        <v>89</v>
      </c>
      <c r="C114" s="18">
        <v>54845.680200000003</v>
      </c>
      <c r="D114" t="s">
        <v>204</v>
      </c>
      <c r="E114" s="92">
        <f t="shared" si="14"/>
        <v>2133.4729307445909</v>
      </c>
      <c r="F114" s="19">
        <f t="shared" si="15"/>
        <v>2133.5</v>
      </c>
      <c r="G114" s="19">
        <f t="shared" si="16"/>
        <v>-6.6232999997737352E-2</v>
      </c>
      <c r="J114" s="20"/>
      <c r="K114" s="19">
        <f t="shared" si="18"/>
        <v>-6.6232999997737352E-2</v>
      </c>
      <c r="P114" s="21">
        <f t="shared" si="12"/>
        <v>-7.3295395654995793E-2</v>
      </c>
      <c r="Q114" s="22">
        <f t="shared" si="17"/>
        <v>39827.180200000003</v>
      </c>
      <c r="R114" s="19">
        <f t="shared" si="13"/>
        <v>4.9877432419662893E-5</v>
      </c>
      <c r="S114"/>
    </row>
    <row r="115" spans="1:19" s="19" customFormat="1">
      <c r="A115" s="83" t="s">
        <v>102</v>
      </c>
      <c r="B115" s="84" t="s">
        <v>89</v>
      </c>
      <c r="C115" s="83">
        <v>54845.6826</v>
      </c>
      <c r="D115" s="83">
        <v>2.9999999999999997E-4</v>
      </c>
      <c r="E115" s="19">
        <f t="shared" si="14"/>
        <v>2133.4739116183687</v>
      </c>
      <c r="F115" s="19">
        <f t="shared" si="15"/>
        <v>2133.5</v>
      </c>
      <c r="G115" s="19">
        <f t="shared" si="16"/>
        <v>-6.383300000015879E-2</v>
      </c>
      <c r="J115" s="20"/>
      <c r="K115" s="19">
        <f t="shared" si="18"/>
        <v>-6.383300000015879E-2</v>
      </c>
      <c r="P115" s="21"/>
      <c r="Q115" s="22">
        <f t="shared" si="17"/>
        <v>39827.1826</v>
      </c>
    </row>
    <row r="116" spans="1:19" s="19" customFormat="1">
      <c r="A116" t="s">
        <v>215</v>
      </c>
      <c r="B116" s="3" t="s">
        <v>89</v>
      </c>
      <c r="C116" s="18">
        <v>54867.701800000003</v>
      </c>
      <c r="D116" t="s">
        <v>204</v>
      </c>
      <c r="E116" s="92">
        <f t="shared" si="14"/>
        <v>2142.4731015801071</v>
      </c>
      <c r="F116" s="19">
        <f t="shared" si="15"/>
        <v>2142.5</v>
      </c>
      <c r="G116" s="19">
        <f t="shared" si="16"/>
        <v>-6.5814999994472601E-2</v>
      </c>
      <c r="J116" s="20"/>
      <c r="K116" s="19">
        <f t="shared" si="18"/>
        <v>-6.5814999994472601E-2</v>
      </c>
      <c r="P116" s="21">
        <f>D$11+D$12*F116+D$13*F116^2</f>
        <v>-7.4023167011382077E-2</v>
      </c>
      <c r="Q116" s="22">
        <f t="shared" si="17"/>
        <v>39849.201800000003</v>
      </c>
      <c r="R116" s="19">
        <f>+(P116-G116)^2</f>
        <v>6.7374005777480608E-5</v>
      </c>
      <c r="S116"/>
    </row>
    <row r="117" spans="1:19" s="19" customFormat="1">
      <c r="A117" t="s">
        <v>215</v>
      </c>
      <c r="B117" s="3" t="s">
        <v>89</v>
      </c>
      <c r="C117" s="18">
        <v>54867.701800000003</v>
      </c>
      <c r="D117" t="s">
        <v>204</v>
      </c>
      <c r="E117" s="92">
        <f t="shared" ref="E117:E148" si="19">+(C117-C$7)/C$8</f>
        <v>2142.4731015801071</v>
      </c>
      <c r="F117" s="19">
        <f t="shared" ref="F117:F148" si="20">ROUND(2*E117,0)/2</f>
        <v>2142.5</v>
      </c>
      <c r="G117" s="19">
        <f t="shared" ref="G117:G148" si="21">+C117-(C$7+F117*C$8)</f>
        <v>-6.5814999994472601E-2</v>
      </c>
      <c r="J117" s="20"/>
      <c r="K117" s="19">
        <f t="shared" si="18"/>
        <v>-6.5814999994472601E-2</v>
      </c>
      <c r="P117" s="21">
        <f>D$11+D$12*F117+D$13*F117^2</f>
        <v>-7.4023167011382077E-2</v>
      </c>
      <c r="Q117" s="22">
        <f t="shared" ref="Q117:Q148" si="22">+C117-15018.5</f>
        <v>39849.201800000003</v>
      </c>
      <c r="R117" s="19">
        <f>+(P117-G117)^2</f>
        <v>6.7374005777480608E-5</v>
      </c>
      <c r="S117"/>
    </row>
    <row r="118" spans="1:19" s="19" customFormat="1">
      <c r="A118" t="s">
        <v>215</v>
      </c>
      <c r="B118" s="3" t="s">
        <v>89</v>
      </c>
      <c r="C118" s="18">
        <v>54867.702400000002</v>
      </c>
      <c r="D118" t="s">
        <v>204</v>
      </c>
      <c r="E118" s="92">
        <f t="shared" si="19"/>
        <v>2142.4733467985516</v>
      </c>
      <c r="F118" s="19">
        <f t="shared" si="20"/>
        <v>2142.5</v>
      </c>
      <c r="G118" s="19">
        <f t="shared" si="21"/>
        <v>-6.521499999507796E-2</v>
      </c>
      <c r="J118" s="20"/>
      <c r="K118" s="19">
        <f t="shared" si="18"/>
        <v>-6.521499999507796E-2</v>
      </c>
      <c r="P118" s="21">
        <f>D$11+D$12*F118+D$13*F118^2</f>
        <v>-7.4023167011382077E-2</v>
      </c>
      <c r="Q118" s="22">
        <f t="shared" si="22"/>
        <v>39849.202400000002</v>
      </c>
      <c r="R118" s="19">
        <f>+(P118-G118)^2</f>
        <v>7.7583806187107759E-5</v>
      </c>
      <c r="S118"/>
    </row>
    <row r="119" spans="1:19" s="19" customFormat="1">
      <c r="A119" t="s">
        <v>215</v>
      </c>
      <c r="B119" s="3" t="s">
        <v>89</v>
      </c>
      <c r="C119" s="18">
        <v>54867.702400000002</v>
      </c>
      <c r="D119" t="s">
        <v>204</v>
      </c>
      <c r="E119" s="92">
        <f t="shared" si="19"/>
        <v>2142.4733467985516</v>
      </c>
      <c r="F119" s="19">
        <f t="shared" si="20"/>
        <v>2142.5</v>
      </c>
      <c r="G119" s="19">
        <f t="shared" si="21"/>
        <v>-6.521499999507796E-2</v>
      </c>
      <c r="J119" s="20"/>
      <c r="K119" s="19">
        <f t="shared" si="18"/>
        <v>-6.521499999507796E-2</v>
      </c>
      <c r="P119" s="21">
        <f>D$11+D$12*F119+D$13*F119^2</f>
        <v>-7.4023167011382077E-2</v>
      </c>
      <c r="Q119" s="22">
        <f t="shared" si="22"/>
        <v>39849.202400000002</v>
      </c>
      <c r="R119" s="19">
        <f>+(P119-G119)^2</f>
        <v>7.7583806187107759E-5</v>
      </c>
      <c r="S119"/>
    </row>
    <row r="120" spans="1:19" s="19" customFormat="1">
      <c r="A120" s="88" t="s">
        <v>191</v>
      </c>
      <c r="B120" s="89" t="s">
        <v>89</v>
      </c>
      <c r="C120" s="90">
        <v>55158.854299999999</v>
      </c>
      <c r="D120" s="90">
        <v>1.1000000000000001E-3</v>
      </c>
      <c r="E120" s="19">
        <f t="shared" si="19"/>
        <v>2261.466373603379</v>
      </c>
      <c r="F120" s="19">
        <f t="shared" si="20"/>
        <v>2261.5</v>
      </c>
      <c r="G120" s="19">
        <f t="shared" si="21"/>
        <v>-8.2277000001340639E-2</v>
      </c>
      <c r="J120" s="20"/>
      <c r="K120" s="19">
        <f t="shared" si="18"/>
        <v>-8.2277000001340639E-2</v>
      </c>
      <c r="P120" s="21"/>
      <c r="Q120" s="22">
        <f t="shared" si="22"/>
        <v>40140.354299999999</v>
      </c>
    </row>
    <row r="121" spans="1:19" s="19" customFormat="1">
      <c r="A121" s="88" t="s">
        <v>191</v>
      </c>
      <c r="B121" s="89" t="s">
        <v>92</v>
      </c>
      <c r="C121" s="90">
        <v>55169.863499999999</v>
      </c>
      <c r="D121" s="90">
        <v>5.9999999999999995E-4</v>
      </c>
      <c r="E121" s="19">
        <f t="shared" si="19"/>
        <v>2265.9658051052847</v>
      </c>
      <c r="F121" s="19">
        <f t="shared" si="20"/>
        <v>2266</v>
      </c>
      <c r="G121" s="19">
        <f t="shared" si="21"/>
        <v>-8.366799999930663E-2</v>
      </c>
      <c r="J121" s="20"/>
      <c r="K121" s="19">
        <f t="shared" si="18"/>
        <v>-8.366799999930663E-2</v>
      </c>
      <c r="P121" s="21">
        <f t="shared" ref="P121:P145" si="23">D$11+D$12*F121+D$13*F121^2</f>
        <v>-8.4365022543936852E-2</v>
      </c>
      <c r="Q121" s="22">
        <f t="shared" si="22"/>
        <v>40151.363499999999</v>
      </c>
      <c r="R121" s="19">
        <f t="shared" ref="R121:R145" si="24">+(P121-G121)^2</f>
        <v>4.8584042772278897E-7</v>
      </c>
    </row>
    <row r="122" spans="1:19" s="19" customFormat="1">
      <c r="A122" s="88" t="s">
        <v>191</v>
      </c>
      <c r="B122" s="89" t="s">
        <v>89</v>
      </c>
      <c r="C122" s="90">
        <v>55185.768199999999</v>
      </c>
      <c r="D122" s="90">
        <v>4.0000000000000002E-4</v>
      </c>
      <c r="E122" s="19">
        <f t="shared" si="19"/>
        <v>2272.4660147670547</v>
      </c>
      <c r="F122" s="19">
        <f t="shared" si="20"/>
        <v>2272.5</v>
      </c>
      <c r="G122" s="19">
        <f t="shared" si="21"/>
        <v>-8.315500000026077E-2</v>
      </c>
      <c r="J122" s="20"/>
      <c r="K122" s="19">
        <f t="shared" si="18"/>
        <v>-8.315500000026077E-2</v>
      </c>
      <c r="P122" s="21">
        <f t="shared" si="23"/>
        <v>-8.4927673523474689E-2</v>
      </c>
      <c r="Q122" s="22">
        <f t="shared" si="22"/>
        <v>40167.268199999999</v>
      </c>
      <c r="R122" s="19">
        <f t="shared" si="24"/>
        <v>3.1423714199036486E-6</v>
      </c>
    </row>
    <row r="123" spans="1:19" s="19" customFormat="1">
      <c r="A123" s="88" t="s">
        <v>191</v>
      </c>
      <c r="B123" s="89" t="s">
        <v>92</v>
      </c>
      <c r="C123" s="90">
        <v>55201.675499999998</v>
      </c>
      <c r="D123" s="90">
        <v>5.0000000000000001E-4</v>
      </c>
      <c r="E123" s="19">
        <f t="shared" si="19"/>
        <v>2278.9672870420845</v>
      </c>
      <c r="F123" s="19">
        <f t="shared" si="20"/>
        <v>2279</v>
      </c>
      <c r="G123" s="19">
        <f t="shared" si="21"/>
        <v>-8.0042000001412816E-2</v>
      </c>
      <c r="J123" s="20"/>
      <c r="K123" s="19">
        <f t="shared" si="18"/>
        <v>-8.0042000001412816E-2</v>
      </c>
      <c r="P123" s="21">
        <f t="shared" si="23"/>
        <v>-8.5492158782373942E-2</v>
      </c>
      <c r="Q123" s="22">
        <f t="shared" si="22"/>
        <v>40183.175499999998</v>
      </c>
      <c r="R123" s="19">
        <f t="shared" si="24"/>
        <v>2.9704230737687663E-5</v>
      </c>
    </row>
    <row r="124" spans="1:19" s="19" customFormat="1">
      <c r="A124" s="88" t="s">
        <v>191</v>
      </c>
      <c r="B124" s="89" t="s">
        <v>92</v>
      </c>
      <c r="C124" s="90">
        <v>55245.709699999999</v>
      </c>
      <c r="D124" s="90">
        <v>4.0000000000000002E-4</v>
      </c>
      <c r="E124" s="19">
        <f t="shared" si="19"/>
        <v>2296.9639504364482</v>
      </c>
      <c r="F124" s="19">
        <f t="shared" si="20"/>
        <v>2297</v>
      </c>
      <c r="G124" s="19">
        <f t="shared" si="21"/>
        <v>-8.8206000000354834E-2</v>
      </c>
      <c r="J124" s="20"/>
      <c r="K124" s="19">
        <f t="shared" si="18"/>
        <v>-8.8206000000354834E-2</v>
      </c>
      <c r="P124" s="21">
        <f t="shared" si="23"/>
        <v>-8.706492171469106E-2</v>
      </c>
      <c r="Q124" s="22">
        <f t="shared" si="22"/>
        <v>40227.209699999999</v>
      </c>
      <c r="R124" s="19">
        <f t="shared" si="24"/>
        <v>1.3020596540133778E-6</v>
      </c>
    </row>
    <row r="125" spans="1:19" s="19" customFormat="1">
      <c r="A125" s="88" t="s">
        <v>191</v>
      </c>
      <c r="B125" s="89" t="s">
        <v>89</v>
      </c>
      <c r="C125" s="90">
        <v>55432.875099999997</v>
      </c>
      <c r="D125" s="90">
        <v>5.0000000000000001E-4</v>
      </c>
      <c r="E125" s="19">
        <f t="shared" si="19"/>
        <v>2373.4579642455155</v>
      </c>
      <c r="F125" s="19">
        <f t="shared" si="20"/>
        <v>2373.5</v>
      </c>
      <c r="G125" s="19">
        <f t="shared" si="21"/>
        <v>-0.10285300000396091</v>
      </c>
      <c r="J125" s="20"/>
      <c r="K125" s="19">
        <f t="shared" si="18"/>
        <v>-0.10285300000396091</v>
      </c>
      <c r="P125" s="21">
        <f t="shared" si="23"/>
        <v>-9.3906092745954142E-2</v>
      </c>
      <c r="Q125" s="22">
        <f t="shared" si="22"/>
        <v>40414.375099999997</v>
      </c>
      <c r="R125" s="19">
        <f t="shared" si="24"/>
        <v>8.0047149483374261E-5</v>
      </c>
    </row>
    <row r="126" spans="1:19" s="19" customFormat="1">
      <c r="A126" s="88" t="s">
        <v>191</v>
      </c>
      <c r="B126" s="89" t="s">
        <v>92</v>
      </c>
      <c r="C126" s="90">
        <v>55443.885900000001</v>
      </c>
      <c r="D126" s="90">
        <v>4.0000000000000002E-4</v>
      </c>
      <c r="E126" s="19">
        <f t="shared" si="19"/>
        <v>2377.9580496632752</v>
      </c>
      <c r="F126" s="19">
        <f t="shared" si="20"/>
        <v>2378</v>
      </c>
      <c r="G126" s="19">
        <f t="shared" si="21"/>
        <v>-0.10264399999869056</v>
      </c>
      <c r="J126" s="20"/>
      <c r="K126" s="19">
        <f t="shared" si="18"/>
        <v>-0.10264399999869056</v>
      </c>
      <c r="P126" s="21">
        <f t="shared" si="23"/>
        <v>-9.4316426936141812E-2</v>
      </c>
      <c r="Q126" s="22">
        <f t="shared" si="22"/>
        <v>40425.385900000001</v>
      </c>
      <c r="R126" s="19">
        <f t="shared" si="24"/>
        <v>6.9348473112087553E-5</v>
      </c>
    </row>
    <row r="127" spans="1:19" s="19" customFormat="1">
      <c r="A127" s="88" t="s">
        <v>191</v>
      </c>
      <c r="B127" s="89" t="s">
        <v>89</v>
      </c>
      <c r="C127" s="90">
        <v>55459.789299999997</v>
      </c>
      <c r="D127" s="90">
        <v>8.9999999999999998E-4</v>
      </c>
      <c r="E127" s="19">
        <f t="shared" si="19"/>
        <v>2384.4577280184135</v>
      </c>
      <c r="F127" s="19">
        <f t="shared" si="20"/>
        <v>2384.5</v>
      </c>
      <c r="G127" s="19">
        <f t="shared" si="21"/>
        <v>-0.10343100000318373</v>
      </c>
      <c r="J127" s="20"/>
      <c r="K127" s="19">
        <f t="shared" si="18"/>
        <v>-0.10343100000318373</v>
      </c>
      <c r="P127" s="21">
        <f t="shared" si="23"/>
        <v>-9.4910683960060568E-2</v>
      </c>
      <c r="Q127" s="22">
        <f t="shared" si="22"/>
        <v>40441.289299999997</v>
      </c>
      <c r="R127" s="19">
        <f t="shared" si="24"/>
        <v>7.2595785474701861E-5</v>
      </c>
    </row>
    <row r="128" spans="1:19" s="19" customFormat="1">
      <c r="A128" s="88" t="s">
        <v>191</v>
      </c>
      <c r="B128" s="89" t="s">
        <v>92</v>
      </c>
      <c r="C128" s="90">
        <v>55465.905200000001</v>
      </c>
      <c r="D128" s="90">
        <v>5.0000000000000001E-4</v>
      </c>
      <c r="E128" s="19">
        <f t="shared" si="19"/>
        <v>2386.9572804947534</v>
      </c>
      <c r="F128" s="19">
        <f t="shared" si="20"/>
        <v>2387</v>
      </c>
      <c r="G128" s="19">
        <f t="shared" si="21"/>
        <v>-0.10452599999553058</v>
      </c>
      <c r="J128" s="20"/>
      <c r="K128" s="19">
        <f t="shared" si="18"/>
        <v>-0.10452599999553058</v>
      </c>
      <c r="P128" s="21">
        <f t="shared" si="23"/>
        <v>-9.5139732771456903E-2</v>
      </c>
      <c r="Q128" s="22">
        <f t="shared" si="22"/>
        <v>40447.405200000001</v>
      </c>
      <c r="R128" s="19">
        <f t="shared" si="24"/>
        <v>8.8102012401719819E-5</v>
      </c>
    </row>
    <row r="129" spans="1:19" s="19" customFormat="1">
      <c r="A129" s="88" t="s">
        <v>191</v>
      </c>
      <c r="B129" s="89" t="s">
        <v>89</v>
      </c>
      <c r="C129" s="90">
        <v>55476.9162</v>
      </c>
      <c r="D129" s="90">
        <v>4.0000000000000002E-4</v>
      </c>
      <c r="E129" s="19">
        <f t="shared" si="19"/>
        <v>2391.4574476519929</v>
      </c>
      <c r="F129" s="19">
        <f t="shared" si="20"/>
        <v>2391.5</v>
      </c>
      <c r="G129" s="19">
        <f t="shared" si="21"/>
        <v>-0.10411700000258861</v>
      </c>
      <c r="J129" s="20"/>
      <c r="K129" s="19">
        <f t="shared" si="18"/>
        <v>-0.10411700000258861</v>
      </c>
      <c r="P129" s="21">
        <f t="shared" si="23"/>
        <v>-9.5552704416584339E-2</v>
      </c>
      <c r="Q129" s="22">
        <f t="shared" si="22"/>
        <v>40458.4162</v>
      </c>
      <c r="R129" s="19">
        <f t="shared" si="24"/>
        <v>7.3347158884452267E-5</v>
      </c>
    </row>
    <row r="130" spans="1:19" s="19" customFormat="1">
      <c r="A130" s="91" t="s">
        <v>192</v>
      </c>
      <c r="B130" s="84" t="s">
        <v>89</v>
      </c>
      <c r="C130" s="83">
        <v>55476.916799999999</v>
      </c>
      <c r="D130" s="83">
        <v>1.1999999999999999E-3</v>
      </c>
      <c r="E130" s="19">
        <f t="shared" si="19"/>
        <v>2391.4576928704373</v>
      </c>
      <c r="F130" s="19">
        <f t="shared" si="20"/>
        <v>2391.5</v>
      </c>
      <c r="G130" s="19">
        <f t="shared" si="21"/>
        <v>-0.10351700000319397</v>
      </c>
      <c r="J130" s="20"/>
      <c r="K130" s="19">
        <f t="shared" si="18"/>
        <v>-0.10351700000319397</v>
      </c>
      <c r="P130" s="21">
        <f t="shared" si="23"/>
        <v>-9.5552704416584339E-2</v>
      </c>
      <c r="Q130" s="22">
        <f t="shared" si="22"/>
        <v>40458.416799999999</v>
      </c>
      <c r="R130" s="19">
        <f t="shared" si="24"/>
        <v>6.3430004190889668E-5</v>
      </c>
    </row>
    <row r="131" spans="1:19" s="19" customFormat="1">
      <c r="A131" s="88" t="s">
        <v>191</v>
      </c>
      <c r="B131" s="89" t="s">
        <v>89</v>
      </c>
      <c r="C131" s="90">
        <v>55481.809300000001</v>
      </c>
      <c r="D131" s="90">
        <v>4.0000000000000002E-4</v>
      </c>
      <c r="E131" s="19">
        <f t="shared" si="19"/>
        <v>2393.4572449380789</v>
      </c>
      <c r="F131" s="19">
        <f t="shared" si="20"/>
        <v>2393.5</v>
      </c>
      <c r="G131" s="19">
        <f t="shared" si="21"/>
        <v>-0.10461299999587936</v>
      </c>
      <c r="J131" s="20"/>
      <c r="K131" s="19">
        <f t="shared" si="18"/>
        <v>-0.10461299999587936</v>
      </c>
      <c r="P131" s="21">
        <f t="shared" si="23"/>
        <v>-9.5736529566799122E-2</v>
      </c>
      <c r="Q131" s="22">
        <f t="shared" si="22"/>
        <v>40463.309300000001</v>
      </c>
      <c r="R131" s="19">
        <f t="shared" si="24"/>
        <v>7.8791727278335955E-5</v>
      </c>
    </row>
    <row r="132" spans="1:19" s="19" customFormat="1">
      <c r="A132" s="88" t="s">
        <v>191</v>
      </c>
      <c r="B132" s="89" t="s">
        <v>92</v>
      </c>
      <c r="C132" s="90">
        <v>55497.714599999999</v>
      </c>
      <c r="D132" s="90">
        <v>5.9999999999999995E-4</v>
      </c>
      <c r="E132" s="19">
        <f t="shared" si="19"/>
        <v>2399.9576998182933</v>
      </c>
      <c r="F132" s="19">
        <f t="shared" si="20"/>
        <v>2400</v>
      </c>
      <c r="G132" s="19">
        <f t="shared" si="21"/>
        <v>-0.10349999999743886</v>
      </c>
      <c r="J132" s="20"/>
      <c r="K132" s="19">
        <f t="shared" si="18"/>
        <v>-0.10349999999743886</v>
      </c>
      <c r="P132" s="21">
        <f t="shared" si="23"/>
        <v>-9.6335160641502743E-2</v>
      </c>
      <c r="Q132" s="22">
        <f t="shared" si="22"/>
        <v>40479.214599999999</v>
      </c>
      <c r="R132" s="19">
        <f t="shared" si="24"/>
        <v>5.1334922996371119E-5</v>
      </c>
    </row>
    <row r="133" spans="1:19" s="19" customFormat="1">
      <c r="A133" s="88" t="s">
        <v>191</v>
      </c>
      <c r="B133" s="89" t="s">
        <v>89</v>
      </c>
      <c r="C133" s="90">
        <v>55498.934600000001</v>
      </c>
      <c r="D133" s="90">
        <v>4.0000000000000002E-4</v>
      </c>
      <c r="E133" s="19">
        <f t="shared" si="19"/>
        <v>2400.4563106558048</v>
      </c>
      <c r="F133" s="19">
        <f t="shared" si="20"/>
        <v>2400.5</v>
      </c>
      <c r="G133" s="19">
        <f t="shared" si="21"/>
        <v>-0.10689899999852059</v>
      </c>
      <c r="J133" s="20"/>
      <c r="K133" s="19">
        <f t="shared" si="18"/>
        <v>-0.10689899999852059</v>
      </c>
      <c r="P133" s="21">
        <f t="shared" si="23"/>
        <v>-9.6381285161778948E-2</v>
      </c>
      <c r="Q133" s="22">
        <f t="shared" si="22"/>
        <v>40480.434600000001</v>
      </c>
      <c r="R133" s="19">
        <f t="shared" si="24"/>
        <v>1.1062232538701535E-4</v>
      </c>
    </row>
    <row r="134" spans="1:19" s="19" customFormat="1">
      <c r="A134" s="88" t="s">
        <v>191</v>
      </c>
      <c r="B134" s="89" t="s">
        <v>89</v>
      </c>
      <c r="C134" s="90">
        <v>55498.936399999999</v>
      </c>
      <c r="D134" s="90">
        <v>6.9999999999999999E-4</v>
      </c>
      <c r="E134" s="19">
        <f t="shared" si="19"/>
        <v>2400.4570463111381</v>
      </c>
      <c r="F134" s="19">
        <f t="shared" si="20"/>
        <v>2400.5</v>
      </c>
      <c r="G134" s="19">
        <f t="shared" si="21"/>
        <v>-0.10509900000033667</v>
      </c>
      <c r="J134" s="20"/>
      <c r="K134" s="19">
        <f t="shared" si="18"/>
        <v>-0.10509900000033667</v>
      </c>
      <c r="P134" s="21">
        <f t="shared" si="23"/>
        <v>-9.6381285161778948E-2</v>
      </c>
      <c r="Q134" s="22">
        <f t="shared" si="22"/>
        <v>40480.436399999999</v>
      </c>
      <c r="R134" s="19">
        <f t="shared" si="24"/>
        <v>7.5998552006409535E-5</v>
      </c>
    </row>
    <row r="135" spans="1:19" s="19" customFormat="1">
      <c r="A135" s="88" t="s">
        <v>191</v>
      </c>
      <c r="B135" s="89" t="s">
        <v>89</v>
      </c>
      <c r="C135" s="90">
        <v>55503.830800000003</v>
      </c>
      <c r="D135" s="90">
        <v>2.9999999999999997E-4</v>
      </c>
      <c r="E135" s="19">
        <f t="shared" si="19"/>
        <v>2402.4573749038559</v>
      </c>
      <c r="F135" s="19">
        <f t="shared" si="20"/>
        <v>2402.5</v>
      </c>
      <c r="G135" s="19">
        <f t="shared" si="21"/>
        <v>-0.10429499999736436</v>
      </c>
      <c r="J135" s="20"/>
      <c r="K135" s="19">
        <f t="shared" si="18"/>
        <v>-0.10429499999736436</v>
      </c>
      <c r="P135" s="21">
        <f t="shared" si="23"/>
        <v>-9.6565891780124022E-2</v>
      </c>
      <c r="Q135" s="22">
        <f t="shared" si="22"/>
        <v>40485.330800000003</v>
      </c>
      <c r="R135" s="19">
        <f t="shared" si="24"/>
        <v>5.9739113833812072E-5</v>
      </c>
    </row>
    <row r="136" spans="1:19" s="19" customFormat="1">
      <c r="A136" s="88" t="s">
        <v>191</v>
      </c>
      <c r="B136" s="89" t="s">
        <v>89</v>
      </c>
      <c r="C136" s="90">
        <v>55508.723599999998</v>
      </c>
      <c r="D136" s="90">
        <v>2.0000000000000001E-4</v>
      </c>
      <c r="E136" s="19">
        <f t="shared" si="19"/>
        <v>2404.4570495807166</v>
      </c>
      <c r="F136" s="19">
        <f t="shared" si="20"/>
        <v>2404.5</v>
      </c>
      <c r="G136" s="19">
        <f t="shared" si="21"/>
        <v>-0.10509100000490434</v>
      </c>
      <c r="J136" s="20"/>
      <c r="K136" s="19">
        <f t="shared" si="18"/>
        <v>-0.10509100000490434</v>
      </c>
      <c r="P136" s="21">
        <f t="shared" si="23"/>
        <v>-9.6750672058053641E-2</v>
      </c>
      <c r="Q136" s="22">
        <f t="shared" si="22"/>
        <v>40490.223599999998</v>
      </c>
      <c r="R136" s="19">
        <f t="shared" si="24"/>
        <v>6.9561070261018866E-5</v>
      </c>
    </row>
    <row r="137" spans="1:19">
      <c r="A137" s="88" t="s">
        <v>191</v>
      </c>
      <c r="B137" s="89" t="s">
        <v>92</v>
      </c>
      <c r="C137" s="90">
        <v>55509.9476</v>
      </c>
      <c r="D137" s="90">
        <v>1E-3</v>
      </c>
      <c r="E137" s="19">
        <f t="shared" si="19"/>
        <v>2404.9572952078597</v>
      </c>
      <c r="F137" s="19">
        <f t="shared" si="20"/>
        <v>2405</v>
      </c>
      <c r="G137" s="19">
        <f t="shared" si="21"/>
        <v>-0.10448999999789521</v>
      </c>
      <c r="H137" s="19"/>
      <c r="I137" s="19"/>
      <c r="J137" s="20"/>
      <c r="K137" s="19">
        <f t="shared" si="18"/>
        <v>-0.10448999999789521</v>
      </c>
      <c r="L137" s="19"/>
      <c r="M137" s="19"/>
      <c r="N137" s="19"/>
      <c r="O137" s="19"/>
      <c r="P137" s="21">
        <f t="shared" si="23"/>
        <v>-9.6796894261846123E-2</v>
      </c>
      <c r="Q137" s="22">
        <f t="shared" si="22"/>
        <v>40491.4476</v>
      </c>
      <c r="R137" s="19">
        <f t="shared" si="24"/>
        <v>5.9183875866031387E-5</v>
      </c>
      <c r="S137" s="19"/>
    </row>
    <row r="138" spans="1:19">
      <c r="A138" s="88" t="s">
        <v>191</v>
      </c>
      <c r="B138" s="89" t="s">
        <v>92</v>
      </c>
      <c r="C138" s="90">
        <v>55514.842100000002</v>
      </c>
      <c r="D138" s="90">
        <v>2.9999999999999997E-4</v>
      </c>
      <c r="E138" s="19">
        <f t="shared" si="19"/>
        <v>2406.9576646703172</v>
      </c>
      <c r="F138" s="19">
        <f t="shared" si="20"/>
        <v>2407</v>
      </c>
      <c r="G138" s="19">
        <f t="shared" si="21"/>
        <v>-0.10358599999744911</v>
      </c>
      <c r="H138" s="19"/>
      <c r="I138" s="19"/>
      <c r="J138" s="20"/>
      <c r="K138" s="19">
        <f t="shared" si="18"/>
        <v>-0.10358599999744911</v>
      </c>
      <c r="L138" s="19"/>
      <c r="M138" s="19"/>
      <c r="N138" s="19"/>
      <c r="O138" s="19"/>
      <c r="P138" s="21">
        <f t="shared" si="23"/>
        <v>-9.6981891614256355E-2</v>
      </c>
      <c r="Q138" s="22">
        <f t="shared" si="22"/>
        <v>40496.342100000002</v>
      </c>
      <c r="R138" s="19">
        <f t="shared" si="24"/>
        <v>4.3614247536956793E-5</v>
      </c>
      <c r="S138" s="19"/>
    </row>
    <row r="139" spans="1:19">
      <c r="A139" s="88" t="s">
        <v>191</v>
      </c>
      <c r="B139" s="89" t="s">
        <v>92</v>
      </c>
      <c r="C139" s="90">
        <v>55519.735500000003</v>
      </c>
      <c r="D139" s="90">
        <v>5.0000000000000001E-4</v>
      </c>
      <c r="E139" s="19">
        <f t="shared" si="19"/>
        <v>2408.9575845656254</v>
      </c>
      <c r="F139" s="19">
        <f t="shared" si="20"/>
        <v>2409</v>
      </c>
      <c r="G139" s="19">
        <f t="shared" si="21"/>
        <v>-0.1037819999983185</v>
      </c>
      <c r="H139" s="19"/>
      <c r="I139" s="19"/>
      <c r="J139" s="20"/>
      <c r="K139" s="19">
        <f t="shared" si="18"/>
        <v>-0.1037819999983185</v>
      </c>
      <c r="L139" s="19"/>
      <c r="M139" s="19"/>
      <c r="N139" s="19"/>
      <c r="O139" s="19"/>
      <c r="P139" s="21">
        <f t="shared" si="23"/>
        <v>-9.7167062626251105E-2</v>
      </c>
      <c r="Q139" s="22">
        <f t="shared" si="22"/>
        <v>40501.235500000003</v>
      </c>
      <c r="R139" s="19">
        <f t="shared" si="24"/>
        <v>4.3757396436373856E-5</v>
      </c>
      <c r="S139" s="19"/>
    </row>
    <row r="140" spans="1:19">
      <c r="A140" s="88" t="s">
        <v>191</v>
      </c>
      <c r="B140" s="89" t="s">
        <v>92</v>
      </c>
      <c r="C140" s="90">
        <v>55536.865299999998</v>
      </c>
      <c r="D140" s="90">
        <v>5.9999999999999995E-4</v>
      </c>
      <c r="E140" s="19">
        <f t="shared" si="19"/>
        <v>2415.9584894216846</v>
      </c>
      <c r="F140" s="19">
        <f t="shared" si="20"/>
        <v>2416</v>
      </c>
      <c r="G140" s="19">
        <f t="shared" si="21"/>
        <v>-0.10156799999822397</v>
      </c>
      <c r="H140" s="19"/>
      <c r="I140" s="19"/>
      <c r="J140" s="20"/>
      <c r="K140" s="19">
        <f t="shared" si="18"/>
        <v>-0.10156799999822397</v>
      </c>
      <c r="L140" s="19"/>
      <c r="M140" s="19"/>
      <c r="N140" s="19"/>
      <c r="O140" s="19"/>
      <c r="P140" s="21">
        <f t="shared" si="23"/>
        <v>-9.7816528737460773E-2</v>
      </c>
      <c r="Q140" s="22">
        <f t="shared" si="22"/>
        <v>40518.365299999998</v>
      </c>
      <c r="R140" s="19">
        <f t="shared" si="24"/>
        <v>1.4073536620332196E-5</v>
      </c>
      <c r="S140" s="19"/>
    </row>
    <row r="141" spans="1:19">
      <c r="A141" s="88" t="s">
        <v>191</v>
      </c>
      <c r="B141" s="89" t="s">
        <v>89</v>
      </c>
      <c r="C141" s="90">
        <v>55557.660900000003</v>
      </c>
      <c r="D141" s="90">
        <v>5.0000000000000001E-4</v>
      </c>
      <c r="E141" s="19">
        <f t="shared" si="19"/>
        <v>2424.4575972352454</v>
      </c>
      <c r="F141" s="19">
        <f t="shared" si="20"/>
        <v>2424.5</v>
      </c>
      <c r="G141" s="19">
        <f t="shared" si="21"/>
        <v>-0.10375099999509985</v>
      </c>
      <c r="H141" s="19"/>
      <c r="I141" s="19"/>
      <c r="J141" s="20"/>
      <c r="K141" s="19">
        <f t="shared" si="18"/>
        <v>-0.10375099999509985</v>
      </c>
      <c r="L141" s="19"/>
      <c r="M141" s="19"/>
      <c r="N141" s="19"/>
      <c r="O141" s="19">
        <f t="shared" ref="O141:O158" ca="1" si="25">+C$11+C$12*F141</f>
        <v>-0.10557218141451397</v>
      </c>
      <c r="P141" s="21">
        <f t="shared" si="23"/>
        <v>-9.860802611449776E-2</v>
      </c>
      <c r="Q141" s="22">
        <f t="shared" si="22"/>
        <v>40539.160900000003</v>
      </c>
      <c r="R141" s="19">
        <f t="shared" si="24"/>
        <v>2.6450180336555282E-5</v>
      </c>
      <c r="S141" s="19"/>
    </row>
    <row r="142" spans="1:19">
      <c r="A142" s="37" t="s">
        <v>194</v>
      </c>
      <c r="B142" s="87" t="s">
        <v>89</v>
      </c>
      <c r="C142" s="37">
        <v>55579.680399999997</v>
      </c>
      <c r="D142" s="37">
        <v>4.0000000000000002E-4</v>
      </c>
      <c r="E142" s="19">
        <f t="shared" si="19"/>
        <v>2433.4569098062034</v>
      </c>
      <c r="F142" s="19">
        <f t="shared" si="20"/>
        <v>2433.5</v>
      </c>
      <c r="G142" s="19">
        <f t="shared" si="21"/>
        <v>-0.10543300000426825</v>
      </c>
      <c r="H142" s="19"/>
      <c r="I142" s="19"/>
      <c r="J142" s="20"/>
      <c r="K142" s="19">
        <f t="shared" si="18"/>
        <v>-0.10543300000426825</v>
      </c>
      <c r="L142" s="19"/>
      <c r="M142" s="19"/>
      <c r="N142" s="19"/>
      <c r="O142" s="19">
        <f t="shared" ca="1" si="25"/>
        <v>-0.10574752744665995</v>
      </c>
      <c r="P142" s="21">
        <f t="shared" si="23"/>
        <v>-9.9449501083842262E-2</v>
      </c>
      <c r="Q142" s="22">
        <f t="shared" si="22"/>
        <v>40561.180399999997</v>
      </c>
      <c r="R142" s="19">
        <f t="shared" si="24"/>
        <v>3.5802259330738979E-5</v>
      </c>
      <c r="S142" s="19"/>
    </row>
    <row r="143" spans="1:19">
      <c r="A143" s="37" t="s">
        <v>196</v>
      </c>
      <c r="B143" s="87" t="s">
        <v>89</v>
      </c>
      <c r="C143" s="37">
        <v>55599.252</v>
      </c>
      <c r="D143" s="37" t="s">
        <v>197</v>
      </c>
      <c r="E143" s="19">
        <f t="shared" si="19"/>
        <v>2441.4557719926211</v>
      </c>
      <c r="F143" s="19">
        <f t="shared" si="20"/>
        <v>2441.5</v>
      </c>
      <c r="G143" s="19">
        <f t="shared" si="21"/>
        <v>-0.10821700000087731</v>
      </c>
      <c r="H143" s="19"/>
      <c r="I143" s="19"/>
      <c r="J143" s="92">
        <f>G143</f>
        <v>-0.10821700000087731</v>
      </c>
      <c r="K143" s="19"/>
      <c r="L143" s="19"/>
      <c r="M143" s="19"/>
      <c r="N143" s="19"/>
      <c r="O143" s="19">
        <f t="shared" ca="1" si="25"/>
        <v>-0.10590339058634526</v>
      </c>
      <c r="P143" s="21">
        <f t="shared" si="23"/>
        <v>-0.10020043104730739</v>
      </c>
      <c r="Q143" s="22">
        <f t="shared" si="22"/>
        <v>40580.752</v>
      </c>
      <c r="R143" s="19">
        <f t="shared" si="24"/>
        <v>6.4265377787341106E-5</v>
      </c>
      <c r="S143" s="19"/>
    </row>
    <row r="144" spans="1:19">
      <c r="A144" s="37" t="s">
        <v>195</v>
      </c>
      <c r="B144" s="87" t="s">
        <v>92</v>
      </c>
      <c r="C144" s="37">
        <v>55847.606699999997</v>
      </c>
      <c r="D144" s="37">
        <v>2.9999999999999997E-4</v>
      </c>
      <c r="E144" s="19">
        <f t="shared" si="19"/>
        <v>2542.9576940965285</v>
      </c>
      <c r="F144" s="19">
        <f t="shared" si="20"/>
        <v>2543</v>
      </c>
      <c r="G144" s="19">
        <f t="shared" si="21"/>
        <v>-0.10351400000217836</v>
      </c>
      <c r="H144" s="19"/>
      <c r="I144" s="19"/>
      <c r="J144" s="20"/>
      <c r="K144" s="19">
        <f t="shared" ref="K144:K158" si="26">G144</f>
        <v>-0.10351400000217836</v>
      </c>
      <c r="L144" s="19"/>
      <c r="M144" s="19"/>
      <c r="N144" s="19"/>
      <c r="O144" s="19">
        <f t="shared" ca="1" si="25"/>
        <v>-0.1078809041711028</v>
      </c>
      <c r="P144" s="21">
        <f t="shared" si="23"/>
        <v>-0.1099691169634144</v>
      </c>
      <c r="Q144" s="22">
        <f t="shared" si="22"/>
        <v>40829.106699999997</v>
      </c>
      <c r="R144" s="19">
        <f t="shared" si="24"/>
        <v>4.1668534983237108E-5</v>
      </c>
      <c r="S144" s="19"/>
    </row>
    <row r="145" spans="1:19">
      <c r="A145" s="37" t="s">
        <v>198</v>
      </c>
      <c r="B145" s="87" t="s">
        <v>89</v>
      </c>
      <c r="C145" s="37">
        <v>55848.825799999999</v>
      </c>
      <c r="D145" s="37">
        <v>4.0000000000000002E-4</v>
      </c>
      <c r="E145" s="19">
        <f t="shared" si="19"/>
        <v>2543.4559371063733</v>
      </c>
      <c r="F145" s="19">
        <f t="shared" si="20"/>
        <v>2543.5</v>
      </c>
      <c r="G145" s="19">
        <f t="shared" si="21"/>
        <v>-0.10781300000235206</v>
      </c>
      <c r="H145" s="19"/>
      <c r="I145" s="19"/>
      <c r="J145" s="20"/>
      <c r="K145" s="19">
        <f t="shared" si="26"/>
        <v>-0.10781300000235206</v>
      </c>
      <c r="L145" s="19"/>
      <c r="M145" s="19"/>
      <c r="N145" s="19"/>
      <c r="O145" s="19">
        <f t="shared" ca="1" si="25"/>
        <v>-0.10789064561733312</v>
      </c>
      <c r="P145" s="21">
        <f t="shared" si="23"/>
        <v>-0.1100183456487637</v>
      </c>
      <c r="Q145" s="22">
        <f t="shared" si="22"/>
        <v>40830.325799999999</v>
      </c>
      <c r="R145" s="19">
        <f t="shared" si="24"/>
        <v>4.863549420146791E-6</v>
      </c>
      <c r="S145" s="19"/>
    </row>
    <row r="146" spans="1:19">
      <c r="A146" s="37" t="s">
        <v>198</v>
      </c>
      <c r="B146" s="87" t="s">
        <v>89</v>
      </c>
      <c r="C146" s="37">
        <v>55848.826500000003</v>
      </c>
      <c r="D146" s="37">
        <v>4.0000000000000002E-4</v>
      </c>
      <c r="E146" s="19">
        <f t="shared" si="19"/>
        <v>2543.4562231945602</v>
      </c>
      <c r="F146" s="19">
        <f t="shared" si="20"/>
        <v>2543.5</v>
      </c>
      <c r="G146" s="19">
        <f t="shared" si="21"/>
        <v>-0.10711299999820767</v>
      </c>
      <c r="H146" s="19"/>
      <c r="I146" s="19"/>
      <c r="J146" s="20"/>
      <c r="K146" s="19">
        <f t="shared" si="26"/>
        <v>-0.10711299999820767</v>
      </c>
      <c r="L146" s="19"/>
      <c r="M146" s="19"/>
      <c r="N146" s="19"/>
      <c r="O146" s="19">
        <f t="shared" ca="1" si="25"/>
        <v>-0.10789064561733312</v>
      </c>
      <c r="P146" s="21"/>
      <c r="Q146" s="22">
        <f t="shared" si="22"/>
        <v>40830.326500000003</v>
      </c>
      <c r="R146" s="19"/>
      <c r="S146" s="19"/>
    </row>
    <row r="147" spans="1:19">
      <c r="A147" s="37" t="s">
        <v>195</v>
      </c>
      <c r="B147" s="87" t="s">
        <v>92</v>
      </c>
      <c r="C147" s="37">
        <v>55852.496899999998</v>
      </c>
      <c r="D147" s="37">
        <v>2.0000000000000001E-4</v>
      </c>
      <c r="E147" s="92">
        <f t="shared" si="19"/>
        <v>2544.956306160132</v>
      </c>
      <c r="F147" s="19">
        <f t="shared" si="20"/>
        <v>2545</v>
      </c>
      <c r="G147" s="19">
        <f t="shared" si="21"/>
        <v>-0.10691000000224449</v>
      </c>
      <c r="H147" s="19"/>
      <c r="I147" s="19"/>
      <c r="J147" s="20"/>
      <c r="K147" s="19">
        <f t="shared" si="26"/>
        <v>-0.10691000000224449</v>
      </c>
      <c r="L147" s="19"/>
      <c r="M147" s="19"/>
      <c r="N147" s="19"/>
      <c r="O147" s="19">
        <f t="shared" ca="1" si="25"/>
        <v>-0.10791986995602412</v>
      </c>
      <c r="P147" s="21"/>
      <c r="Q147" s="22">
        <f t="shared" si="22"/>
        <v>40833.996899999998</v>
      </c>
      <c r="R147" s="19"/>
      <c r="S147" s="19"/>
    </row>
    <row r="148" spans="1:19">
      <c r="A148" s="37" t="s">
        <v>198</v>
      </c>
      <c r="B148" s="87" t="s">
        <v>89</v>
      </c>
      <c r="C148" s="37">
        <v>55865.9522</v>
      </c>
      <c r="D148" s="37">
        <v>4.0000000000000002E-4</v>
      </c>
      <c r="E148" s="92">
        <f t="shared" si="19"/>
        <v>2550.4554523912479</v>
      </c>
      <c r="F148" s="19">
        <f t="shared" si="20"/>
        <v>2550.5</v>
      </c>
      <c r="G148" s="19">
        <f t="shared" si="21"/>
        <v>-0.10899899999640184</v>
      </c>
      <c r="H148" s="19"/>
      <c r="I148" s="19"/>
      <c r="J148" s="20"/>
      <c r="K148" s="19">
        <f t="shared" si="26"/>
        <v>-0.10899899999640184</v>
      </c>
      <c r="L148" s="19"/>
      <c r="M148" s="19"/>
      <c r="N148" s="19"/>
      <c r="O148" s="19">
        <f t="shared" ca="1" si="25"/>
        <v>-0.10802702586455779</v>
      </c>
      <c r="P148" s="21">
        <f>D$11+D$12*F148+D$13*F148^2</f>
        <v>-0.11070868688467753</v>
      </c>
      <c r="Q148" s="22">
        <f t="shared" si="22"/>
        <v>40847.4522</v>
      </c>
      <c r="R148" s="19">
        <f>+(P148-G148)^2</f>
        <v>2.9230292559418152E-6</v>
      </c>
      <c r="S148" s="19"/>
    </row>
    <row r="149" spans="1:19">
      <c r="A149" s="37" t="s">
        <v>198</v>
      </c>
      <c r="B149" s="87" t="s">
        <v>89</v>
      </c>
      <c r="C149" s="37">
        <v>55865.952700000002</v>
      </c>
      <c r="D149" s="37">
        <v>4.0000000000000002E-4</v>
      </c>
      <c r="E149" s="92">
        <f t="shared" ref="E149:E158" si="27">+(C149-C$7)/C$8</f>
        <v>2550.4556567399527</v>
      </c>
      <c r="F149" s="19">
        <f t="shared" ref="F149:F158" si="28">ROUND(2*E149,0)/2</f>
        <v>2550.5</v>
      </c>
      <c r="G149" s="19">
        <f t="shared" ref="G149:G158" si="29">+C149-(C$7+F149*C$8)</f>
        <v>-0.10849899999448098</v>
      </c>
      <c r="H149" s="19"/>
      <c r="I149" s="19"/>
      <c r="J149" s="20"/>
      <c r="K149" s="19">
        <f t="shared" si="26"/>
        <v>-0.10849899999448098</v>
      </c>
      <c r="L149" s="19"/>
      <c r="M149" s="19"/>
      <c r="N149" s="19"/>
      <c r="O149" s="19">
        <f t="shared" ca="1" si="25"/>
        <v>-0.10802702586455779</v>
      </c>
      <c r="P149" s="21"/>
      <c r="Q149" s="22">
        <f t="shared" ref="Q149:Q158" si="30">+C149-15018.5</f>
        <v>40847.452700000002</v>
      </c>
      <c r="R149" s="19"/>
      <c r="S149" s="19"/>
    </row>
    <row r="150" spans="1:19">
      <c r="A150" s="37" t="s">
        <v>195</v>
      </c>
      <c r="B150" s="87" t="s">
        <v>89</v>
      </c>
      <c r="C150" s="37">
        <v>55868.396999999997</v>
      </c>
      <c r="D150" s="37">
        <v>2.9999999999999997E-4</v>
      </c>
      <c r="E150" s="92">
        <f t="shared" si="27"/>
        <v>2551.4546358138264</v>
      </c>
      <c r="F150" s="19">
        <f t="shared" si="28"/>
        <v>2551.5</v>
      </c>
      <c r="G150" s="19">
        <f t="shared" si="29"/>
        <v>-0.11099700000340817</v>
      </c>
      <c r="H150" s="19"/>
      <c r="I150" s="19"/>
      <c r="J150" s="20"/>
      <c r="K150" s="19">
        <f t="shared" si="26"/>
        <v>-0.11099700000340817</v>
      </c>
      <c r="L150" s="19"/>
      <c r="M150" s="19"/>
      <c r="N150" s="19"/>
      <c r="O150" s="19">
        <f t="shared" ca="1" si="25"/>
        <v>-0.10804650875701845</v>
      </c>
      <c r="P150" s="21"/>
      <c r="Q150" s="22">
        <f t="shared" si="30"/>
        <v>40849.896999999997</v>
      </c>
      <c r="R150" s="19"/>
      <c r="S150" s="19"/>
    </row>
    <row r="151" spans="1:19">
      <c r="A151" s="37" t="s">
        <v>198</v>
      </c>
      <c r="B151" s="87" t="s">
        <v>89</v>
      </c>
      <c r="C151" s="37">
        <v>55875.740400000002</v>
      </c>
      <c r="D151" s="37">
        <v>5.0000000000000001E-4</v>
      </c>
      <c r="E151" s="92">
        <f t="shared" si="27"/>
        <v>2554.4558643582363</v>
      </c>
      <c r="F151" s="19">
        <f t="shared" si="28"/>
        <v>2554.5</v>
      </c>
      <c r="G151" s="19">
        <f t="shared" si="29"/>
        <v>-0.1079909999971278</v>
      </c>
      <c r="H151" s="19"/>
      <c r="I151" s="19"/>
      <c r="J151" s="20"/>
      <c r="K151" s="19">
        <f t="shared" si="26"/>
        <v>-0.1079909999971278</v>
      </c>
      <c r="L151" s="19"/>
      <c r="M151" s="19"/>
      <c r="N151" s="19"/>
      <c r="O151" s="19">
        <f t="shared" ca="1" si="25"/>
        <v>-0.10810495743440043</v>
      </c>
      <c r="P151" s="21"/>
      <c r="Q151" s="22">
        <f t="shared" si="30"/>
        <v>40857.240400000002</v>
      </c>
      <c r="R151" s="19"/>
      <c r="S151" s="19"/>
    </row>
    <row r="152" spans="1:19">
      <c r="A152" s="37" t="s">
        <v>198</v>
      </c>
      <c r="B152" s="87" t="s">
        <v>89</v>
      </c>
      <c r="C152" s="37">
        <v>55940.579599999997</v>
      </c>
      <c r="D152" s="37">
        <v>8.9999999999999998E-4</v>
      </c>
      <c r="E152" s="92">
        <f t="shared" si="27"/>
        <v>2580.9554773217887</v>
      </c>
      <c r="F152" s="19">
        <f t="shared" si="28"/>
        <v>2581</v>
      </c>
      <c r="G152" s="19">
        <f t="shared" si="29"/>
        <v>-0.10893800000485498</v>
      </c>
      <c r="H152" s="19"/>
      <c r="I152" s="19"/>
      <c r="J152" s="20"/>
      <c r="K152" s="19">
        <f t="shared" si="26"/>
        <v>-0.10893800000485498</v>
      </c>
      <c r="L152" s="19"/>
      <c r="M152" s="19"/>
      <c r="N152" s="19"/>
      <c r="O152" s="19">
        <f t="shared" ca="1" si="25"/>
        <v>-0.10862125408460807</v>
      </c>
      <c r="P152" s="21"/>
      <c r="Q152" s="22">
        <f t="shared" si="30"/>
        <v>40922.079599999997</v>
      </c>
      <c r="R152" s="19"/>
      <c r="S152" s="19"/>
    </row>
    <row r="153" spans="1:19">
      <c r="A153" s="37" t="s">
        <v>198</v>
      </c>
      <c r="B153" s="87" t="s">
        <v>89</v>
      </c>
      <c r="C153" s="37">
        <v>55946.696000000004</v>
      </c>
      <c r="D153" s="37">
        <v>4.0000000000000002E-4</v>
      </c>
      <c r="E153" s="92">
        <f t="shared" si="27"/>
        <v>2583.4552341468338</v>
      </c>
      <c r="F153" s="19">
        <f t="shared" si="28"/>
        <v>2583.5</v>
      </c>
      <c r="G153" s="19">
        <f t="shared" si="29"/>
        <v>-0.10953299999528099</v>
      </c>
      <c r="H153" s="19"/>
      <c r="I153" s="19"/>
      <c r="J153" s="20"/>
      <c r="K153" s="19">
        <f t="shared" si="26"/>
        <v>-0.10953299999528099</v>
      </c>
      <c r="L153" s="19"/>
      <c r="M153" s="19"/>
      <c r="N153" s="19"/>
      <c r="O153" s="19">
        <f t="shared" ca="1" si="25"/>
        <v>-0.10866996131575973</v>
      </c>
      <c r="P153" s="21">
        <f>D$11+D$12*F153+D$13*F153^2</f>
        <v>-0.11399180654257256</v>
      </c>
      <c r="Q153" s="22">
        <f t="shared" si="30"/>
        <v>40928.196000000004</v>
      </c>
      <c r="R153" s="19">
        <f>+(P153-G153)^2</f>
        <v>1.9880955826170162E-5</v>
      </c>
      <c r="S153" s="19"/>
    </row>
    <row r="154" spans="1:19">
      <c r="A154" s="88" t="s">
        <v>200</v>
      </c>
      <c r="B154" s="89" t="s">
        <v>92</v>
      </c>
      <c r="C154" s="90">
        <v>56221.960500000001</v>
      </c>
      <c r="D154" s="90">
        <v>5.9999999999999995E-4</v>
      </c>
      <c r="E154" s="92">
        <f t="shared" si="27"/>
        <v>2695.9551217550456</v>
      </c>
      <c r="F154" s="19">
        <f t="shared" si="28"/>
        <v>2696</v>
      </c>
      <c r="G154" s="19">
        <f t="shared" si="29"/>
        <v>-0.10980800000106683</v>
      </c>
      <c r="H154" s="19"/>
      <c r="I154" s="19"/>
      <c r="J154" s="20"/>
      <c r="K154" s="19">
        <f t="shared" si="26"/>
        <v>-0.10980800000106683</v>
      </c>
      <c r="L154" s="19"/>
      <c r="M154" s="19"/>
      <c r="N154" s="19"/>
      <c r="O154" s="19">
        <f t="shared" ca="1" si="25"/>
        <v>-0.11086178671758457</v>
      </c>
      <c r="P154" s="21">
        <f>D$11+D$12*F154+D$13*F154^2</f>
        <v>-0.12553958371225457</v>
      </c>
      <c r="Q154" s="22">
        <f t="shared" si="30"/>
        <v>41203.460500000001</v>
      </c>
      <c r="R154" s="19">
        <f>+(P154-G154)^2</f>
        <v>2.4748272606210745E-4</v>
      </c>
      <c r="S154" s="19"/>
    </row>
    <row r="155" spans="1:19">
      <c r="A155" s="91" t="s">
        <v>199</v>
      </c>
      <c r="B155" s="84" t="s">
        <v>89</v>
      </c>
      <c r="C155" s="83">
        <v>56232.967700000001</v>
      </c>
      <c r="D155" s="83">
        <v>6.0000000000000006E-4</v>
      </c>
      <c r="E155" s="92">
        <f t="shared" si="27"/>
        <v>2700.4537358621355</v>
      </c>
      <c r="F155" s="19">
        <f t="shared" si="28"/>
        <v>2700.5</v>
      </c>
      <c r="G155" s="19">
        <f t="shared" si="29"/>
        <v>-0.11319899999944028</v>
      </c>
      <c r="H155" s="19"/>
      <c r="I155" s="19"/>
      <c r="J155" s="20"/>
      <c r="K155" s="19">
        <f t="shared" si="26"/>
        <v>-0.11319899999944028</v>
      </c>
      <c r="L155" s="19"/>
      <c r="M155" s="19"/>
      <c r="N155" s="19"/>
      <c r="O155" s="19">
        <f t="shared" ca="1" si="25"/>
        <v>-0.11094945973365755</v>
      </c>
      <c r="P155" s="21"/>
      <c r="Q155" s="22">
        <f t="shared" si="30"/>
        <v>41214.467700000001</v>
      </c>
      <c r="R155" s="19"/>
      <c r="S155" s="19"/>
    </row>
    <row r="156" spans="1:19">
      <c r="A156" s="88" t="s">
        <v>200</v>
      </c>
      <c r="B156" s="89" t="s">
        <v>92</v>
      </c>
      <c r="C156" s="90">
        <v>56324.723100000003</v>
      </c>
      <c r="D156" s="90">
        <v>5.9999999999999995E-4</v>
      </c>
      <c r="E156" s="92">
        <f t="shared" si="27"/>
        <v>2737.9539299934054</v>
      </c>
      <c r="F156" s="19">
        <f t="shared" si="28"/>
        <v>2738</v>
      </c>
      <c r="G156" s="19">
        <f t="shared" si="29"/>
        <v>-0.11272399999870686</v>
      </c>
      <c r="H156" s="19"/>
      <c r="I156" s="19"/>
      <c r="J156" s="20"/>
      <c r="K156" s="19">
        <f t="shared" si="26"/>
        <v>-0.11272399999870686</v>
      </c>
      <c r="L156" s="19"/>
      <c r="M156" s="19"/>
      <c r="N156" s="19"/>
      <c r="O156" s="19">
        <f t="shared" ca="1" si="25"/>
        <v>-0.11168006820093251</v>
      </c>
      <c r="P156" s="21"/>
      <c r="Q156" s="22">
        <f t="shared" si="30"/>
        <v>41306.223100000003</v>
      </c>
      <c r="R156" s="19"/>
      <c r="S156" s="19"/>
    </row>
    <row r="157" spans="1:19">
      <c r="A157" s="93" t="s">
        <v>201</v>
      </c>
      <c r="B157" s="94" t="s">
        <v>92</v>
      </c>
      <c r="C157" s="95">
        <v>56588.9787</v>
      </c>
      <c r="D157" s="95">
        <v>5.0000000000000001E-4</v>
      </c>
      <c r="E157" s="92">
        <f t="shared" si="27"/>
        <v>2845.9545087089332</v>
      </c>
      <c r="F157" s="19">
        <f t="shared" si="28"/>
        <v>2846</v>
      </c>
      <c r="G157" s="19">
        <f t="shared" si="29"/>
        <v>-0.11130799999955343</v>
      </c>
      <c r="H157" s="19"/>
      <c r="I157" s="19"/>
      <c r="J157" s="20"/>
      <c r="K157" s="19">
        <f t="shared" si="26"/>
        <v>-0.11130799999955343</v>
      </c>
      <c r="L157" s="19"/>
      <c r="M157" s="19"/>
      <c r="O157" s="19">
        <f t="shared" ca="1" si="25"/>
        <v>-0.11378422058668435</v>
      </c>
      <c r="P157" s="15"/>
      <c r="Q157" s="22">
        <f t="shared" si="30"/>
        <v>41570.4787</v>
      </c>
      <c r="S157" s="19"/>
    </row>
    <row r="158" spans="1:19">
      <c r="A158" s="93" t="s">
        <v>201</v>
      </c>
      <c r="B158" s="94" t="s">
        <v>92</v>
      </c>
      <c r="C158" s="95">
        <v>56610.996400000004</v>
      </c>
      <c r="D158" s="95">
        <v>8.0000000000000004E-4</v>
      </c>
      <c r="E158" s="92">
        <f t="shared" si="27"/>
        <v>2854.953085624561</v>
      </c>
      <c r="F158" s="19">
        <f t="shared" si="28"/>
        <v>2855</v>
      </c>
      <c r="G158" s="19">
        <f t="shared" si="29"/>
        <v>-0.11478999999235384</v>
      </c>
      <c r="H158" s="19"/>
      <c r="I158" s="19"/>
      <c r="J158" s="20"/>
      <c r="K158" s="19">
        <f t="shared" si="26"/>
        <v>-0.11478999999235384</v>
      </c>
      <c r="L158" s="19"/>
      <c r="M158" s="19"/>
      <c r="O158" s="19">
        <f t="shared" ca="1" si="25"/>
        <v>-0.11395956661883033</v>
      </c>
      <c r="P158" s="15"/>
      <c r="Q158" s="22">
        <f t="shared" si="30"/>
        <v>41592.496400000004</v>
      </c>
      <c r="S158" s="19"/>
    </row>
    <row r="159" spans="1:19">
      <c r="C159" s="18"/>
      <c r="D159" s="18"/>
      <c r="P159" s="15"/>
    </row>
    <row r="160" spans="1:19">
      <c r="C160" s="18"/>
      <c r="D160" s="18"/>
      <c r="P160" s="15"/>
    </row>
    <row r="161" spans="3:16">
      <c r="C161" s="18"/>
      <c r="D161" s="18"/>
      <c r="P161" s="15"/>
    </row>
    <row r="162" spans="3:16">
      <c r="C162" s="18"/>
      <c r="D162" s="18"/>
      <c r="P162" s="15"/>
    </row>
    <row r="163" spans="3:16">
      <c r="C163" s="18"/>
      <c r="D163" s="18"/>
      <c r="P163" s="15"/>
    </row>
    <row r="164" spans="3:16">
      <c r="C164" s="18"/>
      <c r="D164" s="18"/>
      <c r="P164" s="15"/>
    </row>
    <row r="165" spans="3:16">
      <c r="C165" s="18"/>
      <c r="D165" s="18"/>
      <c r="P165" s="15"/>
    </row>
    <row r="166" spans="3:16">
      <c r="C166" s="18"/>
      <c r="D166" s="18"/>
      <c r="P166" s="15"/>
    </row>
    <row r="167" spans="3:16">
      <c r="C167" s="18"/>
      <c r="D167" s="18"/>
      <c r="P167" s="15"/>
    </row>
    <row r="168" spans="3:16">
      <c r="C168" s="18"/>
      <c r="D168" s="18"/>
      <c r="P168" s="15"/>
    </row>
    <row r="169" spans="3:16">
      <c r="C169" s="18"/>
      <c r="D169" s="18"/>
      <c r="P169" s="15"/>
    </row>
    <row r="170" spans="3:16">
      <c r="C170" s="18"/>
      <c r="D170" s="18"/>
      <c r="P170" s="15"/>
    </row>
    <row r="171" spans="3:16">
      <c r="C171" s="18"/>
      <c r="D171" s="18"/>
      <c r="P171" s="15"/>
    </row>
    <row r="172" spans="3:16">
      <c r="C172" s="18"/>
      <c r="D172" s="18"/>
      <c r="P172" s="15"/>
    </row>
    <row r="173" spans="3:16">
      <c r="C173" s="18"/>
      <c r="D173" s="18"/>
      <c r="P173" s="15"/>
    </row>
    <row r="174" spans="3:16">
      <c r="C174" s="18"/>
      <c r="D174" s="18"/>
      <c r="P174" s="15"/>
    </row>
    <row r="175" spans="3:16">
      <c r="C175" s="18"/>
      <c r="D175" s="18"/>
      <c r="P175" s="15"/>
    </row>
    <row r="176" spans="3:16">
      <c r="C176" s="18"/>
      <c r="D176" s="18"/>
      <c r="P176" s="15"/>
    </row>
    <row r="177" spans="3:16">
      <c r="C177" s="18"/>
      <c r="D177" s="18"/>
      <c r="P177" s="15"/>
    </row>
    <row r="178" spans="3:16">
      <c r="C178" s="18"/>
      <c r="D178" s="18"/>
      <c r="P178" s="15"/>
    </row>
    <row r="179" spans="3:16">
      <c r="C179" s="18"/>
      <c r="D179" s="18"/>
      <c r="P179" s="15"/>
    </row>
    <row r="180" spans="3:16">
      <c r="C180" s="18"/>
      <c r="D180" s="18"/>
      <c r="P180" s="15"/>
    </row>
    <row r="181" spans="3:16">
      <c r="C181" s="18"/>
      <c r="D181" s="18"/>
      <c r="P181" s="15"/>
    </row>
    <row r="182" spans="3:16">
      <c r="C182" s="18"/>
      <c r="D182" s="18"/>
      <c r="P182" s="15"/>
    </row>
    <row r="183" spans="3:16">
      <c r="C183" s="18"/>
      <c r="D183" s="18"/>
      <c r="P183" s="15"/>
    </row>
    <row r="184" spans="3:16">
      <c r="C184" s="18"/>
      <c r="D184" s="18"/>
      <c r="P184" s="15"/>
    </row>
    <row r="185" spans="3:16">
      <c r="C185" s="18"/>
      <c r="D185" s="18"/>
      <c r="P185" s="15"/>
    </row>
    <row r="186" spans="3:16">
      <c r="C186" s="18"/>
      <c r="D186" s="18"/>
      <c r="P186" s="15"/>
    </row>
    <row r="187" spans="3:16">
      <c r="C187" s="18"/>
      <c r="D187" s="18"/>
      <c r="P187" s="15"/>
    </row>
    <row r="188" spans="3:16">
      <c r="C188" s="18"/>
      <c r="D188" s="18"/>
      <c r="P188" s="15"/>
    </row>
    <row r="189" spans="3:16">
      <c r="C189" s="18"/>
      <c r="D189" s="18"/>
      <c r="P189" s="15"/>
    </row>
    <row r="190" spans="3:16">
      <c r="C190" s="18"/>
      <c r="D190" s="18"/>
      <c r="P190" s="15"/>
    </row>
    <row r="191" spans="3:16">
      <c r="C191" s="18"/>
      <c r="D191" s="18"/>
      <c r="P191" s="15"/>
    </row>
    <row r="192" spans="3:16">
      <c r="C192" s="18"/>
      <c r="D192" s="18"/>
      <c r="P192" s="15"/>
    </row>
    <row r="193" spans="3:16">
      <c r="C193" s="18"/>
      <c r="D193" s="18"/>
      <c r="P193" s="15"/>
    </row>
    <row r="194" spans="3:16">
      <c r="C194" s="18"/>
      <c r="D194" s="18"/>
      <c r="P194" s="15"/>
    </row>
    <row r="195" spans="3:16">
      <c r="C195" s="18"/>
      <c r="D195" s="18"/>
      <c r="P195" s="15"/>
    </row>
    <row r="196" spans="3:16">
      <c r="C196" s="18"/>
      <c r="D196" s="18"/>
      <c r="P196" s="15"/>
    </row>
    <row r="197" spans="3:16">
      <c r="C197" s="18"/>
      <c r="D197" s="18"/>
      <c r="P197" s="15"/>
    </row>
    <row r="198" spans="3:16">
      <c r="C198" s="18"/>
      <c r="D198" s="18"/>
      <c r="P198" s="15"/>
    </row>
    <row r="199" spans="3:16">
      <c r="C199" s="18"/>
      <c r="D199" s="18"/>
      <c r="P199" s="15"/>
    </row>
    <row r="200" spans="3:16">
      <c r="C200" s="18"/>
      <c r="D200" s="18"/>
      <c r="P200" s="15"/>
    </row>
    <row r="201" spans="3:16">
      <c r="C201" s="18"/>
      <c r="D201" s="18"/>
      <c r="P201" s="15"/>
    </row>
    <row r="202" spans="3:16">
      <c r="C202" s="18"/>
      <c r="D202" s="18"/>
      <c r="P202" s="15"/>
    </row>
    <row r="203" spans="3:16">
      <c r="C203" s="18"/>
      <c r="D203" s="18"/>
      <c r="P203" s="15"/>
    </row>
    <row r="204" spans="3:16">
      <c r="C204" s="18"/>
      <c r="D204" s="18"/>
      <c r="P204" s="15"/>
    </row>
    <row r="205" spans="3:16">
      <c r="C205" s="18"/>
      <c r="D205" s="18"/>
      <c r="P205" s="15"/>
    </row>
    <row r="206" spans="3:16">
      <c r="C206" s="18"/>
      <c r="D206" s="18"/>
      <c r="P206" s="15"/>
    </row>
    <row r="207" spans="3:16">
      <c r="C207" s="18"/>
      <c r="D207" s="18"/>
      <c r="P207" s="15"/>
    </row>
    <row r="208" spans="3:16">
      <c r="C208" s="18"/>
      <c r="D208" s="18"/>
      <c r="P208" s="15"/>
    </row>
    <row r="209" spans="3:16">
      <c r="C209" s="18"/>
      <c r="D209" s="18"/>
      <c r="P209" s="15"/>
    </row>
    <row r="210" spans="3:16">
      <c r="C210" s="18"/>
      <c r="D210" s="18"/>
      <c r="P210" s="15"/>
    </row>
    <row r="211" spans="3:16">
      <c r="C211" s="18"/>
      <c r="D211" s="18"/>
      <c r="P211" s="15"/>
    </row>
    <row r="212" spans="3:16">
      <c r="C212" s="18"/>
      <c r="D212" s="18"/>
      <c r="P212" s="15"/>
    </row>
    <row r="213" spans="3:16">
      <c r="C213" s="18"/>
      <c r="D213" s="18"/>
      <c r="P213" s="15"/>
    </row>
    <row r="214" spans="3:16">
      <c r="C214" s="18"/>
      <c r="D214" s="18"/>
      <c r="P214" s="15"/>
    </row>
    <row r="215" spans="3:16">
      <c r="C215" s="18"/>
      <c r="D215" s="18"/>
      <c r="P215" s="15"/>
    </row>
    <row r="216" spans="3:16">
      <c r="C216" s="18"/>
      <c r="D216" s="18"/>
      <c r="P216" s="15"/>
    </row>
    <row r="217" spans="3:16">
      <c r="C217" s="18"/>
      <c r="D217" s="18"/>
      <c r="P217" s="15"/>
    </row>
    <row r="218" spans="3:16">
      <c r="C218" s="18"/>
      <c r="D218" s="18"/>
      <c r="P218" s="15"/>
    </row>
    <row r="219" spans="3:16">
      <c r="C219" s="18"/>
      <c r="D219" s="18"/>
      <c r="P219" s="15"/>
    </row>
    <row r="220" spans="3:16">
      <c r="C220" s="18"/>
      <c r="D220" s="18"/>
      <c r="P220" s="15"/>
    </row>
    <row r="221" spans="3:16">
      <c r="C221" s="18"/>
      <c r="D221" s="18"/>
      <c r="P221" s="15"/>
    </row>
    <row r="222" spans="3:16">
      <c r="C222" s="18"/>
      <c r="D222" s="18"/>
      <c r="P222" s="15"/>
    </row>
    <row r="223" spans="3:16">
      <c r="C223" s="18"/>
      <c r="D223" s="18"/>
      <c r="P223" s="15"/>
    </row>
    <row r="224" spans="3:16">
      <c r="C224" s="18"/>
      <c r="D224" s="18"/>
      <c r="P224" s="15"/>
    </row>
    <row r="225" spans="3:16">
      <c r="C225" s="18"/>
      <c r="D225" s="18"/>
      <c r="P225" s="15"/>
    </row>
    <row r="226" spans="3:16">
      <c r="C226" s="18"/>
      <c r="D226" s="18"/>
      <c r="P226" s="15"/>
    </row>
    <row r="227" spans="3:16">
      <c r="C227" s="18"/>
      <c r="D227" s="18"/>
      <c r="P227" s="15"/>
    </row>
    <row r="228" spans="3:16">
      <c r="C228" s="18"/>
      <c r="D228" s="18"/>
      <c r="P228" s="15"/>
    </row>
    <row r="229" spans="3:16">
      <c r="C229" s="18"/>
      <c r="D229" s="18"/>
      <c r="P229" s="15"/>
    </row>
    <row r="230" spans="3:16">
      <c r="C230" s="18"/>
      <c r="D230" s="18"/>
      <c r="P230" s="15"/>
    </row>
    <row r="231" spans="3:16">
      <c r="C231" s="18"/>
      <c r="D231" s="18"/>
      <c r="P231" s="15"/>
    </row>
    <row r="232" spans="3:16">
      <c r="C232" s="18"/>
      <c r="D232" s="18"/>
      <c r="P232" s="15"/>
    </row>
    <row r="233" spans="3:16">
      <c r="C233" s="18"/>
      <c r="D233" s="18"/>
      <c r="P233" s="15"/>
    </row>
    <row r="234" spans="3:16">
      <c r="C234" s="18"/>
      <c r="D234" s="18"/>
      <c r="P234" s="15"/>
    </row>
    <row r="235" spans="3:16">
      <c r="C235" s="18"/>
      <c r="D235" s="18"/>
      <c r="P235" s="15"/>
    </row>
    <row r="236" spans="3:16">
      <c r="C236" s="18"/>
      <c r="D236" s="18"/>
      <c r="P236" s="15"/>
    </row>
    <row r="237" spans="3:16">
      <c r="C237" s="18"/>
      <c r="D237" s="18"/>
      <c r="P237" s="15"/>
    </row>
    <row r="238" spans="3:16">
      <c r="C238" s="18"/>
      <c r="D238" s="18"/>
      <c r="P238" s="15"/>
    </row>
    <row r="239" spans="3:16">
      <c r="C239" s="18"/>
      <c r="D239" s="18"/>
      <c r="P239" s="15"/>
    </row>
    <row r="240" spans="3:16">
      <c r="C240" s="18"/>
      <c r="D240" s="18"/>
      <c r="P240" s="15"/>
    </row>
    <row r="241" spans="3:16">
      <c r="C241" s="18"/>
      <c r="D241" s="18"/>
      <c r="P241" s="15"/>
    </row>
    <row r="242" spans="3:16">
      <c r="C242" s="18"/>
      <c r="D242" s="18"/>
      <c r="P242" s="15"/>
    </row>
    <row r="243" spans="3:16">
      <c r="C243" s="18"/>
      <c r="D243" s="18"/>
      <c r="P243" s="15"/>
    </row>
    <row r="244" spans="3:16">
      <c r="C244" s="18"/>
      <c r="D244" s="18"/>
      <c r="P244" s="15"/>
    </row>
    <row r="245" spans="3:16">
      <c r="C245" s="18"/>
      <c r="D245" s="18"/>
      <c r="P245" s="15"/>
    </row>
    <row r="246" spans="3:16">
      <c r="C246" s="18"/>
      <c r="D246" s="18"/>
      <c r="P246" s="15"/>
    </row>
    <row r="247" spans="3:16">
      <c r="C247" s="18"/>
      <c r="D247" s="18"/>
      <c r="P247" s="15"/>
    </row>
    <row r="248" spans="3:16">
      <c r="C248" s="18"/>
      <c r="D248" s="18"/>
      <c r="P248" s="15"/>
    </row>
    <row r="249" spans="3:16">
      <c r="C249" s="18"/>
      <c r="D249" s="18"/>
      <c r="P249" s="15"/>
    </row>
    <row r="250" spans="3:16">
      <c r="C250" s="18"/>
      <c r="D250" s="18"/>
      <c r="P250" s="15"/>
    </row>
    <row r="251" spans="3:16">
      <c r="C251" s="18"/>
      <c r="D251" s="18"/>
      <c r="P251" s="15"/>
    </row>
    <row r="252" spans="3:16">
      <c r="C252" s="18"/>
      <c r="D252" s="18"/>
      <c r="P252" s="15"/>
    </row>
    <row r="253" spans="3:16">
      <c r="C253" s="18"/>
      <c r="D253" s="18"/>
      <c r="P253" s="15"/>
    </row>
    <row r="254" spans="3:16">
      <c r="C254" s="18"/>
      <c r="D254" s="18"/>
      <c r="P254" s="15"/>
    </row>
    <row r="255" spans="3:16">
      <c r="C255" s="18"/>
      <c r="D255" s="18"/>
      <c r="P255" s="15"/>
    </row>
    <row r="256" spans="3:16">
      <c r="C256" s="18"/>
      <c r="D256" s="18"/>
      <c r="P256" s="15"/>
    </row>
    <row r="257" spans="3:16">
      <c r="C257" s="18"/>
      <c r="D257" s="18"/>
      <c r="P257" s="15"/>
    </row>
    <row r="258" spans="3:16">
      <c r="C258" s="18"/>
      <c r="D258" s="18"/>
      <c r="P258" s="15"/>
    </row>
    <row r="259" spans="3:16">
      <c r="C259" s="18"/>
      <c r="D259" s="18"/>
      <c r="P259" s="15"/>
    </row>
    <row r="260" spans="3:16">
      <c r="C260" s="18"/>
      <c r="D260" s="18"/>
      <c r="P260" s="15"/>
    </row>
    <row r="261" spans="3:16">
      <c r="C261" s="18"/>
      <c r="D261" s="18"/>
      <c r="P261" s="15"/>
    </row>
    <row r="262" spans="3:16">
      <c r="C262" s="18"/>
      <c r="D262" s="18"/>
      <c r="P262" s="15"/>
    </row>
    <row r="263" spans="3:16">
      <c r="C263" s="18"/>
      <c r="D263" s="18"/>
      <c r="P263" s="15"/>
    </row>
    <row r="264" spans="3:16">
      <c r="C264" s="18"/>
      <c r="D264" s="18"/>
      <c r="P264" s="15"/>
    </row>
    <row r="265" spans="3:16">
      <c r="C265" s="18"/>
      <c r="D265" s="18"/>
      <c r="P265" s="15"/>
    </row>
    <row r="266" spans="3:16">
      <c r="C266" s="18"/>
      <c r="D266" s="18"/>
      <c r="P266" s="15"/>
    </row>
    <row r="267" spans="3:16">
      <c r="C267" s="18"/>
      <c r="D267" s="18"/>
      <c r="P267" s="15"/>
    </row>
    <row r="268" spans="3:16">
      <c r="C268" s="18"/>
      <c r="D268" s="18"/>
      <c r="P268" s="15"/>
    </row>
    <row r="269" spans="3:16">
      <c r="C269" s="18"/>
      <c r="D269" s="18"/>
      <c r="P269" s="15"/>
    </row>
    <row r="270" spans="3:16">
      <c r="P270" s="15"/>
    </row>
    <row r="271" spans="3:16">
      <c r="P271" s="15"/>
    </row>
    <row r="272" spans="3:16">
      <c r="P272" s="15"/>
    </row>
    <row r="273" spans="16:16">
      <c r="P273" s="15"/>
    </row>
    <row r="274" spans="16:16">
      <c r="P274" s="15"/>
    </row>
    <row r="275" spans="16:16">
      <c r="P275" s="15"/>
    </row>
    <row r="276" spans="16:16">
      <c r="P276" s="15"/>
    </row>
    <row r="277" spans="16:16">
      <c r="P277" s="15"/>
    </row>
    <row r="278" spans="16:16">
      <c r="P278" s="15"/>
    </row>
    <row r="279" spans="16:16">
      <c r="P279" s="15"/>
    </row>
    <row r="280" spans="16:16">
      <c r="P280" s="15"/>
    </row>
    <row r="281" spans="16:16">
      <c r="P281" s="15"/>
    </row>
    <row r="282" spans="16:16">
      <c r="P282" s="15"/>
    </row>
    <row r="283" spans="16:16">
      <c r="P283" s="15"/>
    </row>
    <row r="284" spans="16:16">
      <c r="P284" s="15"/>
    </row>
    <row r="285" spans="16:16">
      <c r="P285" s="15"/>
    </row>
    <row r="286" spans="16:16">
      <c r="P286" s="15"/>
    </row>
    <row r="287" spans="16:16">
      <c r="P287" s="15"/>
    </row>
    <row r="288" spans="16:16">
      <c r="P288" s="15"/>
    </row>
    <row r="289" spans="16:16">
      <c r="P289" s="15"/>
    </row>
    <row r="290" spans="16:16">
      <c r="P290" s="15"/>
    </row>
    <row r="291" spans="16:16">
      <c r="P291" s="15"/>
    </row>
    <row r="292" spans="16:16">
      <c r="P292" s="15"/>
    </row>
    <row r="293" spans="16:16">
      <c r="P293" s="15"/>
    </row>
    <row r="294" spans="16:16">
      <c r="P294" s="15"/>
    </row>
    <row r="295" spans="16:16">
      <c r="P295" s="15"/>
    </row>
    <row r="296" spans="16:16">
      <c r="P296" s="15"/>
    </row>
    <row r="297" spans="16:16">
      <c r="P297" s="15"/>
    </row>
    <row r="298" spans="16:16">
      <c r="P298" s="15"/>
    </row>
    <row r="299" spans="16:16">
      <c r="P299" s="15"/>
    </row>
    <row r="300" spans="16:16">
      <c r="P300" s="15"/>
    </row>
    <row r="301" spans="16:16">
      <c r="P301" s="15"/>
    </row>
    <row r="302" spans="16:16">
      <c r="P302" s="15"/>
    </row>
    <row r="303" spans="16:16">
      <c r="P303" s="15"/>
    </row>
    <row r="304" spans="16:16">
      <c r="P304" s="15"/>
    </row>
    <row r="305" spans="16:16">
      <c r="P305" s="15"/>
    </row>
    <row r="306" spans="16:16">
      <c r="P306" s="15"/>
    </row>
    <row r="307" spans="16:16">
      <c r="P307" s="15"/>
    </row>
    <row r="308" spans="16:16">
      <c r="P308" s="15"/>
    </row>
    <row r="309" spans="16:16">
      <c r="P309" s="15"/>
    </row>
    <row r="310" spans="16:16">
      <c r="P310" s="15"/>
    </row>
    <row r="311" spans="16:16">
      <c r="P311" s="15"/>
    </row>
    <row r="312" spans="16:16">
      <c r="P312" s="15"/>
    </row>
  </sheetData>
  <sheetProtection sheet="1" objects="1" scenarios="1"/>
  <phoneticPr fontId="7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6"/>
  </sheetPr>
  <dimension ref="A1:BV2542"/>
  <sheetViews>
    <sheetView workbookViewId="0">
      <selection activeCell="A163" sqref="A163:S163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1" bestFit="1" customWidth="1"/>
    <col min="6" max="6" width="15.5703125" customWidth="1"/>
    <col min="7" max="7" width="8.140625" customWidth="1"/>
    <col min="8" max="14" width="8.5703125" customWidth="1"/>
    <col min="15" max="15" width="8" customWidth="1"/>
    <col min="16" max="16" width="9.42578125" customWidth="1"/>
    <col min="17" max="17" width="9.85546875" customWidth="1"/>
    <col min="18" max="18" width="10.28515625" customWidth="1"/>
    <col min="19" max="19" width="10.28515625" style="3" customWidth="1"/>
    <col min="20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hidden="1" customWidth="1"/>
    <col min="33" max="33" width="10.28515625" hidden="1" customWidth="1"/>
    <col min="34" max="37" width="9.42578125" hidden="1" customWidth="1"/>
    <col min="38" max="52" width="10.28515625" hidden="1" customWidth="1"/>
    <col min="53" max="53" width="11.85546875" hidden="1" customWidth="1"/>
    <col min="54" max="54" width="14.7109375" hidden="1" customWidth="1"/>
    <col min="55" max="65" width="10.28515625" hidden="1" customWidth="1"/>
    <col min="66" max="67" width="10.28515625" customWidth="1"/>
    <col min="68" max="68" width="12.5703125" customWidth="1"/>
  </cols>
  <sheetData>
    <row r="1" spans="1:74" ht="21" thickBot="1">
      <c r="A1" s="1" t="s">
        <v>202</v>
      </c>
      <c r="B1" s="3"/>
      <c r="T1" s="4" t="s">
        <v>57</v>
      </c>
      <c r="U1" s="6" t="s">
        <v>68</v>
      </c>
      <c r="AA1" s="98" t="s">
        <v>15</v>
      </c>
      <c r="AB1" s="99"/>
      <c r="AC1" s="99" t="s">
        <v>16</v>
      </c>
      <c r="AD1" s="99" t="s">
        <v>17</v>
      </c>
      <c r="AE1" s="100"/>
      <c r="AG1" s="3" t="s">
        <v>253</v>
      </c>
      <c r="AH1" s="3" t="s">
        <v>253</v>
      </c>
      <c r="AI1" s="3" t="s">
        <v>253</v>
      </c>
      <c r="AJ1" s="3" t="s">
        <v>253</v>
      </c>
      <c r="AM1" s="101"/>
      <c r="AW1" s="102" t="s">
        <v>57</v>
      </c>
      <c r="AX1" s="103" t="s">
        <v>45</v>
      </c>
      <c r="AY1" s="6" t="s">
        <v>18</v>
      </c>
      <c r="AZ1" s="104" t="s">
        <v>19</v>
      </c>
      <c r="BA1" s="105" t="s">
        <v>20</v>
      </c>
      <c r="BB1" s="104" t="s">
        <v>21</v>
      </c>
      <c r="BC1" s="105" t="s">
        <v>22</v>
      </c>
      <c r="BD1" s="104" t="s">
        <v>23</v>
      </c>
      <c r="BE1" s="106" t="s">
        <v>24</v>
      </c>
      <c r="BF1" s="105" t="s">
        <v>25</v>
      </c>
      <c r="BG1" s="104" t="s">
        <v>26</v>
      </c>
      <c r="BH1" s="106" t="s">
        <v>27</v>
      </c>
      <c r="BI1" s="105" t="s">
        <v>28</v>
      </c>
      <c r="BJ1" s="104" t="s">
        <v>29</v>
      </c>
      <c r="BK1" s="106" t="s">
        <v>30</v>
      </c>
      <c r="BL1" s="105" t="s">
        <v>145</v>
      </c>
    </row>
    <row r="2" spans="1:74" ht="16.5" thickBot="1">
      <c r="A2" t="s">
        <v>71</v>
      </c>
      <c r="B2" s="12" t="s">
        <v>82</v>
      </c>
      <c r="C2" s="140" t="s">
        <v>245</v>
      </c>
      <c r="D2" s="140"/>
      <c r="E2" s="140"/>
      <c r="F2" s="140"/>
      <c r="G2" s="140"/>
      <c r="H2" s="141"/>
      <c r="T2" s="19">
        <v>0</v>
      </c>
      <c r="U2" s="19">
        <f t="shared" ref="U2:U17" si="0">+D$11+D$12*T2+D$13*T2^2</f>
        <v>-1.0638094480685087E-3</v>
      </c>
      <c r="AA2" s="107" t="s">
        <v>0</v>
      </c>
      <c r="AB2" s="108">
        <f>C7</f>
        <v>55852.512000000002</v>
      </c>
      <c r="AC2" s="109" t="s">
        <v>1</v>
      </c>
      <c r="AD2" s="108">
        <f>C8</f>
        <v>2.4467539999999999</v>
      </c>
      <c r="AE2" s="110" t="s">
        <v>13</v>
      </c>
      <c r="AF2" s="3" t="s">
        <v>248</v>
      </c>
      <c r="AG2" s="3" t="s">
        <v>250</v>
      </c>
      <c r="AH2" s="3" t="s">
        <v>251</v>
      </c>
      <c r="AI2" s="3" t="s">
        <v>252</v>
      </c>
      <c r="AJ2" s="3" t="s">
        <v>254</v>
      </c>
      <c r="AL2" s="3"/>
      <c r="AW2">
        <v>-9000</v>
      </c>
      <c r="AX2">
        <f t="shared" ref="AX2:AX33" si="1">AB$3+AB$4*AW2+AB$5*AW2^2+AZ2</f>
        <v>1.6511868307045027E-2</v>
      </c>
      <c r="AY2">
        <f t="shared" ref="AY2:AY33" si="2">AB$3+AB$4*AW2+AB$5*AW2^2</f>
        <v>6.4047835727215827E-3</v>
      </c>
      <c r="AZ2" s="19">
        <f t="shared" ref="AZ2:AZ33" si="3">$AB$6*($AB$11/BA2*BB2+$AB$12)</f>
        <v>1.0107084734323446E-2</v>
      </c>
      <c r="BA2">
        <f t="shared" ref="BA2:BA33" si="4">1+$AB$7*COS(BC2)</f>
        <v>0.15361982729912793</v>
      </c>
      <c r="BB2">
        <f t="shared" ref="BB2:BB33" si="5">SIN(BC2+RADIANS($AB$9))</f>
        <v>0.38989924015850441</v>
      </c>
      <c r="BC2">
        <f t="shared" ref="BC2:BC33" si="6">2*ATAN(BD2)</f>
        <v>3.1032629717644</v>
      </c>
      <c r="BD2">
        <f t="shared" ref="BD2:BD33" si="7">SQRT((1+$AB$7)/(1-$AB$7))*TAN(BE2/2)</f>
        <v>52.172494996496489</v>
      </c>
      <c r="BE2">
        <f t="shared" ref="BE2:BK11" si="8">$BL2+$AB$7*SIN(BF2)</f>
        <v>-15.840959344878597</v>
      </c>
      <c r="BF2">
        <f t="shared" si="8"/>
        <v>-15.929747864129265</v>
      </c>
      <c r="BG2">
        <f t="shared" si="8"/>
        <v>-15.82336331265061</v>
      </c>
      <c r="BH2">
        <f t="shared" si="8"/>
        <v>-15.951096969502107</v>
      </c>
      <c r="BI2">
        <f t="shared" si="8"/>
        <v>-15.798023557231337</v>
      </c>
      <c r="BJ2">
        <f t="shared" si="8"/>
        <v>-15.982044236504073</v>
      </c>
      <c r="BK2">
        <f t="shared" si="8"/>
        <v>-15.761389868904716</v>
      </c>
      <c r="BL2">
        <f t="shared" ref="BL2:BL33" si="9">RADIANS($AB$9)+$AB$18*(AW2-AB$15)</f>
        <v>-16.027275164786495</v>
      </c>
    </row>
    <row r="3" spans="1:74" ht="13.5" thickBot="1">
      <c r="B3" s="3"/>
      <c r="C3" s="146" t="s">
        <v>246</v>
      </c>
      <c r="D3" s="146"/>
      <c r="E3" s="146"/>
      <c r="F3" s="146"/>
      <c r="T3" s="19">
        <v>200</v>
      </c>
      <c r="U3" s="19">
        <f t="shared" si="0"/>
        <v>-1.1559989940544896E-3</v>
      </c>
      <c r="Z3">
        <v>0.03</v>
      </c>
      <c r="AA3" s="111" t="s">
        <v>31</v>
      </c>
      <c r="AB3" s="112">
        <f t="shared" ref="AB3:AB10" si="10">AC3*AD3</f>
        <v>-1.0638094480685087E-3</v>
      </c>
      <c r="AC3" s="113">
        <v>-1.0638094480685087</v>
      </c>
      <c r="AD3">
        <v>1E-3</v>
      </c>
      <c r="AE3" s="114"/>
      <c r="AF3" s="113">
        <v>1.4194098598771487</v>
      </c>
      <c r="AG3" s="113">
        <v>-3.9289831091083673E-2</v>
      </c>
      <c r="AH3" s="113">
        <v>-0.89713233848534346</v>
      </c>
      <c r="AI3" s="113">
        <v>-0.89713233848534346</v>
      </c>
      <c r="AJ3" s="113">
        <v>-1.0638094480685087</v>
      </c>
      <c r="AW3">
        <v>-8900</v>
      </c>
      <c r="AX3">
        <f t="shared" si="1"/>
        <v>1.7946061655900021E-2</v>
      </c>
      <c r="AY3">
        <f t="shared" si="2"/>
        <v>6.286112533459608E-3</v>
      </c>
      <c r="AZ3" s="19">
        <f t="shared" si="3"/>
        <v>1.1659949122440413E-2</v>
      </c>
      <c r="BA3">
        <f t="shared" si="4"/>
        <v>0.15302145790812904</v>
      </c>
      <c r="BB3">
        <f t="shared" si="5"/>
        <v>0.41810987608932143</v>
      </c>
      <c r="BC3">
        <f t="shared" si="6"/>
        <v>3.1341043966772975</v>
      </c>
      <c r="BD3">
        <f t="shared" si="7"/>
        <v>267.08360539668485</v>
      </c>
      <c r="BE3">
        <f t="shared" si="8"/>
        <v>-15.733979806786598</v>
      </c>
      <c r="BF3">
        <f t="shared" si="8"/>
        <v>-15.754282562863303</v>
      </c>
      <c r="BG3">
        <f t="shared" si="8"/>
        <v>-15.73029772731844</v>
      </c>
      <c r="BH3">
        <f t="shared" si="8"/>
        <v>-15.758634872702423</v>
      </c>
      <c r="BI3">
        <f t="shared" si="8"/>
        <v>-15.725158231328113</v>
      </c>
      <c r="BJ3">
        <f t="shared" si="8"/>
        <v>-15.764711510263208</v>
      </c>
      <c r="BK3">
        <f t="shared" si="8"/>
        <v>-15.717983264622809</v>
      </c>
      <c r="BL3">
        <f t="shared" si="9"/>
        <v>-15.773198328370647</v>
      </c>
    </row>
    <row r="4" spans="1:74" ht="13.5" thickBot="1">
      <c r="A4" s="5" t="s">
        <v>83</v>
      </c>
      <c r="B4" s="3"/>
      <c r="C4" s="25">
        <v>28327.652999999998</v>
      </c>
      <c r="D4" s="26">
        <v>2.4467979999999998</v>
      </c>
      <c r="T4" s="19">
        <v>400</v>
      </c>
      <c r="U4" s="19">
        <f t="shared" si="0"/>
        <v>-1.2449807492661503E-3</v>
      </c>
      <c r="Z4">
        <v>-2.5000000000000002E-6</v>
      </c>
      <c r="AA4" s="115" t="s">
        <v>32</v>
      </c>
      <c r="AB4" s="116">
        <f t="shared" si="10"/>
        <v>-4.6896720686570327E-7</v>
      </c>
      <c r="AC4" s="117">
        <v>-4.6896720686570328</v>
      </c>
      <c r="AD4" s="118">
        <v>9.9999999999999995E-8</v>
      </c>
      <c r="AE4" s="114"/>
      <c r="AF4" s="117">
        <v>5.5142886474337072</v>
      </c>
      <c r="AG4" s="117">
        <v>-2.2569419050448694E-4</v>
      </c>
      <c r="AH4" s="117">
        <v>-0.27823293435824786</v>
      </c>
      <c r="AI4" s="117">
        <v>-0.27823293435824786</v>
      </c>
      <c r="AJ4" s="117">
        <v>-4.6896720686570328</v>
      </c>
      <c r="AW4">
        <v>-8800</v>
      </c>
      <c r="AX4">
        <f t="shared" si="1"/>
        <v>1.9190456915828789E-2</v>
      </c>
      <c r="AY4">
        <f t="shared" si="2"/>
        <v>6.1682434418912132E-3</v>
      </c>
      <c r="AZ4" s="19">
        <f t="shared" si="3"/>
        <v>1.3022213473937574E-2</v>
      </c>
      <c r="BA4">
        <f t="shared" si="4"/>
        <v>0.1532027877243749</v>
      </c>
      <c r="BB4">
        <f t="shared" si="5"/>
        <v>0.44471657662058445</v>
      </c>
      <c r="BC4">
        <f t="shared" si="6"/>
        <v>-3.1195867068412269</v>
      </c>
      <c r="BD4">
        <f t="shared" si="7"/>
        <v>-90.880856521059187</v>
      </c>
      <c r="BE4">
        <f t="shared" si="8"/>
        <v>-15.6315379285454</v>
      </c>
      <c r="BF4">
        <f t="shared" si="8"/>
        <v>-15.57484778073578</v>
      </c>
      <c r="BG4">
        <f t="shared" si="8"/>
        <v>-15.642123339142465</v>
      </c>
      <c r="BH4">
        <f t="shared" si="8"/>
        <v>-15.562227733454709</v>
      </c>
      <c r="BI4">
        <f t="shared" si="8"/>
        <v>-15.657048563493509</v>
      </c>
      <c r="BJ4">
        <f t="shared" si="8"/>
        <v>-15.544393416331287</v>
      </c>
      <c r="BK4">
        <f t="shared" si="8"/>
        <v>-15.678121937082388</v>
      </c>
      <c r="BL4">
        <f t="shared" si="9"/>
        <v>-15.519121491954802</v>
      </c>
    </row>
    <row r="5" spans="1:74" ht="13.5" thickBot="1">
      <c r="A5" s="74" t="s">
        <v>181</v>
      </c>
      <c r="B5" s="39"/>
      <c r="C5" s="75">
        <v>8</v>
      </c>
      <c r="D5" s="39" t="s">
        <v>182</v>
      </c>
      <c r="T5" s="19">
        <v>600</v>
      </c>
      <c r="U5" s="19">
        <f t="shared" si="0"/>
        <v>-1.3307547137034917E-3</v>
      </c>
      <c r="X5" t="s">
        <v>249</v>
      </c>
      <c r="Z5">
        <v>3E-11</v>
      </c>
      <c r="AA5" s="115" t="s">
        <v>80</v>
      </c>
      <c r="AB5" s="116">
        <f t="shared" si="10"/>
        <v>4.0097384678997065E-11</v>
      </c>
      <c r="AC5" s="117">
        <v>4.009738467899707</v>
      </c>
      <c r="AD5">
        <v>9.9999999999999994E-12</v>
      </c>
      <c r="AE5" s="114"/>
      <c r="AF5" s="117">
        <v>0.70543475949907442</v>
      </c>
      <c r="AG5" s="117">
        <v>0.70702511445396798</v>
      </c>
      <c r="AH5" s="117">
        <v>17.853987831974603</v>
      </c>
      <c r="AI5" s="117">
        <v>17.853987831974603</v>
      </c>
      <c r="AJ5" s="117">
        <v>4.009738467899707</v>
      </c>
      <c r="AW5">
        <v>-8700</v>
      </c>
      <c r="AX5">
        <f t="shared" si="1"/>
        <v>2.0437923842010382E-2</v>
      </c>
      <c r="AY5">
        <f t="shared" si="2"/>
        <v>6.0511762980163981E-3</v>
      </c>
      <c r="AZ5" s="19">
        <f t="shared" si="3"/>
        <v>1.4386747543993982E-2</v>
      </c>
      <c r="BA5">
        <f t="shared" si="4"/>
        <v>0.15428838221115881</v>
      </c>
      <c r="BB5">
        <f t="shared" si="5"/>
        <v>0.47420791627938763</v>
      </c>
      <c r="BC5">
        <f t="shared" si="6"/>
        <v>-3.0863803655162032</v>
      </c>
      <c r="BD5">
        <f t="shared" si="7"/>
        <v>-36.214617756725652</v>
      </c>
      <c r="BE5">
        <f t="shared" si="8"/>
        <v>-15.516665415830595</v>
      </c>
      <c r="BF5">
        <f t="shared" si="8"/>
        <v>-15.406338397853149</v>
      </c>
      <c r="BG5">
        <f t="shared" si="8"/>
        <v>-15.540363485596213</v>
      </c>
      <c r="BH5">
        <f t="shared" si="8"/>
        <v>-15.376897750562694</v>
      </c>
      <c r="BI5">
        <f t="shared" si="8"/>
        <v>-15.575518787570282</v>
      </c>
      <c r="BJ5">
        <f t="shared" si="8"/>
        <v>-15.332658150626742</v>
      </c>
      <c r="BK5">
        <f t="shared" si="8"/>
        <v>-15.628051428537107</v>
      </c>
      <c r="BL5">
        <f t="shared" si="9"/>
        <v>-15.265044655538954</v>
      </c>
      <c r="BP5" s="133" t="s">
        <v>113</v>
      </c>
      <c r="BQ5" s="4" t="s">
        <v>248</v>
      </c>
      <c r="BR5" s="4" t="s">
        <v>260</v>
      </c>
    </row>
    <row r="6" spans="1:74" ht="15.75">
      <c r="A6" s="5" t="s">
        <v>49</v>
      </c>
      <c r="T6" s="19">
        <v>800</v>
      </c>
      <c r="U6" s="19">
        <f t="shared" si="0"/>
        <v>-1.4133208873665132E-3</v>
      </c>
      <c r="X6">
        <v>2.8000000000000001E-2</v>
      </c>
      <c r="Y6" s="8">
        <f>X6/AD6</f>
        <v>2.8</v>
      </c>
      <c r="AA6" s="115" t="s">
        <v>33</v>
      </c>
      <c r="AB6" s="116">
        <f t="shared" si="10"/>
        <v>2.8284477730326267E-2</v>
      </c>
      <c r="AC6" s="117">
        <v>2.8284477730326265</v>
      </c>
      <c r="AD6">
        <v>0.01</v>
      </c>
      <c r="AE6" s="114" t="s">
        <v>13</v>
      </c>
      <c r="AF6" s="117">
        <v>2.8</v>
      </c>
      <c r="AG6" s="117">
        <v>2.7993212180242049</v>
      </c>
      <c r="AH6" s="117">
        <v>2.8242689585393763</v>
      </c>
      <c r="AI6" s="117">
        <v>2.8242689585393763</v>
      </c>
      <c r="AJ6" s="117">
        <v>2.8284477730326265</v>
      </c>
      <c r="AW6">
        <v>-8600</v>
      </c>
      <c r="AX6">
        <f t="shared" si="1"/>
        <v>2.1697906873355342E-2</v>
      </c>
      <c r="AY6">
        <f t="shared" si="2"/>
        <v>5.9349111018351629E-3</v>
      </c>
      <c r="AZ6">
        <f t="shared" si="3"/>
        <v>1.5762995771520179E-2</v>
      </c>
      <c r="BA6">
        <f t="shared" si="4"/>
        <v>0.15683410950790522</v>
      </c>
      <c r="BB6">
        <f t="shared" si="5"/>
        <v>0.50903679041938699</v>
      </c>
      <c r="BC6">
        <f t="shared" si="6"/>
        <v>-3.0463791285404795</v>
      </c>
      <c r="BD6">
        <f t="shared" si="7"/>
        <v>-20.989547805638509</v>
      </c>
      <c r="BE6">
        <f t="shared" si="8"/>
        <v>-15.379869713821128</v>
      </c>
      <c r="BF6">
        <f t="shared" si="8"/>
        <v>-15.25732713536665</v>
      </c>
      <c r="BG6">
        <f t="shared" si="8"/>
        <v>-15.412837406876564</v>
      </c>
      <c r="BH6">
        <f t="shared" si="8"/>
        <v>-15.213611598622085</v>
      </c>
      <c r="BI6">
        <f t="shared" si="8"/>
        <v>-15.466371769604196</v>
      </c>
      <c r="BJ6">
        <f t="shared" si="8"/>
        <v>-15.140297309848265</v>
      </c>
      <c r="BK6">
        <f t="shared" si="8"/>
        <v>-15.554672797498503</v>
      </c>
      <c r="BL6">
        <f t="shared" si="9"/>
        <v>-15.010967819123106</v>
      </c>
      <c r="BP6" t="s">
        <v>264</v>
      </c>
      <c r="BQ6">
        <v>16.559999999999999</v>
      </c>
      <c r="BR6" s="148">
        <v>16.566247751913416</v>
      </c>
    </row>
    <row r="7" spans="1:74">
      <c r="A7" t="s">
        <v>50</v>
      </c>
      <c r="C7" s="37">
        <v>55852.512000000002</v>
      </c>
      <c r="T7" s="19">
        <v>1000</v>
      </c>
      <c r="U7" s="19">
        <f t="shared" si="0"/>
        <v>-1.4926792702552149E-3</v>
      </c>
      <c r="X7">
        <v>0.83</v>
      </c>
      <c r="Y7" s="147">
        <f>X7/AD7</f>
        <v>0.83</v>
      </c>
      <c r="AA7" s="119" t="s">
        <v>39</v>
      </c>
      <c r="AB7" s="120">
        <f t="shared" si="10"/>
        <v>0.84700228938052824</v>
      </c>
      <c r="AC7" s="117">
        <v>0.84700228938052824</v>
      </c>
      <c r="AD7">
        <v>1</v>
      </c>
      <c r="AE7" s="114"/>
      <c r="AF7" s="117">
        <v>0.83</v>
      </c>
      <c r="AG7" s="117">
        <v>0.83753241530346934</v>
      </c>
      <c r="AH7" s="117">
        <v>0.84567756050892584</v>
      </c>
      <c r="AI7" s="117">
        <v>0.84567756050892584</v>
      </c>
      <c r="AJ7" s="117">
        <v>0.84700228938052824</v>
      </c>
      <c r="AW7">
        <v>-8500</v>
      </c>
      <c r="AX7">
        <f t="shared" si="1"/>
        <v>2.2797201253389895E-2</v>
      </c>
      <c r="AY7">
        <f t="shared" si="2"/>
        <v>5.8194478533475074E-3</v>
      </c>
      <c r="AZ7">
        <f t="shared" si="3"/>
        <v>1.697775340004239E-2</v>
      </c>
      <c r="BA7">
        <f t="shared" si="4"/>
        <v>0.1615416460839354</v>
      </c>
      <c r="BB7">
        <f t="shared" si="5"/>
        <v>0.54886730154535834</v>
      </c>
      <c r="BC7">
        <f t="shared" si="6"/>
        <v>-2.9994359210617576</v>
      </c>
      <c r="BD7">
        <f t="shared" si="7"/>
        <v>-14.045277632022419</v>
      </c>
      <c r="BE7">
        <f t="shared" si="8"/>
        <v>-15.222944670609238</v>
      </c>
      <c r="BF7">
        <f t="shared" si="8"/>
        <v>-15.12531283878409</v>
      </c>
      <c r="BG7">
        <f t="shared" si="8"/>
        <v>-15.257956642777122</v>
      </c>
      <c r="BH7">
        <f t="shared" si="8"/>
        <v>-15.074951924417407</v>
      </c>
      <c r="BI7">
        <f t="shared" si="8"/>
        <v>-15.323012320828884</v>
      </c>
      <c r="BJ7">
        <f t="shared" si="8"/>
        <v>-14.975931471998942</v>
      </c>
      <c r="BK7">
        <f t="shared" si="8"/>
        <v>-15.446383682196652</v>
      </c>
      <c r="BL7">
        <f t="shared" si="9"/>
        <v>-14.756890982707262</v>
      </c>
      <c r="BP7" t="s">
        <v>265</v>
      </c>
      <c r="BQ7" s="8">
        <v>1.7999999999999999E-2</v>
      </c>
      <c r="BR7" s="148">
        <v>2.8284477730326267E-2</v>
      </c>
    </row>
    <row r="8" spans="1:74" ht="15.75">
      <c r="A8" t="s">
        <v>51</v>
      </c>
      <c r="C8" s="18">
        <v>2.4467539999999999</v>
      </c>
      <c r="D8" s="18"/>
      <c r="T8" s="19">
        <v>1200</v>
      </c>
      <c r="U8" s="19">
        <f t="shared" si="0"/>
        <v>-1.5688298623695968E-3</v>
      </c>
      <c r="X8">
        <v>16.559999999999999</v>
      </c>
      <c r="Y8" s="147">
        <f>X8/AD8</f>
        <v>1.6559999999999999</v>
      </c>
      <c r="AA8" s="115" t="s">
        <v>2</v>
      </c>
      <c r="AB8" s="120">
        <f t="shared" si="10"/>
        <v>16.566247751913416</v>
      </c>
      <c r="AC8" s="117">
        <v>1.6566247751913417</v>
      </c>
      <c r="AD8">
        <v>10</v>
      </c>
      <c r="AE8" s="114" t="s">
        <v>14</v>
      </c>
      <c r="AF8" s="117">
        <v>1.6559999999999999</v>
      </c>
      <c r="AG8" s="117">
        <v>1.6521110929176952</v>
      </c>
      <c r="AH8" s="117">
        <v>1.6573708653272001</v>
      </c>
      <c r="AI8" s="117">
        <v>1.6573708653272001</v>
      </c>
      <c r="AJ8" s="117">
        <v>1.6566247751913417</v>
      </c>
      <c r="AW8">
        <v>-8400</v>
      </c>
      <c r="AX8">
        <f t="shared" si="1"/>
        <v>2.3521002680236262E-2</v>
      </c>
      <c r="AY8">
        <f t="shared" si="2"/>
        <v>5.7047865525534317E-3</v>
      </c>
      <c r="AZ8">
        <f t="shared" si="3"/>
        <v>1.7816216127682829E-2</v>
      </c>
      <c r="BA8">
        <f t="shared" si="4"/>
        <v>0.16895183317510931</v>
      </c>
      <c r="BB8">
        <f t="shared" si="5"/>
        <v>0.59176813140888973</v>
      </c>
      <c r="BC8">
        <f t="shared" si="6"/>
        <v>-2.94719400966172</v>
      </c>
      <c r="BD8">
        <f t="shared" si="7"/>
        <v>-10.255717411088657</v>
      </c>
      <c r="BE8">
        <f t="shared" si="8"/>
        <v>-15.054663816519172</v>
      </c>
      <c r="BF8">
        <f t="shared" si="8"/>
        <v>-14.998360230482925</v>
      </c>
      <c r="BG8">
        <f t="shared" si="8"/>
        <v>-15.083010793830635</v>
      </c>
      <c r="BH8">
        <f t="shared" si="8"/>
        <v>-14.953359440569496</v>
      </c>
      <c r="BI8">
        <f t="shared" si="8"/>
        <v>-15.147086013137871</v>
      </c>
      <c r="BJ8">
        <f t="shared" si="8"/>
        <v>-14.84365022106271</v>
      </c>
      <c r="BK8">
        <f t="shared" si="8"/>
        <v>-15.293823270893297</v>
      </c>
      <c r="BL8">
        <f t="shared" si="9"/>
        <v>-14.502814146291414</v>
      </c>
      <c r="BP8" t="s">
        <v>266</v>
      </c>
      <c r="BQ8">
        <v>206</v>
      </c>
      <c r="BR8" s="149">
        <v>205.14435897482923</v>
      </c>
    </row>
    <row r="9" spans="1:74" ht="15.75">
      <c r="A9" s="17" t="s">
        <v>183</v>
      </c>
      <c r="B9" s="76">
        <v>138</v>
      </c>
      <c r="C9" s="17" t="str">
        <f>"F"&amp;B9</f>
        <v>F138</v>
      </c>
      <c r="D9" s="17" t="str">
        <f>"G"&amp;B9</f>
        <v>G138</v>
      </c>
      <c r="E9" s="23"/>
      <c r="T9" s="19">
        <v>1400</v>
      </c>
      <c r="U9" s="19">
        <f t="shared" si="0"/>
        <v>-1.6417726637096592E-3</v>
      </c>
      <c r="X9">
        <v>206</v>
      </c>
      <c r="Y9" s="147">
        <f>X9/AD9</f>
        <v>2.06</v>
      </c>
      <c r="AA9" s="121" t="s">
        <v>3</v>
      </c>
      <c r="AB9" s="120">
        <f t="shared" si="10"/>
        <v>205.14435897482923</v>
      </c>
      <c r="AC9" s="117">
        <v>2.0514435897482923</v>
      </c>
      <c r="AD9">
        <v>100</v>
      </c>
      <c r="AE9" s="114" t="s">
        <v>44</v>
      </c>
      <c r="AF9" s="117">
        <v>20.6</v>
      </c>
      <c r="AG9" s="117">
        <v>20.60503602490045</v>
      </c>
      <c r="AH9" s="117">
        <v>2.0545554503300028</v>
      </c>
      <c r="AI9" s="117">
        <v>2.0545554503300028</v>
      </c>
      <c r="AJ9" s="117">
        <v>2.0514435897482923</v>
      </c>
      <c r="AW9">
        <v>-8300</v>
      </c>
      <c r="AX9">
        <f t="shared" si="1"/>
        <v>2.3743758764893555E-2</v>
      </c>
      <c r="AY9">
        <f t="shared" si="2"/>
        <v>5.5909271994529358E-3</v>
      </c>
      <c r="AZ9">
        <f t="shared" si="3"/>
        <v>1.8152831565440619E-2</v>
      </c>
      <c r="BA9">
        <f t="shared" si="4"/>
        <v>0.17944829035797727</v>
      </c>
      <c r="BB9">
        <f t="shared" si="5"/>
        <v>0.6360902705537016</v>
      </c>
      <c r="BC9">
        <f t="shared" si="6"/>
        <v>-2.8910238346056549</v>
      </c>
      <c r="BD9">
        <f t="shared" si="7"/>
        <v>-7.9400338785643045</v>
      </c>
      <c r="BE9">
        <f t="shared" si="8"/>
        <v>-14.882988759818472</v>
      </c>
      <c r="BF9">
        <f t="shared" si="8"/>
        <v>-14.861684814386431</v>
      </c>
      <c r="BG9">
        <f t="shared" si="8"/>
        <v>-14.898862473995679</v>
      </c>
      <c r="BH9">
        <f t="shared" si="8"/>
        <v>-14.8329373698522</v>
      </c>
      <c r="BI9">
        <f t="shared" si="8"/>
        <v>-14.946851788277383</v>
      </c>
      <c r="BJ9">
        <f t="shared" si="8"/>
        <v>-14.739143533123308</v>
      </c>
      <c r="BK9">
        <f t="shared" si="8"/>
        <v>-15.090473345616735</v>
      </c>
      <c r="BL9">
        <f t="shared" si="9"/>
        <v>-14.248737309875565</v>
      </c>
      <c r="BP9" t="s">
        <v>261</v>
      </c>
      <c r="BQ9">
        <v>0.83</v>
      </c>
      <c r="BR9" s="148">
        <v>0.84700228938052824</v>
      </c>
    </row>
    <row r="10" spans="1:74" ht="13.5" thickBot="1">
      <c r="C10" s="4" t="s">
        <v>66</v>
      </c>
      <c r="D10" s="4" t="s">
        <v>67</v>
      </c>
      <c r="T10" s="19">
        <v>1600</v>
      </c>
      <c r="U10" s="19">
        <f t="shared" si="0"/>
        <v>-1.7115076742754017E-3</v>
      </c>
      <c r="X10">
        <v>52713.914243584797</v>
      </c>
      <c r="Y10" s="147">
        <f>X10-Y11*AB16</f>
        <v>52713.914243584797</v>
      </c>
      <c r="AA10" s="122" t="s">
        <v>41</v>
      </c>
      <c r="AB10" s="123">
        <f t="shared" si="10"/>
        <v>52713.914243584797</v>
      </c>
      <c r="AC10" s="124">
        <v>5.2713914243584794</v>
      </c>
      <c r="AD10">
        <v>10000</v>
      </c>
      <c r="AE10" s="114" t="s">
        <v>40</v>
      </c>
      <c r="AF10" s="124">
        <v>53.660038799049957</v>
      </c>
      <c r="AG10" s="124">
        <v>53.54694466215927</v>
      </c>
      <c r="AH10" s="124">
        <v>5.2720592260691905</v>
      </c>
      <c r="AI10" s="124">
        <v>5.2720592260691905</v>
      </c>
      <c r="AJ10" s="124">
        <v>5.2713914243584794</v>
      </c>
      <c r="AW10">
        <v>-8200</v>
      </c>
      <c r="AX10">
        <f t="shared" si="1"/>
        <v>2.3426728813930091E-2</v>
      </c>
      <c r="AY10">
        <f t="shared" si="2"/>
        <v>5.4778697940460206E-3</v>
      </c>
      <c r="AZ10">
        <f t="shared" si="3"/>
        <v>1.7948859019884071E-2</v>
      </c>
      <c r="BA10">
        <f t="shared" si="4"/>
        <v>0.19378915887442094</v>
      </c>
      <c r="BB10">
        <f t="shared" si="5"/>
        <v>0.68197894911352475</v>
      </c>
      <c r="BC10">
        <f t="shared" si="6"/>
        <v>-2.8299794684415303</v>
      </c>
      <c r="BD10">
        <f t="shared" si="7"/>
        <v>-6.3661938779508338</v>
      </c>
      <c r="BE10">
        <f t="shared" si="8"/>
        <v>-14.708780295838295</v>
      </c>
      <c r="BF10">
        <f t="shared" si="8"/>
        <v>-14.704914376052317</v>
      </c>
      <c r="BG10">
        <f t="shared" si="8"/>
        <v>-14.713346640955182</v>
      </c>
      <c r="BH10">
        <f t="shared" si="8"/>
        <v>-14.694808398858347</v>
      </c>
      <c r="BI10">
        <f t="shared" si="8"/>
        <v>-14.734890780160487</v>
      </c>
      <c r="BJ10">
        <f t="shared" si="8"/>
        <v>-14.644709929474061</v>
      </c>
      <c r="BK10">
        <f t="shared" si="8"/>
        <v>-14.83307680719833</v>
      </c>
      <c r="BL10">
        <f t="shared" si="9"/>
        <v>-13.994660473459721</v>
      </c>
      <c r="BP10" t="s">
        <v>268</v>
      </c>
      <c r="BR10" s="149">
        <v>52713.914243584797</v>
      </c>
    </row>
    <row r="11" spans="1:74" ht="15.75">
      <c r="A11" t="s">
        <v>62</v>
      </c>
      <c r="C11" s="15">
        <f ca="1">INTERCEPT(INDIRECT(D9):G1005,INDIRECT(C9):$F1005)</f>
        <v>-1.5787785921740915E-2</v>
      </c>
      <c r="D11" s="138">
        <f>AB3</f>
        <v>-1.0638094480685087E-3</v>
      </c>
      <c r="E11" s="9">
        <v>1.5868990160939447</v>
      </c>
      <c r="F11">
        <v>9.9999999999999995E-7</v>
      </c>
      <c r="T11" s="19">
        <v>1800</v>
      </c>
      <c r="U11" s="19">
        <f t="shared" si="0"/>
        <v>-1.778034894066824E-3</v>
      </c>
      <c r="AA11" s="125" t="s">
        <v>4</v>
      </c>
      <c r="AB11" s="8">
        <f>1-AB7^2</f>
        <v>0.28258712178414391</v>
      </c>
      <c r="AC11" s="8">
        <f>SUM(AE21:AE1950)</f>
        <v>3.8658317786375473E-4</v>
      </c>
      <c r="AD11" s="125" t="s">
        <v>5</v>
      </c>
      <c r="AE11" s="114"/>
      <c r="AF11" s="8">
        <v>3.7861363384934983E-4</v>
      </c>
      <c r="AG11" s="8">
        <v>4.0370495876368309E-4</v>
      </c>
      <c r="AH11" s="8">
        <v>3.5758537708676996E-4</v>
      </c>
      <c r="AI11" s="8">
        <v>3.5758537708676996E-4</v>
      </c>
      <c r="AJ11" s="8">
        <v>3.5615337671458981E-4</v>
      </c>
      <c r="AL11" s="8"/>
      <c r="AM11" s="8"/>
      <c r="AW11">
        <v>-8100</v>
      </c>
      <c r="AX11">
        <f t="shared" si="1"/>
        <v>2.2509250010212166E-2</v>
      </c>
      <c r="AY11">
        <f t="shared" si="2"/>
        <v>5.3656143363326851E-3</v>
      </c>
      <c r="AZ11">
        <f t="shared" si="3"/>
        <v>1.7143635673879481E-2</v>
      </c>
      <c r="BA11">
        <f t="shared" si="4"/>
        <v>0.21406016439765752</v>
      </c>
      <c r="BB11">
        <f t="shared" si="5"/>
        <v>0.73175115786643141</v>
      </c>
      <c r="BC11">
        <f t="shared" si="6"/>
        <v>-2.7595567934903329</v>
      </c>
      <c r="BD11">
        <f t="shared" si="7"/>
        <v>-5.1712825815504075</v>
      </c>
      <c r="BE11">
        <f t="shared" si="8"/>
        <v>-14.524754256480879</v>
      </c>
      <c r="BF11">
        <f t="shared" si="8"/>
        <v>-14.524767140745304</v>
      </c>
      <c r="BG11">
        <f t="shared" si="8"/>
        <v>-14.524726892983296</v>
      </c>
      <c r="BH11">
        <f t="shared" si="8"/>
        <v>-14.524852605460804</v>
      </c>
      <c r="BI11">
        <f t="shared" si="8"/>
        <v>-14.524459818456316</v>
      </c>
      <c r="BJ11">
        <f t="shared" si="8"/>
        <v>-14.525685825028638</v>
      </c>
      <c r="BK11">
        <f t="shared" si="8"/>
        <v>-14.521846808743398</v>
      </c>
      <c r="BL11">
        <f t="shared" si="9"/>
        <v>-13.740583637043873</v>
      </c>
      <c r="BP11" s="150" t="s">
        <v>262</v>
      </c>
      <c r="BQ11">
        <v>4.74</v>
      </c>
      <c r="BR11" s="151">
        <v>4.9000000000000004</v>
      </c>
    </row>
    <row r="12" spans="1:74" ht="15.75">
      <c r="A12" t="s">
        <v>63</v>
      </c>
      <c r="C12" s="15">
        <f ca="1">SLOPE(INDIRECT(D9):G1005,INDIRECT(C9):$F1005)</f>
        <v>2.175997623920288E-5</v>
      </c>
      <c r="D12" s="139">
        <f>AB4</f>
        <v>-4.6896720686570327E-7</v>
      </c>
      <c r="E12" s="10">
        <v>119.57563877923164</v>
      </c>
      <c r="F12">
        <v>9.9999999999999995E-8</v>
      </c>
      <c r="T12" s="19">
        <v>2000</v>
      </c>
      <c r="U12" s="19">
        <f t="shared" si="0"/>
        <v>-1.8413543230839269E-3</v>
      </c>
      <c r="AA12" s="126" t="s">
        <v>35</v>
      </c>
      <c r="AB12" s="8">
        <f>AB7*SIN(RADIANS(AB9))</f>
        <v>-0.35989160826429706</v>
      </c>
      <c r="AE12" s="114"/>
      <c r="AW12">
        <v>-8000</v>
      </c>
      <c r="AX12">
        <f t="shared" si="1"/>
        <v>2.0818384194685825E-2</v>
      </c>
      <c r="AY12">
        <f t="shared" si="2"/>
        <v>5.2541608263129294E-3</v>
      </c>
      <c r="AZ12">
        <f t="shared" si="3"/>
        <v>1.5564223368372895E-2</v>
      </c>
      <c r="BA12">
        <f t="shared" si="4"/>
        <v>0.24496990019200204</v>
      </c>
      <c r="BB12">
        <f t="shared" si="5"/>
        <v>0.78900718906563339</v>
      </c>
      <c r="BC12">
        <f t="shared" si="6"/>
        <v>-2.671253134916157</v>
      </c>
      <c r="BD12">
        <f t="shared" si="7"/>
        <v>-4.1735669365509542</v>
      </c>
      <c r="BE12">
        <f t="shared" ref="BE12:BK21" si="11">$BL12+$AB$7*SIN(BF12)</f>
        <v>-14.319471573690997</v>
      </c>
      <c r="BF12">
        <f t="shared" si="11"/>
        <v>-14.319480713252155</v>
      </c>
      <c r="BG12">
        <f t="shared" si="11"/>
        <v>-14.319421188178767</v>
      </c>
      <c r="BH12">
        <f t="shared" si="11"/>
        <v>-14.319808524784612</v>
      </c>
      <c r="BI12">
        <f t="shared" si="11"/>
        <v>-14.317273321240714</v>
      </c>
      <c r="BJ12">
        <f t="shared" si="11"/>
        <v>-14.333279459528622</v>
      </c>
      <c r="BK12">
        <f t="shared" si="11"/>
        <v>-14.160453069388819</v>
      </c>
      <c r="BL12">
        <f t="shared" si="9"/>
        <v>-13.486506800628025</v>
      </c>
      <c r="BP12" t="s">
        <v>263</v>
      </c>
      <c r="BQ12">
        <v>0.39</v>
      </c>
      <c r="BR12" s="148">
        <v>0.42899999999999999</v>
      </c>
    </row>
    <row r="13" spans="1:74" ht="16.5" thickBot="1">
      <c r="A13" t="s">
        <v>65</v>
      </c>
      <c r="C13" s="3" t="s">
        <v>60</v>
      </c>
      <c r="D13" s="139">
        <f>AB5</f>
        <v>4.0097384678997065E-11</v>
      </c>
      <c r="E13" s="11">
        <v>-2.1707448063808061</v>
      </c>
      <c r="F13">
        <v>1E-8</v>
      </c>
      <c r="T13" s="19">
        <v>2200</v>
      </c>
      <c r="U13" s="19">
        <f t="shared" si="0"/>
        <v>-1.90146596132671E-3</v>
      </c>
      <c r="AA13" s="127" t="s">
        <v>6</v>
      </c>
      <c r="AB13" s="128">
        <f>AB6*86400*300000/149600000</f>
        <v>4.9006260880351391</v>
      </c>
      <c r="AC13" t="s">
        <v>12</v>
      </c>
      <c r="AE13" s="114"/>
      <c r="AW13">
        <v>-7900</v>
      </c>
      <c r="AX13">
        <f t="shared" si="1"/>
        <v>1.8019301451103642E-2</v>
      </c>
      <c r="AY13">
        <f t="shared" si="2"/>
        <v>5.1435092639867536E-3</v>
      </c>
      <c r="AZ13">
        <f t="shared" si="3"/>
        <v>1.2875792187116887E-2</v>
      </c>
      <c r="BA13">
        <f t="shared" si="4"/>
        <v>0.2975007512805744</v>
      </c>
      <c r="BB13">
        <f t="shared" si="5"/>
        <v>0.858134316848714</v>
      </c>
      <c r="BC13">
        <f t="shared" si="6"/>
        <v>-2.5488197410770832</v>
      </c>
      <c r="BD13">
        <f t="shared" si="7"/>
        <v>-3.2745943864482081</v>
      </c>
      <c r="BE13">
        <f t="shared" si="11"/>
        <v>-14.077947463887609</v>
      </c>
      <c r="BF13">
        <f t="shared" si="11"/>
        <v>-14.077946908444991</v>
      </c>
      <c r="BG13">
        <f t="shared" si="11"/>
        <v>-14.07793582947787</v>
      </c>
      <c r="BH13">
        <f t="shared" si="11"/>
        <v>-14.077715277016935</v>
      </c>
      <c r="BI13">
        <f t="shared" si="11"/>
        <v>-14.073483241990587</v>
      </c>
      <c r="BJ13">
        <f t="shared" si="11"/>
        <v>-14.018576513697504</v>
      </c>
      <c r="BK13">
        <f t="shared" si="11"/>
        <v>-13.755786247120513</v>
      </c>
      <c r="BL13">
        <f t="shared" si="9"/>
        <v>-13.23242996421218</v>
      </c>
      <c r="BP13" t="s">
        <v>267</v>
      </c>
      <c r="BQ13">
        <v>2.14</v>
      </c>
      <c r="BR13" s="148">
        <v>2.2267461049877189</v>
      </c>
    </row>
    <row r="14" spans="1:74">
      <c r="A14" t="s">
        <v>70</v>
      </c>
      <c r="E14">
        <f>SUM(R21:R150)</f>
        <v>2.8250599204703606E-2</v>
      </c>
      <c r="T14" s="19">
        <v>2400</v>
      </c>
      <c r="U14" s="19">
        <f t="shared" si="0"/>
        <v>-1.9583698087951734E-3</v>
      </c>
      <c r="AA14" s="127" t="s">
        <v>36</v>
      </c>
      <c r="AB14" s="8">
        <f>2*AB5*365.24/C8</f>
        <v>1.1971100306902034E-8</v>
      </c>
      <c r="AC14" t="s">
        <v>243</v>
      </c>
      <c r="AE14" s="114"/>
      <c r="AW14">
        <v>-7800</v>
      </c>
      <c r="AX14">
        <f t="shared" si="1"/>
        <v>1.338445756550302E-2</v>
      </c>
      <c r="AY14">
        <f t="shared" si="2"/>
        <v>5.0336596493541583E-3</v>
      </c>
      <c r="AZ14">
        <f t="shared" si="3"/>
        <v>8.3507979161488617E-3</v>
      </c>
      <c r="BA14">
        <f t="shared" si="4"/>
        <v>0.40715822769227239</v>
      </c>
      <c r="BB14">
        <f t="shared" si="5"/>
        <v>0.94393367909845594</v>
      </c>
      <c r="BC14">
        <f t="shared" si="6"/>
        <v>-2.3460949156933166</v>
      </c>
      <c r="BD14">
        <f t="shared" si="7"/>
        <v>-2.3801464892809507</v>
      </c>
      <c r="BE14">
        <f t="shared" si="11"/>
        <v>-13.767593063280803</v>
      </c>
      <c r="BF14">
        <f t="shared" si="11"/>
        <v>-13.76572178286419</v>
      </c>
      <c r="BG14">
        <f t="shared" si="11"/>
        <v>-13.759681724544526</v>
      </c>
      <c r="BH14">
        <f t="shared" si="11"/>
        <v>-13.740783656962371</v>
      </c>
      <c r="BI14">
        <f t="shared" si="11"/>
        <v>-13.686488219824012</v>
      </c>
      <c r="BJ14">
        <f t="shared" si="11"/>
        <v>-13.556411873363059</v>
      </c>
      <c r="BK14">
        <f t="shared" si="11"/>
        <v>-13.317515499920088</v>
      </c>
      <c r="BL14">
        <f t="shared" si="9"/>
        <v>-12.978353127796332</v>
      </c>
    </row>
    <row r="15" spans="1:74" ht="16.5" thickBot="1">
      <c r="A15" s="2" t="s">
        <v>64</v>
      </c>
      <c r="C15" s="13">
        <f ca="1">(C7+C11)+(C8+C12)*INT(MAX(F21:F3533))</f>
        <v>56721.101607005643</v>
      </c>
      <c r="D15" s="8">
        <f>+C7+INT(MAX(F21:F1588))*C8+D11+D12*INT(MAX(F21:F4023))+D13*INT(MAX(F21:F4050)^2)</f>
        <v>56721.108444774705</v>
      </c>
      <c r="E15" s="77" t="s">
        <v>184</v>
      </c>
      <c r="F15" s="75">
        <v>1</v>
      </c>
      <c r="T15" s="19">
        <v>2600</v>
      </c>
      <c r="U15" s="19">
        <f t="shared" si="0"/>
        <v>-2.0120658654893173E-3</v>
      </c>
      <c r="AA15" s="126" t="s">
        <v>7</v>
      </c>
      <c r="AB15" s="129">
        <f>(AB10-AB2)/AD2</f>
        <v>-1282.7598346279215</v>
      </c>
      <c r="AC15" t="s">
        <v>42</v>
      </c>
      <c r="AE15" s="114"/>
      <c r="AW15">
        <v>-7700</v>
      </c>
      <c r="AX15">
        <f t="shared" si="1"/>
        <v>3.8347939969529277E-3</v>
      </c>
      <c r="AY15">
        <f t="shared" si="2"/>
        <v>4.9246119824151429E-3</v>
      </c>
      <c r="AZ15">
        <f t="shared" si="3"/>
        <v>-1.0898179854622154E-3</v>
      </c>
      <c r="BA15">
        <f t="shared" si="4"/>
        <v>0.84968930597236614</v>
      </c>
      <c r="BB15">
        <f t="shared" si="5"/>
        <v>0.96627548954222098</v>
      </c>
      <c r="BC15">
        <f t="shared" si="6"/>
        <v>-1.7492032100202564</v>
      </c>
      <c r="BD15">
        <f t="shared" si="7"/>
        <v>-1.1964524703973467</v>
      </c>
      <c r="BE15">
        <f t="shared" si="11"/>
        <v>-13.22964158806473</v>
      </c>
      <c r="BF15">
        <f t="shared" si="11"/>
        <v>-13.205692797427195</v>
      </c>
      <c r="BG15">
        <f t="shared" si="11"/>
        <v>-13.170902349624653</v>
      </c>
      <c r="BH15">
        <f t="shared" si="11"/>
        <v>-13.121792798071043</v>
      </c>
      <c r="BI15">
        <f t="shared" si="11"/>
        <v>-13.054893018741797</v>
      </c>
      <c r="BJ15">
        <f t="shared" si="11"/>
        <v>-12.967368721820321</v>
      </c>
      <c r="BK15">
        <f t="shared" si="11"/>
        <v>-12.857467643578431</v>
      </c>
      <c r="BL15">
        <f t="shared" si="9"/>
        <v>-12.724276291380484</v>
      </c>
      <c r="BP15" s="133" t="s">
        <v>272</v>
      </c>
      <c r="BQ15" s="133"/>
    </row>
    <row r="16" spans="1:74" ht="15.75">
      <c r="A16" s="5" t="s">
        <v>52</v>
      </c>
      <c r="C16" s="14">
        <f ca="1">+C8+C12</f>
        <v>2.446775759976239</v>
      </c>
      <c r="D16" s="73">
        <f>+C8+D12+2*D13*MAX(F21:F120)</f>
        <v>2.4467534987543984</v>
      </c>
      <c r="E16" s="77" t="s">
        <v>185</v>
      </c>
      <c r="F16" s="78">
        <f ca="1">NOW()+15018.5+$C$5/24</f>
        <v>60373.530853009259</v>
      </c>
      <c r="T16" s="19">
        <v>2800</v>
      </c>
      <c r="U16" s="19">
        <f t="shared" si="0"/>
        <v>-2.0625541314091408E-3</v>
      </c>
      <c r="AA16" s="125" t="s">
        <v>8</v>
      </c>
      <c r="AB16" s="129">
        <f>365.24*AB8</f>
        <v>6050.6563289088563</v>
      </c>
      <c r="AC16" t="s">
        <v>13</v>
      </c>
      <c r="AD16" s="8"/>
      <c r="AE16" s="114"/>
      <c r="AW16">
        <v>-7600</v>
      </c>
      <c r="AX16">
        <f t="shared" si="1"/>
        <v>-1.1834587268677355E-2</v>
      </c>
      <c r="AY16">
        <f t="shared" si="2"/>
        <v>4.8163662631697073E-3</v>
      </c>
      <c r="AZ16">
        <f t="shared" si="3"/>
        <v>-1.6650953531847063E-2</v>
      </c>
      <c r="BA16">
        <f t="shared" si="4"/>
        <v>1.2144711239860251</v>
      </c>
      <c r="BB16">
        <f t="shared" si="5"/>
        <v>-0.98332894461205922</v>
      </c>
      <c r="BC16">
        <f t="shared" si="6"/>
        <v>1.3147973283544947</v>
      </c>
      <c r="BD16">
        <f t="shared" si="7"/>
        <v>0.77194508037228227</v>
      </c>
      <c r="BE16">
        <f t="shared" si="11"/>
        <v>-12.129122758401497</v>
      </c>
      <c r="BF16">
        <f t="shared" si="11"/>
        <v>-12.15192027617447</v>
      </c>
      <c r="BG16">
        <f t="shared" si="11"/>
        <v>-12.1811416482231</v>
      </c>
      <c r="BH16">
        <f t="shared" si="11"/>
        <v>-12.218101256587314</v>
      </c>
      <c r="BI16">
        <f t="shared" si="11"/>
        <v>-12.264155359771788</v>
      </c>
      <c r="BJ16">
        <f t="shared" si="11"/>
        <v>-12.320642391035088</v>
      </c>
      <c r="BK16">
        <f t="shared" si="11"/>
        <v>-12.388867769525262</v>
      </c>
      <c r="BL16">
        <f t="shared" si="9"/>
        <v>-12.470199454964639</v>
      </c>
      <c r="BP16" t="s">
        <v>270</v>
      </c>
      <c r="BQ16">
        <v>1.51</v>
      </c>
      <c r="BR16">
        <v>1.51</v>
      </c>
      <c r="BS16">
        <v>1.51</v>
      </c>
      <c r="BT16">
        <v>1.51</v>
      </c>
      <c r="BU16">
        <v>1.51</v>
      </c>
      <c r="BV16">
        <v>1.51</v>
      </c>
    </row>
    <row r="17" spans="1:74" ht="16.5" thickBot="1">
      <c r="A17" t="s">
        <v>79</v>
      </c>
      <c r="C17">
        <f>COUNT(C21:C4739)</f>
        <v>143</v>
      </c>
      <c r="E17" s="77" t="s">
        <v>186</v>
      </c>
      <c r="F17" s="78">
        <f ca="1">ROUND(2*(F16-$C$7)/$C$8,0)/2+F15</f>
        <v>1849</v>
      </c>
      <c r="T17" s="19">
        <v>3000</v>
      </c>
      <c r="U17" s="19">
        <f t="shared" si="0"/>
        <v>-2.1098346065546452E-3</v>
      </c>
      <c r="AA17" s="125" t="s">
        <v>9</v>
      </c>
      <c r="AB17" s="152">
        <f>AB13^3/AB8^2</f>
        <v>0.42885097202990047</v>
      </c>
      <c r="AE17" s="114"/>
      <c r="AW17">
        <v>-7500</v>
      </c>
      <c r="AX17">
        <f t="shared" si="1"/>
        <v>-1.2848088834102565E-2</v>
      </c>
      <c r="AY17">
        <f t="shared" si="2"/>
        <v>4.7089224916178505E-3</v>
      </c>
      <c r="AZ17">
        <f t="shared" si="3"/>
        <v>-1.7557011325720417E-2</v>
      </c>
      <c r="BA17">
        <f t="shared" si="4"/>
        <v>0.45589901859373594</v>
      </c>
      <c r="BB17">
        <f t="shared" si="5"/>
        <v>-0.42081098387044069</v>
      </c>
      <c r="BC17">
        <f t="shared" si="6"/>
        <v>2.2684016737217072</v>
      </c>
      <c r="BD17">
        <f t="shared" si="7"/>
        <v>2.1430342476718098</v>
      </c>
      <c r="BE17">
        <f t="shared" si="11"/>
        <v>-11.461022110879874</v>
      </c>
      <c r="BF17">
        <f t="shared" si="11"/>
        <v>-11.465730348679273</v>
      </c>
      <c r="BG17">
        <f t="shared" si="11"/>
        <v>-11.477856162470662</v>
      </c>
      <c r="BH17">
        <f t="shared" si="11"/>
        <v>-11.507867458994756</v>
      </c>
      <c r="BI17">
        <f t="shared" si="11"/>
        <v>-11.576070934910193</v>
      </c>
      <c r="BJ17">
        <f t="shared" si="11"/>
        <v>-11.709698694934387</v>
      </c>
      <c r="BK17">
        <f t="shared" si="11"/>
        <v>-11.925490081469205</v>
      </c>
      <c r="BL17">
        <f t="shared" si="9"/>
        <v>-12.216122618548791</v>
      </c>
      <c r="BP17" t="s">
        <v>271</v>
      </c>
      <c r="BQ17">
        <v>1.29</v>
      </c>
      <c r="BR17">
        <v>1.29</v>
      </c>
      <c r="BS17">
        <v>1.29</v>
      </c>
      <c r="BT17">
        <v>1.29</v>
      </c>
      <c r="BU17">
        <v>1.29</v>
      </c>
      <c r="BV17">
        <v>1.29</v>
      </c>
    </row>
    <row r="18" spans="1:74" ht="17.25" thickTop="1" thickBot="1">
      <c r="A18" s="5" t="s">
        <v>189</v>
      </c>
      <c r="C18" s="96">
        <f ca="1">+C15</f>
        <v>56721.101607005643</v>
      </c>
      <c r="D18" s="97">
        <f ca="1">C16</f>
        <v>2.446775759976239</v>
      </c>
      <c r="E18" s="77" t="s">
        <v>187</v>
      </c>
      <c r="F18" s="8">
        <f ca="1">ROUND(2*(F16-$C$15)/$C$16,0)/2+F15</f>
        <v>1494</v>
      </c>
      <c r="T18" s="19"/>
      <c r="U18" s="19"/>
      <c r="AA18" s="131" t="s">
        <v>10</v>
      </c>
      <c r="AB18" s="132">
        <f>2*PI()/(AB8*365.2422)*AD2</f>
        <v>2.5407683641584682E-3</v>
      </c>
      <c r="AC18" s="133" t="s">
        <v>34</v>
      </c>
      <c r="AD18" s="133"/>
      <c r="AE18" s="134"/>
      <c r="AW18">
        <v>-7400</v>
      </c>
      <c r="AX18">
        <f t="shared" si="1"/>
        <v>-1.04131533543149E-2</v>
      </c>
      <c r="AY18">
        <f t="shared" si="2"/>
        <v>4.6022806677595753E-3</v>
      </c>
      <c r="AZ18">
        <f t="shared" si="3"/>
        <v>-1.5015434022074475E-2</v>
      </c>
      <c r="BA18">
        <f t="shared" si="4"/>
        <v>0.31631040128762833</v>
      </c>
      <c r="BB18">
        <f t="shared" si="5"/>
        <v>-0.19138465954138481</v>
      </c>
      <c r="BC18">
        <f t="shared" si="6"/>
        <v>2.5101681112987189</v>
      </c>
      <c r="BD18">
        <f t="shared" si="7"/>
        <v>3.0614975997103619</v>
      </c>
      <c r="BE18">
        <f t="shared" si="11"/>
        <v>-11.12178182397837</v>
      </c>
      <c r="BF18">
        <f t="shared" si="11"/>
        <v>-11.121796917131906</v>
      </c>
      <c r="BG18">
        <f t="shared" si="11"/>
        <v>-11.121938388966194</v>
      </c>
      <c r="BH18">
        <f t="shared" si="11"/>
        <v>-11.123256859501899</v>
      </c>
      <c r="BI18">
        <f t="shared" si="11"/>
        <v>-11.134949288940087</v>
      </c>
      <c r="BJ18">
        <f t="shared" si="11"/>
        <v>-11.21280274453612</v>
      </c>
      <c r="BK18">
        <f t="shared" si="11"/>
        <v>-11.480773474358962</v>
      </c>
      <c r="BL18">
        <f t="shared" si="9"/>
        <v>-11.962045782132945</v>
      </c>
      <c r="BP18" t="s">
        <v>269</v>
      </c>
      <c r="BQ18">
        <v>83.2</v>
      </c>
      <c r="BR18">
        <v>83.2</v>
      </c>
      <c r="BS18">
        <v>83.2</v>
      </c>
      <c r="BT18">
        <v>83.2</v>
      </c>
      <c r="BU18">
        <v>83.2</v>
      </c>
      <c r="BV18">
        <v>83.2</v>
      </c>
    </row>
    <row r="19" spans="1:74" ht="16.5" thickBot="1">
      <c r="A19" s="5" t="s">
        <v>190</v>
      </c>
      <c r="C19" s="25">
        <f>+D15</f>
        <v>56721.108444774705</v>
      </c>
      <c r="D19" s="26">
        <f>+D16</f>
        <v>2.4467534987543984</v>
      </c>
      <c r="E19" s="77" t="s">
        <v>188</v>
      </c>
      <c r="F19" s="79">
        <f ca="1">+$C$15+$C$16*F18-15018.5-$C$5/24</f>
        <v>45357.751259076809</v>
      </c>
      <c r="G19" s="8"/>
      <c r="T19" s="19"/>
      <c r="U19" s="19"/>
      <c r="AA19" s="135"/>
      <c r="AC19" s="135"/>
      <c r="AW19">
        <v>-7300</v>
      </c>
      <c r="AX19">
        <f t="shared" si="1"/>
        <v>-7.4729970254152605E-3</v>
      </c>
      <c r="AY19">
        <f t="shared" si="2"/>
        <v>4.496440791594879E-3</v>
      </c>
      <c r="AZ19">
        <f t="shared" si="3"/>
        <v>-1.196943781701014E-2</v>
      </c>
      <c r="BA19">
        <f t="shared" si="4"/>
        <v>0.25507092896549732</v>
      </c>
      <c r="BB19">
        <f t="shared" si="5"/>
        <v>-5.7126247568823084E-2</v>
      </c>
      <c r="BC19">
        <f t="shared" si="6"/>
        <v>2.6455834368453512</v>
      </c>
      <c r="BD19">
        <f t="shared" si="7"/>
        <v>3.949173962922869</v>
      </c>
      <c r="BE19">
        <f t="shared" si="11"/>
        <v>-10.867864559731386</v>
      </c>
      <c r="BF19">
        <f t="shared" si="11"/>
        <v>-10.867863836645659</v>
      </c>
      <c r="BG19">
        <f t="shared" si="11"/>
        <v>-10.867870539677746</v>
      </c>
      <c r="BH19">
        <f t="shared" si="11"/>
        <v>-10.867808415722823</v>
      </c>
      <c r="BI19">
        <f t="shared" si="11"/>
        <v>-10.868385339148496</v>
      </c>
      <c r="BJ19">
        <f t="shared" si="11"/>
        <v>-10.863123785971585</v>
      </c>
      <c r="BK19">
        <f t="shared" si="11"/>
        <v>-11.066958643018888</v>
      </c>
      <c r="BL19">
        <f t="shared" si="9"/>
        <v>-11.707968945717099</v>
      </c>
      <c r="BP19" t="s">
        <v>263</v>
      </c>
      <c r="BQ19" s="148">
        <v>0.42899999999999999</v>
      </c>
      <c r="BR19" s="148">
        <v>0.42899999999999999</v>
      </c>
      <c r="BS19" s="148">
        <v>0.42899999999999999</v>
      </c>
      <c r="BT19" s="148">
        <v>0.42899999999999999</v>
      </c>
      <c r="BU19" s="148">
        <v>0.42899999999999999</v>
      </c>
      <c r="BV19" s="148">
        <v>0.42899999999999999</v>
      </c>
    </row>
    <row r="20" spans="1:74" ht="16.5" thickBot="1">
      <c r="A20" s="4" t="s">
        <v>53</v>
      </c>
      <c r="B20" s="4" t="s">
        <v>54</v>
      </c>
      <c r="C20" s="4" t="s">
        <v>55</v>
      </c>
      <c r="D20" s="4" t="s">
        <v>59</v>
      </c>
      <c r="E20" s="4" t="s">
        <v>56</v>
      </c>
      <c r="F20" s="4" t="s">
        <v>57</v>
      </c>
      <c r="G20" s="4" t="s">
        <v>58</v>
      </c>
      <c r="H20" s="7" t="s">
        <v>239</v>
      </c>
      <c r="I20" s="7" t="s">
        <v>240</v>
      </c>
      <c r="J20" s="7" t="s">
        <v>241</v>
      </c>
      <c r="K20" s="7" t="s">
        <v>242</v>
      </c>
      <c r="L20" s="7" t="s">
        <v>72</v>
      </c>
      <c r="M20" s="7" t="s">
        <v>81</v>
      </c>
      <c r="N20" s="7" t="s">
        <v>73</v>
      </c>
      <c r="O20" s="7" t="s">
        <v>69</v>
      </c>
      <c r="P20" s="16" t="s">
        <v>68</v>
      </c>
      <c r="Q20" s="4" t="s">
        <v>61</v>
      </c>
      <c r="T20" s="19"/>
      <c r="U20" s="19"/>
      <c r="Z20" s="4" t="s">
        <v>57</v>
      </c>
      <c r="AA20" s="6" t="s">
        <v>43</v>
      </c>
      <c r="AB20" s="6" t="s">
        <v>48</v>
      </c>
      <c r="AC20" s="6" t="s">
        <v>46</v>
      </c>
      <c r="AD20" s="6" t="s">
        <v>37</v>
      </c>
      <c r="AE20" s="6" t="s">
        <v>11</v>
      </c>
      <c r="AF20" s="6" t="s">
        <v>47</v>
      </c>
      <c r="AG20" s="105"/>
      <c r="AH20" s="6" t="s">
        <v>19</v>
      </c>
      <c r="AI20" s="6" t="s">
        <v>20</v>
      </c>
      <c r="AJ20" s="6" t="s">
        <v>21</v>
      </c>
      <c r="AK20" s="6" t="s">
        <v>38</v>
      </c>
      <c r="AL20" s="6" t="s">
        <v>22</v>
      </c>
      <c r="AM20" s="6" t="s">
        <v>23</v>
      </c>
      <c r="AN20" s="4" t="s">
        <v>24</v>
      </c>
      <c r="AO20" s="4" t="s">
        <v>25</v>
      </c>
      <c r="AP20" s="4" t="s">
        <v>26</v>
      </c>
      <c r="AQ20" s="4" t="s">
        <v>27</v>
      </c>
      <c r="AR20" s="4" t="s">
        <v>28</v>
      </c>
      <c r="AS20" s="4" t="s">
        <v>29</v>
      </c>
      <c r="AT20" s="4" t="s">
        <v>30</v>
      </c>
      <c r="AU20" s="4" t="s">
        <v>145</v>
      </c>
      <c r="AV20" s="136"/>
      <c r="AW20">
        <v>-7200</v>
      </c>
      <c r="AX20">
        <f t="shared" si="1"/>
        <v>-4.4303542308185857E-3</v>
      </c>
      <c r="AY20">
        <f t="shared" si="2"/>
        <v>4.3914028631237625E-3</v>
      </c>
      <c r="AZ20">
        <f t="shared" si="3"/>
        <v>-8.8217570939423482E-3</v>
      </c>
      <c r="BA20">
        <f t="shared" si="4"/>
        <v>0.22032843028561644</v>
      </c>
      <c r="BB20">
        <f t="shared" si="5"/>
        <v>3.7422978324815968E-2</v>
      </c>
      <c r="BC20">
        <f t="shared" si="6"/>
        <v>2.7401725200277816</v>
      </c>
      <c r="BD20">
        <f t="shared" si="7"/>
        <v>4.9152274061046972</v>
      </c>
      <c r="BE20">
        <f t="shared" si="11"/>
        <v>-10.655439184116615</v>
      </c>
      <c r="BF20">
        <f t="shared" si="11"/>
        <v>-10.65535332037849</v>
      </c>
      <c r="BG20">
        <f t="shared" si="11"/>
        <v>-10.655657241909426</v>
      </c>
      <c r="BH20">
        <f t="shared" si="11"/>
        <v>-10.654582657653805</v>
      </c>
      <c r="BI20">
        <f t="shared" si="11"/>
        <v>-10.658396851063625</v>
      </c>
      <c r="BJ20">
        <f t="shared" si="11"/>
        <v>-10.645039000765443</v>
      </c>
      <c r="BK20">
        <f t="shared" si="11"/>
        <v>-10.694302125424239</v>
      </c>
      <c r="BL20">
        <f t="shared" si="9"/>
        <v>-11.453892109301252</v>
      </c>
      <c r="BP20" t="s">
        <v>273</v>
      </c>
      <c r="BQ20">
        <v>1</v>
      </c>
      <c r="BR20" s="148">
        <f>(BQ16+BQ17+BQ20)^(2/3)/SIN(RADIANS(BQ18))*BQ19^(1/3)</f>
        <v>1.8495837400280768</v>
      </c>
      <c r="BS20" s="148">
        <f>(BR16+BR17+BR20)^(2/3)/SIN(RADIANS(BR18))*BR19^(1/3)</f>
        <v>2.1158959971582374</v>
      </c>
      <c r="BT20" s="148">
        <f>(BS16+BS17+BS20)^(2/3)/SIN(RADIANS(BS18))*BS19^(1/3)</f>
        <v>2.1959379212187131</v>
      </c>
      <c r="BU20" s="148">
        <f>(BT16+BT17+BT20)^(2/3)/SIN(RADIANS(BT18))*BT19^(1/3)</f>
        <v>2.2197102622954028</v>
      </c>
      <c r="BV20" s="148">
        <f>(BU16+BU17+BU20)^(2/3)/SIN(RADIANS(BU18))*BU19^(1/3)</f>
        <v>2.2267461049877189</v>
      </c>
    </row>
    <row r="21" spans="1:74" s="19" customFormat="1" ht="12.75" customHeight="1">
      <c r="A21" s="142" t="s">
        <v>84</v>
      </c>
      <c r="B21" s="143"/>
      <c r="C21" s="144">
        <v>28327.652999999998</v>
      </c>
      <c r="D21" s="144" t="s">
        <v>60</v>
      </c>
      <c r="E21" s="8">
        <f t="shared" ref="E21:E52" si="12">+(C21-C$7)/C$8</f>
        <v>-11249.540820205058</v>
      </c>
      <c r="F21" s="8">
        <f t="shared" ref="F21:F52" si="13">ROUND(2*E21,0)/2</f>
        <v>-11249.5</v>
      </c>
      <c r="G21" s="8">
        <f t="shared" ref="G21:G52" si="14">+C21-(C$7+F21*C$8)</f>
        <v>-9.9877000004198635E-2</v>
      </c>
      <c r="H21" s="8"/>
      <c r="I21" s="8">
        <f>G21</f>
        <v>-9.9877000004198635E-2</v>
      </c>
      <c r="J21" s="8"/>
      <c r="K21" s="8"/>
      <c r="L21" s="8"/>
      <c r="M21" s="8"/>
      <c r="N21" s="8"/>
      <c r="O21" s="8"/>
      <c r="P21" s="8"/>
      <c r="Q21" s="145">
        <f t="shared" ref="Q21:Q52" si="15">+C21-15018.5</f>
        <v>13309.152999999998</v>
      </c>
      <c r="S21" s="137"/>
      <c r="Y21"/>
      <c r="Z21">
        <f t="shared" ref="Z21:Z52" si="16">F21</f>
        <v>-11249.5</v>
      </c>
      <c r="AA21" s="19">
        <f t="shared" ref="AA21:AA52" si="17">AB$3+AB$4*Z21+AB$5*Z21^2+AH21</f>
        <v>2.2624195166063617E-2</v>
      </c>
      <c r="AB21" s="19">
        <f t="shared" ref="AB21:AB52" si="18">IF(S21&lt;&gt;0,G21-AH21, -9999)</f>
        <v>-9999</v>
      </c>
      <c r="AC21" s="19">
        <f t="shared" ref="AC21:AC52" si="19">+G21-P21</f>
        <v>-9.9877000004198635E-2</v>
      </c>
      <c r="AD21" s="19">
        <f t="shared" ref="AD21:AD52" si="20">IF(S21&lt;&gt;0,G21-AA21, -9999)</f>
        <v>-9999</v>
      </c>
      <c r="AE21" s="19">
        <f t="shared" ref="AE21:AE52" si="21">+(G21-AA21)^2*S21</f>
        <v>0</v>
      </c>
      <c r="AF21">
        <f t="shared" ref="AF21:AF52" si="22">IF(S21&lt;&gt;0,G21-P21, -9999)</f>
        <v>-9999</v>
      </c>
      <c r="AG21" s="137"/>
      <c r="AH21">
        <f t="shared" ref="AH21:AH52" si="23">$AB$6*($AB$11/AI21*AJ21+$AB$12)</f>
        <v>1.3337983857614123E-2</v>
      </c>
      <c r="AI21">
        <f t="shared" ref="AI21:AI52" si="24">1+$AB$7*COS(AL21)</f>
        <v>0.15336118384887132</v>
      </c>
      <c r="AJ21">
        <f t="shared" ref="AJ21:AJ52" si="25">SIN(AL21+RADIANS($AB$9))</f>
        <v>0.45123516421943993</v>
      </c>
      <c r="AK21">
        <f t="shared" ref="AK21:AK52" si="26">$AB$7*SIN(AL21)</f>
        <v>-2.4811150760725761E-2</v>
      </c>
      <c r="AL21">
        <f t="shared" ref="AL21:AL52" si="27">2*ATAN(AM21)</f>
        <v>-3.1122955657986018</v>
      </c>
      <c r="AM21">
        <f t="shared" ref="AM21:AM52" si="28">SQRT((1+$AB$7)/(1-$AB$7))*TAN(AN21/2)</f>
        <v>-68.261287913036128</v>
      </c>
      <c r="AN21" s="19">
        <f t="shared" ref="AN21:AT30" si="29">$AU21+$AB$7*SIN(AO21)</f>
        <v>-21.88943658958868</v>
      </c>
      <c r="AO21" s="19">
        <f t="shared" si="29"/>
        <v>-21.817068094225888</v>
      </c>
      <c r="AP21" s="19">
        <f t="shared" si="29"/>
        <v>-21.903273666234679</v>
      </c>
      <c r="AQ21" s="19">
        <f t="shared" si="29"/>
        <v>-21.800455841166034</v>
      </c>
      <c r="AR21" s="19">
        <f t="shared" si="29"/>
        <v>-21.922946853420449</v>
      </c>
      <c r="AS21" s="19">
        <f t="shared" si="29"/>
        <v>-21.776743709911194</v>
      </c>
      <c r="AT21" s="19">
        <f t="shared" si="29"/>
        <v>-21.950984273190599</v>
      </c>
      <c r="AU21" s="19">
        <f t="shared" ref="AU21:AU52" si="30">RADIANS($AB$9)+$AB$18*(F21-AB$15)</f>
        <v>-21.742733599960967</v>
      </c>
      <c r="AV21"/>
      <c r="AW21">
        <v>-7100</v>
      </c>
      <c r="AX21">
        <f t="shared" si="1"/>
        <v>-1.4118554316435231E-3</v>
      </c>
      <c r="AY21">
        <f t="shared" si="2"/>
        <v>4.2871668823462258E-3</v>
      </c>
      <c r="AZ21">
        <f t="shared" si="3"/>
        <v>-5.6990223139897489E-3</v>
      </c>
      <c r="BA21">
        <f t="shared" si="4"/>
        <v>0.19804607668784768</v>
      </c>
      <c r="BB21">
        <f t="shared" si="5"/>
        <v>0.11101332792548639</v>
      </c>
      <c r="BC21">
        <f t="shared" si="6"/>
        <v>2.8139834236250736</v>
      </c>
      <c r="BD21">
        <f t="shared" si="7"/>
        <v>6.0501346447386517</v>
      </c>
      <c r="BE21">
        <f t="shared" si="11"/>
        <v>-10.467368995394107</v>
      </c>
      <c r="BF21">
        <f t="shared" si="11"/>
        <v>-10.469432774969292</v>
      </c>
      <c r="BG21">
        <f t="shared" si="11"/>
        <v>-10.464601069772447</v>
      </c>
      <c r="BH21">
        <f t="shared" si="11"/>
        <v>-10.475976871049808</v>
      </c>
      <c r="BI21">
        <f t="shared" si="11"/>
        <v>-10.449535846743506</v>
      </c>
      <c r="BJ21">
        <f t="shared" si="11"/>
        <v>-10.513005241284047</v>
      </c>
      <c r="BK21">
        <f t="shared" si="11"/>
        <v>-10.370417745723</v>
      </c>
      <c r="BL21">
        <f t="shared" si="9"/>
        <v>-11.199815272885404</v>
      </c>
      <c r="BM21"/>
      <c r="BN21"/>
      <c r="BO21"/>
      <c r="BP21"/>
      <c r="BQ21"/>
      <c r="BR21"/>
      <c r="BS21"/>
      <c r="BT21"/>
    </row>
    <row r="22" spans="1:74" s="19" customFormat="1" ht="12.75" customHeight="1">
      <c r="A22" t="s">
        <v>247</v>
      </c>
      <c r="B22" s="89" t="s">
        <v>89</v>
      </c>
      <c r="C22" s="18">
        <v>34070.290999999997</v>
      </c>
      <c r="D22" s="18"/>
      <c r="E22" s="92">
        <f t="shared" si="12"/>
        <v>-8902.4973495496506</v>
      </c>
      <c r="F22" s="19">
        <f t="shared" si="13"/>
        <v>-8902.5</v>
      </c>
      <c r="G22" s="19">
        <f t="shared" si="14"/>
        <v>6.4849999907892197E-3</v>
      </c>
      <c r="H22">
        <f>G22</f>
        <v>6.4849999907892197E-3</v>
      </c>
      <c r="I22"/>
      <c r="J22"/>
      <c r="K22"/>
      <c r="L22"/>
      <c r="M22"/>
      <c r="N22"/>
      <c r="O22"/>
      <c r="P22" s="21">
        <f t="shared" ref="P22:P53" si="31">D$11+D$12*F22+D$13*F22^2</f>
        <v>6.2890695357036416E-3</v>
      </c>
      <c r="Q22" s="22">
        <f t="shared" si="15"/>
        <v>19051.790999999997</v>
      </c>
      <c r="R22" s="19">
        <f t="shared" ref="R22:R49" si="32">+(P22-G22)^2</f>
        <v>3.8388743230041755E-8</v>
      </c>
      <c r="S22" s="3"/>
      <c r="Y22"/>
      <c r="Z22">
        <f t="shared" si="16"/>
        <v>-8902.5</v>
      </c>
      <c r="AA22" s="19">
        <f t="shared" si="17"/>
        <v>1.7913555853847452E-2</v>
      </c>
      <c r="AB22" s="19">
        <f t="shared" si="18"/>
        <v>-9999</v>
      </c>
      <c r="AC22" s="19">
        <f t="shared" si="19"/>
        <v>1.9593045508557814E-4</v>
      </c>
      <c r="AD22" s="19">
        <f t="shared" si="20"/>
        <v>-9999</v>
      </c>
      <c r="AE22" s="19">
        <f t="shared" si="21"/>
        <v>0</v>
      </c>
      <c r="AF22">
        <f t="shared" si="22"/>
        <v>-9999</v>
      </c>
      <c r="AG22" s="137"/>
      <c r="AH22">
        <f t="shared" si="23"/>
        <v>1.1624486318143811E-2</v>
      </c>
      <c r="AI22">
        <f t="shared" si="24"/>
        <v>0.15302633195242965</v>
      </c>
      <c r="AJ22">
        <f t="shared" si="25"/>
        <v>0.41744424229837812</v>
      </c>
      <c r="AK22">
        <f t="shared" si="26"/>
        <v>6.9630345324532845E-3</v>
      </c>
      <c r="AL22">
        <f t="shared" si="27"/>
        <v>3.1333717632204539</v>
      </c>
      <c r="AM22">
        <f t="shared" si="28"/>
        <v>243.28128052974779</v>
      </c>
      <c r="AN22" s="19">
        <f t="shared" si="29"/>
        <v>-15.736524900546787</v>
      </c>
      <c r="AO22" s="19">
        <f t="shared" si="29"/>
        <v>-15.758782343936531</v>
      </c>
      <c r="AP22" s="19">
        <f t="shared" si="29"/>
        <v>-15.732485027924161</v>
      </c>
      <c r="AQ22" s="19">
        <f t="shared" si="29"/>
        <v>-15.763558720267595</v>
      </c>
      <c r="AR22" s="19">
        <f t="shared" si="29"/>
        <v>-15.726844538310507</v>
      </c>
      <c r="AS22" s="19">
        <f t="shared" si="29"/>
        <v>-15.770229668685124</v>
      </c>
      <c r="AT22" s="19">
        <f t="shared" si="29"/>
        <v>-15.718967687690871</v>
      </c>
      <c r="AU22" s="19">
        <f t="shared" si="30"/>
        <v>-15.779550249281044</v>
      </c>
      <c r="AV22"/>
      <c r="AW22">
        <v>-7000</v>
      </c>
      <c r="AX22">
        <f t="shared" si="1"/>
        <v>1.5856043619946391E-3</v>
      </c>
      <c r="AY22">
        <f t="shared" si="2"/>
        <v>4.1837328492622707E-3</v>
      </c>
      <c r="AZ22">
        <f t="shared" si="3"/>
        <v>-2.5981284872676315E-3</v>
      </c>
      <c r="BA22">
        <f t="shared" si="4"/>
        <v>0.18253004220066482</v>
      </c>
      <c r="BB22">
        <f t="shared" si="5"/>
        <v>0.1731301844153548</v>
      </c>
      <c r="BC22">
        <f t="shared" si="6"/>
        <v>2.8767477666073833</v>
      </c>
      <c r="BD22">
        <f t="shared" si="7"/>
        <v>7.5073974961587613</v>
      </c>
      <c r="BE22">
        <f t="shared" ref="BE22:BK31" si="33">$BL22+$AB$7*SIN(BF22)</f>
        <v>-10.291687414654174</v>
      </c>
      <c r="BF22">
        <f t="shared" si="33"/>
        <v>-10.307066657951037</v>
      </c>
      <c r="BG22">
        <f t="shared" si="33"/>
        <v>-10.27896599742167</v>
      </c>
      <c r="BH22">
        <f t="shared" si="33"/>
        <v>-10.331056824364158</v>
      </c>
      <c r="BI22">
        <f t="shared" si="33"/>
        <v>-10.236849914432234</v>
      </c>
      <c r="BJ22">
        <f t="shared" si="33"/>
        <v>-10.416442510680497</v>
      </c>
      <c r="BK22">
        <f t="shared" si="33"/>
        <v>-10.099787741963835</v>
      </c>
      <c r="BL22">
        <f t="shared" si="9"/>
        <v>-10.945738436469558</v>
      </c>
      <c r="BM22"/>
      <c r="BN22"/>
      <c r="BO22"/>
      <c r="BP22"/>
      <c r="BQ22"/>
      <c r="BR22"/>
      <c r="BS22"/>
      <c r="BT22"/>
    </row>
    <row r="23" spans="1:74" s="19" customFormat="1" ht="12.75" customHeight="1">
      <c r="A23" t="s">
        <v>247</v>
      </c>
      <c r="B23" s="89" t="s">
        <v>92</v>
      </c>
      <c r="C23" s="18">
        <v>34149.807999999997</v>
      </c>
      <c r="D23" s="18"/>
      <c r="E23" s="92">
        <f t="shared" si="12"/>
        <v>-8869.9983733550689</v>
      </c>
      <c r="F23" s="19">
        <f t="shared" si="13"/>
        <v>-8870</v>
      </c>
      <c r="G23" s="19">
        <f t="shared" si="14"/>
        <v>3.9799999940441921E-3</v>
      </c>
      <c r="H23">
        <f>G23</f>
        <v>3.9799999940441921E-3</v>
      </c>
      <c r="I23"/>
      <c r="J23"/>
      <c r="K23"/>
      <c r="L23"/>
      <c r="M23"/>
      <c r="N23"/>
      <c r="O23"/>
      <c r="P23" s="21">
        <f t="shared" si="31"/>
        <v>6.2506676014812638E-3</v>
      </c>
      <c r="Q23" s="22">
        <f t="shared" si="15"/>
        <v>19131.307999999997</v>
      </c>
      <c r="R23" s="19">
        <f t="shared" si="32"/>
        <v>5.1559313834639954E-6</v>
      </c>
      <c r="S23" s="3"/>
      <c r="Y23"/>
      <c r="Z23">
        <f t="shared" si="16"/>
        <v>-8870</v>
      </c>
      <c r="AA23" s="19">
        <f t="shared" si="17"/>
        <v>1.8328165071870024E-2</v>
      </c>
      <c r="AB23" s="19">
        <f t="shared" si="18"/>
        <v>-9999</v>
      </c>
      <c r="AC23" s="19">
        <f t="shared" si="19"/>
        <v>-2.2706676074370716E-3</v>
      </c>
      <c r="AD23" s="19">
        <f t="shared" si="20"/>
        <v>-9999</v>
      </c>
      <c r="AE23" s="19">
        <f t="shared" si="21"/>
        <v>0</v>
      </c>
      <c r="AF23">
        <f t="shared" si="22"/>
        <v>-9999</v>
      </c>
      <c r="AG23" s="137"/>
      <c r="AH23">
        <f t="shared" si="23"/>
        <v>1.2077497470388759E-2</v>
      </c>
      <c r="AI23">
        <f t="shared" si="24"/>
        <v>0.15299838161891932</v>
      </c>
      <c r="AJ23">
        <f t="shared" si="25"/>
        <v>0.4260395153167027</v>
      </c>
      <c r="AK23">
        <f t="shared" si="26"/>
        <v>-1.0661499361036724E-3</v>
      </c>
      <c r="AL23">
        <f t="shared" si="27"/>
        <v>-3.1403339200172784</v>
      </c>
      <c r="AM23">
        <f t="shared" si="28"/>
        <v>-1588.8983813597292</v>
      </c>
      <c r="AN23" s="19">
        <f t="shared" si="29"/>
        <v>-15.703589815272545</v>
      </c>
      <c r="AO23" s="19">
        <f t="shared" si="29"/>
        <v>-15.700153837981954</v>
      </c>
      <c r="AP23" s="19">
        <f t="shared" si="29"/>
        <v>-15.704210541378433</v>
      </c>
      <c r="AQ23" s="19">
        <f t="shared" si="29"/>
        <v>-15.699420962906762</v>
      </c>
      <c r="AR23" s="19">
        <f t="shared" si="29"/>
        <v>-15.705075803664633</v>
      </c>
      <c r="AS23" s="19">
        <f t="shared" si="29"/>
        <v>-15.698399362618572</v>
      </c>
      <c r="AT23" s="19">
        <f t="shared" si="29"/>
        <v>-15.706281943280215</v>
      </c>
      <c r="AU23" s="19">
        <f t="shared" si="30"/>
        <v>-15.696975277445894</v>
      </c>
      <c r="AV23"/>
      <c r="AW23">
        <v>-6900</v>
      </c>
      <c r="AX23">
        <f t="shared" si="1"/>
        <v>4.5975231569135647E-3</v>
      </c>
      <c r="AY23">
        <f t="shared" si="2"/>
        <v>4.0811007638718944E-3</v>
      </c>
      <c r="AZ23">
        <f t="shared" si="3"/>
        <v>5.1642239304167039E-4</v>
      </c>
      <c r="BA23">
        <f t="shared" si="4"/>
        <v>0.17120193562883401</v>
      </c>
      <c r="BB23">
        <f t="shared" si="5"/>
        <v>0.22909738811784203</v>
      </c>
      <c r="BC23">
        <f t="shared" si="6"/>
        <v>2.9338911085767401</v>
      </c>
      <c r="BD23">
        <f t="shared" si="7"/>
        <v>9.5945595220873336</v>
      </c>
      <c r="BE23">
        <f t="shared" si="33"/>
        <v>-10.119660318854397</v>
      </c>
      <c r="BF23">
        <f t="shared" si="33"/>
        <v>-10.166182375730626</v>
      </c>
      <c r="BG23">
        <f t="shared" si="33"/>
        <v>-10.09402908011505</v>
      </c>
      <c r="BH23">
        <f t="shared" si="33"/>
        <v>-10.20802699217599</v>
      </c>
      <c r="BI23">
        <f t="shared" si="33"/>
        <v>-10.03249608144975</v>
      </c>
      <c r="BJ23">
        <f t="shared" si="33"/>
        <v>-10.316625773254438</v>
      </c>
      <c r="BK23">
        <f t="shared" si="33"/>
        <v>-9.8834749682882865</v>
      </c>
      <c r="BL23">
        <f t="shared" si="9"/>
        <v>-10.691661600053711</v>
      </c>
      <c r="BM23"/>
      <c r="BN23"/>
      <c r="BO23"/>
      <c r="BP23"/>
      <c r="BQ23"/>
      <c r="BR23"/>
      <c r="BS23"/>
      <c r="BT23"/>
    </row>
    <row r="24" spans="1:74" s="19" customFormat="1" ht="12.75" customHeight="1">
      <c r="A24" t="s">
        <v>247</v>
      </c>
      <c r="B24" s="89" t="s">
        <v>89</v>
      </c>
      <c r="C24" s="18">
        <v>35239.85</v>
      </c>
      <c r="D24" s="18"/>
      <c r="E24" s="92">
        <f t="shared" si="12"/>
        <v>-8424.4930221836785</v>
      </c>
      <c r="F24" s="19">
        <f t="shared" si="13"/>
        <v>-8424.5</v>
      </c>
      <c r="G24" s="19">
        <f t="shared" si="14"/>
        <v>1.7072999995434657E-2</v>
      </c>
      <c r="H24">
        <f>G24</f>
        <v>1.7072999995434657E-2</v>
      </c>
      <c r="I24"/>
      <c r="J24"/>
      <c r="K24"/>
      <c r="L24"/>
      <c r="M24"/>
      <c r="N24"/>
      <c r="O24"/>
      <c r="P24" s="21">
        <f t="shared" si="31"/>
        <v>5.7328044011106701E-3</v>
      </c>
      <c r="Q24" s="22">
        <f t="shared" si="15"/>
        <v>20221.349999999999</v>
      </c>
      <c r="R24" s="19">
        <f t="shared" si="32"/>
        <v>1.2860003611752516E-4</v>
      </c>
      <c r="S24" s="3"/>
      <c r="Y24"/>
      <c r="Z24">
        <f t="shared" si="16"/>
        <v>-8424.5</v>
      </c>
      <c r="AA24" s="19">
        <f t="shared" si="17"/>
        <v>2.3387211522278951E-2</v>
      </c>
      <c r="AB24" s="19">
        <f t="shared" si="18"/>
        <v>-9999</v>
      </c>
      <c r="AC24" s="19">
        <f t="shared" si="19"/>
        <v>1.1340195594323987E-2</v>
      </c>
      <c r="AD24" s="19">
        <f t="shared" si="20"/>
        <v>-9999</v>
      </c>
      <c r="AE24" s="19">
        <f t="shared" si="21"/>
        <v>0</v>
      </c>
      <c r="AF24">
        <f t="shared" si="22"/>
        <v>-9999</v>
      </c>
      <c r="AG24" s="137"/>
      <c r="AH24">
        <f t="shared" si="23"/>
        <v>1.7654407121168281E-2</v>
      </c>
      <c r="AI24">
        <f t="shared" si="24"/>
        <v>0.16686599026593618</v>
      </c>
      <c r="AJ24">
        <f t="shared" si="25"/>
        <v>0.58108420915834946</v>
      </c>
      <c r="AK24">
        <f t="shared" si="26"/>
        <v>-0.15264534070942679</v>
      </c>
      <c r="AL24">
        <f t="shared" si="27"/>
        <v>-2.9603842394176425</v>
      </c>
      <c r="AM24">
        <f t="shared" si="28"/>
        <v>-11.006797137115843</v>
      </c>
      <c r="AN24" s="19">
        <f t="shared" si="29"/>
        <v>-15.096426806862128</v>
      </c>
      <c r="AO24" s="19">
        <f t="shared" si="29"/>
        <v>-15.029822309408743</v>
      </c>
      <c r="AP24" s="19">
        <f t="shared" si="29"/>
        <v>-15.127141846012369</v>
      </c>
      <c r="AQ24" s="19">
        <f t="shared" si="29"/>
        <v>-14.982329574397752</v>
      </c>
      <c r="AR24" s="19">
        <f t="shared" si="29"/>
        <v>-15.192843261621803</v>
      </c>
      <c r="AS24" s="19">
        <f t="shared" si="29"/>
        <v>-14.873138368089274</v>
      </c>
      <c r="AT24" s="19">
        <f t="shared" si="29"/>
        <v>-15.335700229412456</v>
      </c>
      <c r="AU24" s="19">
        <f t="shared" si="30"/>
        <v>-14.565062971213298</v>
      </c>
      <c r="AV24"/>
      <c r="AW24">
        <v>-6800</v>
      </c>
      <c r="AX24">
        <f t="shared" si="1"/>
        <v>7.5525773406221065E-3</v>
      </c>
      <c r="AY24">
        <f t="shared" si="2"/>
        <v>3.9792706261750979E-3</v>
      </c>
      <c r="AZ24">
        <f t="shared" si="3"/>
        <v>3.5733067144470081E-3</v>
      </c>
      <c r="BA24">
        <f t="shared" si="4"/>
        <v>0.16307838905658012</v>
      </c>
      <c r="BB24">
        <f t="shared" si="5"/>
        <v>0.28059657428401608</v>
      </c>
      <c r="BC24">
        <f t="shared" si="6"/>
        <v>2.9871563982975418</v>
      </c>
      <c r="BD24">
        <f t="shared" si="7"/>
        <v>12.924577343343678</v>
      </c>
      <c r="BE24">
        <f t="shared" si="33"/>
        <v>-9.9500167147465852</v>
      </c>
      <c r="BF24">
        <f t="shared" si="33"/>
        <v>-10.038164069573384</v>
      </c>
      <c r="BG24">
        <f t="shared" si="33"/>
        <v>-9.9158480492367005</v>
      </c>
      <c r="BH24">
        <f t="shared" si="33"/>
        <v>-10.088407719969004</v>
      </c>
      <c r="BI24">
        <f t="shared" si="33"/>
        <v>-9.8497007220742034</v>
      </c>
      <c r="BJ24">
        <f t="shared" si="33"/>
        <v>-10.191913689693799</v>
      </c>
      <c r="BK24">
        <f t="shared" si="33"/>
        <v>-9.7190546506544671</v>
      </c>
      <c r="BL24">
        <f t="shared" si="9"/>
        <v>-10.437584763637863</v>
      </c>
      <c r="BM24"/>
      <c r="BN24"/>
      <c r="BO24"/>
      <c r="BP24"/>
      <c r="BQ24"/>
      <c r="BR24"/>
      <c r="BS24"/>
      <c r="BT24"/>
    </row>
    <row r="25" spans="1:74" s="19" customFormat="1" ht="12.75" customHeight="1">
      <c r="A25" t="s">
        <v>247</v>
      </c>
      <c r="B25" s="89" t="s">
        <v>92</v>
      </c>
      <c r="C25" s="18">
        <v>35321.826000000001</v>
      </c>
      <c r="D25" s="18"/>
      <c r="E25" s="92">
        <f t="shared" si="12"/>
        <v>-8390.9890409906366</v>
      </c>
      <c r="F25" s="19">
        <f t="shared" si="13"/>
        <v>-8391</v>
      </c>
      <c r="G25" s="19">
        <f t="shared" si="14"/>
        <v>2.6813999997102655E-2</v>
      </c>
      <c r="H25">
        <f>G25</f>
        <v>2.6813999997102655E-2</v>
      </c>
      <c r="I25"/>
      <c r="J25"/>
      <c r="K25"/>
      <c r="L25"/>
      <c r="M25"/>
      <c r="N25"/>
      <c r="O25"/>
      <c r="P25" s="21">
        <f t="shared" si="31"/>
        <v>5.6945063710163359E-3</v>
      </c>
      <c r="Q25" s="22">
        <f t="shared" si="15"/>
        <v>20303.326000000001</v>
      </c>
      <c r="R25" s="19">
        <f t="shared" si="32"/>
        <v>4.4603301102230062E-4</v>
      </c>
      <c r="S25" s="3"/>
      <c r="Y25"/>
      <c r="Z25">
        <f t="shared" si="16"/>
        <v>-8391</v>
      </c>
      <c r="AA25" s="19">
        <f t="shared" si="17"/>
        <v>2.3562521465299871E-2</v>
      </c>
      <c r="AB25" s="19">
        <f t="shared" si="18"/>
        <v>-9999</v>
      </c>
      <c r="AC25" s="19">
        <f t="shared" si="19"/>
        <v>2.1119493626086318E-2</v>
      </c>
      <c r="AD25" s="19">
        <f t="shared" si="20"/>
        <v>-9999</v>
      </c>
      <c r="AE25" s="19">
        <f t="shared" si="21"/>
        <v>0</v>
      </c>
      <c r="AF25">
        <f t="shared" si="22"/>
        <v>-9999</v>
      </c>
      <c r="AG25" s="137"/>
      <c r="AH25">
        <f t="shared" si="23"/>
        <v>1.7868015094283533E-2</v>
      </c>
      <c r="AI25">
        <f t="shared" si="24"/>
        <v>0.16976392266091345</v>
      </c>
      <c r="AJ25">
        <f t="shared" si="25"/>
        <v>0.59571272936727615</v>
      </c>
      <c r="AK25">
        <f t="shared" si="26"/>
        <v>-0.16769297570400049</v>
      </c>
      <c r="AL25">
        <f t="shared" si="27"/>
        <v>-2.9422917840600449</v>
      </c>
      <c r="AM25">
        <f t="shared" si="28"/>
        <v>-10.001840325620766</v>
      </c>
      <c r="AN25" s="19">
        <f t="shared" si="29"/>
        <v>-15.039276277349526</v>
      </c>
      <c r="AO25" s="19">
        <f t="shared" si="29"/>
        <v>-14.986661104243817</v>
      </c>
      <c r="AP25" s="19">
        <f t="shared" si="29"/>
        <v>-15.066655599311238</v>
      </c>
      <c r="AQ25" s="19">
        <f t="shared" si="29"/>
        <v>-14.942753848509566</v>
      </c>
      <c r="AR25" s="19">
        <f t="shared" si="29"/>
        <v>-15.129897032342296</v>
      </c>
      <c r="AS25" s="19">
        <f t="shared" si="29"/>
        <v>-14.833260313297812</v>
      </c>
      <c r="AT25" s="19">
        <f t="shared" si="29"/>
        <v>-15.277674173073951</v>
      </c>
      <c r="AU25" s="19">
        <f t="shared" si="30"/>
        <v>-14.479947231013988</v>
      </c>
      <c r="AV25"/>
      <c r="AW25">
        <v>-6700</v>
      </c>
      <c r="AX25">
        <f t="shared" si="1"/>
        <v>1.0252257166648531E-2</v>
      </c>
      <c r="AY25">
        <f t="shared" si="2"/>
        <v>3.8782424361718817E-3</v>
      </c>
      <c r="AZ25">
        <f t="shared" si="3"/>
        <v>6.3740147304766495E-3</v>
      </c>
      <c r="BA25">
        <f t="shared" si="4"/>
        <v>0.15775422814631357</v>
      </c>
      <c r="BB25">
        <f t="shared" si="5"/>
        <v>0.32671318547734213</v>
      </c>
      <c r="BC25">
        <f t="shared" si="6"/>
        <v>3.0355646204290991</v>
      </c>
      <c r="BD25">
        <f t="shared" si="7"/>
        <v>18.845261314202272</v>
      </c>
      <c r="BE25">
        <f t="shared" si="33"/>
        <v>-9.7894220927293816</v>
      </c>
      <c r="BF25">
        <f t="shared" si="33"/>
        <v>-9.9087190136889127</v>
      </c>
      <c r="BG25">
        <f t="shared" si="33"/>
        <v>-9.7551819904998904</v>
      </c>
      <c r="BH25">
        <f t="shared" si="33"/>
        <v>-9.9549668593545668</v>
      </c>
      <c r="BI25">
        <f t="shared" si="33"/>
        <v>-9.6979876222938479</v>
      </c>
      <c r="BJ25">
        <f t="shared" si="33"/>
        <v>-10.035210517944831</v>
      </c>
      <c r="BK25">
        <f t="shared" si="33"/>
        <v>-9.6007700779552039</v>
      </c>
      <c r="BL25">
        <f t="shared" si="9"/>
        <v>-10.183507927222017</v>
      </c>
      <c r="BM25"/>
      <c r="BN25"/>
      <c r="BO25"/>
      <c r="BP25"/>
      <c r="BQ25"/>
      <c r="BR25"/>
      <c r="BS25"/>
      <c r="BT25"/>
    </row>
    <row r="26" spans="1:74" s="19" customFormat="1" ht="12.75" customHeight="1">
      <c r="A26" t="s">
        <v>205</v>
      </c>
      <c r="B26" s="3" t="s">
        <v>92</v>
      </c>
      <c r="C26" s="83">
        <v>47565.373699999996</v>
      </c>
      <c r="D26" t="s">
        <v>203</v>
      </c>
      <c r="E26" s="92">
        <f t="shared" si="12"/>
        <v>-3386.9928484841575</v>
      </c>
      <c r="F26" s="19">
        <f t="shared" si="13"/>
        <v>-3387</v>
      </c>
      <c r="G26" s="19">
        <f t="shared" si="14"/>
        <v>1.7497999993793201E-2</v>
      </c>
      <c r="J26" s="92">
        <f t="shared" ref="J26:J62" si="34">G26</f>
        <v>1.7497999993793201E-2</v>
      </c>
      <c r="P26" s="21">
        <f t="shared" si="31"/>
        <v>9.8457041612722181E-4</v>
      </c>
      <c r="Q26" s="22">
        <f t="shared" si="15"/>
        <v>32546.873699999996</v>
      </c>
      <c r="R26" s="19">
        <f t="shared" si="32"/>
        <v>2.7269335641653367E-4</v>
      </c>
      <c r="S26" s="137">
        <v>1</v>
      </c>
      <c r="Y26"/>
      <c r="Z26">
        <f t="shared" si="16"/>
        <v>-3387</v>
      </c>
      <c r="AA26" s="19">
        <f t="shared" si="17"/>
        <v>1.908521870577351E-2</v>
      </c>
      <c r="AB26" s="19">
        <f t="shared" si="18"/>
        <v>-6.0264829585308585E-4</v>
      </c>
      <c r="AC26" s="19">
        <f t="shared" si="19"/>
        <v>1.6513429577665981E-2</v>
      </c>
      <c r="AD26" s="19">
        <f t="shared" si="20"/>
        <v>-1.5872187119803094E-3</v>
      </c>
      <c r="AE26" s="19">
        <f t="shared" si="21"/>
        <v>2.5192632396604323E-6</v>
      </c>
      <c r="AF26">
        <f t="shared" si="22"/>
        <v>1.6513429577665981E-2</v>
      </c>
      <c r="AG26" s="137"/>
      <c r="AH26">
        <f t="shared" si="23"/>
        <v>1.8100648289646287E-2</v>
      </c>
      <c r="AI26">
        <f t="shared" si="24"/>
        <v>0.17562531612333809</v>
      </c>
      <c r="AJ26">
        <f t="shared" si="25"/>
        <v>0.62139235976535223</v>
      </c>
      <c r="AK26">
        <f t="shared" si="26"/>
        <v>-0.194471742932257</v>
      </c>
      <c r="AL26">
        <f t="shared" si="27"/>
        <v>-2.9099259489689762</v>
      </c>
      <c r="AM26">
        <f t="shared" si="28"/>
        <v>-8.5944464118851673</v>
      </c>
      <c r="AN26" s="19">
        <f t="shared" si="29"/>
        <v>-2.3732257620291288</v>
      </c>
      <c r="AO26" s="19">
        <f t="shared" si="29"/>
        <v>-2.3421327837975343</v>
      </c>
      <c r="AP26" s="19">
        <f t="shared" si="29"/>
        <v>-2.3934613917619418</v>
      </c>
      <c r="AQ26" s="19">
        <f t="shared" si="29"/>
        <v>-2.3072270742932011</v>
      </c>
      <c r="AR26" s="19">
        <f t="shared" si="29"/>
        <v>-2.4483179641153137</v>
      </c>
      <c r="AS26" s="19">
        <f t="shared" si="29"/>
        <v>-2.2048442072691481</v>
      </c>
      <c r="AT26" s="19">
        <f t="shared" si="29"/>
        <v>-2.5968679867492344</v>
      </c>
      <c r="AU26" s="19">
        <f t="shared" si="30"/>
        <v>-1.7659423367650109</v>
      </c>
      <c r="AV26"/>
      <c r="AW26">
        <v>-6600</v>
      </c>
      <c r="AX26">
        <f t="shared" si="1"/>
        <v>1.2497785741577873E-2</v>
      </c>
      <c r="AY26">
        <f t="shared" si="2"/>
        <v>3.7780161938622452E-3</v>
      </c>
      <c r="AZ26">
        <f t="shared" si="3"/>
        <v>8.7197695477156285E-3</v>
      </c>
      <c r="BA26">
        <f t="shared" si="4"/>
        <v>0.15474561885424909</v>
      </c>
      <c r="BB26">
        <f t="shared" si="5"/>
        <v>0.3658973941513371</v>
      </c>
      <c r="BC26">
        <f t="shared" si="6"/>
        <v>3.077337682302121</v>
      </c>
      <c r="BD26">
        <f t="shared" si="7"/>
        <v>31.115286423592998</v>
      </c>
      <c r="BE26">
        <f t="shared" si="33"/>
        <v>-9.6471867964341023</v>
      </c>
      <c r="BF26">
        <f t="shared" si="33"/>
        <v>-9.7645024176290214</v>
      </c>
      <c r="BG26">
        <f t="shared" si="33"/>
        <v>-9.6207504050243564</v>
      </c>
      <c r="BH26">
        <f t="shared" si="33"/>
        <v>-9.797808285341377</v>
      </c>
      <c r="BI26">
        <f t="shared" si="33"/>
        <v>-9.5808087065153629</v>
      </c>
      <c r="BJ26">
        <f t="shared" si="33"/>
        <v>-9.8489820691698089</v>
      </c>
      <c r="BK26">
        <f t="shared" si="33"/>
        <v>-9.5199022318366229</v>
      </c>
      <c r="BL26">
        <f t="shared" si="9"/>
        <v>-9.9294310908061707</v>
      </c>
      <c r="BM26"/>
      <c r="BN26"/>
      <c r="BO26"/>
      <c r="BP26"/>
      <c r="BQ26"/>
      <c r="BR26"/>
      <c r="BS26"/>
      <c r="BT26"/>
    </row>
    <row r="27" spans="1:74" s="19" customFormat="1" ht="12.75" customHeight="1">
      <c r="A27" t="s">
        <v>205</v>
      </c>
      <c r="B27" s="3" t="s">
        <v>92</v>
      </c>
      <c r="C27" s="83">
        <v>47565.373699999996</v>
      </c>
      <c r="D27" t="s">
        <v>203</v>
      </c>
      <c r="E27" s="92">
        <f t="shared" si="12"/>
        <v>-3386.9928484841575</v>
      </c>
      <c r="F27" s="19">
        <f t="shared" si="13"/>
        <v>-3387</v>
      </c>
      <c r="G27" s="19">
        <f t="shared" si="14"/>
        <v>1.7497999993793201E-2</v>
      </c>
      <c r="J27" s="92">
        <f t="shared" si="34"/>
        <v>1.7497999993793201E-2</v>
      </c>
      <c r="P27" s="21">
        <f t="shared" si="31"/>
        <v>9.8457041612722181E-4</v>
      </c>
      <c r="Q27" s="22">
        <f t="shared" si="15"/>
        <v>32546.873699999996</v>
      </c>
      <c r="R27" s="19">
        <f t="shared" si="32"/>
        <v>2.7269335641653367E-4</v>
      </c>
      <c r="S27" s="137">
        <v>1</v>
      </c>
      <c r="Y27"/>
      <c r="Z27">
        <f t="shared" si="16"/>
        <v>-3387</v>
      </c>
      <c r="AA27" s="19">
        <f t="shared" si="17"/>
        <v>1.908521870577351E-2</v>
      </c>
      <c r="AB27" s="19">
        <f t="shared" si="18"/>
        <v>-6.0264829585308585E-4</v>
      </c>
      <c r="AC27" s="19">
        <f t="shared" si="19"/>
        <v>1.6513429577665981E-2</v>
      </c>
      <c r="AD27" s="19">
        <f t="shared" si="20"/>
        <v>-1.5872187119803094E-3</v>
      </c>
      <c r="AE27" s="19">
        <f t="shared" si="21"/>
        <v>2.5192632396604323E-6</v>
      </c>
      <c r="AF27">
        <f t="shared" si="22"/>
        <v>1.6513429577665981E-2</v>
      </c>
      <c r="AG27" s="137"/>
      <c r="AH27">
        <f t="shared" si="23"/>
        <v>1.8100648289646287E-2</v>
      </c>
      <c r="AI27">
        <f t="shared" si="24"/>
        <v>0.17562531612333809</v>
      </c>
      <c r="AJ27">
        <f t="shared" si="25"/>
        <v>0.62139235976535223</v>
      </c>
      <c r="AK27">
        <f t="shared" si="26"/>
        <v>-0.194471742932257</v>
      </c>
      <c r="AL27">
        <f t="shared" si="27"/>
        <v>-2.9099259489689762</v>
      </c>
      <c r="AM27">
        <f t="shared" si="28"/>
        <v>-8.5944464118851673</v>
      </c>
      <c r="AN27" s="19">
        <f t="shared" si="29"/>
        <v>-2.3732257620291288</v>
      </c>
      <c r="AO27" s="19">
        <f t="shared" si="29"/>
        <v>-2.3421327837975343</v>
      </c>
      <c r="AP27" s="19">
        <f t="shared" si="29"/>
        <v>-2.3934613917619418</v>
      </c>
      <c r="AQ27" s="19">
        <f t="shared" si="29"/>
        <v>-2.3072270742932011</v>
      </c>
      <c r="AR27" s="19">
        <f t="shared" si="29"/>
        <v>-2.4483179641153137</v>
      </c>
      <c r="AS27" s="19">
        <f t="shared" si="29"/>
        <v>-2.2048442072691481</v>
      </c>
      <c r="AT27" s="19">
        <f t="shared" si="29"/>
        <v>-2.5968679867492344</v>
      </c>
      <c r="AU27" s="19">
        <f t="shared" si="30"/>
        <v>-1.7659423367650109</v>
      </c>
      <c r="AV27"/>
      <c r="AW27">
        <v>-6500</v>
      </c>
      <c r="AX27">
        <f t="shared" si="1"/>
        <v>1.4238773666127158E-2</v>
      </c>
      <c r="AY27">
        <f t="shared" si="2"/>
        <v>3.6785918992461885E-3</v>
      </c>
      <c r="AZ27">
        <f t="shared" si="3"/>
        <v>1.056018176688097E-2</v>
      </c>
      <c r="BA27">
        <f t="shared" si="4"/>
        <v>0.15336789572102261</v>
      </c>
      <c r="BB27">
        <f t="shared" si="5"/>
        <v>0.39795392826135084</v>
      </c>
      <c r="BC27">
        <f t="shared" si="6"/>
        <v>3.1120262846029689</v>
      </c>
      <c r="BD27">
        <f t="shared" si="7"/>
        <v>67.639496203922135</v>
      </c>
      <c r="BE27">
        <f t="shared" si="33"/>
        <v>-9.5274233236829406</v>
      </c>
      <c r="BF27">
        <f t="shared" si="33"/>
        <v>-9.6003306296397408</v>
      </c>
      <c r="BG27">
        <f t="shared" si="33"/>
        <v>-9.5134696617592809</v>
      </c>
      <c r="BH27">
        <f t="shared" si="33"/>
        <v>-9.6170876474341025</v>
      </c>
      <c r="BI27">
        <f t="shared" si="33"/>
        <v>-9.493623891249241</v>
      </c>
      <c r="BJ27">
        <f t="shared" si="33"/>
        <v>-9.6410163175290808</v>
      </c>
      <c r="BK27">
        <f t="shared" si="33"/>
        <v>-9.4653296218387801</v>
      </c>
      <c r="BL27">
        <f t="shared" si="9"/>
        <v>-9.6753542543903244</v>
      </c>
      <c r="BM27"/>
      <c r="BN27"/>
      <c r="BO27"/>
      <c r="BP27"/>
      <c r="BQ27"/>
      <c r="BR27"/>
      <c r="BS27"/>
      <c r="BT27"/>
    </row>
    <row r="28" spans="1:74" s="19" customFormat="1" ht="12.75" customHeight="1">
      <c r="A28" t="s">
        <v>205</v>
      </c>
      <c r="B28" s="3" t="s">
        <v>89</v>
      </c>
      <c r="C28" s="83">
        <v>47823.504800000002</v>
      </c>
      <c r="D28" t="s">
        <v>203</v>
      </c>
      <c r="E28" s="92">
        <f t="shared" si="12"/>
        <v>-3281.4934398799392</v>
      </c>
      <c r="F28" s="19">
        <f t="shared" si="13"/>
        <v>-3281.5</v>
      </c>
      <c r="G28" s="19">
        <f t="shared" si="14"/>
        <v>1.605099999869708E-2</v>
      </c>
      <c r="J28" s="92">
        <f t="shared" si="34"/>
        <v>1.605099999869708E-2</v>
      </c>
      <c r="P28" s="21">
        <f t="shared" si="31"/>
        <v>9.0688479307617542E-4</v>
      </c>
      <c r="Q28" s="22">
        <f t="shared" si="15"/>
        <v>32805.004800000002</v>
      </c>
      <c r="R28" s="19">
        <f t="shared" si="32"/>
        <v>2.2934422536111825E-4</v>
      </c>
      <c r="S28" s="137">
        <v>1</v>
      </c>
      <c r="Y28"/>
      <c r="Z28">
        <f t="shared" si="16"/>
        <v>-3281.5</v>
      </c>
      <c r="AA28" s="19">
        <f t="shared" si="17"/>
        <v>1.8967253735116842E-2</v>
      </c>
      <c r="AB28" s="19">
        <f t="shared" si="18"/>
        <v>-2.0093689433435882E-3</v>
      </c>
      <c r="AC28" s="19">
        <f t="shared" si="19"/>
        <v>1.5144115205620904E-2</v>
      </c>
      <c r="AD28" s="19">
        <f t="shared" si="20"/>
        <v>-2.9162537364197626E-3</v>
      </c>
      <c r="AE28" s="19">
        <f t="shared" si="21"/>
        <v>8.5045358551822262E-6</v>
      </c>
      <c r="AF28">
        <f t="shared" si="22"/>
        <v>1.5144115205620904E-2</v>
      </c>
      <c r="AG28" s="137"/>
      <c r="AH28">
        <f t="shared" si="23"/>
        <v>1.8060368942040668E-2</v>
      </c>
      <c r="AI28">
        <f t="shared" si="24"/>
        <v>0.1893939574368696</v>
      </c>
      <c r="AJ28">
        <f t="shared" si="25"/>
        <v>0.6691537253392652</v>
      </c>
      <c r="AK28">
        <f t="shared" si="26"/>
        <v>-0.24562312996946489</v>
      </c>
      <c r="AL28">
        <f t="shared" si="27"/>
        <v>-2.8473751100738927</v>
      </c>
      <c r="AM28">
        <f t="shared" si="28"/>
        <v>-6.748584028506305</v>
      </c>
      <c r="AN28" s="19">
        <f t="shared" si="29"/>
        <v>-2.1906828193548717</v>
      </c>
      <c r="AO28" s="19">
        <f t="shared" si="29"/>
        <v>-2.1837828247960354</v>
      </c>
      <c r="AP28" s="19">
        <f t="shared" si="29"/>
        <v>-2.1978034457662452</v>
      </c>
      <c r="AQ28" s="19">
        <f t="shared" si="29"/>
        <v>-2.1690145808826995</v>
      </c>
      <c r="AR28" s="19">
        <f t="shared" si="29"/>
        <v>-2.2269391798180576</v>
      </c>
      <c r="AS28" s="19">
        <f t="shared" si="29"/>
        <v>-2.104873019917942</v>
      </c>
      <c r="AT28" s="19">
        <f t="shared" si="29"/>
        <v>-2.3426435898701321</v>
      </c>
      <c r="AU28" s="19">
        <f t="shared" si="30"/>
        <v>-1.4978912743462929</v>
      </c>
      <c r="AV28"/>
      <c r="AW28">
        <v>-6400</v>
      </c>
      <c r="AX28">
        <f t="shared" si="1"/>
        <v>1.5617006671030643E-2</v>
      </c>
      <c r="AY28">
        <f t="shared" si="2"/>
        <v>3.5799695523237125E-3</v>
      </c>
      <c r="AZ28">
        <f t="shared" si="3"/>
        <v>1.203703711870693E-2</v>
      </c>
      <c r="BA28">
        <f t="shared" si="4"/>
        <v>0.15299777871363829</v>
      </c>
      <c r="BB28">
        <f t="shared" si="5"/>
        <v>0.42526334925796055</v>
      </c>
      <c r="BC28">
        <f t="shared" si="6"/>
        <v>-3.1411916690184216</v>
      </c>
      <c r="BD28">
        <f t="shared" si="7"/>
        <v>-4987.7230097897227</v>
      </c>
      <c r="BE28">
        <f t="shared" si="33"/>
        <v>-9.4233847435002964</v>
      </c>
      <c r="BF28">
        <f t="shared" si="33"/>
        <v>-9.4222899772936302</v>
      </c>
      <c r="BG28">
        <f t="shared" si="33"/>
        <v>-9.4235824981678853</v>
      </c>
      <c r="BH28">
        <f t="shared" si="33"/>
        <v>-9.422056500547038</v>
      </c>
      <c r="BI28">
        <f t="shared" si="33"/>
        <v>-9.4238581489906075</v>
      </c>
      <c r="BJ28">
        <f t="shared" si="33"/>
        <v>-9.4217310563612315</v>
      </c>
      <c r="BK28">
        <f t="shared" si="33"/>
        <v>-9.4242423796804839</v>
      </c>
      <c r="BL28">
        <f t="shared" si="9"/>
        <v>-9.4212774179744763</v>
      </c>
      <c r="BM28"/>
      <c r="BN28"/>
      <c r="BO28"/>
      <c r="BP28"/>
      <c r="BQ28"/>
      <c r="BR28"/>
      <c r="BS28"/>
      <c r="BT28"/>
    </row>
    <row r="29" spans="1:74" s="19" customFormat="1" ht="12.75" customHeight="1">
      <c r="A29" t="s">
        <v>205</v>
      </c>
      <c r="B29" s="3" t="s">
        <v>89</v>
      </c>
      <c r="C29" s="83">
        <v>47823.504800000002</v>
      </c>
      <c r="D29" t="s">
        <v>203</v>
      </c>
      <c r="E29" s="92">
        <f t="shared" si="12"/>
        <v>-3281.4934398799392</v>
      </c>
      <c r="F29" s="19">
        <f t="shared" si="13"/>
        <v>-3281.5</v>
      </c>
      <c r="G29" s="19">
        <f t="shared" si="14"/>
        <v>1.605099999869708E-2</v>
      </c>
      <c r="J29" s="92">
        <f t="shared" si="34"/>
        <v>1.605099999869708E-2</v>
      </c>
      <c r="P29" s="21">
        <f t="shared" si="31"/>
        <v>9.0688479307617542E-4</v>
      </c>
      <c r="Q29" s="22">
        <f t="shared" si="15"/>
        <v>32805.004800000002</v>
      </c>
      <c r="R29" s="19">
        <f t="shared" si="32"/>
        <v>2.2934422536111825E-4</v>
      </c>
      <c r="S29" s="137">
        <v>1</v>
      </c>
      <c r="Y29"/>
      <c r="Z29">
        <f t="shared" si="16"/>
        <v>-3281.5</v>
      </c>
      <c r="AA29" s="19">
        <f t="shared" si="17"/>
        <v>1.8967253735116842E-2</v>
      </c>
      <c r="AB29" s="19">
        <f t="shared" si="18"/>
        <v>-2.0093689433435882E-3</v>
      </c>
      <c r="AC29" s="19">
        <f t="shared" si="19"/>
        <v>1.5144115205620904E-2</v>
      </c>
      <c r="AD29" s="19">
        <f t="shared" si="20"/>
        <v>-2.9162537364197626E-3</v>
      </c>
      <c r="AE29" s="19">
        <f t="shared" si="21"/>
        <v>8.5045358551822262E-6</v>
      </c>
      <c r="AF29">
        <f t="shared" si="22"/>
        <v>1.5144115205620904E-2</v>
      </c>
      <c r="AG29" s="137"/>
      <c r="AH29">
        <f t="shared" si="23"/>
        <v>1.8060368942040668E-2</v>
      </c>
      <c r="AI29">
        <f t="shared" si="24"/>
        <v>0.1893939574368696</v>
      </c>
      <c r="AJ29">
        <f t="shared" si="25"/>
        <v>0.6691537253392652</v>
      </c>
      <c r="AK29">
        <f t="shared" si="26"/>
        <v>-0.24562312996946489</v>
      </c>
      <c r="AL29">
        <f t="shared" si="27"/>
        <v>-2.8473751100738927</v>
      </c>
      <c r="AM29">
        <f t="shared" si="28"/>
        <v>-6.748584028506305</v>
      </c>
      <c r="AN29" s="19">
        <f t="shared" si="29"/>
        <v>-2.1906828193548717</v>
      </c>
      <c r="AO29" s="19">
        <f t="shared" si="29"/>
        <v>-2.1837828247960354</v>
      </c>
      <c r="AP29" s="19">
        <f t="shared" si="29"/>
        <v>-2.1978034457662452</v>
      </c>
      <c r="AQ29" s="19">
        <f t="shared" si="29"/>
        <v>-2.1690145808826995</v>
      </c>
      <c r="AR29" s="19">
        <f t="shared" si="29"/>
        <v>-2.2269391798180576</v>
      </c>
      <c r="AS29" s="19">
        <f t="shared" si="29"/>
        <v>-2.104873019917942</v>
      </c>
      <c r="AT29" s="19">
        <f t="shared" si="29"/>
        <v>-2.3426435898701321</v>
      </c>
      <c r="AU29" s="19">
        <f t="shared" si="30"/>
        <v>-1.4978912743462929</v>
      </c>
      <c r="AV29"/>
      <c r="AW29">
        <v>-6300</v>
      </c>
      <c r="AX29">
        <f t="shared" si="1"/>
        <v>1.6868879622774342E-2</v>
      </c>
      <c r="AY29">
        <f t="shared" si="2"/>
        <v>3.4821491530948154E-3</v>
      </c>
      <c r="AZ29">
        <f t="shared" si="3"/>
        <v>1.3386730469679527E-2</v>
      </c>
      <c r="BA29">
        <f t="shared" si="4"/>
        <v>0.15339012253889961</v>
      </c>
      <c r="BB29">
        <f t="shared" si="5"/>
        <v>0.45225580526732939</v>
      </c>
      <c r="BC29">
        <f t="shared" si="6"/>
        <v>-3.1111515376190346</v>
      </c>
      <c r="BD29">
        <f t="shared" si="7"/>
        <v>-65.695540069734193</v>
      </c>
      <c r="BE29">
        <f t="shared" si="33"/>
        <v>-9.3191008515112497</v>
      </c>
      <c r="BF29">
        <f t="shared" si="33"/>
        <v>-9.2444637722761343</v>
      </c>
      <c r="BG29">
        <f t="shared" si="33"/>
        <v>-9.3334314009987942</v>
      </c>
      <c r="BH29">
        <f t="shared" si="33"/>
        <v>-9.2272379121603478</v>
      </c>
      <c r="BI29">
        <f t="shared" si="33"/>
        <v>-9.3538363359444574</v>
      </c>
      <c r="BJ29">
        <f t="shared" si="33"/>
        <v>-9.2026061378937101</v>
      </c>
      <c r="BK29">
        <f t="shared" si="33"/>
        <v>-9.3829647617612597</v>
      </c>
      <c r="BL29">
        <f t="shared" si="9"/>
        <v>-9.1672005815586299</v>
      </c>
      <c r="BM29"/>
      <c r="BN29"/>
      <c r="BO29"/>
      <c r="BP29"/>
      <c r="BQ29"/>
      <c r="BR29"/>
      <c r="BS29"/>
      <c r="BT29"/>
    </row>
    <row r="30" spans="1:74" s="19" customFormat="1" ht="12.75" customHeight="1">
      <c r="A30" t="s">
        <v>205</v>
      </c>
      <c r="B30" s="3" t="s">
        <v>89</v>
      </c>
      <c r="C30" s="83">
        <v>47840.635999999999</v>
      </c>
      <c r="D30" t="s">
        <v>203</v>
      </c>
      <c r="E30" s="92">
        <f t="shared" si="12"/>
        <v>-3274.491836939882</v>
      </c>
      <c r="F30" s="19">
        <f t="shared" si="13"/>
        <v>-3274.5</v>
      </c>
      <c r="G30" s="19">
        <f t="shared" si="14"/>
        <v>1.9972999994934071E-2</v>
      </c>
      <c r="J30" s="92">
        <f t="shared" si="34"/>
        <v>1.9972999994934071E-2</v>
      </c>
      <c r="P30" s="21">
        <f t="shared" si="31"/>
        <v>9.0176187345042706E-4</v>
      </c>
      <c r="Q30" s="22">
        <f t="shared" si="15"/>
        <v>32822.135999999999</v>
      </c>
      <c r="R30" s="19">
        <f t="shared" si="32"/>
        <v>3.6371212348633095E-4</v>
      </c>
      <c r="S30" s="137">
        <v>1</v>
      </c>
      <c r="Y30"/>
      <c r="Z30">
        <f t="shared" si="16"/>
        <v>-3274.5</v>
      </c>
      <c r="AA30" s="19">
        <f t="shared" si="17"/>
        <v>1.8937747821881797E-2</v>
      </c>
      <c r="AB30" s="19">
        <f t="shared" si="18"/>
        <v>1.9370140465027018E-3</v>
      </c>
      <c r="AC30" s="19">
        <f t="shared" si="19"/>
        <v>1.9071238121483643E-2</v>
      </c>
      <c r="AD30" s="19">
        <f t="shared" si="20"/>
        <v>1.0352521730522743E-3</v>
      </c>
      <c r="AE30" s="19">
        <f t="shared" si="21"/>
        <v>1.071747061809456E-6</v>
      </c>
      <c r="AF30">
        <f t="shared" si="22"/>
        <v>1.9071238121483643E-2</v>
      </c>
      <c r="AG30" s="137"/>
      <c r="AH30">
        <f t="shared" si="23"/>
        <v>1.8035985948431369E-2</v>
      </c>
      <c r="AI30">
        <f t="shared" si="24"/>
        <v>0.19047938298241218</v>
      </c>
      <c r="AJ30">
        <f t="shared" si="25"/>
        <v>0.67240759829410846</v>
      </c>
      <c r="AK30">
        <f t="shared" si="26"/>
        <v>-0.24917714349297745</v>
      </c>
      <c r="AL30">
        <f t="shared" si="27"/>
        <v>-2.842987789117617</v>
      </c>
      <c r="AM30">
        <f t="shared" si="28"/>
        <v>-6.6479729367505254</v>
      </c>
      <c r="AN30" s="19">
        <f t="shared" si="29"/>
        <v>-2.1784035953384659</v>
      </c>
      <c r="AO30" s="19">
        <f t="shared" si="29"/>
        <v>-2.1723908107457159</v>
      </c>
      <c r="AP30" s="19">
        <f t="shared" si="29"/>
        <v>-2.1848217440815234</v>
      </c>
      <c r="AQ30" s="19">
        <f t="shared" si="29"/>
        <v>-2.1588684321517855</v>
      </c>
      <c r="AR30" s="19">
        <f t="shared" si="29"/>
        <v>-2.2120099986498598</v>
      </c>
      <c r="AS30" s="19">
        <f t="shared" si="29"/>
        <v>-2.0982110546063866</v>
      </c>
      <c r="AT30" s="19">
        <f t="shared" si="29"/>
        <v>-2.3236273790403295</v>
      </c>
      <c r="AU30" s="19">
        <f t="shared" si="30"/>
        <v>-1.4801058957971835</v>
      </c>
      <c r="AV30"/>
      <c r="AW30">
        <v>-6200</v>
      </c>
      <c r="AX30">
        <f t="shared" si="1"/>
        <v>1.8147811606537233E-2</v>
      </c>
      <c r="AY30">
        <f t="shared" si="2"/>
        <v>3.3851307015594989E-3</v>
      </c>
      <c r="AZ30">
        <f t="shared" si="3"/>
        <v>1.4762680904977734E-2</v>
      </c>
      <c r="BA30">
        <f t="shared" si="4"/>
        <v>0.15480333495761567</v>
      </c>
      <c r="BB30">
        <f t="shared" si="5"/>
        <v>0.48307162574679297</v>
      </c>
      <c r="BC30">
        <f t="shared" si="6"/>
        <v>-3.0762850741044647</v>
      </c>
      <c r="BD30">
        <f t="shared" si="7"/>
        <v>-30.613431374490762</v>
      </c>
      <c r="BE30">
        <f t="shared" si="33"/>
        <v>-9.1987538295255273</v>
      </c>
      <c r="BF30">
        <f t="shared" si="33"/>
        <v>-9.080810616751311</v>
      </c>
      <c r="BG30">
        <f t="shared" si="33"/>
        <v>-9.2254844434748655</v>
      </c>
      <c r="BH30">
        <f t="shared" si="33"/>
        <v>-9.0470777354259617</v>
      </c>
      <c r="BI30">
        <f t="shared" si="33"/>
        <v>-9.2659604775528894</v>
      </c>
      <c r="BJ30">
        <f t="shared" si="33"/>
        <v>-8.9951075798648468</v>
      </c>
      <c r="BK30">
        <f t="shared" si="33"/>
        <v>-9.3278332482237847</v>
      </c>
      <c r="BL30">
        <f t="shared" si="9"/>
        <v>-8.9131237451427836</v>
      </c>
      <c r="BM30"/>
      <c r="BN30"/>
      <c r="BO30"/>
      <c r="BP30"/>
      <c r="BQ30"/>
      <c r="BR30"/>
      <c r="BS30"/>
      <c r="BT30"/>
    </row>
    <row r="31" spans="1:74" s="19" customFormat="1" ht="12.75" customHeight="1">
      <c r="A31" t="s">
        <v>205</v>
      </c>
      <c r="B31" s="3" t="s">
        <v>89</v>
      </c>
      <c r="C31" s="83">
        <v>47840.635999999999</v>
      </c>
      <c r="D31" t="s">
        <v>203</v>
      </c>
      <c r="E31" s="92">
        <f t="shared" si="12"/>
        <v>-3274.491836939882</v>
      </c>
      <c r="F31" s="19">
        <f t="shared" si="13"/>
        <v>-3274.5</v>
      </c>
      <c r="G31" s="19">
        <f t="shared" si="14"/>
        <v>1.9972999994934071E-2</v>
      </c>
      <c r="J31" s="92">
        <f t="shared" si="34"/>
        <v>1.9972999994934071E-2</v>
      </c>
      <c r="P31" s="21">
        <f t="shared" si="31"/>
        <v>9.0176187345042706E-4</v>
      </c>
      <c r="Q31" s="22">
        <f t="shared" si="15"/>
        <v>32822.135999999999</v>
      </c>
      <c r="R31" s="19">
        <f t="shared" si="32"/>
        <v>3.6371212348633095E-4</v>
      </c>
      <c r="S31" s="137">
        <v>1</v>
      </c>
      <c r="Y31"/>
      <c r="Z31">
        <f t="shared" si="16"/>
        <v>-3274.5</v>
      </c>
      <c r="AA31" s="19">
        <f t="shared" si="17"/>
        <v>1.8937747821881797E-2</v>
      </c>
      <c r="AB31" s="19">
        <f t="shared" si="18"/>
        <v>1.9370140465027018E-3</v>
      </c>
      <c r="AC31" s="19">
        <f t="shared" si="19"/>
        <v>1.9071238121483643E-2</v>
      </c>
      <c r="AD31" s="19">
        <f t="shared" si="20"/>
        <v>1.0352521730522743E-3</v>
      </c>
      <c r="AE31" s="19">
        <f t="shared" si="21"/>
        <v>1.071747061809456E-6</v>
      </c>
      <c r="AF31">
        <f t="shared" si="22"/>
        <v>1.9071238121483643E-2</v>
      </c>
      <c r="AG31" s="137"/>
      <c r="AH31">
        <f t="shared" si="23"/>
        <v>1.8035985948431369E-2</v>
      </c>
      <c r="AI31">
        <f t="shared" si="24"/>
        <v>0.19047938298241218</v>
      </c>
      <c r="AJ31">
        <f t="shared" si="25"/>
        <v>0.67240759829410846</v>
      </c>
      <c r="AK31">
        <f t="shared" si="26"/>
        <v>-0.24917714349297745</v>
      </c>
      <c r="AL31">
        <f t="shared" si="27"/>
        <v>-2.842987789117617</v>
      </c>
      <c r="AM31">
        <f t="shared" si="28"/>
        <v>-6.6479729367505254</v>
      </c>
      <c r="AN31" s="19">
        <f t="shared" ref="AN31:AT40" si="35">$AU31+$AB$7*SIN(AO31)</f>
        <v>-2.1784035953384659</v>
      </c>
      <c r="AO31" s="19">
        <f t="shared" si="35"/>
        <v>-2.1723908107457159</v>
      </c>
      <c r="AP31" s="19">
        <f t="shared" si="35"/>
        <v>-2.1848217440815234</v>
      </c>
      <c r="AQ31" s="19">
        <f t="shared" si="35"/>
        <v>-2.1588684321517855</v>
      </c>
      <c r="AR31" s="19">
        <f t="shared" si="35"/>
        <v>-2.2120099986498598</v>
      </c>
      <c r="AS31" s="19">
        <f t="shared" si="35"/>
        <v>-2.0982110546063866</v>
      </c>
      <c r="AT31" s="19">
        <f t="shared" si="35"/>
        <v>-2.3236273790403295</v>
      </c>
      <c r="AU31" s="19">
        <f t="shared" si="30"/>
        <v>-1.4801058957971835</v>
      </c>
      <c r="AV31"/>
      <c r="AW31">
        <v>-6100</v>
      </c>
      <c r="AX31">
        <f t="shared" si="1"/>
        <v>1.9406120801726861E-2</v>
      </c>
      <c r="AY31">
        <f t="shared" si="2"/>
        <v>3.2889141977177619E-3</v>
      </c>
      <c r="AZ31">
        <f t="shared" si="3"/>
        <v>1.6117206604009098E-2</v>
      </c>
      <c r="BA31">
        <f t="shared" si="4"/>
        <v>0.1578671155068041</v>
      </c>
      <c r="BB31">
        <f t="shared" si="5"/>
        <v>0.5193856713580105</v>
      </c>
      <c r="BC31">
        <f t="shared" si="6"/>
        <v>-3.034312612349217</v>
      </c>
      <c r="BD31">
        <f t="shared" si="7"/>
        <v>-18.624913273540507</v>
      </c>
      <c r="BE31">
        <f t="shared" si="33"/>
        <v>-9.0559164047891372</v>
      </c>
      <c r="BF31">
        <f t="shared" si="33"/>
        <v>-8.9371204306104293</v>
      </c>
      <c r="BG31">
        <f t="shared" si="33"/>
        <v>-9.0902713662782499</v>
      </c>
      <c r="BH31">
        <f t="shared" si="33"/>
        <v>-8.8906177580378287</v>
      </c>
      <c r="BI31">
        <f t="shared" si="33"/>
        <v>-9.1478515066877009</v>
      </c>
      <c r="BJ31">
        <f t="shared" si="33"/>
        <v>-8.809605346663588</v>
      </c>
      <c r="BK31">
        <f t="shared" si="33"/>
        <v>-9.246073857148037</v>
      </c>
      <c r="BL31">
        <f t="shared" si="9"/>
        <v>-8.6590469087269355</v>
      </c>
      <c r="BM31"/>
      <c r="BN31"/>
      <c r="BO31"/>
      <c r="BP31"/>
      <c r="BQ31"/>
      <c r="BR31"/>
      <c r="BS31"/>
      <c r="BT31"/>
    </row>
    <row r="32" spans="1:74" s="19" customFormat="1" ht="12.75" customHeight="1">
      <c r="A32" t="s">
        <v>205</v>
      </c>
      <c r="B32" s="3" t="s">
        <v>89</v>
      </c>
      <c r="C32" s="83">
        <v>47850.421000000002</v>
      </c>
      <c r="D32" t="s">
        <v>203</v>
      </c>
      <c r="E32" s="92">
        <f t="shared" si="12"/>
        <v>-3270.4926608886717</v>
      </c>
      <c r="F32" s="19">
        <f t="shared" si="13"/>
        <v>-3270.5</v>
      </c>
      <c r="G32" s="19">
        <f t="shared" si="14"/>
        <v>1.7956999996386003E-2</v>
      </c>
      <c r="J32" s="92">
        <f t="shared" si="34"/>
        <v>1.7956999996386003E-2</v>
      </c>
      <c r="P32" s="21">
        <f t="shared" si="31"/>
        <v>8.988362550920681E-4</v>
      </c>
      <c r="Q32" s="22">
        <f t="shared" si="15"/>
        <v>32831.921000000002</v>
      </c>
      <c r="R32" s="19">
        <f t="shared" si="32"/>
        <v>2.9098095022479504E-4</v>
      </c>
      <c r="S32" s="137">
        <v>1</v>
      </c>
      <c r="Y32"/>
      <c r="Z32">
        <f t="shared" si="16"/>
        <v>-3270.5</v>
      </c>
      <c r="AA32" s="19">
        <f t="shared" si="17"/>
        <v>1.8919632078241509E-2</v>
      </c>
      <c r="AB32" s="19">
        <f t="shared" si="18"/>
        <v>-6.3795826763437397E-5</v>
      </c>
      <c r="AC32" s="19">
        <f t="shared" si="19"/>
        <v>1.7058163741293934E-2</v>
      </c>
      <c r="AD32" s="19">
        <f t="shared" si="20"/>
        <v>-9.6263208185550647E-4</v>
      </c>
      <c r="AE32" s="19">
        <f t="shared" si="21"/>
        <v>9.2666052501746647E-7</v>
      </c>
      <c r="AF32">
        <f t="shared" si="22"/>
        <v>1.7058163741293934E-2</v>
      </c>
      <c r="AG32" s="137"/>
      <c r="AH32">
        <f t="shared" si="23"/>
        <v>1.802079582314944E-2</v>
      </c>
      <c r="AI32">
        <f t="shared" si="24"/>
        <v>0.19111092488697756</v>
      </c>
      <c r="AJ32">
        <f t="shared" si="25"/>
        <v>0.67427379177987068</v>
      </c>
      <c r="AK32">
        <f t="shared" si="26"/>
        <v>-0.25121970937538979</v>
      </c>
      <c r="AL32">
        <f t="shared" si="27"/>
        <v>-2.8404636262831455</v>
      </c>
      <c r="AM32">
        <f t="shared" si="28"/>
        <v>-6.5914070540508556</v>
      </c>
      <c r="AN32" s="19">
        <f t="shared" si="35"/>
        <v>-2.1713708063711721</v>
      </c>
      <c r="AO32" s="19">
        <f t="shared" si="35"/>
        <v>-2.1658293757213642</v>
      </c>
      <c r="AP32" s="19">
        <f t="shared" si="35"/>
        <v>-2.1774023875459019</v>
      </c>
      <c r="AQ32" s="19">
        <f t="shared" si="35"/>
        <v>-2.1530034337561013</v>
      </c>
      <c r="AR32" s="19">
        <f t="shared" si="35"/>
        <v>-2.2034778105800763</v>
      </c>
      <c r="AS32" s="19">
        <f t="shared" si="35"/>
        <v>-2.0943726968893426</v>
      </c>
      <c r="AT32" s="19">
        <f t="shared" si="35"/>
        <v>-2.3126411497202097</v>
      </c>
      <c r="AU32" s="19">
        <f t="shared" si="30"/>
        <v>-1.4699428223405495</v>
      </c>
      <c r="AV32"/>
      <c r="AW32">
        <v>-6000</v>
      </c>
      <c r="AX32">
        <f t="shared" si="1"/>
        <v>2.0442640388161643E-2</v>
      </c>
      <c r="AY32">
        <f t="shared" si="2"/>
        <v>3.1934996415696054E-3</v>
      </c>
      <c r="AZ32">
        <f t="shared" si="3"/>
        <v>1.7249140746592038E-2</v>
      </c>
      <c r="BA32">
        <f t="shared" si="4"/>
        <v>0.16326305289193233</v>
      </c>
      <c r="BB32">
        <f t="shared" si="5"/>
        <v>0.56025950586656315</v>
      </c>
      <c r="BC32">
        <f t="shared" si="6"/>
        <v>-2.9857454463003301</v>
      </c>
      <c r="BD32">
        <f t="shared" si="7"/>
        <v>-12.807097004931997</v>
      </c>
      <c r="BE32">
        <f t="shared" ref="BE32:BK41" si="36">$BL32+$AB$7*SIN(BF32)</f>
        <v>-8.8949425020901103</v>
      </c>
      <c r="BF32">
        <f t="shared" si="36"/>
        <v>-8.8079160474730624</v>
      </c>
      <c r="BG32">
        <f t="shared" si="36"/>
        <v>-8.9289820688596517</v>
      </c>
      <c r="BH32">
        <f t="shared" si="36"/>
        <v>-8.7577336246632367</v>
      </c>
      <c r="BI32">
        <f t="shared" si="36"/>
        <v>-8.9952026152997657</v>
      </c>
      <c r="BJ32">
        <f t="shared" si="36"/>
        <v>-8.6537835163300638</v>
      </c>
      <c r="BK32">
        <f t="shared" si="36"/>
        <v>-9.126622342843639</v>
      </c>
      <c r="BL32">
        <f t="shared" si="9"/>
        <v>-8.4049700723110892</v>
      </c>
      <c r="BM32"/>
      <c r="BN32"/>
      <c r="BO32"/>
      <c r="BP32"/>
      <c r="BQ32"/>
      <c r="BR32"/>
      <c r="BS32"/>
      <c r="BT32"/>
    </row>
    <row r="33" spans="1:72" s="19" customFormat="1" ht="12.75" customHeight="1">
      <c r="A33" t="s">
        <v>205</v>
      </c>
      <c r="B33" s="3" t="s">
        <v>89</v>
      </c>
      <c r="C33" s="83">
        <v>47850.421000000002</v>
      </c>
      <c r="D33" t="s">
        <v>203</v>
      </c>
      <c r="E33" s="92">
        <f t="shared" si="12"/>
        <v>-3270.4926608886717</v>
      </c>
      <c r="F33" s="19">
        <f t="shared" si="13"/>
        <v>-3270.5</v>
      </c>
      <c r="G33" s="19">
        <f t="shared" si="14"/>
        <v>1.7956999996386003E-2</v>
      </c>
      <c r="J33" s="92">
        <f t="shared" si="34"/>
        <v>1.7956999996386003E-2</v>
      </c>
      <c r="P33" s="21">
        <f t="shared" si="31"/>
        <v>8.988362550920681E-4</v>
      </c>
      <c r="Q33" s="22">
        <f t="shared" si="15"/>
        <v>32831.921000000002</v>
      </c>
      <c r="R33" s="19">
        <f t="shared" si="32"/>
        <v>2.9098095022479504E-4</v>
      </c>
      <c r="S33" s="137">
        <v>1</v>
      </c>
      <c r="Y33"/>
      <c r="Z33">
        <f t="shared" si="16"/>
        <v>-3270.5</v>
      </c>
      <c r="AA33" s="19">
        <f t="shared" si="17"/>
        <v>1.8919632078241509E-2</v>
      </c>
      <c r="AB33" s="19">
        <f t="shared" si="18"/>
        <v>-6.3795826763437397E-5</v>
      </c>
      <c r="AC33" s="19">
        <f t="shared" si="19"/>
        <v>1.7058163741293934E-2</v>
      </c>
      <c r="AD33" s="19">
        <f t="shared" si="20"/>
        <v>-9.6263208185550647E-4</v>
      </c>
      <c r="AE33" s="19">
        <f t="shared" si="21"/>
        <v>9.2666052501746647E-7</v>
      </c>
      <c r="AF33">
        <f t="shared" si="22"/>
        <v>1.7058163741293934E-2</v>
      </c>
      <c r="AG33" s="137"/>
      <c r="AH33">
        <f t="shared" si="23"/>
        <v>1.802079582314944E-2</v>
      </c>
      <c r="AI33">
        <f t="shared" si="24"/>
        <v>0.19111092488697756</v>
      </c>
      <c r="AJ33">
        <f t="shared" si="25"/>
        <v>0.67427379177987068</v>
      </c>
      <c r="AK33">
        <f t="shared" si="26"/>
        <v>-0.25121970937538979</v>
      </c>
      <c r="AL33">
        <f t="shared" si="27"/>
        <v>-2.8404636262831455</v>
      </c>
      <c r="AM33">
        <f t="shared" si="28"/>
        <v>-6.5914070540508556</v>
      </c>
      <c r="AN33" s="19">
        <f t="shared" si="35"/>
        <v>-2.1713708063711721</v>
      </c>
      <c r="AO33" s="19">
        <f t="shared" si="35"/>
        <v>-2.1658293757213642</v>
      </c>
      <c r="AP33" s="19">
        <f t="shared" si="35"/>
        <v>-2.1774023875459019</v>
      </c>
      <c r="AQ33" s="19">
        <f t="shared" si="35"/>
        <v>-2.1530034337561013</v>
      </c>
      <c r="AR33" s="19">
        <f t="shared" si="35"/>
        <v>-2.2034778105800763</v>
      </c>
      <c r="AS33" s="19">
        <f t="shared" si="35"/>
        <v>-2.0943726968893426</v>
      </c>
      <c r="AT33" s="19">
        <f t="shared" si="35"/>
        <v>-2.3126411497202097</v>
      </c>
      <c r="AU33" s="19">
        <f t="shared" si="30"/>
        <v>-1.4699428223405495</v>
      </c>
      <c r="AV33"/>
      <c r="AW33">
        <v>-5900</v>
      </c>
      <c r="AX33">
        <f t="shared" si="1"/>
        <v>2.1058180303719646E-2</v>
      </c>
      <c r="AY33">
        <f t="shared" si="2"/>
        <v>3.0988870331150283E-3</v>
      </c>
      <c r="AZ33">
        <f t="shared" si="3"/>
        <v>1.7959293270604616E-2</v>
      </c>
      <c r="BA33">
        <f t="shared" si="4"/>
        <v>0.17146877435594088</v>
      </c>
      <c r="BB33">
        <f t="shared" si="5"/>
        <v>0.60365334053420439</v>
      </c>
      <c r="BC33">
        <f t="shared" si="6"/>
        <v>-2.9323688581991454</v>
      </c>
      <c r="BD33">
        <f t="shared" si="7"/>
        <v>-9.5242460438705852</v>
      </c>
      <c r="BE33">
        <f t="shared" si="36"/>
        <v>-8.7251726262554055</v>
      </c>
      <c r="BF33">
        <f t="shared" si="36"/>
        <v>-8.6797205972919009</v>
      </c>
      <c r="BG33">
        <f t="shared" si="36"/>
        <v>-8.7504765770044983</v>
      </c>
      <c r="BH33">
        <f t="shared" si="36"/>
        <v>-8.6382733989510641</v>
      </c>
      <c r="BI33">
        <f t="shared" si="36"/>
        <v>-8.8116631034508721</v>
      </c>
      <c r="BJ33">
        <f t="shared" si="36"/>
        <v>-8.5299082037279579</v>
      </c>
      <c r="BK33">
        <f t="shared" si="36"/>
        <v>-8.960834614533546</v>
      </c>
      <c r="BL33">
        <f t="shared" si="9"/>
        <v>-8.1508932358952428</v>
      </c>
      <c r="BM33"/>
      <c r="BN33"/>
      <c r="BO33"/>
      <c r="BP33"/>
      <c r="BQ33"/>
      <c r="BR33"/>
      <c r="BS33"/>
      <c r="BT33"/>
    </row>
    <row r="34" spans="1:72" s="19" customFormat="1" ht="12.75" customHeight="1">
      <c r="A34" t="s">
        <v>205</v>
      </c>
      <c r="B34" s="3" t="s">
        <v>89</v>
      </c>
      <c r="C34" s="83">
        <v>47943.4012</v>
      </c>
      <c r="D34" t="s">
        <v>203</v>
      </c>
      <c r="E34" s="92">
        <f t="shared" si="12"/>
        <v>-3232.4912108041931</v>
      </c>
      <c r="F34" s="19">
        <f t="shared" si="13"/>
        <v>-3232.5</v>
      </c>
      <c r="G34" s="19">
        <f t="shared" si="14"/>
        <v>2.1504999996977858E-2</v>
      </c>
      <c r="J34" s="92">
        <f t="shared" si="34"/>
        <v>2.1504999996977858E-2</v>
      </c>
      <c r="P34" s="21">
        <f t="shared" si="31"/>
        <v>8.7110687611360567E-4</v>
      </c>
      <c r="Q34" s="22">
        <f t="shared" si="15"/>
        <v>32924.9012</v>
      </c>
      <c r="R34" s="19">
        <f t="shared" si="32"/>
        <v>4.2575754532324915E-4</v>
      </c>
      <c r="S34" s="137">
        <v>1</v>
      </c>
      <c r="Y34"/>
      <c r="Z34">
        <f t="shared" si="16"/>
        <v>-3232.5</v>
      </c>
      <c r="AA34" s="19">
        <f t="shared" si="17"/>
        <v>1.8700809194190472E-2</v>
      </c>
      <c r="AB34" s="19">
        <f t="shared" si="18"/>
        <v>3.675297678900992E-3</v>
      </c>
      <c r="AC34" s="19">
        <f t="shared" si="19"/>
        <v>2.0633893120864253E-2</v>
      </c>
      <c r="AD34" s="19">
        <f t="shared" si="20"/>
        <v>2.8041908027873867E-3</v>
      </c>
      <c r="AE34" s="19">
        <f t="shared" si="21"/>
        <v>7.8634860584373691E-6</v>
      </c>
      <c r="AF34">
        <f t="shared" si="22"/>
        <v>2.0633893120864253E-2</v>
      </c>
      <c r="AG34" s="137"/>
      <c r="AH34">
        <f t="shared" si="23"/>
        <v>1.7829702318076866E-2</v>
      </c>
      <c r="AI34">
        <f t="shared" si="24"/>
        <v>0.1975564563749751</v>
      </c>
      <c r="AJ34">
        <f t="shared" si="25"/>
        <v>0.69229158557827353</v>
      </c>
      <c r="AK34">
        <f t="shared" si="26"/>
        <v>-0.27110373938839138</v>
      </c>
      <c r="AL34">
        <f t="shared" si="27"/>
        <v>-2.815784648682917</v>
      </c>
      <c r="AM34">
        <f t="shared" si="28"/>
        <v>-6.0841869489764084</v>
      </c>
      <c r="AN34" s="19">
        <f t="shared" si="35"/>
        <v>-2.1038424039512074</v>
      </c>
      <c r="AO34" s="19">
        <f t="shared" si="35"/>
        <v>-2.1016149854275019</v>
      </c>
      <c r="AP34" s="19">
        <f t="shared" si="35"/>
        <v>-2.1067869333861302</v>
      </c>
      <c r="AQ34" s="19">
        <f t="shared" si="35"/>
        <v>-2.0947071560272565</v>
      </c>
      <c r="AR34" s="19">
        <f t="shared" si="35"/>
        <v>-2.1225481959486014</v>
      </c>
      <c r="AS34" s="19">
        <f t="shared" si="35"/>
        <v>-2.056219414662654</v>
      </c>
      <c r="AT34" s="19">
        <f t="shared" si="35"/>
        <v>-2.2039465152769111</v>
      </c>
      <c r="AU34" s="19">
        <f t="shared" si="30"/>
        <v>-1.3733936245025276</v>
      </c>
      <c r="AV34"/>
      <c r="AW34">
        <v>-5800</v>
      </c>
      <c r="AX34">
        <f t="shared" ref="AX34:AX65" si="37">AB$3+AB$4*AW34+AB$5*AW34^2+AZ34</f>
        <v>2.1157182247146217E-2</v>
      </c>
      <c r="AY34">
        <f t="shared" ref="AY34:AY65" si="38">AB$3+AB$4*AW34+AB$5*AW34^2</f>
        <v>3.0050763723540315E-3</v>
      </c>
      <c r="AZ34">
        <f t="shared" ref="AZ34:AZ65" si="39">$AB$6*($AB$11/BA34*BB34+$AB$12)</f>
        <v>1.8152105874792185E-2</v>
      </c>
      <c r="BA34">
        <f t="shared" ref="BA34:BA65" si="40">1+$AB$7*COS(BC34)</f>
        <v>0.18289427381106371</v>
      </c>
      <c r="BB34">
        <f t="shared" ref="BB34:BB65" si="41">SIN(BC34+RADIANS($AB$9))</f>
        <v>0.64828864101401662</v>
      </c>
      <c r="BC34">
        <f t="shared" ref="BC34:BC65" si="42">2*ATAN(BD34)</f>
        <v>-2.8751098895421081</v>
      </c>
      <c r="BD34">
        <f t="shared" ref="BD34:BD65" si="43">SQRT((1+$AB$7)/(1-$AB$7))*TAN(BE34/2)</f>
        <v>-7.4607093815550085</v>
      </c>
      <c r="BE34">
        <f t="shared" si="36"/>
        <v>-8.5531032028377325</v>
      </c>
      <c r="BF34">
        <f t="shared" si="36"/>
        <v>-8.5383243184845625</v>
      </c>
      <c r="BG34">
        <f t="shared" si="36"/>
        <v>-8.5654770174880053</v>
      </c>
      <c r="BH34">
        <f t="shared" si="36"/>
        <v>-8.5148757858443584</v>
      </c>
      <c r="BI34">
        <f t="shared" si="36"/>
        <v>-8.6068917232975863</v>
      </c>
      <c r="BJ34">
        <f t="shared" si="36"/>
        <v>-8.4305481987686761</v>
      </c>
      <c r="BK34">
        <f t="shared" si="36"/>
        <v>-8.7430417605069444</v>
      </c>
      <c r="BL34">
        <f t="shared" ref="BL34:BL65" si="44">RADIANS($AB$9)+$AB$18*(AW34-AB$15)</f>
        <v>-7.8968163994793965</v>
      </c>
      <c r="BM34"/>
      <c r="BN34"/>
      <c r="BO34"/>
      <c r="BP34"/>
      <c r="BQ34"/>
      <c r="BR34"/>
      <c r="BS34"/>
      <c r="BT34"/>
    </row>
    <row r="35" spans="1:72" s="19" customFormat="1" ht="12.75" customHeight="1">
      <c r="A35" t="s">
        <v>205</v>
      </c>
      <c r="B35" s="3" t="s">
        <v>89</v>
      </c>
      <c r="C35" s="83">
        <v>47943.4012</v>
      </c>
      <c r="D35" t="s">
        <v>203</v>
      </c>
      <c r="E35" s="92">
        <f t="shared" si="12"/>
        <v>-3232.4912108041931</v>
      </c>
      <c r="F35" s="19">
        <f t="shared" si="13"/>
        <v>-3232.5</v>
      </c>
      <c r="G35" s="19">
        <f t="shared" si="14"/>
        <v>2.1504999996977858E-2</v>
      </c>
      <c r="J35" s="92">
        <f t="shared" si="34"/>
        <v>2.1504999996977858E-2</v>
      </c>
      <c r="P35" s="21">
        <f t="shared" si="31"/>
        <v>8.7110687611360567E-4</v>
      </c>
      <c r="Q35" s="22">
        <f t="shared" si="15"/>
        <v>32924.9012</v>
      </c>
      <c r="R35" s="19">
        <f t="shared" si="32"/>
        <v>4.2575754532324915E-4</v>
      </c>
      <c r="S35" s="137">
        <v>1</v>
      </c>
      <c r="Y35"/>
      <c r="Z35">
        <f t="shared" si="16"/>
        <v>-3232.5</v>
      </c>
      <c r="AA35" s="19">
        <f t="shared" si="17"/>
        <v>1.8700809194190472E-2</v>
      </c>
      <c r="AB35" s="19">
        <f t="shared" si="18"/>
        <v>3.675297678900992E-3</v>
      </c>
      <c r="AC35" s="19">
        <f t="shared" si="19"/>
        <v>2.0633893120864253E-2</v>
      </c>
      <c r="AD35" s="19">
        <f t="shared" si="20"/>
        <v>2.8041908027873867E-3</v>
      </c>
      <c r="AE35" s="19">
        <f t="shared" si="21"/>
        <v>7.8634860584373691E-6</v>
      </c>
      <c r="AF35">
        <f t="shared" si="22"/>
        <v>2.0633893120864253E-2</v>
      </c>
      <c r="AG35" s="137"/>
      <c r="AH35">
        <f t="shared" si="23"/>
        <v>1.7829702318076866E-2</v>
      </c>
      <c r="AI35">
        <f t="shared" si="24"/>
        <v>0.1975564563749751</v>
      </c>
      <c r="AJ35">
        <f t="shared" si="25"/>
        <v>0.69229158557827353</v>
      </c>
      <c r="AK35">
        <f t="shared" si="26"/>
        <v>-0.27110373938839138</v>
      </c>
      <c r="AL35">
        <f t="shared" si="27"/>
        <v>-2.815784648682917</v>
      </c>
      <c r="AM35">
        <f t="shared" si="28"/>
        <v>-6.0841869489764084</v>
      </c>
      <c r="AN35" s="19">
        <f t="shared" si="35"/>
        <v>-2.1038424039512074</v>
      </c>
      <c r="AO35" s="19">
        <f t="shared" si="35"/>
        <v>-2.1016149854275019</v>
      </c>
      <c r="AP35" s="19">
        <f t="shared" si="35"/>
        <v>-2.1067869333861302</v>
      </c>
      <c r="AQ35" s="19">
        <f t="shared" si="35"/>
        <v>-2.0947071560272565</v>
      </c>
      <c r="AR35" s="19">
        <f t="shared" si="35"/>
        <v>-2.1225481959486014</v>
      </c>
      <c r="AS35" s="19">
        <f t="shared" si="35"/>
        <v>-2.056219414662654</v>
      </c>
      <c r="AT35" s="19">
        <f t="shared" si="35"/>
        <v>-2.2039465152769111</v>
      </c>
      <c r="AU35" s="19">
        <f t="shared" si="30"/>
        <v>-1.3733936245025276</v>
      </c>
      <c r="AV35"/>
      <c r="AW35">
        <v>-5700</v>
      </c>
      <c r="AX35">
        <f t="shared" si="37"/>
        <v>2.0707237537579169E-2</v>
      </c>
      <c r="AY35">
        <f t="shared" si="38"/>
        <v>2.9120676592866148E-3</v>
      </c>
      <c r="AZ35">
        <f t="shared" si="39"/>
        <v>1.7795169878292553E-2</v>
      </c>
      <c r="BA35">
        <f t="shared" si="40"/>
        <v>0.19855225662681497</v>
      </c>
      <c r="BB35">
        <f t="shared" si="41"/>
        <v>0.69492331000261165</v>
      </c>
      <c r="BC35">
        <f t="shared" si="42"/>
        <v>-2.8121312602887669</v>
      </c>
      <c r="BD35">
        <f t="shared" si="43"/>
        <v>-6.0155041718486872</v>
      </c>
      <c r="BE35">
        <f t="shared" si="36"/>
        <v>-8.3772217425161219</v>
      </c>
      <c r="BF35">
        <f t="shared" si="36"/>
        <v>-8.3753169929070346</v>
      </c>
      <c r="BG35">
        <f t="shared" si="36"/>
        <v>-8.3798147356561365</v>
      </c>
      <c r="BH35">
        <f t="shared" si="36"/>
        <v>-8.3691368356508207</v>
      </c>
      <c r="BI35">
        <f t="shared" si="36"/>
        <v>-8.3941743678395007</v>
      </c>
      <c r="BJ35">
        <f t="shared" si="36"/>
        <v>-8.3336029129732694</v>
      </c>
      <c r="BK35">
        <f t="shared" si="36"/>
        <v>-8.4709140404697578</v>
      </c>
      <c r="BL35">
        <f t="shared" si="44"/>
        <v>-7.6427395630635484</v>
      </c>
      <c r="BM35"/>
      <c r="BN35"/>
      <c r="BO35"/>
      <c r="BP35"/>
      <c r="BQ35"/>
      <c r="BR35"/>
      <c r="BS35"/>
      <c r="BT35"/>
    </row>
    <row r="36" spans="1:72" s="19" customFormat="1" ht="12.75" customHeight="1">
      <c r="A36" t="s">
        <v>205</v>
      </c>
      <c r="B36" s="3" t="s">
        <v>89</v>
      </c>
      <c r="C36" s="83">
        <v>48222.326800000003</v>
      </c>
      <c r="D36" t="s">
        <v>203</v>
      </c>
      <c r="E36" s="92">
        <f t="shared" si="12"/>
        <v>-3118.4929911221152</v>
      </c>
      <c r="F36" s="19">
        <f t="shared" si="13"/>
        <v>-3118.5</v>
      </c>
      <c r="G36" s="19">
        <f t="shared" si="14"/>
        <v>1.7148999999335501E-2</v>
      </c>
      <c r="J36" s="92">
        <f t="shared" si="34"/>
        <v>1.7148999999335501E-2</v>
      </c>
      <c r="P36" s="21">
        <f t="shared" si="31"/>
        <v>7.8861354665993614E-4</v>
      </c>
      <c r="Q36" s="22">
        <f t="shared" si="15"/>
        <v>33203.826800000003</v>
      </c>
      <c r="R36" s="19">
        <f t="shared" si="32"/>
        <v>2.6766224488089014E-4</v>
      </c>
      <c r="S36" s="137">
        <v>1</v>
      </c>
      <c r="Y36"/>
      <c r="Z36">
        <f t="shared" si="16"/>
        <v>-3118.5</v>
      </c>
      <c r="AA36" s="19">
        <f t="shared" si="17"/>
        <v>1.7471760058833323E-2</v>
      </c>
      <c r="AB36" s="19">
        <f t="shared" si="18"/>
        <v>4.6585348716211492E-4</v>
      </c>
      <c r="AC36" s="19">
        <f t="shared" si="19"/>
        <v>1.6360386452675565E-2</v>
      </c>
      <c r="AD36" s="19">
        <f t="shared" si="20"/>
        <v>-3.2276005949782166E-4</v>
      </c>
      <c r="AE36" s="19">
        <f t="shared" si="21"/>
        <v>1.0417405600703738E-7</v>
      </c>
      <c r="AF36">
        <f t="shared" si="22"/>
        <v>1.6360386452675565E-2</v>
      </c>
      <c r="AG36" s="137"/>
      <c r="AH36">
        <f t="shared" si="23"/>
        <v>1.6683146512173386E-2</v>
      </c>
      <c r="AI36">
        <f t="shared" si="24"/>
        <v>0.22347941195061027</v>
      </c>
      <c r="AJ36">
        <f t="shared" si="25"/>
        <v>0.7510749892577816</v>
      </c>
      <c r="AK36">
        <f t="shared" si="26"/>
        <v>-0.33827304733201263</v>
      </c>
      <c r="AL36">
        <f t="shared" si="27"/>
        <v>-2.7307556950254157</v>
      </c>
      <c r="AM36">
        <f t="shared" si="28"/>
        <v>-4.7994449756927908</v>
      </c>
      <c r="AN36" s="19">
        <f t="shared" si="35"/>
        <v>-1.8883716815389064</v>
      </c>
      <c r="AO36" s="19">
        <f t="shared" si="35"/>
        <v>-1.8884570308848345</v>
      </c>
      <c r="AP36" s="19">
        <f t="shared" si="35"/>
        <v>-1.8881342602164586</v>
      </c>
      <c r="AQ36" s="19">
        <f t="shared" si="35"/>
        <v>-1.8893532391218164</v>
      </c>
      <c r="AR36" s="19">
        <f t="shared" si="35"/>
        <v>-1.8847256569784436</v>
      </c>
      <c r="AS36" s="19">
        <f t="shared" si="35"/>
        <v>-1.90196172326343</v>
      </c>
      <c r="AT36" s="19">
        <f t="shared" si="35"/>
        <v>-1.8322565439612508</v>
      </c>
      <c r="AU36" s="19">
        <f t="shared" si="30"/>
        <v>-1.0837460309884626</v>
      </c>
      <c r="AV36"/>
      <c r="AW36">
        <v>-5600</v>
      </c>
      <c r="AX36">
        <f t="shared" si="37"/>
        <v>1.9623060413835498E-2</v>
      </c>
      <c r="AY36">
        <f t="shared" si="38"/>
        <v>2.8198608939127776E-3</v>
      </c>
      <c r="AZ36">
        <f t="shared" si="39"/>
        <v>1.6803199519922721E-2</v>
      </c>
      <c r="BA36">
        <f t="shared" si="40"/>
        <v>0.22108173970916067</v>
      </c>
      <c r="BB36">
        <f t="shared" si="41"/>
        <v>0.7463375021268589</v>
      </c>
      <c r="BC36">
        <f t="shared" si="42"/>
        <v>-2.7379023567588288</v>
      </c>
      <c r="BD36">
        <f t="shared" si="43"/>
        <v>-4.8868277990569693</v>
      </c>
      <c r="BE36">
        <f t="shared" si="36"/>
        <v>-8.1886488191271098</v>
      </c>
      <c r="BF36">
        <f t="shared" si="36"/>
        <v>-8.1887359246126792</v>
      </c>
      <c r="BG36">
        <f t="shared" si="36"/>
        <v>-8.1884227604638635</v>
      </c>
      <c r="BH36">
        <f t="shared" si="36"/>
        <v>-8.1895473450497462</v>
      </c>
      <c r="BI36">
        <f t="shared" si="36"/>
        <v>-8.185491839364067</v>
      </c>
      <c r="BJ36">
        <f t="shared" si="36"/>
        <v>-8.199901897696634</v>
      </c>
      <c r="BK36">
        <f t="shared" si="36"/>
        <v>-8.1456104746878815</v>
      </c>
      <c r="BL36">
        <f t="shared" si="44"/>
        <v>-7.3886627266477021</v>
      </c>
      <c r="BM36"/>
      <c r="BN36"/>
      <c r="BO36"/>
      <c r="BP36"/>
      <c r="BQ36"/>
      <c r="BR36"/>
      <c r="BS36"/>
      <c r="BT36"/>
    </row>
    <row r="37" spans="1:72" s="19" customFormat="1" ht="12.75" customHeight="1">
      <c r="A37" t="s">
        <v>205</v>
      </c>
      <c r="B37" s="3" t="s">
        <v>89</v>
      </c>
      <c r="C37" s="83">
        <v>48222.326800000003</v>
      </c>
      <c r="D37" t="s">
        <v>203</v>
      </c>
      <c r="E37" s="92">
        <f t="shared" si="12"/>
        <v>-3118.4929911221152</v>
      </c>
      <c r="F37" s="19">
        <f t="shared" si="13"/>
        <v>-3118.5</v>
      </c>
      <c r="G37" s="19">
        <f t="shared" si="14"/>
        <v>1.7148999999335501E-2</v>
      </c>
      <c r="J37" s="92">
        <f t="shared" si="34"/>
        <v>1.7148999999335501E-2</v>
      </c>
      <c r="P37" s="21">
        <f t="shared" si="31"/>
        <v>7.8861354665993614E-4</v>
      </c>
      <c r="Q37" s="22">
        <f t="shared" si="15"/>
        <v>33203.826800000003</v>
      </c>
      <c r="R37" s="19">
        <f t="shared" si="32"/>
        <v>2.6766224488089014E-4</v>
      </c>
      <c r="S37" s="137">
        <v>1</v>
      </c>
      <c r="Y37"/>
      <c r="Z37">
        <f t="shared" si="16"/>
        <v>-3118.5</v>
      </c>
      <c r="AA37" s="19">
        <f t="shared" si="17"/>
        <v>1.7471760058833323E-2</v>
      </c>
      <c r="AB37" s="19">
        <f t="shared" si="18"/>
        <v>4.6585348716211492E-4</v>
      </c>
      <c r="AC37" s="19">
        <f t="shared" si="19"/>
        <v>1.6360386452675565E-2</v>
      </c>
      <c r="AD37" s="19">
        <f t="shared" si="20"/>
        <v>-3.2276005949782166E-4</v>
      </c>
      <c r="AE37" s="19">
        <f t="shared" si="21"/>
        <v>1.0417405600703738E-7</v>
      </c>
      <c r="AF37">
        <f t="shared" si="22"/>
        <v>1.6360386452675565E-2</v>
      </c>
      <c r="AG37" s="137"/>
      <c r="AH37">
        <f t="shared" si="23"/>
        <v>1.6683146512173386E-2</v>
      </c>
      <c r="AI37">
        <f t="shared" si="24"/>
        <v>0.22347941195061027</v>
      </c>
      <c r="AJ37">
        <f t="shared" si="25"/>
        <v>0.7510749892577816</v>
      </c>
      <c r="AK37">
        <f t="shared" si="26"/>
        <v>-0.33827304733201263</v>
      </c>
      <c r="AL37">
        <f t="shared" si="27"/>
        <v>-2.7307556950254157</v>
      </c>
      <c r="AM37">
        <f t="shared" si="28"/>
        <v>-4.7994449756927908</v>
      </c>
      <c r="AN37" s="19">
        <f t="shared" si="35"/>
        <v>-1.8883716815389064</v>
      </c>
      <c r="AO37" s="19">
        <f t="shared" si="35"/>
        <v>-1.8884570308848345</v>
      </c>
      <c r="AP37" s="19">
        <f t="shared" si="35"/>
        <v>-1.8881342602164586</v>
      </c>
      <c r="AQ37" s="19">
        <f t="shared" si="35"/>
        <v>-1.8893532391218164</v>
      </c>
      <c r="AR37" s="19">
        <f t="shared" si="35"/>
        <v>-1.8847256569784436</v>
      </c>
      <c r="AS37" s="19">
        <f t="shared" si="35"/>
        <v>-1.90196172326343</v>
      </c>
      <c r="AT37" s="19">
        <f t="shared" si="35"/>
        <v>-1.8322565439612508</v>
      </c>
      <c r="AU37" s="19">
        <f t="shared" si="30"/>
        <v>-1.0837460309884626</v>
      </c>
      <c r="AV37"/>
      <c r="AW37">
        <v>-5500</v>
      </c>
      <c r="AX37">
        <f t="shared" si="37"/>
        <v>1.7694380112307739E-2</v>
      </c>
      <c r="AY37">
        <f t="shared" si="38"/>
        <v>2.7284560762325205E-3</v>
      </c>
      <c r="AZ37">
        <f t="shared" si="39"/>
        <v>1.4965924036075218E-2</v>
      </c>
      <c r="BA37">
        <f t="shared" si="40"/>
        <v>0.25630257223489716</v>
      </c>
      <c r="BB37">
        <f t="shared" si="41"/>
        <v>0.80632243131763603</v>
      </c>
      <c r="BC37">
        <f t="shared" si="42"/>
        <v>-2.642536618122163</v>
      </c>
      <c r="BD37">
        <f t="shared" si="43"/>
        <v>-3.9240426748886685</v>
      </c>
      <c r="BE37">
        <f t="shared" si="36"/>
        <v>-7.9753568027041597</v>
      </c>
      <c r="BF37">
        <f t="shared" si="36"/>
        <v>-7.9753572183228076</v>
      </c>
      <c r="BG37">
        <f t="shared" si="36"/>
        <v>-7.9753531655413381</v>
      </c>
      <c r="BH37">
        <f t="shared" si="36"/>
        <v>-7.9753926792889915</v>
      </c>
      <c r="BI37">
        <f t="shared" si="36"/>
        <v>-7.9750068811759007</v>
      </c>
      <c r="BJ37">
        <f t="shared" si="36"/>
        <v>-7.9787228889880648</v>
      </c>
      <c r="BK37">
        <f t="shared" si="36"/>
        <v>-7.7717044250276741</v>
      </c>
      <c r="BL37">
        <f t="shared" si="44"/>
        <v>-7.1345858902318557</v>
      </c>
      <c r="BM37"/>
      <c r="BN37"/>
      <c r="BO37"/>
      <c r="BP37"/>
      <c r="BQ37"/>
      <c r="BR37"/>
      <c r="BS37"/>
      <c r="BT37"/>
    </row>
    <row r="38" spans="1:72" s="19" customFormat="1" ht="12.75" customHeight="1">
      <c r="A38" t="s">
        <v>238</v>
      </c>
      <c r="B38" s="3" t="s">
        <v>89</v>
      </c>
      <c r="C38" s="83">
        <v>48222.327599999997</v>
      </c>
      <c r="D38" t="s">
        <v>203</v>
      </c>
      <c r="E38" s="92">
        <f t="shared" si="12"/>
        <v>-3118.492664158312</v>
      </c>
      <c r="F38" s="19">
        <f t="shared" si="13"/>
        <v>-3118.5</v>
      </c>
      <c r="G38" s="19">
        <f t="shared" si="14"/>
        <v>1.7948999993677717E-2</v>
      </c>
      <c r="J38" s="92">
        <f t="shared" si="34"/>
        <v>1.7948999993677717E-2</v>
      </c>
      <c r="P38" s="21">
        <f t="shared" si="31"/>
        <v>7.8861354665993614E-4</v>
      </c>
      <c r="Q38" s="22">
        <f t="shared" si="15"/>
        <v>33203.827599999997</v>
      </c>
      <c r="R38" s="19">
        <f t="shared" si="32"/>
        <v>2.9447886301099154E-4</v>
      </c>
      <c r="S38" s="137">
        <v>1</v>
      </c>
      <c r="Y38"/>
      <c r="Z38">
        <f t="shared" si="16"/>
        <v>-3118.5</v>
      </c>
      <c r="AA38" s="19">
        <f t="shared" si="17"/>
        <v>1.7471760058833323E-2</v>
      </c>
      <c r="AB38" s="19">
        <f t="shared" si="18"/>
        <v>1.2658534815043303E-3</v>
      </c>
      <c r="AC38" s="19">
        <f t="shared" si="19"/>
        <v>1.716038644701778E-2</v>
      </c>
      <c r="AD38" s="19">
        <f t="shared" si="20"/>
        <v>4.772399348443937E-4</v>
      </c>
      <c r="AE38" s="19">
        <f t="shared" si="21"/>
        <v>2.2775795541028115E-7</v>
      </c>
      <c r="AF38">
        <f t="shared" si="22"/>
        <v>1.716038644701778E-2</v>
      </c>
      <c r="AG38" s="137"/>
      <c r="AH38">
        <f t="shared" si="23"/>
        <v>1.6683146512173386E-2</v>
      </c>
      <c r="AI38">
        <f t="shared" si="24"/>
        <v>0.22347941195061027</v>
      </c>
      <c r="AJ38">
        <f t="shared" si="25"/>
        <v>0.7510749892577816</v>
      </c>
      <c r="AK38">
        <f t="shared" si="26"/>
        <v>-0.33827304733201263</v>
      </c>
      <c r="AL38">
        <f t="shared" si="27"/>
        <v>-2.7307556950254157</v>
      </c>
      <c r="AM38">
        <f t="shared" si="28"/>
        <v>-4.7994449756927908</v>
      </c>
      <c r="AN38" s="19">
        <f t="shared" si="35"/>
        <v>-1.8883716815389064</v>
      </c>
      <c r="AO38" s="19">
        <f t="shared" si="35"/>
        <v>-1.8884570308848345</v>
      </c>
      <c r="AP38" s="19">
        <f t="shared" si="35"/>
        <v>-1.8881342602164586</v>
      </c>
      <c r="AQ38" s="19">
        <f t="shared" si="35"/>
        <v>-1.8893532391218164</v>
      </c>
      <c r="AR38" s="19">
        <f t="shared" si="35"/>
        <v>-1.8847256569784436</v>
      </c>
      <c r="AS38" s="19">
        <f t="shared" si="35"/>
        <v>-1.90196172326343</v>
      </c>
      <c r="AT38" s="19">
        <f t="shared" si="35"/>
        <v>-1.8322565439612508</v>
      </c>
      <c r="AU38" s="19">
        <f t="shared" si="30"/>
        <v>-1.0837460309884626</v>
      </c>
      <c r="AV38"/>
      <c r="AW38">
        <v>-5400</v>
      </c>
      <c r="AX38">
        <f t="shared" si="37"/>
        <v>1.4520154242018787E-2</v>
      </c>
      <c r="AY38">
        <f t="shared" si="38"/>
        <v>2.6378532062458432E-3</v>
      </c>
      <c r="AZ38">
        <f t="shared" si="39"/>
        <v>1.1882301035772943E-2</v>
      </c>
      <c r="BA38">
        <f t="shared" si="40"/>
        <v>0.3186669055998208</v>
      </c>
      <c r="BB38">
        <f t="shared" si="41"/>
        <v>0.87957802123607753</v>
      </c>
      <c r="BC38">
        <f t="shared" si="42"/>
        <v>-2.505470001252621</v>
      </c>
      <c r="BD38">
        <f t="shared" si="43"/>
        <v>-3.0373053352148154</v>
      </c>
      <c r="BE38">
        <f t="shared" si="36"/>
        <v>-7.7199077184934151</v>
      </c>
      <c r="BF38">
        <f t="shared" si="36"/>
        <v>-7.719887904307515</v>
      </c>
      <c r="BG38">
        <f t="shared" si="36"/>
        <v>-7.719713038821979</v>
      </c>
      <c r="BH38">
        <f t="shared" si="36"/>
        <v>-7.718179507288248</v>
      </c>
      <c r="BI38">
        <f t="shared" si="36"/>
        <v>-7.7054031931869318</v>
      </c>
      <c r="BJ38">
        <f t="shared" si="36"/>
        <v>-7.6250013391403515</v>
      </c>
      <c r="BK38">
        <f t="shared" si="36"/>
        <v>-7.3568899462240154</v>
      </c>
      <c r="BL38">
        <f t="shared" si="44"/>
        <v>-6.8805090538160094</v>
      </c>
      <c r="BM38"/>
      <c r="BN38"/>
      <c r="BO38"/>
      <c r="BP38"/>
      <c r="BQ38"/>
      <c r="BR38"/>
      <c r="BS38"/>
      <c r="BT38"/>
    </row>
    <row r="39" spans="1:72" s="19" customFormat="1" ht="12.75" customHeight="1">
      <c r="A39" t="s">
        <v>238</v>
      </c>
      <c r="B39" s="3" t="s">
        <v>89</v>
      </c>
      <c r="C39" s="83">
        <v>48222.327599999997</v>
      </c>
      <c r="D39" t="s">
        <v>203</v>
      </c>
      <c r="E39" s="92">
        <f t="shared" si="12"/>
        <v>-3118.492664158312</v>
      </c>
      <c r="F39" s="19">
        <f t="shared" si="13"/>
        <v>-3118.5</v>
      </c>
      <c r="G39" s="19">
        <f t="shared" si="14"/>
        <v>1.7948999993677717E-2</v>
      </c>
      <c r="J39" s="92">
        <f t="shared" si="34"/>
        <v>1.7948999993677717E-2</v>
      </c>
      <c r="P39" s="21">
        <f t="shared" si="31"/>
        <v>7.8861354665993614E-4</v>
      </c>
      <c r="Q39" s="22">
        <f t="shared" si="15"/>
        <v>33203.827599999997</v>
      </c>
      <c r="R39" s="19">
        <f t="shared" si="32"/>
        <v>2.9447886301099154E-4</v>
      </c>
      <c r="S39" s="137">
        <v>1</v>
      </c>
      <c r="Y39"/>
      <c r="Z39">
        <f t="shared" si="16"/>
        <v>-3118.5</v>
      </c>
      <c r="AA39" s="19">
        <f t="shared" si="17"/>
        <v>1.7471760058833323E-2</v>
      </c>
      <c r="AB39" s="19">
        <f t="shared" si="18"/>
        <v>1.2658534815043303E-3</v>
      </c>
      <c r="AC39" s="19">
        <f t="shared" si="19"/>
        <v>1.716038644701778E-2</v>
      </c>
      <c r="AD39" s="19">
        <f t="shared" si="20"/>
        <v>4.772399348443937E-4</v>
      </c>
      <c r="AE39" s="19">
        <f t="shared" si="21"/>
        <v>2.2775795541028115E-7</v>
      </c>
      <c r="AF39">
        <f t="shared" si="22"/>
        <v>1.716038644701778E-2</v>
      </c>
      <c r="AG39" s="137"/>
      <c r="AH39">
        <f t="shared" si="23"/>
        <v>1.6683146512173386E-2</v>
      </c>
      <c r="AI39">
        <f t="shared" si="24"/>
        <v>0.22347941195061027</v>
      </c>
      <c r="AJ39">
        <f t="shared" si="25"/>
        <v>0.7510749892577816</v>
      </c>
      <c r="AK39">
        <f t="shared" si="26"/>
        <v>-0.33827304733201263</v>
      </c>
      <c r="AL39">
        <f t="shared" si="27"/>
        <v>-2.7307556950254157</v>
      </c>
      <c r="AM39">
        <f t="shared" si="28"/>
        <v>-4.7994449756927908</v>
      </c>
      <c r="AN39" s="19">
        <f t="shared" si="35"/>
        <v>-1.8883716815389064</v>
      </c>
      <c r="AO39" s="19">
        <f t="shared" si="35"/>
        <v>-1.8884570308848345</v>
      </c>
      <c r="AP39" s="19">
        <f t="shared" si="35"/>
        <v>-1.8881342602164586</v>
      </c>
      <c r="AQ39" s="19">
        <f t="shared" si="35"/>
        <v>-1.8893532391218164</v>
      </c>
      <c r="AR39" s="19">
        <f t="shared" si="35"/>
        <v>-1.8847256569784436</v>
      </c>
      <c r="AS39" s="19">
        <f t="shared" si="35"/>
        <v>-1.90196172326343</v>
      </c>
      <c r="AT39" s="19">
        <f t="shared" si="35"/>
        <v>-1.8322565439612508</v>
      </c>
      <c r="AU39" s="19">
        <f t="shared" si="30"/>
        <v>-1.0837460309884626</v>
      </c>
      <c r="AV39"/>
      <c r="AW39">
        <v>-5300</v>
      </c>
      <c r="AX39">
        <f t="shared" si="37"/>
        <v>9.1188892844170765E-3</v>
      </c>
      <c r="AY39">
        <f t="shared" si="38"/>
        <v>2.5480522839527462E-3</v>
      </c>
      <c r="AZ39">
        <f t="shared" si="39"/>
        <v>6.5708370004643303E-3</v>
      </c>
      <c r="BA39">
        <f t="shared" si="40"/>
        <v>0.46250719482445113</v>
      </c>
      <c r="BB39">
        <f t="shared" si="41"/>
        <v>0.96925382577101427</v>
      </c>
      <c r="BC39">
        <f t="shared" si="42"/>
        <v>-2.2582644838284063</v>
      </c>
      <c r="BD39">
        <f t="shared" si="43"/>
        <v>-2.1149920044716657</v>
      </c>
      <c r="BE39">
        <f t="shared" si="36"/>
        <v>-7.3767983316120622</v>
      </c>
      <c r="BF39">
        <f t="shared" si="36"/>
        <v>-7.3716331825858177</v>
      </c>
      <c r="BG39">
        <f t="shared" si="36"/>
        <v>-7.3586473379234976</v>
      </c>
      <c r="BH39">
        <f t="shared" si="36"/>
        <v>-7.3272969432555559</v>
      </c>
      <c r="BI39">
        <f t="shared" si="36"/>
        <v>-7.2577632549424047</v>
      </c>
      <c r="BJ39">
        <f t="shared" si="36"/>
        <v>-7.1242766559394397</v>
      </c>
      <c r="BK39">
        <f t="shared" si="36"/>
        <v>-6.9114877621221336</v>
      </c>
      <c r="BL39">
        <f t="shared" si="44"/>
        <v>-6.6264322174001613</v>
      </c>
      <c r="BM39"/>
      <c r="BN39"/>
      <c r="BO39"/>
      <c r="BP39"/>
      <c r="BQ39"/>
      <c r="BR39"/>
      <c r="BS39"/>
      <c r="BT39"/>
    </row>
    <row r="40" spans="1:72" s="19" customFormat="1" ht="12.75" customHeight="1">
      <c r="A40" t="s">
        <v>238</v>
      </c>
      <c r="B40" s="3" t="s">
        <v>92</v>
      </c>
      <c r="C40" s="83">
        <v>48299.400399999999</v>
      </c>
      <c r="D40" t="s">
        <v>203</v>
      </c>
      <c r="E40" s="92">
        <f t="shared" si="12"/>
        <v>-3086.992644131778</v>
      </c>
      <c r="F40" s="19">
        <f t="shared" si="13"/>
        <v>-3087</v>
      </c>
      <c r="G40" s="19">
        <f t="shared" si="14"/>
        <v>1.7997999995714054E-2</v>
      </c>
      <c r="J40" s="92">
        <f t="shared" si="34"/>
        <v>1.7997999995714054E-2</v>
      </c>
      <c r="P40" s="21">
        <f t="shared" si="31"/>
        <v>7.6600311354396266E-4</v>
      </c>
      <c r="Q40" s="22">
        <f t="shared" si="15"/>
        <v>33280.900399999999</v>
      </c>
      <c r="R40" s="19">
        <f t="shared" si="32"/>
        <v>2.9694171654711971E-4</v>
      </c>
      <c r="S40" s="137">
        <v>1</v>
      </c>
      <c r="Y40"/>
      <c r="Z40">
        <f t="shared" si="16"/>
        <v>-3087</v>
      </c>
      <c r="AA40" s="19">
        <f t="shared" si="17"/>
        <v>1.695151749654519E-2</v>
      </c>
      <c r="AB40" s="19">
        <f t="shared" si="18"/>
        <v>1.8124856127128275E-3</v>
      </c>
      <c r="AC40" s="19">
        <f t="shared" si="19"/>
        <v>1.723199688217009E-2</v>
      </c>
      <c r="AD40" s="19">
        <f t="shared" si="20"/>
        <v>1.0464824991688639E-3</v>
      </c>
      <c r="AE40" s="19">
        <f t="shared" si="21"/>
        <v>1.095125621066711E-6</v>
      </c>
      <c r="AF40">
        <f t="shared" si="22"/>
        <v>1.723199688217009E-2</v>
      </c>
      <c r="AG40" s="137"/>
      <c r="AH40">
        <f t="shared" si="23"/>
        <v>1.6185514383001226E-2</v>
      </c>
      <c r="AI40">
        <f t="shared" si="24"/>
        <v>0.23316242792036723</v>
      </c>
      <c r="AJ40">
        <f t="shared" si="25"/>
        <v>0.76910125098716642</v>
      </c>
      <c r="AK40">
        <f t="shared" si="26"/>
        <v>-0.3596846066526479</v>
      </c>
      <c r="AL40">
        <f t="shared" si="27"/>
        <v>-2.7030107601972415</v>
      </c>
      <c r="AM40">
        <f t="shared" si="28"/>
        <v>-4.4868193734481023</v>
      </c>
      <c r="AN40" s="19">
        <f t="shared" si="35"/>
        <v>-1.823750709663331</v>
      </c>
      <c r="AO40" s="19">
        <f t="shared" si="35"/>
        <v>-1.8237954307091422</v>
      </c>
      <c r="AP40" s="19">
        <f t="shared" si="35"/>
        <v>-1.8235844082498676</v>
      </c>
      <c r="AQ40" s="19">
        <f t="shared" si="35"/>
        <v>-1.8245786405131639</v>
      </c>
      <c r="AR40" s="19">
        <f t="shared" si="35"/>
        <v>-1.8198603617131339</v>
      </c>
      <c r="AS40" s="19">
        <f t="shared" si="35"/>
        <v>-1.8415372785187358</v>
      </c>
      <c r="AT40" s="19">
        <f t="shared" si="35"/>
        <v>-1.7181334350259614</v>
      </c>
      <c r="AU40" s="19">
        <f t="shared" si="30"/>
        <v>-1.003711827517471</v>
      </c>
      <c r="AV40"/>
      <c r="AW40">
        <v>-5200</v>
      </c>
      <c r="AX40">
        <f t="shared" si="37"/>
        <v>-3.1652627029572075E-3</v>
      </c>
      <c r="AY40">
        <f t="shared" si="38"/>
        <v>2.4590533093532289E-3</v>
      </c>
      <c r="AZ40">
        <f t="shared" si="39"/>
        <v>-5.6243160123104364E-3</v>
      </c>
      <c r="BA40">
        <f t="shared" si="40"/>
        <v>1.2691676371067129</v>
      </c>
      <c r="BB40">
        <f t="shared" si="41"/>
        <v>0.72328543039235282</v>
      </c>
      <c r="BC40">
        <f t="shared" si="42"/>
        <v>-1.2474000999036716</v>
      </c>
      <c r="BD40">
        <f t="shared" si="43"/>
        <v>-0.71950966622299872</v>
      </c>
      <c r="BE40">
        <f t="shared" si="36"/>
        <v>-6.691579696859276</v>
      </c>
      <c r="BF40">
        <f t="shared" si="36"/>
        <v>-6.6696186751372544</v>
      </c>
      <c r="BG40">
        <f t="shared" si="36"/>
        <v>-6.6417806339899981</v>
      </c>
      <c r="BH40">
        <f t="shared" si="36"/>
        <v>-6.6069023301621668</v>
      </c>
      <c r="BI40">
        <f t="shared" si="36"/>
        <v>-6.5637665262630032</v>
      </c>
      <c r="BJ40">
        <f t="shared" si="36"/>
        <v>-6.5111409982998865</v>
      </c>
      <c r="BK40">
        <f t="shared" si="36"/>
        <v>-6.4477825874206385</v>
      </c>
      <c r="BL40">
        <f t="shared" si="44"/>
        <v>-6.3723553809843132</v>
      </c>
      <c r="BM40"/>
      <c r="BN40"/>
      <c r="BO40"/>
      <c r="BP40"/>
      <c r="BQ40"/>
      <c r="BR40"/>
      <c r="BS40"/>
      <c r="BT40"/>
    </row>
    <row r="41" spans="1:72" s="19" customFormat="1" ht="12.75" customHeight="1">
      <c r="A41" t="s">
        <v>238</v>
      </c>
      <c r="B41" s="3" t="s">
        <v>92</v>
      </c>
      <c r="C41" s="83">
        <v>48299.400399999999</v>
      </c>
      <c r="D41" t="s">
        <v>203</v>
      </c>
      <c r="E41" s="92">
        <f t="shared" si="12"/>
        <v>-3086.992644131778</v>
      </c>
      <c r="F41" s="19">
        <f t="shared" si="13"/>
        <v>-3087</v>
      </c>
      <c r="G41" s="19">
        <f t="shared" si="14"/>
        <v>1.7997999995714054E-2</v>
      </c>
      <c r="J41" s="92">
        <f t="shared" si="34"/>
        <v>1.7997999995714054E-2</v>
      </c>
      <c r="P41" s="21">
        <f t="shared" si="31"/>
        <v>7.6600311354396266E-4</v>
      </c>
      <c r="Q41" s="22">
        <f t="shared" si="15"/>
        <v>33280.900399999999</v>
      </c>
      <c r="R41" s="19">
        <f t="shared" si="32"/>
        <v>2.9694171654711971E-4</v>
      </c>
      <c r="S41" s="137">
        <v>1</v>
      </c>
      <c r="Y41"/>
      <c r="Z41">
        <f t="shared" si="16"/>
        <v>-3087</v>
      </c>
      <c r="AA41" s="19">
        <f t="shared" si="17"/>
        <v>1.695151749654519E-2</v>
      </c>
      <c r="AB41" s="19">
        <f t="shared" si="18"/>
        <v>1.8124856127128275E-3</v>
      </c>
      <c r="AC41" s="19">
        <f t="shared" si="19"/>
        <v>1.723199688217009E-2</v>
      </c>
      <c r="AD41" s="19">
        <f t="shared" si="20"/>
        <v>1.0464824991688639E-3</v>
      </c>
      <c r="AE41" s="19">
        <f t="shared" si="21"/>
        <v>1.095125621066711E-6</v>
      </c>
      <c r="AF41">
        <f t="shared" si="22"/>
        <v>1.723199688217009E-2</v>
      </c>
      <c r="AG41" s="137"/>
      <c r="AH41">
        <f t="shared" si="23"/>
        <v>1.6185514383001226E-2</v>
      </c>
      <c r="AI41">
        <f t="shared" si="24"/>
        <v>0.23316242792036723</v>
      </c>
      <c r="AJ41">
        <f t="shared" si="25"/>
        <v>0.76910125098716642</v>
      </c>
      <c r="AK41">
        <f t="shared" si="26"/>
        <v>-0.3596846066526479</v>
      </c>
      <c r="AL41">
        <f t="shared" si="27"/>
        <v>-2.7030107601972415</v>
      </c>
      <c r="AM41">
        <f t="shared" si="28"/>
        <v>-4.4868193734481023</v>
      </c>
      <c r="AN41" s="19">
        <f t="shared" ref="AN41:AT50" si="45">$AU41+$AB$7*SIN(AO41)</f>
        <v>-1.823750709663331</v>
      </c>
      <c r="AO41" s="19">
        <f t="shared" si="45"/>
        <v>-1.8237954307091422</v>
      </c>
      <c r="AP41" s="19">
        <f t="shared" si="45"/>
        <v>-1.8235844082498676</v>
      </c>
      <c r="AQ41" s="19">
        <f t="shared" si="45"/>
        <v>-1.8245786405131639</v>
      </c>
      <c r="AR41" s="19">
        <f t="shared" si="45"/>
        <v>-1.8198603617131339</v>
      </c>
      <c r="AS41" s="19">
        <f t="shared" si="45"/>
        <v>-1.8415372785187358</v>
      </c>
      <c r="AT41" s="19">
        <f t="shared" si="45"/>
        <v>-1.7181334350259614</v>
      </c>
      <c r="AU41" s="19">
        <f t="shared" si="30"/>
        <v>-1.003711827517471</v>
      </c>
      <c r="AV41"/>
      <c r="AW41">
        <v>-5100</v>
      </c>
      <c r="AX41">
        <f t="shared" si="37"/>
        <v>-1.5549403682618482E-2</v>
      </c>
      <c r="AY41">
        <f t="shared" si="38"/>
        <v>2.3708562824472914E-3</v>
      </c>
      <c r="AZ41">
        <f t="shared" si="39"/>
        <v>-1.7920259965065775E-2</v>
      </c>
      <c r="BA41">
        <f t="shared" si="40"/>
        <v>0.8204675006121378</v>
      </c>
      <c r="BB41">
        <f t="shared" si="41"/>
        <v>-0.79460827508204213</v>
      </c>
      <c r="BC41">
        <f t="shared" si="42"/>
        <v>1.7843787100320043</v>
      </c>
      <c r="BD41">
        <f t="shared" si="43"/>
        <v>1.2401408946366235</v>
      </c>
      <c r="BE41">
        <f t="shared" si="36"/>
        <v>-5.5975197814162199</v>
      </c>
      <c r="BF41">
        <f t="shared" si="36"/>
        <v>-5.6210203851006941</v>
      </c>
      <c r="BG41">
        <f t="shared" si="36"/>
        <v>-5.6557381596373846</v>
      </c>
      <c r="BH41">
        <f t="shared" si="36"/>
        <v>-5.7054943277269894</v>
      </c>
      <c r="BI41">
        <f t="shared" si="36"/>
        <v>-5.7741361003621261</v>
      </c>
      <c r="BJ41">
        <f t="shared" si="36"/>
        <v>-5.8647772057965915</v>
      </c>
      <c r="BK41">
        <f t="shared" si="36"/>
        <v>-5.9792343444964056</v>
      </c>
      <c r="BL41">
        <f t="shared" si="44"/>
        <v>-6.1182785445684669</v>
      </c>
      <c r="BM41"/>
      <c r="BN41"/>
      <c r="BO41"/>
      <c r="BP41"/>
      <c r="BQ41"/>
      <c r="BR41"/>
      <c r="BS41"/>
      <c r="BT41"/>
    </row>
    <row r="42" spans="1:72" s="19" customFormat="1" ht="12.75" customHeight="1">
      <c r="A42" t="s">
        <v>225</v>
      </c>
      <c r="B42" s="3" t="s">
        <v>89</v>
      </c>
      <c r="C42" s="83">
        <v>48606.466899999999</v>
      </c>
      <c r="D42" t="s">
        <v>203</v>
      </c>
      <c r="E42" s="92">
        <f t="shared" si="12"/>
        <v>-2961.4931047420391</v>
      </c>
      <c r="F42" s="19">
        <f t="shared" si="13"/>
        <v>-2961.5</v>
      </c>
      <c r="G42" s="19">
        <f t="shared" si="14"/>
        <v>1.687099999981001E-2</v>
      </c>
      <c r="J42" s="92">
        <f t="shared" si="34"/>
        <v>1.687099999981001E-2</v>
      </c>
      <c r="P42" s="21">
        <f t="shared" si="31"/>
        <v>6.7671033566283722E-4</v>
      </c>
      <c r="Q42" s="22">
        <f t="shared" si="15"/>
        <v>33587.966899999999</v>
      </c>
      <c r="R42" s="19">
        <f t="shared" si="32"/>
        <v>2.6225501772630391E-4</v>
      </c>
      <c r="S42" s="137">
        <v>1</v>
      </c>
      <c r="Y42"/>
      <c r="Z42">
        <f t="shared" si="16"/>
        <v>-2961.5</v>
      </c>
      <c r="AA42" s="19">
        <f t="shared" si="17"/>
        <v>1.3801023775829946E-2</v>
      </c>
      <c r="AB42" s="19">
        <f t="shared" si="18"/>
        <v>3.7466865596429005E-3</v>
      </c>
      <c r="AC42" s="19">
        <f t="shared" si="19"/>
        <v>1.6194289664147172E-2</v>
      </c>
      <c r="AD42" s="19">
        <f t="shared" si="20"/>
        <v>3.069976223980064E-3</v>
      </c>
      <c r="AE42" s="19">
        <f t="shared" si="21"/>
        <v>9.4247540158028912E-6</v>
      </c>
      <c r="AF42">
        <f t="shared" si="22"/>
        <v>1.6194289664147172E-2</v>
      </c>
      <c r="AG42" s="137"/>
      <c r="AH42">
        <f t="shared" si="23"/>
        <v>1.312431344016711E-2</v>
      </c>
      <c r="AI42">
        <f t="shared" si="24"/>
        <v>0.29239511342130553</v>
      </c>
      <c r="AJ42">
        <f t="shared" si="25"/>
        <v>0.85249866688562803</v>
      </c>
      <c r="AK42">
        <f t="shared" si="26"/>
        <v>-0.46551928285067756</v>
      </c>
      <c r="AL42">
        <f t="shared" si="27"/>
        <v>-2.5596976430748839</v>
      </c>
      <c r="AM42">
        <f t="shared" si="28"/>
        <v>-3.3395118810962043</v>
      </c>
      <c r="AN42" s="19">
        <f t="shared" si="45"/>
        <v>-1.5311832130756835</v>
      </c>
      <c r="AO42" s="19">
        <f t="shared" si="45"/>
        <v>-1.5311831075765987</v>
      </c>
      <c r="AP42" s="19">
        <f t="shared" si="45"/>
        <v>-1.5311799625789222</v>
      </c>
      <c r="AQ42" s="19">
        <f t="shared" si="45"/>
        <v>-1.5310863224414089</v>
      </c>
      <c r="AR42" s="19">
        <f t="shared" si="45"/>
        <v>-1.5283928343643591</v>
      </c>
      <c r="AS42" s="19">
        <f t="shared" si="45"/>
        <v>-1.4804448587738344</v>
      </c>
      <c r="AT42" s="19">
        <f t="shared" si="45"/>
        <v>-1.2206194716570797</v>
      </c>
      <c r="AU42" s="19">
        <f t="shared" si="30"/>
        <v>-0.68484539781558285</v>
      </c>
      <c r="AV42"/>
      <c r="AW42">
        <v>-5000</v>
      </c>
      <c r="AX42">
        <f t="shared" si="37"/>
        <v>-1.468498193000403E-2</v>
      </c>
      <c r="AY42">
        <f t="shared" si="38"/>
        <v>2.2834612032349346E-3</v>
      </c>
      <c r="AZ42">
        <f t="shared" si="39"/>
        <v>-1.6968443133238965E-2</v>
      </c>
      <c r="BA42">
        <f t="shared" si="40"/>
        <v>0.40250470215267997</v>
      </c>
      <c r="BB42">
        <f t="shared" si="41"/>
        <v>-0.34188688323442451</v>
      </c>
      <c r="BC42">
        <f t="shared" si="42"/>
        <v>2.3538167595446353</v>
      </c>
      <c r="BD42">
        <f t="shared" si="43"/>
        <v>2.4061187119698042</v>
      </c>
      <c r="BE42">
        <f t="shared" ref="BE42:BK51" si="46">$BL42+$AB$7*SIN(BF42)</f>
        <v>-5.0718230231413202</v>
      </c>
      <c r="BF42">
        <f t="shared" si="46"/>
        <v>-5.0734868849867221</v>
      </c>
      <c r="BG42">
        <f t="shared" si="46"/>
        <v>-5.0790067320672794</v>
      </c>
      <c r="BH42">
        <f t="shared" si="46"/>
        <v>-5.0967768167450203</v>
      </c>
      <c r="BI42">
        <f t="shared" si="46"/>
        <v>-5.1493351477707394</v>
      </c>
      <c r="BJ42">
        <f t="shared" si="46"/>
        <v>-5.2784947846433328</v>
      </c>
      <c r="BK42">
        <f t="shared" si="46"/>
        <v>-5.5196139219004241</v>
      </c>
      <c r="BL42">
        <f t="shared" si="44"/>
        <v>-5.8642017081526205</v>
      </c>
      <c r="BM42"/>
      <c r="BN42"/>
      <c r="BO42"/>
      <c r="BP42"/>
      <c r="BQ42"/>
      <c r="BR42"/>
      <c r="BS42"/>
      <c r="BT42"/>
    </row>
    <row r="43" spans="1:72" s="19" customFormat="1" ht="12.75" customHeight="1">
      <c r="A43" t="s">
        <v>225</v>
      </c>
      <c r="B43" s="3" t="s">
        <v>89</v>
      </c>
      <c r="C43" s="83">
        <v>48606.466899999999</v>
      </c>
      <c r="D43" t="s">
        <v>203</v>
      </c>
      <c r="E43" s="92">
        <f t="shared" si="12"/>
        <v>-2961.4931047420391</v>
      </c>
      <c r="F43" s="19">
        <f t="shared" si="13"/>
        <v>-2961.5</v>
      </c>
      <c r="G43" s="19">
        <f t="shared" si="14"/>
        <v>1.687099999981001E-2</v>
      </c>
      <c r="J43" s="92">
        <f t="shared" si="34"/>
        <v>1.687099999981001E-2</v>
      </c>
      <c r="P43" s="21">
        <f t="shared" si="31"/>
        <v>6.7671033566283722E-4</v>
      </c>
      <c r="Q43" s="22">
        <f t="shared" si="15"/>
        <v>33587.966899999999</v>
      </c>
      <c r="R43" s="19">
        <f t="shared" si="32"/>
        <v>2.6225501772630391E-4</v>
      </c>
      <c r="S43" s="137">
        <v>1</v>
      </c>
      <c r="Y43"/>
      <c r="Z43">
        <f t="shared" si="16"/>
        <v>-2961.5</v>
      </c>
      <c r="AA43" s="19">
        <f t="shared" si="17"/>
        <v>1.3801023775829946E-2</v>
      </c>
      <c r="AB43" s="19">
        <f t="shared" si="18"/>
        <v>3.7466865596429005E-3</v>
      </c>
      <c r="AC43" s="19">
        <f t="shared" si="19"/>
        <v>1.6194289664147172E-2</v>
      </c>
      <c r="AD43" s="19">
        <f t="shared" si="20"/>
        <v>3.069976223980064E-3</v>
      </c>
      <c r="AE43" s="19">
        <f t="shared" si="21"/>
        <v>9.4247540158028912E-6</v>
      </c>
      <c r="AF43">
        <f t="shared" si="22"/>
        <v>1.6194289664147172E-2</v>
      </c>
      <c r="AG43" s="137"/>
      <c r="AH43">
        <f t="shared" si="23"/>
        <v>1.312431344016711E-2</v>
      </c>
      <c r="AI43">
        <f t="shared" si="24"/>
        <v>0.29239511342130553</v>
      </c>
      <c r="AJ43">
        <f t="shared" si="25"/>
        <v>0.85249866688562803</v>
      </c>
      <c r="AK43">
        <f t="shared" si="26"/>
        <v>-0.46551928285067756</v>
      </c>
      <c r="AL43">
        <f t="shared" si="27"/>
        <v>-2.5596976430748839</v>
      </c>
      <c r="AM43">
        <f t="shared" si="28"/>
        <v>-3.3395118810962043</v>
      </c>
      <c r="AN43" s="19">
        <f t="shared" si="45"/>
        <v>-1.5311832130756835</v>
      </c>
      <c r="AO43" s="19">
        <f t="shared" si="45"/>
        <v>-1.5311831075765987</v>
      </c>
      <c r="AP43" s="19">
        <f t="shared" si="45"/>
        <v>-1.5311799625789222</v>
      </c>
      <c r="AQ43" s="19">
        <f t="shared" si="45"/>
        <v>-1.5310863224414089</v>
      </c>
      <c r="AR43" s="19">
        <f t="shared" si="45"/>
        <v>-1.5283928343643591</v>
      </c>
      <c r="AS43" s="19">
        <f t="shared" si="45"/>
        <v>-1.4804448587738344</v>
      </c>
      <c r="AT43" s="19">
        <f t="shared" si="45"/>
        <v>-1.2206194716570797</v>
      </c>
      <c r="AU43" s="19">
        <f t="shared" si="30"/>
        <v>-0.68484539781558285</v>
      </c>
      <c r="AV43"/>
      <c r="AW43">
        <v>-4900</v>
      </c>
      <c r="AX43">
        <f t="shared" si="37"/>
        <v>-1.2018897983429653E-2</v>
      </c>
      <c r="AY43">
        <f t="shared" si="38"/>
        <v>2.1968680717161567E-3</v>
      </c>
      <c r="AZ43">
        <f t="shared" si="39"/>
        <v>-1.4215766055145809E-2</v>
      </c>
      <c r="BA43">
        <f t="shared" si="40"/>
        <v>0.2955674938538162</v>
      </c>
      <c r="BB43">
        <f t="shared" si="41"/>
        <v>-0.14926310621886132</v>
      </c>
      <c r="BC43">
        <f t="shared" si="42"/>
        <v>2.5529178127391612</v>
      </c>
      <c r="BD43">
        <f t="shared" si="43"/>
        <v>3.2987774652665438</v>
      </c>
      <c r="BE43">
        <f t="shared" si="46"/>
        <v>-4.7642618975416848</v>
      </c>
      <c r="BF43">
        <f t="shared" si="46"/>
        <v>-4.7642622164650845</v>
      </c>
      <c r="BG43">
        <f t="shared" si="46"/>
        <v>-4.7642694779071455</v>
      </c>
      <c r="BH43">
        <f t="shared" si="46"/>
        <v>-4.7644345369459611</v>
      </c>
      <c r="BI43">
        <f t="shared" si="46"/>
        <v>-4.7680547453048572</v>
      </c>
      <c r="BJ43">
        <f t="shared" si="46"/>
        <v>-4.8203588019370596</v>
      </c>
      <c r="BK43">
        <f t="shared" si="46"/>
        <v>-5.0821189661802615</v>
      </c>
      <c r="BL43">
        <f t="shared" si="44"/>
        <v>-5.6101248717367724</v>
      </c>
      <c r="BM43"/>
      <c r="BN43"/>
      <c r="BO43"/>
      <c r="BP43"/>
      <c r="BQ43"/>
      <c r="BR43"/>
      <c r="BS43"/>
      <c r="BT43"/>
    </row>
    <row r="44" spans="1:72" s="19" customFormat="1">
      <c r="A44" t="s">
        <v>225</v>
      </c>
      <c r="B44" s="3" t="s">
        <v>89</v>
      </c>
      <c r="C44" s="83">
        <v>48650.505799999999</v>
      </c>
      <c r="D44" t="s">
        <v>203</v>
      </c>
      <c r="E44" s="92">
        <f t="shared" si="12"/>
        <v>-2943.4941968011512</v>
      </c>
      <c r="F44" s="19">
        <f t="shared" si="13"/>
        <v>-2943.5</v>
      </c>
      <c r="G44" s="19">
        <f t="shared" si="14"/>
        <v>1.4198999997461215E-2</v>
      </c>
      <c r="J44" s="92">
        <f t="shared" si="34"/>
        <v>1.4198999997461215E-2</v>
      </c>
      <c r="P44" s="21">
        <f t="shared" si="31"/>
        <v>6.6400697492172405E-4</v>
      </c>
      <c r="Q44" s="22">
        <f t="shared" si="15"/>
        <v>33632.005799999999</v>
      </c>
      <c r="R44" s="19">
        <f t="shared" si="32"/>
        <v>1.8319603612019266E-4</v>
      </c>
      <c r="S44" s="137">
        <v>1</v>
      </c>
      <c r="Y44"/>
      <c r="Z44">
        <f t="shared" si="16"/>
        <v>-2943.5</v>
      </c>
      <c r="AA44" s="19">
        <f t="shared" si="17"/>
        <v>1.316661939863515E-2</v>
      </c>
      <c r="AB44" s="19">
        <f t="shared" si="18"/>
        <v>1.6963875737477895E-3</v>
      </c>
      <c r="AC44" s="19">
        <f t="shared" si="19"/>
        <v>1.353499302253949E-2</v>
      </c>
      <c r="AD44" s="19">
        <f t="shared" si="20"/>
        <v>1.0323805988260645E-3</v>
      </c>
      <c r="AE44" s="19">
        <f t="shared" si="21"/>
        <v>1.0658097008324636E-6</v>
      </c>
      <c r="AF44">
        <f t="shared" si="22"/>
        <v>1.353499302253949E-2</v>
      </c>
      <c r="AG44" s="137"/>
      <c r="AH44">
        <f t="shared" si="23"/>
        <v>1.2502612423713425E-2</v>
      </c>
      <c r="AI44">
        <f t="shared" si="24"/>
        <v>0.3053027888728409</v>
      </c>
      <c r="AJ44">
        <f t="shared" si="25"/>
        <v>0.86638474137917965</v>
      </c>
      <c r="AK44">
        <f t="shared" si="26"/>
        <v>-0.48457059657804596</v>
      </c>
      <c r="AL44">
        <f t="shared" si="27"/>
        <v>-2.5325278317012265</v>
      </c>
      <c r="AM44">
        <f t="shared" si="28"/>
        <v>-3.1815787243281037</v>
      </c>
      <c r="AN44" s="19">
        <f t="shared" si="45"/>
        <v>-1.4828393557198869</v>
      </c>
      <c r="AO44" s="19">
        <f t="shared" si="45"/>
        <v>-1.482836315132543</v>
      </c>
      <c r="AP44" s="19">
        <f t="shared" si="45"/>
        <v>-1.4827954599459585</v>
      </c>
      <c r="AQ44" s="19">
        <f t="shared" si="45"/>
        <v>-1.4822483282662</v>
      </c>
      <c r="AR44" s="19">
        <f t="shared" si="45"/>
        <v>-1.4752217363995288</v>
      </c>
      <c r="AS44" s="19">
        <f t="shared" si="45"/>
        <v>-1.4102518292643649</v>
      </c>
      <c r="AT44" s="19">
        <f t="shared" si="45"/>
        <v>-1.1443336930356232</v>
      </c>
      <c r="AU44" s="19">
        <f t="shared" si="30"/>
        <v>-0.63911156726073104</v>
      </c>
      <c r="AV44"/>
      <c r="AW44">
        <v>-4800</v>
      </c>
      <c r="AX44">
        <f t="shared" si="37"/>
        <v>-9.0087543862342363E-3</v>
      </c>
      <c r="AY44">
        <f t="shared" si="38"/>
        <v>2.1110768878909595E-3</v>
      </c>
      <c r="AZ44">
        <f t="shared" si="39"/>
        <v>-1.1119831274125195E-2</v>
      </c>
      <c r="BA44">
        <f t="shared" si="40"/>
        <v>0.24390399577902666</v>
      </c>
      <c r="BB44">
        <f t="shared" si="41"/>
        <v>-2.8699233802230287E-2</v>
      </c>
      <c r="BC44">
        <f t="shared" si="42"/>
        <v>2.6740376262442016</v>
      </c>
      <c r="BD44">
        <f t="shared" si="43"/>
        <v>4.1993601288031623</v>
      </c>
      <c r="BE44">
        <f t="shared" si="46"/>
        <v>-4.5240287537679764</v>
      </c>
      <c r="BF44">
        <f t="shared" si="46"/>
        <v>-4.5240177831599588</v>
      </c>
      <c r="BG44">
        <f t="shared" si="46"/>
        <v>-4.5240869633685552</v>
      </c>
      <c r="BH44">
        <f t="shared" si="46"/>
        <v>-4.5236511349733295</v>
      </c>
      <c r="BI44">
        <f t="shared" si="46"/>
        <v>-4.5264136579524212</v>
      </c>
      <c r="BJ44">
        <f t="shared" si="46"/>
        <v>-4.5095313151237173</v>
      </c>
      <c r="BK44">
        <f t="shared" si="46"/>
        <v>-4.6785264807150382</v>
      </c>
      <c r="BL44">
        <f t="shared" si="44"/>
        <v>-5.3560480353209261</v>
      </c>
      <c r="BM44"/>
      <c r="BN44"/>
      <c r="BO44"/>
      <c r="BP44"/>
      <c r="BQ44"/>
      <c r="BR44"/>
      <c r="BS44"/>
      <c r="BT44"/>
    </row>
    <row r="45" spans="1:72" s="19" customFormat="1">
      <c r="A45" t="s">
        <v>225</v>
      </c>
      <c r="B45" s="3" t="s">
        <v>89</v>
      </c>
      <c r="C45" s="83">
        <v>48650.505799999999</v>
      </c>
      <c r="D45" t="s">
        <v>203</v>
      </c>
      <c r="E45" s="92">
        <f t="shared" si="12"/>
        <v>-2943.4941968011512</v>
      </c>
      <c r="F45" s="19">
        <f t="shared" si="13"/>
        <v>-2943.5</v>
      </c>
      <c r="G45" s="19">
        <f t="shared" si="14"/>
        <v>1.4198999997461215E-2</v>
      </c>
      <c r="J45" s="92">
        <f t="shared" si="34"/>
        <v>1.4198999997461215E-2</v>
      </c>
      <c r="P45" s="21">
        <f t="shared" si="31"/>
        <v>6.6400697492172405E-4</v>
      </c>
      <c r="Q45" s="22">
        <f t="shared" si="15"/>
        <v>33632.005799999999</v>
      </c>
      <c r="R45" s="19">
        <f t="shared" si="32"/>
        <v>1.8319603612019266E-4</v>
      </c>
      <c r="S45" s="137">
        <v>1</v>
      </c>
      <c r="Y45"/>
      <c r="Z45">
        <f t="shared" si="16"/>
        <v>-2943.5</v>
      </c>
      <c r="AA45" s="19">
        <f t="shared" si="17"/>
        <v>1.316661939863515E-2</v>
      </c>
      <c r="AB45" s="19">
        <f t="shared" si="18"/>
        <v>1.6963875737477895E-3</v>
      </c>
      <c r="AC45" s="19">
        <f t="shared" si="19"/>
        <v>1.353499302253949E-2</v>
      </c>
      <c r="AD45" s="19">
        <f t="shared" si="20"/>
        <v>1.0323805988260645E-3</v>
      </c>
      <c r="AE45" s="19">
        <f t="shared" si="21"/>
        <v>1.0658097008324636E-6</v>
      </c>
      <c r="AF45">
        <f t="shared" si="22"/>
        <v>1.353499302253949E-2</v>
      </c>
      <c r="AG45" s="137"/>
      <c r="AH45">
        <f t="shared" si="23"/>
        <v>1.2502612423713425E-2</v>
      </c>
      <c r="AI45">
        <f t="shared" si="24"/>
        <v>0.3053027888728409</v>
      </c>
      <c r="AJ45">
        <f t="shared" si="25"/>
        <v>0.86638474137917965</v>
      </c>
      <c r="AK45">
        <f t="shared" si="26"/>
        <v>-0.48457059657804596</v>
      </c>
      <c r="AL45">
        <f t="shared" si="27"/>
        <v>-2.5325278317012265</v>
      </c>
      <c r="AM45">
        <f t="shared" si="28"/>
        <v>-3.1815787243281037</v>
      </c>
      <c r="AN45" s="19">
        <f t="shared" si="45"/>
        <v>-1.4828393557198869</v>
      </c>
      <c r="AO45" s="19">
        <f t="shared" si="45"/>
        <v>-1.482836315132543</v>
      </c>
      <c r="AP45" s="19">
        <f t="shared" si="45"/>
        <v>-1.4827954599459585</v>
      </c>
      <c r="AQ45" s="19">
        <f t="shared" si="45"/>
        <v>-1.4822483282662</v>
      </c>
      <c r="AR45" s="19">
        <f t="shared" si="45"/>
        <v>-1.4752217363995288</v>
      </c>
      <c r="AS45" s="19">
        <f t="shared" si="45"/>
        <v>-1.4102518292643649</v>
      </c>
      <c r="AT45" s="19">
        <f t="shared" si="45"/>
        <v>-1.1443336930356232</v>
      </c>
      <c r="AU45" s="19">
        <f t="shared" si="30"/>
        <v>-0.63911156726073104</v>
      </c>
      <c r="AV45"/>
      <c r="AW45">
        <v>-4700</v>
      </c>
      <c r="AX45">
        <f t="shared" si="37"/>
        <v>-5.9465990658424984E-3</v>
      </c>
      <c r="AY45">
        <f t="shared" si="38"/>
        <v>2.026087651759342E-3</v>
      </c>
      <c r="AZ45">
        <f t="shared" si="39"/>
        <v>-7.9726867176018405E-3</v>
      </c>
      <c r="BA45">
        <f t="shared" si="40"/>
        <v>0.21338916717145706</v>
      </c>
      <c r="BB45">
        <f t="shared" si="41"/>
        <v>5.8912459624327583E-2</v>
      </c>
      <c r="BC45">
        <f t="shared" si="42"/>
        <v>2.761687391828159</v>
      </c>
      <c r="BD45">
        <f t="shared" si="43"/>
        <v>5.2010000087613237</v>
      </c>
      <c r="BE45">
        <f t="shared" si="46"/>
        <v>-4.319502297027757</v>
      </c>
      <c r="BF45">
        <f t="shared" si="46"/>
        <v>-4.3195073683656018</v>
      </c>
      <c r="BG45">
        <f t="shared" si="46"/>
        <v>-4.319491729733075</v>
      </c>
      <c r="BH45">
        <f t="shared" si="46"/>
        <v>-4.3195399569367776</v>
      </c>
      <c r="BI45">
        <f t="shared" si="46"/>
        <v>-4.3193912494813169</v>
      </c>
      <c r="BJ45">
        <f t="shared" si="46"/>
        <v>-4.3198499569947435</v>
      </c>
      <c r="BK45">
        <f t="shared" si="46"/>
        <v>-4.3184366419255067</v>
      </c>
      <c r="BL45">
        <f t="shared" si="44"/>
        <v>-5.1019711989050798</v>
      </c>
      <c r="BM45"/>
      <c r="BN45"/>
      <c r="BO45"/>
      <c r="BP45"/>
      <c r="BQ45"/>
      <c r="BR45"/>
      <c r="BS45"/>
      <c r="BT45"/>
    </row>
    <row r="46" spans="1:72" s="19" customFormat="1" ht="12.75" customHeight="1">
      <c r="A46" t="s">
        <v>226</v>
      </c>
      <c r="B46" s="3" t="s">
        <v>92</v>
      </c>
      <c r="C46" s="83">
        <v>49060.324699999997</v>
      </c>
      <c r="D46" t="s">
        <v>203</v>
      </c>
      <c r="E46" s="92">
        <f t="shared" si="12"/>
        <v>-2775.99926269662</v>
      </c>
      <c r="F46" s="19">
        <f t="shared" si="13"/>
        <v>-2776</v>
      </c>
      <c r="G46" s="19">
        <f t="shared" si="14"/>
        <v>1.8039999922621064E-3</v>
      </c>
      <c r="J46" s="92">
        <f t="shared" si="34"/>
        <v>1.8039999922621064E-3</v>
      </c>
      <c r="P46" s="21">
        <f t="shared" si="31"/>
        <v>5.4704102166673845E-4</v>
      </c>
      <c r="Q46" s="22">
        <f t="shared" si="15"/>
        <v>34041.824699999997</v>
      </c>
      <c r="R46" s="19">
        <f t="shared" si="32"/>
        <v>1.5799458537601669E-6</v>
      </c>
      <c r="S46" s="137">
        <v>1</v>
      </c>
      <c r="Y46"/>
      <c r="Z46">
        <f t="shared" si="16"/>
        <v>-2776</v>
      </c>
      <c r="AA46" s="19">
        <f t="shared" si="17"/>
        <v>2.3850305995174095E-3</v>
      </c>
      <c r="AB46" s="19">
        <f t="shared" si="18"/>
        <v>-3.3989585588564512E-5</v>
      </c>
      <c r="AC46" s="19">
        <f t="shared" si="19"/>
        <v>1.2569589705953678E-3</v>
      </c>
      <c r="AD46" s="19">
        <f t="shared" si="20"/>
        <v>-5.8103060725530307E-4</v>
      </c>
      <c r="AE46" s="19">
        <f t="shared" si="21"/>
        <v>3.3759656656746627E-7</v>
      </c>
      <c r="AF46">
        <f t="shared" si="22"/>
        <v>1.2569589705953678E-3</v>
      </c>
      <c r="AG46" s="137"/>
      <c r="AH46">
        <f t="shared" si="23"/>
        <v>1.8379895778506709E-3</v>
      </c>
      <c r="AI46">
        <f t="shared" si="24"/>
        <v>0.66476924381528324</v>
      </c>
      <c r="AJ46">
        <f t="shared" si="25"/>
        <v>0.99949029949738089</v>
      </c>
      <c r="AK46">
        <f t="shared" si="26"/>
        <v>-0.77783881255931109</v>
      </c>
      <c r="AL46">
        <f t="shared" si="27"/>
        <v>-1.9777187630663884</v>
      </c>
      <c r="AM46">
        <f t="shared" si="28"/>
        <v>-1.5198946445927042</v>
      </c>
      <c r="AN46" s="19">
        <f t="shared" si="45"/>
        <v>-0.82472648564937867</v>
      </c>
      <c r="AO46" s="19">
        <f t="shared" si="45"/>
        <v>-0.80610513398826622</v>
      </c>
      <c r="AP46" s="19">
        <f t="shared" si="45"/>
        <v>-0.77485317924752162</v>
      </c>
      <c r="AQ46" s="19">
        <f t="shared" si="45"/>
        <v>-0.72443714980999296</v>
      </c>
      <c r="AR46" s="19">
        <f t="shared" si="45"/>
        <v>-0.64749603959092439</v>
      </c>
      <c r="AS46" s="19">
        <f t="shared" si="45"/>
        <v>-0.53792114547651593</v>
      </c>
      <c r="AT46" s="19">
        <f t="shared" si="45"/>
        <v>-0.39302437743168511</v>
      </c>
      <c r="AU46" s="19">
        <f t="shared" si="30"/>
        <v>-0.21353286626418733</v>
      </c>
      <c r="AV46"/>
      <c r="AW46">
        <v>-4600</v>
      </c>
      <c r="AX46">
        <f t="shared" si="37"/>
        <v>-2.9182450582572713E-3</v>
      </c>
      <c r="AY46">
        <f t="shared" si="38"/>
        <v>1.9419003633213043E-3</v>
      </c>
      <c r="AZ46">
        <f t="shared" si="39"/>
        <v>-4.8601454215785756E-3</v>
      </c>
      <c r="BA46">
        <f t="shared" si="40"/>
        <v>0.19332858732875247</v>
      </c>
      <c r="BB46">
        <f t="shared" si="41"/>
        <v>0.12865952074322842</v>
      </c>
      <c r="BC46">
        <f t="shared" si="42"/>
        <v>2.8317579483388329</v>
      </c>
      <c r="BD46">
        <f t="shared" si="43"/>
        <v>6.4033328683725452</v>
      </c>
      <c r="BE46">
        <f t="shared" si="46"/>
        <v>-4.1358912086288608</v>
      </c>
      <c r="BF46">
        <f t="shared" si="46"/>
        <v>-4.1400110395223226</v>
      </c>
      <c r="BG46">
        <f t="shared" si="46"/>
        <v>-4.131092362035834</v>
      </c>
      <c r="BH46">
        <f t="shared" si="46"/>
        <v>-4.1505579366801229</v>
      </c>
      <c r="BI46">
        <f t="shared" si="46"/>
        <v>-4.1087921194371679</v>
      </c>
      <c r="BJ46">
        <f t="shared" si="46"/>
        <v>-4.202112491289447</v>
      </c>
      <c r="BK46">
        <f t="shared" si="46"/>
        <v>-4.0086563862905731</v>
      </c>
      <c r="BL46">
        <f t="shared" si="44"/>
        <v>-4.8478943624892334</v>
      </c>
      <c r="BM46"/>
      <c r="BN46"/>
      <c r="BO46"/>
      <c r="BP46"/>
      <c r="BQ46"/>
      <c r="BR46"/>
      <c r="BS46"/>
      <c r="BT46"/>
    </row>
    <row r="47" spans="1:72" s="19" customFormat="1">
      <c r="A47" t="s">
        <v>226</v>
      </c>
      <c r="B47" s="3" t="s">
        <v>92</v>
      </c>
      <c r="C47" s="83">
        <v>49060.324699999997</v>
      </c>
      <c r="D47" t="s">
        <v>203</v>
      </c>
      <c r="E47" s="92">
        <f t="shared" si="12"/>
        <v>-2775.99926269662</v>
      </c>
      <c r="F47" s="19">
        <f t="shared" si="13"/>
        <v>-2776</v>
      </c>
      <c r="G47" s="19">
        <f t="shared" si="14"/>
        <v>1.8039999922621064E-3</v>
      </c>
      <c r="J47" s="92">
        <f t="shared" si="34"/>
        <v>1.8039999922621064E-3</v>
      </c>
      <c r="P47" s="21">
        <f t="shared" si="31"/>
        <v>5.4704102166673845E-4</v>
      </c>
      <c r="Q47" s="22">
        <f t="shared" si="15"/>
        <v>34041.824699999997</v>
      </c>
      <c r="R47" s="19">
        <f t="shared" si="32"/>
        <v>1.5799458537601669E-6</v>
      </c>
      <c r="S47" s="137">
        <v>1</v>
      </c>
      <c r="Y47"/>
      <c r="Z47">
        <f t="shared" si="16"/>
        <v>-2776</v>
      </c>
      <c r="AA47" s="19">
        <f t="shared" si="17"/>
        <v>2.3850305995174095E-3</v>
      </c>
      <c r="AB47" s="19">
        <f t="shared" si="18"/>
        <v>-3.3989585588564512E-5</v>
      </c>
      <c r="AC47" s="19">
        <f t="shared" si="19"/>
        <v>1.2569589705953678E-3</v>
      </c>
      <c r="AD47" s="19">
        <f t="shared" si="20"/>
        <v>-5.8103060725530307E-4</v>
      </c>
      <c r="AE47" s="19">
        <f t="shared" si="21"/>
        <v>3.3759656656746627E-7</v>
      </c>
      <c r="AF47">
        <f t="shared" si="22"/>
        <v>1.2569589705953678E-3</v>
      </c>
      <c r="AG47" s="137"/>
      <c r="AH47">
        <f t="shared" si="23"/>
        <v>1.8379895778506709E-3</v>
      </c>
      <c r="AI47">
        <f t="shared" si="24"/>
        <v>0.66476924381528324</v>
      </c>
      <c r="AJ47">
        <f t="shared" si="25"/>
        <v>0.99949029949738089</v>
      </c>
      <c r="AK47">
        <f t="shared" si="26"/>
        <v>-0.77783881255931109</v>
      </c>
      <c r="AL47">
        <f t="shared" si="27"/>
        <v>-1.9777187630663884</v>
      </c>
      <c r="AM47">
        <f t="shared" si="28"/>
        <v>-1.5198946445927042</v>
      </c>
      <c r="AN47" s="19">
        <f t="shared" si="45"/>
        <v>-0.82472648564937867</v>
      </c>
      <c r="AO47" s="19">
        <f t="shared" si="45"/>
        <v>-0.80610513398826622</v>
      </c>
      <c r="AP47" s="19">
        <f t="shared" si="45"/>
        <v>-0.77485317924752162</v>
      </c>
      <c r="AQ47" s="19">
        <f t="shared" si="45"/>
        <v>-0.72443714980999296</v>
      </c>
      <c r="AR47" s="19">
        <f t="shared" si="45"/>
        <v>-0.64749603959092439</v>
      </c>
      <c r="AS47" s="19">
        <f t="shared" si="45"/>
        <v>-0.53792114547651593</v>
      </c>
      <c r="AT47" s="19">
        <f t="shared" si="45"/>
        <v>-0.39302437743168511</v>
      </c>
      <c r="AU47" s="19">
        <f t="shared" si="30"/>
        <v>-0.21353286626418733</v>
      </c>
      <c r="AV47"/>
      <c r="AW47">
        <v>-4500</v>
      </c>
      <c r="AX47">
        <f t="shared" si="37"/>
        <v>1.0183007896737541E-4</v>
      </c>
      <c r="AY47">
        <f t="shared" si="38"/>
        <v>1.8585150225768467E-3</v>
      </c>
      <c r="AZ47">
        <f t="shared" si="39"/>
        <v>-1.7566849436094713E-3</v>
      </c>
      <c r="BA47">
        <f t="shared" si="40"/>
        <v>0.17911305178792059</v>
      </c>
      <c r="BB47">
        <f t="shared" si="41"/>
        <v>0.18874525267873313</v>
      </c>
      <c r="BC47">
        <f t="shared" si="42"/>
        <v>2.8926250776080966</v>
      </c>
      <c r="BD47">
        <f t="shared" si="43"/>
        <v>7.9916370428405514</v>
      </c>
      <c r="BE47">
        <f t="shared" si="46"/>
        <v>-3.9618192732346014</v>
      </c>
      <c r="BF47">
        <f t="shared" si="46"/>
        <v>-3.9838664201397123</v>
      </c>
      <c r="BG47">
        <f t="shared" si="46"/>
        <v>-3.9455812069549459</v>
      </c>
      <c r="BH47">
        <f t="shared" si="46"/>
        <v>-4.0131466428678095</v>
      </c>
      <c r="BI47">
        <f t="shared" si="46"/>
        <v>-3.896965277628937</v>
      </c>
      <c r="BJ47">
        <f t="shared" si="46"/>
        <v>-4.1077857555520101</v>
      </c>
      <c r="BK47">
        <f t="shared" si="46"/>
        <v>-3.7527623471268319</v>
      </c>
      <c r="BL47">
        <f t="shared" si="44"/>
        <v>-4.5938175260733853</v>
      </c>
      <c r="BM47"/>
      <c r="BN47"/>
      <c r="BO47"/>
      <c r="BP47"/>
      <c r="BQ47"/>
      <c r="BR47"/>
      <c r="BS47"/>
      <c r="BT47"/>
    </row>
    <row r="48" spans="1:72" s="19" customFormat="1">
      <c r="A48" t="s">
        <v>227</v>
      </c>
      <c r="B48" s="3" t="s">
        <v>89</v>
      </c>
      <c r="C48" s="83">
        <v>49372.265700000004</v>
      </c>
      <c r="D48" t="s">
        <v>203</v>
      </c>
      <c r="E48" s="92">
        <f t="shared" si="12"/>
        <v>-2648.5074919669078</v>
      </c>
      <c r="F48" s="19">
        <f t="shared" si="13"/>
        <v>-2648.5</v>
      </c>
      <c r="G48" s="19">
        <f t="shared" si="14"/>
        <v>-1.8330999999307096E-2</v>
      </c>
      <c r="J48" s="92">
        <f t="shared" si="34"/>
        <v>-1.8330999999307096E-2</v>
      </c>
      <c r="P48" s="21">
        <f t="shared" si="31"/>
        <v>4.5951539923448084E-4</v>
      </c>
      <c r="Q48" s="22">
        <f t="shared" si="15"/>
        <v>34353.765700000004</v>
      </c>
      <c r="R48" s="19">
        <f t="shared" si="32"/>
        <v>3.5308346894282806E-4</v>
      </c>
      <c r="S48" s="137">
        <v>1</v>
      </c>
      <c r="Y48"/>
      <c r="Z48">
        <f t="shared" si="16"/>
        <v>-2648.5</v>
      </c>
      <c r="AA48" s="19">
        <f t="shared" si="17"/>
        <v>-1.6575258583196022E-2</v>
      </c>
      <c r="AB48" s="19">
        <f t="shared" si="18"/>
        <v>-1.2962260168765949E-3</v>
      </c>
      <c r="AC48" s="19">
        <f t="shared" si="19"/>
        <v>-1.8790515398541575E-2</v>
      </c>
      <c r="AD48" s="19">
        <f t="shared" si="20"/>
        <v>-1.7557414161110743E-3</v>
      </c>
      <c r="AE48" s="19">
        <f t="shared" si="21"/>
        <v>3.0826279202477207E-6</v>
      </c>
      <c r="AF48">
        <f t="shared" si="22"/>
        <v>-1.8790515398541575E-2</v>
      </c>
      <c r="AG48" s="137"/>
      <c r="AH48">
        <f t="shared" si="23"/>
        <v>-1.7034773982430501E-2</v>
      </c>
      <c r="AI48">
        <f t="shared" si="24"/>
        <v>1.1114315638716783</v>
      </c>
      <c r="AJ48">
        <f t="shared" si="25"/>
        <v>-0.95327182633704588</v>
      </c>
      <c r="AK48">
        <f t="shared" si="26"/>
        <v>0.83964033061124943</v>
      </c>
      <c r="AL48">
        <f t="shared" si="27"/>
        <v>1.438853900924614</v>
      </c>
      <c r="AM48">
        <f t="shared" si="28"/>
        <v>0.8760545422745023</v>
      </c>
      <c r="AN48" s="19">
        <f t="shared" si="45"/>
        <v>0.49398150528377771</v>
      </c>
      <c r="AO48" s="19">
        <f t="shared" si="45"/>
        <v>0.46996118024852046</v>
      </c>
      <c r="AP48" s="19">
        <f t="shared" si="45"/>
        <v>0.438401254483332</v>
      </c>
      <c r="AQ48" s="19">
        <f t="shared" si="45"/>
        <v>0.39762716371255158</v>
      </c>
      <c r="AR48" s="19">
        <f t="shared" si="45"/>
        <v>0.3459520012329903</v>
      </c>
      <c r="AS48" s="19">
        <f t="shared" si="45"/>
        <v>0.28179776910664051</v>
      </c>
      <c r="AT48" s="19">
        <f t="shared" si="45"/>
        <v>0.20374703008919343</v>
      </c>
      <c r="AU48" s="19">
        <f t="shared" si="30"/>
        <v>0.11041510016601741</v>
      </c>
      <c r="AV48"/>
      <c r="AW48">
        <v>-4400</v>
      </c>
      <c r="AX48">
        <f t="shared" si="37"/>
        <v>3.1316643808384256E-3</v>
      </c>
      <c r="AY48">
        <f t="shared" si="38"/>
        <v>1.7759316295259688E-3</v>
      </c>
      <c r="AZ48">
        <f t="shared" si="39"/>
        <v>1.3557327513124568E-3</v>
      </c>
      <c r="BA48">
        <f t="shared" si="40"/>
        <v>0.1687081675798705</v>
      </c>
      <c r="BB48">
        <f t="shared" si="41"/>
        <v>0.24347599479768589</v>
      </c>
      <c r="BC48">
        <f t="shared" si="42"/>
        <v>2.948688892891608</v>
      </c>
      <c r="BD48">
        <f t="shared" si="43"/>
        <v>10.335693643844802</v>
      </c>
      <c r="BE48">
        <f t="shared" si="46"/>
        <v>-3.790185212244805</v>
      </c>
      <c r="BF48">
        <f t="shared" si="46"/>
        <v>-3.8476307094357911</v>
      </c>
      <c r="BG48">
        <f t="shared" si="46"/>
        <v>-3.7615518466383748</v>
      </c>
      <c r="BH48">
        <f t="shared" si="46"/>
        <v>-3.892947705952964</v>
      </c>
      <c r="BI48">
        <f t="shared" si="46"/>
        <v>-3.6972467982850601</v>
      </c>
      <c r="BJ48">
        <f t="shared" si="46"/>
        <v>-4.0026781883840279</v>
      </c>
      <c r="BK48">
        <f t="shared" si="46"/>
        <v>-3.5508712043074842</v>
      </c>
      <c r="BL48">
        <f t="shared" si="44"/>
        <v>-4.339740689657539</v>
      </c>
      <c r="BM48"/>
      <c r="BN48"/>
      <c r="BO48"/>
      <c r="BP48"/>
      <c r="BQ48"/>
      <c r="BR48"/>
      <c r="BS48"/>
      <c r="BT48"/>
    </row>
    <row r="49" spans="1:72" s="19" customFormat="1" ht="12.75" customHeight="1">
      <c r="A49" t="s">
        <v>227</v>
      </c>
      <c r="B49" s="3" t="s">
        <v>89</v>
      </c>
      <c r="C49" s="83">
        <v>49372.265700000004</v>
      </c>
      <c r="D49" t="s">
        <v>203</v>
      </c>
      <c r="E49" s="92">
        <f t="shared" si="12"/>
        <v>-2648.5074919669078</v>
      </c>
      <c r="F49" s="19">
        <f t="shared" si="13"/>
        <v>-2648.5</v>
      </c>
      <c r="G49" s="19">
        <f t="shared" si="14"/>
        <v>-1.8330999999307096E-2</v>
      </c>
      <c r="J49" s="92">
        <f t="shared" si="34"/>
        <v>-1.8330999999307096E-2</v>
      </c>
      <c r="P49" s="21">
        <f t="shared" si="31"/>
        <v>4.5951539923448084E-4</v>
      </c>
      <c r="Q49" s="22">
        <f t="shared" si="15"/>
        <v>34353.765700000004</v>
      </c>
      <c r="R49" s="19">
        <f t="shared" si="32"/>
        <v>3.5308346894282806E-4</v>
      </c>
      <c r="S49" s="137">
        <v>1</v>
      </c>
      <c r="Y49"/>
      <c r="Z49">
        <f t="shared" si="16"/>
        <v>-2648.5</v>
      </c>
      <c r="AA49" s="19">
        <f t="shared" si="17"/>
        <v>-1.6575258583196022E-2</v>
      </c>
      <c r="AB49" s="19">
        <f t="shared" si="18"/>
        <v>-1.2962260168765949E-3</v>
      </c>
      <c r="AC49" s="19">
        <f t="shared" si="19"/>
        <v>-1.8790515398541575E-2</v>
      </c>
      <c r="AD49" s="19">
        <f t="shared" si="20"/>
        <v>-1.7557414161110743E-3</v>
      </c>
      <c r="AE49" s="19">
        <f t="shared" si="21"/>
        <v>3.0826279202477207E-6</v>
      </c>
      <c r="AF49">
        <f t="shared" si="22"/>
        <v>-1.8790515398541575E-2</v>
      </c>
      <c r="AG49" s="137"/>
      <c r="AH49">
        <f t="shared" si="23"/>
        <v>-1.7034773982430501E-2</v>
      </c>
      <c r="AI49">
        <f t="shared" si="24"/>
        <v>1.1114315638716783</v>
      </c>
      <c r="AJ49">
        <f t="shared" si="25"/>
        <v>-0.95327182633704588</v>
      </c>
      <c r="AK49">
        <f t="shared" si="26"/>
        <v>0.83964033061124943</v>
      </c>
      <c r="AL49">
        <f t="shared" si="27"/>
        <v>1.438853900924614</v>
      </c>
      <c r="AM49">
        <f t="shared" si="28"/>
        <v>0.8760545422745023</v>
      </c>
      <c r="AN49" s="19">
        <f t="shared" si="45"/>
        <v>0.49398150528377771</v>
      </c>
      <c r="AO49" s="19">
        <f t="shared" si="45"/>
        <v>0.46996118024852046</v>
      </c>
      <c r="AP49" s="19">
        <f t="shared" si="45"/>
        <v>0.438401254483332</v>
      </c>
      <c r="AQ49" s="19">
        <f t="shared" si="45"/>
        <v>0.39762716371255158</v>
      </c>
      <c r="AR49" s="19">
        <f t="shared" si="45"/>
        <v>0.3459520012329903</v>
      </c>
      <c r="AS49" s="19">
        <f t="shared" si="45"/>
        <v>0.28179776910664051</v>
      </c>
      <c r="AT49" s="19">
        <f t="shared" si="45"/>
        <v>0.20374703008919343</v>
      </c>
      <c r="AU49" s="19">
        <f t="shared" si="30"/>
        <v>0.11041510016601741</v>
      </c>
      <c r="AV49"/>
      <c r="AW49">
        <v>-4300</v>
      </c>
      <c r="AX49">
        <f t="shared" si="37"/>
        <v>6.0601299935267635E-3</v>
      </c>
      <c r="AY49">
        <f t="shared" si="38"/>
        <v>1.6941501841686712E-3</v>
      </c>
      <c r="AZ49">
        <f t="shared" si="39"/>
        <v>4.3659798093580926E-3</v>
      </c>
      <c r="BA49">
        <f t="shared" si="40"/>
        <v>0.16137761950073704</v>
      </c>
      <c r="BB49">
        <f t="shared" si="41"/>
        <v>0.29367449722527139</v>
      </c>
      <c r="BC49">
        <f t="shared" si="42"/>
        <v>3.0008093776399396</v>
      </c>
      <c r="BD49">
        <f t="shared" si="43"/>
        <v>14.182761219483695</v>
      </c>
      <c r="BE49">
        <f t="shared" si="46"/>
        <v>-3.6220892822677224</v>
      </c>
      <c r="BF49">
        <f t="shared" si="46"/>
        <v>-3.7207418387837388</v>
      </c>
      <c r="BG49">
        <f t="shared" si="46"/>
        <v>-3.5870154545518971</v>
      </c>
      <c r="BH49">
        <f t="shared" si="46"/>
        <v>-3.7710688502263996</v>
      </c>
      <c r="BI49">
        <f t="shared" si="46"/>
        <v>-3.5221324098140618</v>
      </c>
      <c r="BJ49">
        <f t="shared" si="46"/>
        <v>-3.8695211598012436</v>
      </c>
      <c r="BK49">
        <f t="shared" si="46"/>
        <v>-3.3996321924220094</v>
      </c>
      <c r="BL49">
        <f t="shared" si="44"/>
        <v>-4.0856638532416927</v>
      </c>
      <c r="BM49"/>
      <c r="BN49"/>
      <c r="BO49"/>
      <c r="BP49"/>
      <c r="BQ49"/>
      <c r="BR49"/>
      <c r="BS49"/>
      <c r="BT49"/>
    </row>
    <row r="50" spans="1:72" s="19" customFormat="1" ht="12.75" customHeight="1">
      <c r="A50" s="27" t="s">
        <v>85</v>
      </c>
      <c r="B50" s="28"/>
      <c r="C50" s="30">
        <v>49625.502899999999</v>
      </c>
      <c r="D50" s="30">
        <v>2.5000000000000001E-3</v>
      </c>
      <c r="E50" s="19">
        <f t="shared" si="12"/>
        <v>-2545.0082435749582</v>
      </c>
      <c r="F50" s="19">
        <f t="shared" si="13"/>
        <v>-2545</v>
      </c>
      <c r="G50" s="19">
        <f t="shared" si="14"/>
        <v>-2.0170000003417954E-2</v>
      </c>
      <c r="J50" s="92">
        <f t="shared" si="34"/>
        <v>-2.0170000003417954E-2</v>
      </c>
      <c r="P50" s="21">
        <f t="shared" si="31"/>
        <v>3.8942385640518718E-4</v>
      </c>
      <c r="Q50" s="22">
        <f t="shared" si="15"/>
        <v>34607.002899999999</v>
      </c>
      <c r="R50" s="19">
        <f>+(U31-G50)^2</f>
        <v>4.0682890013788028E-4</v>
      </c>
      <c r="S50" s="137">
        <v>1</v>
      </c>
      <c r="Y50"/>
      <c r="Z50">
        <f t="shared" si="16"/>
        <v>-2545</v>
      </c>
      <c r="AA50" s="19">
        <f t="shared" si="17"/>
        <v>-1.6982021602942345E-2</v>
      </c>
      <c r="AB50" s="19">
        <f t="shared" si="18"/>
        <v>-2.7985545440704224E-3</v>
      </c>
      <c r="AC50" s="19">
        <f t="shared" si="19"/>
        <v>-2.055942385982314E-2</v>
      </c>
      <c r="AD50" s="19">
        <f t="shared" si="20"/>
        <v>-3.1879784004756086E-3</v>
      </c>
      <c r="AE50" s="19">
        <f t="shared" si="21"/>
        <v>1.016320628189902E-5</v>
      </c>
      <c r="AF50">
        <f t="shared" si="22"/>
        <v>-2.055942385982314E-2</v>
      </c>
      <c r="AG50" s="137"/>
      <c r="AH50">
        <f t="shared" si="23"/>
        <v>-1.7371445459347531E-2</v>
      </c>
      <c r="AI50">
        <f t="shared" si="24"/>
        <v>0.43579964749847655</v>
      </c>
      <c r="AJ50">
        <f t="shared" si="25"/>
        <v>-0.39214078907934996</v>
      </c>
      <c r="AK50">
        <f t="shared" si="26"/>
        <v>0.63173636942399702</v>
      </c>
      <c r="AL50">
        <f t="shared" si="27"/>
        <v>2.2997831751472284</v>
      </c>
      <c r="AM50">
        <f t="shared" si="28"/>
        <v>2.2338473929698783</v>
      </c>
      <c r="AN50" s="19">
        <f t="shared" si="45"/>
        <v>1.1427750420029679</v>
      </c>
      <c r="AO50" s="19">
        <f t="shared" si="45"/>
        <v>1.1393664726506953</v>
      </c>
      <c r="AP50" s="19">
        <f t="shared" si="45"/>
        <v>1.1298413353805801</v>
      </c>
      <c r="AQ50" s="19">
        <f t="shared" si="45"/>
        <v>1.1041870628641095</v>
      </c>
      <c r="AR50" s="19">
        <f t="shared" si="45"/>
        <v>1.0408030364764387</v>
      </c>
      <c r="AS50" s="19">
        <f t="shared" si="45"/>
        <v>0.90751655606940107</v>
      </c>
      <c r="AT50" s="19">
        <f t="shared" si="45"/>
        <v>0.68234474796893063</v>
      </c>
      <c r="AU50" s="19">
        <f t="shared" si="30"/>
        <v>0.37338462585641885</v>
      </c>
      <c r="AV50"/>
      <c r="AW50">
        <v>-4200</v>
      </c>
      <c r="AX50">
        <f t="shared" si="37"/>
        <v>8.6723598800713536E-3</v>
      </c>
      <c r="AY50">
        <f t="shared" si="38"/>
        <v>1.6131706865049531E-3</v>
      </c>
      <c r="AZ50">
        <f t="shared" si="39"/>
        <v>7.0591891935664003E-3</v>
      </c>
      <c r="BA50">
        <f t="shared" si="40"/>
        <v>0.15673806139255042</v>
      </c>
      <c r="BB50">
        <f t="shared" si="41"/>
        <v>0.33804483542347591</v>
      </c>
      <c r="BC50">
        <f t="shared" si="42"/>
        <v>3.0475794565963339</v>
      </c>
      <c r="BD50">
        <f t="shared" si="43"/>
        <v>21.257937892435979</v>
      </c>
      <c r="BE50">
        <f t="shared" si="46"/>
        <v>-3.4656164466094834</v>
      </c>
      <c r="BF50">
        <f t="shared" si="46"/>
        <v>-3.5883877149312</v>
      </c>
      <c r="BG50">
        <f t="shared" si="46"/>
        <v>-3.4328214029280701</v>
      </c>
      <c r="BH50">
        <f t="shared" si="46"/>
        <v>-3.6317858949719852</v>
      </c>
      <c r="BI50">
        <f t="shared" si="46"/>
        <v>-3.3797290937176081</v>
      </c>
      <c r="BJ50">
        <f t="shared" si="46"/>
        <v>-3.7043010939344372</v>
      </c>
      <c r="BK50">
        <f t="shared" si="46"/>
        <v>-3.2924422484165032</v>
      </c>
      <c r="BL50">
        <f t="shared" si="44"/>
        <v>-3.8315870168258459</v>
      </c>
      <c r="BM50"/>
      <c r="BN50"/>
      <c r="BO50"/>
      <c r="BP50"/>
      <c r="BQ50"/>
      <c r="BR50"/>
      <c r="BS50"/>
      <c r="BT50"/>
    </row>
    <row r="51" spans="1:72" s="19" customFormat="1" ht="12.75" customHeight="1">
      <c r="A51" t="s">
        <v>228</v>
      </c>
      <c r="B51" s="3" t="s">
        <v>92</v>
      </c>
      <c r="C51" s="83">
        <v>49625.503100000002</v>
      </c>
      <c r="D51" t="s">
        <v>203</v>
      </c>
      <c r="E51" s="92">
        <f t="shared" si="12"/>
        <v>-2545.0081618340059</v>
      </c>
      <c r="F51" s="19">
        <f t="shared" si="13"/>
        <v>-2545</v>
      </c>
      <c r="G51" s="19">
        <f t="shared" si="14"/>
        <v>-1.9970000001194421E-2</v>
      </c>
      <c r="J51" s="92">
        <f t="shared" si="34"/>
        <v>-1.9970000001194421E-2</v>
      </c>
      <c r="P51" s="21">
        <f t="shared" si="31"/>
        <v>3.8942385640518718E-4</v>
      </c>
      <c r="Q51" s="22">
        <f t="shared" si="15"/>
        <v>34607.003100000002</v>
      </c>
      <c r="R51" s="19">
        <f t="shared" ref="R51:R82" si="47">+(P51-G51)^2</f>
        <v>4.1450613981339608E-4</v>
      </c>
      <c r="S51" s="137">
        <v>1</v>
      </c>
      <c r="Z51">
        <f t="shared" si="16"/>
        <v>-2545</v>
      </c>
      <c r="AA51" s="19">
        <f t="shared" si="17"/>
        <v>-1.6982021602942345E-2</v>
      </c>
      <c r="AB51" s="19">
        <f t="shared" si="18"/>
        <v>-2.5985545418468897E-3</v>
      </c>
      <c r="AC51" s="19">
        <f t="shared" si="19"/>
        <v>-2.0359423857599607E-2</v>
      </c>
      <c r="AD51" s="19">
        <f t="shared" si="20"/>
        <v>-2.9879783982520759E-3</v>
      </c>
      <c r="AE51" s="19">
        <f t="shared" si="21"/>
        <v>8.9280149084210416E-6</v>
      </c>
      <c r="AF51">
        <f t="shared" si="22"/>
        <v>-2.0359423857599607E-2</v>
      </c>
      <c r="AG51" s="137"/>
      <c r="AH51">
        <f t="shared" si="23"/>
        <v>-1.7371445459347531E-2</v>
      </c>
      <c r="AI51">
        <f t="shared" si="24"/>
        <v>0.43579964749847655</v>
      </c>
      <c r="AJ51">
        <f t="shared" si="25"/>
        <v>-0.39214078907934996</v>
      </c>
      <c r="AK51">
        <f t="shared" si="26"/>
        <v>0.63173636942399702</v>
      </c>
      <c r="AL51">
        <f t="shared" si="27"/>
        <v>2.2997831751472284</v>
      </c>
      <c r="AM51">
        <f t="shared" si="28"/>
        <v>2.2338473929698783</v>
      </c>
      <c r="AN51" s="19">
        <f t="shared" ref="AN51:AT60" si="48">$AU51+$AB$7*SIN(AO51)</f>
        <v>1.1427750420029679</v>
      </c>
      <c r="AO51" s="19">
        <f t="shared" si="48"/>
        <v>1.1393664726506953</v>
      </c>
      <c r="AP51" s="19">
        <f t="shared" si="48"/>
        <v>1.1298413353805801</v>
      </c>
      <c r="AQ51" s="19">
        <f t="shared" si="48"/>
        <v>1.1041870628641095</v>
      </c>
      <c r="AR51" s="19">
        <f t="shared" si="48"/>
        <v>1.0408030364764387</v>
      </c>
      <c r="AS51" s="19">
        <f t="shared" si="48"/>
        <v>0.90751655606940107</v>
      </c>
      <c r="AT51" s="19">
        <f t="shared" si="48"/>
        <v>0.68234474796893063</v>
      </c>
      <c r="AU51" s="19">
        <f t="shared" si="30"/>
        <v>0.37338462585641885</v>
      </c>
      <c r="AV51"/>
      <c r="AW51">
        <v>-4100</v>
      </c>
      <c r="AX51">
        <f t="shared" si="37"/>
        <v>1.0797758506998552E-2</v>
      </c>
      <c r="AY51">
        <f t="shared" si="38"/>
        <v>1.5329931365348154E-3</v>
      </c>
      <c r="AZ51">
        <f t="shared" si="39"/>
        <v>9.2647653704637373E-3</v>
      </c>
      <c r="BA51">
        <f t="shared" si="40"/>
        <v>0.15424211869612803</v>
      </c>
      <c r="BB51">
        <f t="shared" si="41"/>
        <v>0.37522395439646838</v>
      </c>
      <c r="BC51">
        <f t="shared" si="42"/>
        <v>3.0873791715165222</v>
      </c>
      <c r="BD51">
        <f t="shared" si="43"/>
        <v>36.882156416876406</v>
      </c>
      <c r="BE51">
        <f t="shared" si="46"/>
        <v>-3.3294486756872979</v>
      </c>
      <c r="BF51">
        <f t="shared" si="46"/>
        <v>-3.4388196623655292</v>
      </c>
      <c r="BG51">
        <f t="shared" si="46"/>
        <v>-3.3060761191544339</v>
      </c>
      <c r="BH51">
        <f t="shared" si="46"/>
        <v>-3.4678123321300443</v>
      </c>
      <c r="BI51">
        <f t="shared" si="46"/>
        <v>-3.271470529581995</v>
      </c>
      <c r="BJ51">
        <f t="shared" si="46"/>
        <v>-3.5112767894754557</v>
      </c>
      <c r="BK51">
        <f t="shared" si="46"/>
        <v>-3.219869984406142</v>
      </c>
      <c r="BL51">
        <f t="shared" si="44"/>
        <v>-3.5775101804099996</v>
      </c>
      <c r="BM51"/>
      <c r="BN51"/>
      <c r="BO51"/>
      <c r="BP51"/>
      <c r="BQ51"/>
      <c r="BR51"/>
      <c r="BS51"/>
      <c r="BT51"/>
    </row>
    <row r="52" spans="1:72" s="19" customFormat="1" ht="12.75" customHeight="1">
      <c r="A52" t="s">
        <v>228</v>
      </c>
      <c r="B52" s="3" t="s">
        <v>92</v>
      </c>
      <c r="C52" s="83">
        <v>49625.503100000002</v>
      </c>
      <c r="D52" t="s">
        <v>203</v>
      </c>
      <c r="E52" s="92">
        <f t="shared" si="12"/>
        <v>-2545.0081618340059</v>
      </c>
      <c r="F52" s="19">
        <f t="shared" si="13"/>
        <v>-2545</v>
      </c>
      <c r="G52" s="19">
        <f t="shared" si="14"/>
        <v>-1.9970000001194421E-2</v>
      </c>
      <c r="J52" s="92">
        <f t="shared" si="34"/>
        <v>-1.9970000001194421E-2</v>
      </c>
      <c r="P52" s="21">
        <f t="shared" si="31"/>
        <v>3.8942385640518718E-4</v>
      </c>
      <c r="Q52" s="22">
        <f t="shared" si="15"/>
        <v>34607.003100000002</v>
      </c>
      <c r="R52" s="19">
        <f t="shared" si="47"/>
        <v>4.1450613981339608E-4</v>
      </c>
      <c r="S52" s="137">
        <v>1</v>
      </c>
      <c r="Z52">
        <f t="shared" si="16"/>
        <v>-2545</v>
      </c>
      <c r="AA52" s="19">
        <f t="shared" si="17"/>
        <v>-1.6982021602942345E-2</v>
      </c>
      <c r="AB52" s="19">
        <f t="shared" si="18"/>
        <v>-2.5985545418468897E-3</v>
      </c>
      <c r="AC52" s="19">
        <f t="shared" si="19"/>
        <v>-2.0359423857599607E-2</v>
      </c>
      <c r="AD52" s="19">
        <f t="shared" si="20"/>
        <v>-2.9879783982520759E-3</v>
      </c>
      <c r="AE52" s="19">
        <f t="shared" si="21"/>
        <v>8.9280149084210416E-6</v>
      </c>
      <c r="AF52">
        <f t="shared" si="22"/>
        <v>-2.0359423857599607E-2</v>
      </c>
      <c r="AG52" s="137"/>
      <c r="AH52">
        <f t="shared" si="23"/>
        <v>-1.7371445459347531E-2</v>
      </c>
      <c r="AI52">
        <f t="shared" si="24"/>
        <v>0.43579964749847655</v>
      </c>
      <c r="AJ52">
        <f t="shared" si="25"/>
        <v>-0.39214078907934996</v>
      </c>
      <c r="AK52">
        <f t="shared" si="26"/>
        <v>0.63173636942399702</v>
      </c>
      <c r="AL52">
        <f t="shared" si="27"/>
        <v>2.2997831751472284</v>
      </c>
      <c r="AM52">
        <f t="shared" si="28"/>
        <v>2.2338473929698783</v>
      </c>
      <c r="AN52" s="19">
        <f t="shared" si="48"/>
        <v>1.1427750420029679</v>
      </c>
      <c r="AO52" s="19">
        <f t="shared" si="48"/>
        <v>1.1393664726506953</v>
      </c>
      <c r="AP52" s="19">
        <f t="shared" si="48"/>
        <v>1.1298413353805801</v>
      </c>
      <c r="AQ52" s="19">
        <f t="shared" si="48"/>
        <v>1.1041870628641095</v>
      </c>
      <c r="AR52" s="19">
        <f t="shared" si="48"/>
        <v>1.0408030364764387</v>
      </c>
      <c r="AS52" s="19">
        <f t="shared" si="48"/>
        <v>0.90751655606940107</v>
      </c>
      <c r="AT52" s="19">
        <f t="shared" si="48"/>
        <v>0.68234474796893063</v>
      </c>
      <c r="AU52" s="19">
        <f t="shared" si="30"/>
        <v>0.37338462585641885</v>
      </c>
      <c r="AV52"/>
      <c r="AW52">
        <v>-4000</v>
      </c>
      <c r="AX52">
        <f t="shared" si="37"/>
        <v>1.2439682809022072E-2</v>
      </c>
      <c r="AY52">
        <f t="shared" si="38"/>
        <v>1.4536175342582574E-3</v>
      </c>
      <c r="AZ52">
        <f t="shared" si="39"/>
        <v>1.0986065274763816E-2</v>
      </c>
      <c r="BA52">
        <f t="shared" si="40"/>
        <v>0.15318740123889574</v>
      </c>
      <c r="BB52">
        <f t="shared" si="41"/>
        <v>0.40564790198077494</v>
      </c>
      <c r="BC52">
        <f t="shared" si="42"/>
        <v>3.1204283618898896</v>
      </c>
      <c r="BD52">
        <f t="shared" si="43"/>
        <v>94.495264630624504</v>
      </c>
      <c r="BE52">
        <f t="shared" ref="BE52:BK61" si="49">$BL52+$AB$7*SIN(BF52)</f>
        <v>-3.2150974365819991</v>
      </c>
      <c r="BF52">
        <f t="shared" si="49"/>
        <v>-3.2698490887189218</v>
      </c>
      <c r="BG52">
        <f t="shared" si="49"/>
        <v>-3.2048983417675774</v>
      </c>
      <c r="BH52">
        <f t="shared" si="49"/>
        <v>-3.282000032001628</v>
      </c>
      <c r="BI52">
        <f t="shared" si="49"/>
        <v>-3.1905297755306417</v>
      </c>
      <c r="BJ52">
        <f t="shared" si="49"/>
        <v>-3.2991542922917292</v>
      </c>
      <c r="BK52">
        <f t="shared" si="49"/>
        <v>-3.1702612629989839</v>
      </c>
      <c r="BL52">
        <f t="shared" si="44"/>
        <v>-3.3234333439941524</v>
      </c>
      <c r="BM52"/>
      <c r="BN52"/>
      <c r="BO52"/>
      <c r="BP52"/>
      <c r="BQ52"/>
      <c r="BR52"/>
      <c r="BS52"/>
      <c r="BT52"/>
    </row>
    <row r="53" spans="1:72" s="19" customFormat="1" ht="12.75" customHeight="1">
      <c r="A53" s="27" t="s">
        <v>85</v>
      </c>
      <c r="B53" s="28"/>
      <c r="C53" s="30">
        <v>49625.503400000001</v>
      </c>
      <c r="D53" s="30">
        <v>2.5999999999999999E-3</v>
      </c>
      <c r="E53" s="19">
        <f t="shared" ref="E53:E84" si="50">+(C53-C$7)/C$8</f>
        <v>-2545.0080392225786</v>
      </c>
      <c r="F53" s="19">
        <f t="shared" ref="F53:F84" si="51">ROUND(2*E53,0)/2</f>
        <v>-2545</v>
      </c>
      <c r="G53" s="19">
        <f t="shared" ref="G53:G84" si="52">+C53-(C$7+F53*C$8)</f>
        <v>-1.9670000001497101E-2</v>
      </c>
      <c r="J53" s="92">
        <f t="shared" si="34"/>
        <v>-1.9670000001497101E-2</v>
      </c>
      <c r="P53" s="21">
        <f t="shared" si="31"/>
        <v>3.8942385640518718E-4</v>
      </c>
      <c r="Q53" s="22">
        <f t="shared" ref="Q53:Q84" si="53">+C53-15018.5</f>
        <v>34607.003400000001</v>
      </c>
      <c r="R53" s="19">
        <f t="shared" si="47"/>
        <v>4.0238048551097949E-4</v>
      </c>
      <c r="S53" s="137">
        <v>1</v>
      </c>
      <c r="Z53">
        <f t="shared" ref="Z53:Z84" si="54">F53</f>
        <v>-2545</v>
      </c>
      <c r="AA53" s="19">
        <f t="shared" ref="AA53:AA84" si="55">AB$3+AB$4*Z53+AB$5*Z53^2+AH53</f>
        <v>-1.6982021602942345E-2</v>
      </c>
      <c r="AB53" s="19">
        <f t="shared" ref="AB53:AB84" si="56">IF(S53&lt;&gt;0,G53-AH53, -9999)</f>
        <v>-2.2985545421495696E-3</v>
      </c>
      <c r="AC53" s="19">
        <f t="shared" ref="AC53:AC84" si="57">+G53-P53</f>
        <v>-2.0059423857902287E-2</v>
      </c>
      <c r="AD53" s="19">
        <f t="shared" ref="AD53:AD84" si="58">IF(S53&lt;&gt;0,G53-AA53, -9999)</f>
        <v>-2.6879783985547558E-3</v>
      </c>
      <c r="AE53" s="19">
        <f t="shared" ref="AE53:AE84" si="59">+(G53-AA53)^2*S53</f>
        <v>7.2252278710969894E-6</v>
      </c>
      <c r="AF53">
        <f t="shared" ref="AF53:AF84" si="60">IF(S53&lt;&gt;0,G53-P53, -9999)</f>
        <v>-2.0059423857902287E-2</v>
      </c>
      <c r="AG53" s="137"/>
      <c r="AH53">
        <f t="shared" ref="AH53:AH84" si="61">$AB$6*($AB$11/AI53*AJ53+$AB$12)</f>
        <v>-1.7371445459347531E-2</v>
      </c>
      <c r="AI53">
        <f t="shared" ref="AI53:AI84" si="62">1+$AB$7*COS(AL53)</f>
        <v>0.43579964749847655</v>
      </c>
      <c r="AJ53">
        <f t="shared" ref="AJ53:AJ84" si="63">SIN(AL53+RADIANS($AB$9))</f>
        <v>-0.39214078907934996</v>
      </c>
      <c r="AK53">
        <f t="shared" ref="AK53:AK84" si="64">$AB$7*SIN(AL53)</f>
        <v>0.63173636942399702</v>
      </c>
      <c r="AL53">
        <f t="shared" ref="AL53:AL84" si="65">2*ATAN(AM53)</f>
        <v>2.2997831751472284</v>
      </c>
      <c r="AM53">
        <f t="shared" ref="AM53:AM84" si="66">SQRT((1+$AB$7)/(1-$AB$7))*TAN(AN53/2)</f>
        <v>2.2338473929698783</v>
      </c>
      <c r="AN53" s="19">
        <f t="shared" si="48"/>
        <v>1.1427750420029679</v>
      </c>
      <c r="AO53" s="19">
        <f t="shared" si="48"/>
        <v>1.1393664726506953</v>
      </c>
      <c r="AP53" s="19">
        <f t="shared" si="48"/>
        <v>1.1298413353805801</v>
      </c>
      <c r="AQ53" s="19">
        <f t="shared" si="48"/>
        <v>1.1041870628641095</v>
      </c>
      <c r="AR53" s="19">
        <f t="shared" si="48"/>
        <v>1.0408030364764387</v>
      </c>
      <c r="AS53" s="19">
        <f t="shared" si="48"/>
        <v>0.90751655606940107</v>
      </c>
      <c r="AT53" s="19">
        <f t="shared" si="48"/>
        <v>0.68234474796893063</v>
      </c>
      <c r="AU53" s="19">
        <f t="shared" ref="AU53:AU84" si="67">RADIANS($AB$9)+$AB$18*(F53-AB$15)</f>
        <v>0.37338462585641885</v>
      </c>
      <c r="AV53"/>
      <c r="AW53">
        <v>-3900</v>
      </c>
      <c r="AX53">
        <f t="shared" si="37"/>
        <v>1.3780377427816003E-2</v>
      </c>
      <c r="AY53">
        <f t="shared" si="38"/>
        <v>1.3750438796752793E-3</v>
      </c>
      <c r="AZ53">
        <f t="shared" si="39"/>
        <v>1.2405333548140723E-2</v>
      </c>
      <c r="BA53">
        <f t="shared" si="40"/>
        <v>0.15302685605818411</v>
      </c>
      <c r="BB53">
        <f t="shared" si="41"/>
        <v>0.43239539687643974</v>
      </c>
      <c r="BC53">
        <f t="shared" si="42"/>
        <v>-3.1332968349412842</v>
      </c>
      <c r="BD53">
        <f t="shared" si="43"/>
        <v>-241.08392608667748</v>
      </c>
      <c r="BE53">
        <f t="shared" si="49"/>
        <v>-3.1127707324619935</v>
      </c>
      <c r="BF53">
        <f t="shared" si="49"/>
        <v>-3.0903138581741398</v>
      </c>
      <c r="BG53">
        <f t="shared" si="49"/>
        <v>-3.1168471601633514</v>
      </c>
      <c r="BH53">
        <f t="shared" si="49"/>
        <v>-3.0854941382488827</v>
      </c>
      <c r="BI53">
        <f t="shared" si="49"/>
        <v>-3.1225388595593335</v>
      </c>
      <c r="BJ53">
        <f t="shared" si="49"/>
        <v>-3.0787624114984848</v>
      </c>
      <c r="BK53">
        <f t="shared" si="49"/>
        <v>-3.1304874920444203</v>
      </c>
      <c r="BL53">
        <f t="shared" si="44"/>
        <v>-3.0693565075783051</v>
      </c>
      <c r="BM53"/>
      <c r="BN53"/>
      <c r="BO53"/>
      <c r="BP53"/>
      <c r="BQ53"/>
      <c r="BR53"/>
      <c r="BS53"/>
      <c r="BT53"/>
    </row>
    <row r="54" spans="1:72" s="19" customFormat="1" ht="12.75" customHeight="1">
      <c r="A54" s="27" t="s">
        <v>86</v>
      </c>
      <c r="B54" s="31"/>
      <c r="C54" s="30">
        <v>49761.303699999997</v>
      </c>
      <c r="D54" s="30">
        <v>2.0999999999999999E-3</v>
      </c>
      <c r="E54" s="19">
        <f t="shared" si="50"/>
        <v>-2489.5058105555386</v>
      </c>
      <c r="F54" s="19">
        <f t="shared" si="51"/>
        <v>-2489.5</v>
      </c>
      <c r="G54" s="19">
        <f t="shared" si="52"/>
        <v>-1.4217000003554858E-2</v>
      </c>
      <c r="J54" s="92">
        <f t="shared" si="34"/>
        <v>-1.4217000003554858E-2</v>
      </c>
      <c r="P54" s="21">
        <f t="shared" ref="P54:P85" si="68">D$11+D$12*F54+D$13*F54^2</f>
        <v>3.521923757084048E-4</v>
      </c>
      <c r="Q54" s="22">
        <f t="shared" si="53"/>
        <v>34742.803699999997</v>
      </c>
      <c r="R54" s="19">
        <f t="shared" si="47"/>
        <v>2.1226136658398275E-4</v>
      </c>
      <c r="S54" s="137">
        <v>1</v>
      </c>
      <c r="Z54">
        <f t="shared" si="54"/>
        <v>-2489.5</v>
      </c>
      <c r="AA54" s="19">
        <f t="shared" si="55"/>
        <v>-1.5658789130912364E-2</v>
      </c>
      <c r="AB54" s="19">
        <f t="shared" si="56"/>
        <v>1.7939815030659084E-3</v>
      </c>
      <c r="AC54" s="19">
        <f t="shared" si="57"/>
        <v>-1.4569192379263263E-2</v>
      </c>
      <c r="AD54" s="19">
        <f t="shared" si="58"/>
        <v>1.4417891273575054E-3</v>
      </c>
      <c r="AE54" s="19">
        <f t="shared" si="59"/>
        <v>2.0787558877663167E-6</v>
      </c>
      <c r="AF54">
        <f t="shared" si="60"/>
        <v>-1.4569192379263263E-2</v>
      </c>
      <c r="AG54" s="137"/>
      <c r="AH54">
        <f t="shared" si="61"/>
        <v>-1.6010981506620767E-2</v>
      </c>
      <c r="AI54">
        <f t="shared" si="62"/>
        <v>0.35099010732680858</v>
      </c>
      <c r="AJ54">
        <f t="shared" si="63"/>
        <v>-0.25608533227184826</v>
      </c>
      <c r="AK54">
        <f t="shared" si="64"/>
        <v>0.54424170864441168</v>
      </c>
      <c r="AL54">
        <f t="shared" si="65"/>
        <v>2.4437704926376589</v>
      </c>
      <c r="AM54">
        <f t="shared" si="66"/>
        <v>2.7488010534509786</v>
      </c>
      <c r="AN54" s="19">
        <f t="shared" si="48"/>
        <v>1.3386273323446374</v>
      </c>
      <c r="AO54" s="19">
        <f t="shared" si="48"/>
        <v>1.33838712677758</v>
      </c>
      <c r="AP54" s="19">
        <f t="shared" si="48"/>
        <v>1.3371590182688218</v>
      </c>
      <c r="AQ54" s="19">
        <f t="shared" si="48"/>
        <v>1.3309764899651912</v>
      </c>
      <c r="AR54" s="19">
        <f t="shared" si="48"/>
        <v>1.3019631891274157</v>
      </c>
      <c r="AS54" s="19">
        <f t="shared" si="48"/>
        <v>1.1939434832393336</v>
      </c>
      <c r="AT54" s="19">
        <f t="shared" si="48"/>
        <v>0.93113104275106418</v>
      </c>
      <c r="AU54" s="19">
        <f t="shared" si="67"/>
        <v>0.51439727006721414</v>
      </c>
      <c r="AV54"/>
      <c r="AW54">
        <v>-3800</v>
      </c>
      <c r="AX54">
        <f t="shared" si="37"/>
        <v>1.5051726394263429E-2</v>
      </c>
      <c r="AY54">
        <f t="shared" si="38"/>
        <v>1.2972721727858814E-3</v>
      </c>
      <c r="AZ54">
        <f t="shared" si="39"/>
        <v>1.3754454221477547E-2</v>
      </c>
      <c r="BA54">
        <f t="shared" si="40"/>
        <v>0.15364990643221876</v>
      </c>
      <c r="BB54">
        <f t="shared" si="41"/>
        <v>0.4600906790023</v>
      </c>
      <c r="BC54">
        <f t="shared" si="42"/>
        <v>-3.1023471794642576</v>
      </c>
      <c r="BD54">
        <f t="shared" si="43"/>
        <v>-50.954749222980787</v>
      </c>
      <c r="BE54">
        <f t="shared" si="49"/>
        <v>-3.0054278589516215</v>
      </c>
      <c r="BF54">
        <f t="shared" si="49"/>
        <v>-2.9151673806811358</v>
      </c>
      <c r="BG54">
        <f t="shared" si="49"/>
        <v>-3.0233867095785181</v>
      </c>
      <c r="BH54">
        <f t="shared" si="49"/>
        <v>-2.8933526251344355</v>
      </c>
      <c r="BI54">
        <f t="shared" si="49"/>
        <v>-3.0492860145559741</v>
      </c>
      <c r="BJ54">
        <f t="shared" si="49"/>
        <v>-2.8616756038086186</v>
      </c>
      <c r="BK54">
        <f t="shared" si="49"/>
        <v>-3.0867885919185585</v>
      </c>
      <c r="BL54">
        <f t="shared" si="44"/>
        <v>-2.8152796711624588</v>
      </c>
      <c r="BM54"/>
      <c r="BN54"/>
      <c r="BO54"/>
      <c r="BP54"/>
      <c r="BQ54"/>
      <c r="BR54"/>
      <c r="BS54"/>
      <c r="BT54"/>
    </row>
    <row r="55" spans="1:72" s="19" customFormat="1" ht="12.75" customHeight="1">
      <c r="A55" t="s">
        <v>229</v>
      </c>
      <c r="B55" s="3" t="s">
        <v>89</v>
      </c>
      <c r="C55" s="83">
        <v>49761.304600000003</v>
      </c>
      <c r="D55" t="s">
        <v>203</v>
      </c>
      <c r="E55" s="92">
        <f t="shared" si="50"/>
        <v>-2489.5054427212544</v>
      </c>
      <c r="F55" s="19">
        <f t="shared" si="51"/>
        <v>-2489.5</v>
      </c>
      <c r="G55" s="19">
        <f t="shared" si="52"/>
        <v>-1.331699999718694E-2</v>
      </c>
      <c r="J55" s="92">
        <f t="shared" si="34"/>
        <v>-1.331699999718694E-2</v>
      </c>
      <c r="P55" s="21">
        <f t="shared" si="68"/>
        <v>3.521923757084048E-4</v>
      </c>
      <c r="Q55" s="22">
        <f t="shared" si="53"/>
        <v>34742.804600000003</v>
      </c>
      <c r="R55" s="19">
        <f t="shared" si="47"/>
        <v>1.8684682012722027E-4</v>
      </c>
      <c r="S55" s="137">
        <v>1</v>
      </c>
      <c r="Z55">
        <f t="shared" si="54"/>
        <v>-2489.5</v>
      </c>
      <c r="AA55" s="19">
        <f t="shared" si="55"/>
        <v>-1.5658789130912364E-2</v>
      </c>
      <c r="AB55" s="19">
        <f t="shared" si="56"/>
        <v>2.6939815094338265E-3</v>
      </c>
      <c r="AC55" s="19">
        <f t="shared" si="57"/>
        <v>-1.3669192372895345E-2</v>
      </c>
      <c r="AD55" s="19">
        <f t="shared" si="58"/>
        <v>2.3417891337254235E-3</v>
      </c>
      <c r="AE55" s="19">
        <f t="shared" si="59"/>
        <v>5.4839763468344696E-6</v>
      </c>
      <c r="AF55">
        <f t="shared" si="60"/>
        <v>-1.3669192372895345E-2</v>
      </c>
      <c r="AG55" s="137"/>
      <c r="AH55">
        <f t="shared" si="61"/>
        <v>-1.6010981506620767E-2</v>
      </c>
      <c r="AI55">
        <f t="shared" si="62"/>
        <v>0.35099010732680858</v>
      </c>
      <c r="AJ55">
        <f t="shared" si="63"/>
        <v>-0.25608533227184826</v>
      </c>
      <c r="AK55">
        <f t="shared" si="64"/>
        <v>0.54424170864441168</v>
      </c>
      <c r="AL55">
        <f t="shared" si="65"/>
        <v>2.4437704926376589</v>
      </c>
      <c r="AM55">
        <f t="shared" si="66"/>
        <v>2.7488010534509786</v>
      </c>
      <c r="AN55" s="19">
        <f t="shared" si="48"/>
        <v>1.3386273323446374</v>
      </c>
      <c r="AO55" s="19">
        <f t="shared" si="48"/>
        <v>1.33838712677758</v>
      </c>
      <c r="AP55" s="19">
        <f t="shared" si="48"/>
        <v>1.3371590182688218</v>
      </c>
      <c r="AQ55" s="19">
        <f t="shared" si="48"/>
        <v>1.3309764899651912</v>
      </c>
      <c r="AR55" s="19">
        <f t="shared" si="48"/>
        <v>1.3019631891274157</v>
      </c>
      <c r="AS55" s="19">
        <f t="shared" si="48"/>
        <v>1.1939434832393336</v>
      </c>
      <c r="AT55" s="19">
        <f t="shared" si="48"/>
        <v>0.93113104275106418</v>
      </c>
      <c r="AU55" s="19">
        <f t="shared" si="67"/>
        <v>0.51439727006721414</v>
      </c>
      <c r="AV55"/>
      <c r="AW55">
        <v>-3700</v>
      </c>
      <c r="AX55">
        <f t="shared" si="37"/>
        <v>1.6358311001203111E-2</v>
      </c>
      <c r="AY55">
        <f t="shared" si="38"/>
        <v>1.2203024135900632E-3</v>
      </c>
      <c r="AZ55">
        <f t="shared" si="39"/>
        <v>1.5138008587613046E-2</v>
      </c>
      <c r="BA55">
        <f t="shared" si="40"/>
        <v>0.1554388286562689</v>
      </c>
      <c r="BB55">
        <f t="shared" si="41"/>
        <v>0.49235382044591575</v>
      </c>
      <c r="BC55">
        <f t="shared" si="42"/>
        <v>-3.0656525026155417</v>
      </c>
      <c r="BD55">
        <f t="shared" si="43"/>
        <v>-26.323871244286</v>
      </c>
      <c r="BE55">
        <f t="shared" si="49"/>
        <v>-2.8791295129020553</v>
      </c>
      <c r="BF55">
        <f t="shared" si="49"/>
        <v>-2.7568127334350079</v>
      </c>
      <c r="BG55">
        <f t="shared" si="49"/>
        <v>-2.9085450944309503</v>
      </c>
      <c r="BH55">
        <f t="shared" si="49"/>
        <v>-2.7190462691226154</v>
      </c>
      <c r="BI55">
        <f t="shared" si="49"/>
        <v>-2.9541414238757757</v>
      </c>
      <c r="BJ55">
        <f t="shared" si="49"/>
        <v>-2.6591811784686672</v>
      </c>
      <c r="BK55">
        <f t="shared" si="49"/>
        <v>-3.0256565096767098</v>
      </c>
      <c r="BL55">
        <f t="shared" si="44"/>
        <v>-2.5612028347466116</v>
      </c>
      <c r="BM55"/>
      <c r="BN55"/>
      <c r="BO55"/>
      <c r="BP55"/>
      <c r="BQ55"/>
      <c r="BR55"/>
      <c r="BS55"/>
      <c r="BT55"/>
    </row>
    <row r="56" spans="1:72" s="19" customFormat="1" ht="12.75" customHeight="1">
      <c r="A56" t="s">
        <v>229</v>
      </c>
      <c r="B56" s="3" t="s">
        <v>89</v>
      </c>
      <c r="C56" s="83">
        <v>49761.304600000003</v>
      </c>
      <c r="D56" t="s">
        <v>203</v>
      </c>
      <c r="E56" s="92">
        <f t="shared" si="50"/>
        <v>-2489.5054427212544</v>
      </c>
      <c r="F56" s="19">
        <f t="shared" si="51"/>
        <v>-2489.5</v>
      </c>
      <c r="G56" s="19">
        <f t="shared" si="52"/>
        <v>-1.331699999718694E-2</v>
      </c>
      <c r="J56" s="92">
        <f t="shared" si="34"/>
        <v>-1.331699999718694E-2</v>
      </c>
      <c r="P56" s="21">
        <f t="shared" si="68"/>
        <v>3.521923757084048E-4</v>
      </c>
      <c r="Q56" s="22">
        <f t="shared" si="53"/>
        <v>34742.804600000003</v>
      </c>
      <c r="R56" s="19">
        <f t="shared" si="47"/>
        <v>1.8684682012722027E-4</v>
      </c>
      <c r="S56" s="137">
        <v>1</v>
      </c>
      <c r="Z56">
        <f t="shared" si="54"/>
        <v>-2489.5</v>
      </c>
      <c r="AA56" s="19">
        <f t="shared" si="55"/>
        <v>-1.5658789130912364E-2</v>
      </c>
      <c r="AB56" s="19">
        <f t="shared" si="56"/>
        <v>2.6939815094338265E-3</v>
      </c>
      <c r="AC56" s="19">
        <f t="shared" si="57"/>
        <v>-1.3669192372895345E-2</v>
      </c>
      <c r="AD56" s="19">
        <f t="shared" si="58"/>
        <v>2.3417891337254235E-3</v>
      </c>
      <c r="AE56" s="19">
        <f t="shared" si="59"/>
        <v>5.4839763468344696E-6</v>
      </c>
      <c r="AF56">
        <f t="shared" si="60"/>
        <v>-1.3669192372895345E-2</v>
      </c>
      <c r="AG56" s="137"/>
      <c r="AH56">
        <f t="shared" si="61"/>
        <v>-1.6010981506620767E-2</v>
      </c>
      <c r="AI56">
        <f t="shared" si="62"/>
        <v>0.35099010732680858</v>
      </c>
      <c r="AJ56">
        <f t="shared" si="63"/>
        <v>-0.25608533227184826</v>
      </c>
      <c r="AK56">
        <f t="shared" si="64"/>
        <v>0.54424170864441168</v>
      </c>
      <c r="AL56">
        <f t="shared" si="65"/>
        <v>2.4437704926376589</v>
      </c>
      <c r="AM56">
        <f t="shared" si="66"/>
        <v>2.7488010534509786</v>
      </c>
      <c r="AN56" s="19">
        <f t="shared" si="48"/>
        <v>1.3386273323446374</v>
      </c>
      <c r="AO56" s="19">
        <f t="shared" si="48"/>
        <v>1.33838712677758</v>
      </c>
      <c r="AP56" s="19">
        <f t="shared" si="48"/>
        <v>1.3371590182688218</v>
      </c>
      <c r="AQ56" s="19">
        <f t="shared" si="48"/>
        <v>1.3309764899651912</v>
      </c>
      <c r="AR56" s="19">
        <f t="shared" si="48"/>
        <v>1.3019631891274157</v>
      </c>
      <c r="AS56" s="19">
        <f t="shared" si="48"/>
        <v>1.1939434832393336</v>
      </c>
      <c r="AT56" s="19">
        <f t="shared" si="48"/>
        <v>0.93113104275106418</v>
      </c>
      <c r="AU56" s="19">
        <f t="shared" si="67"/>
        <v>0.51439727006721414</v>
      </c>
      <c r="AV56"/>
      <c r="AW56">
        <v>-3600</v>
      </c>
      <c r="AX56">
        <f t="shared" si="37"/>
        <v>1.759919894311095E-2</v>
      </c>
      <c r="AY56">
        <f t="shared" si="38"/>
        <v>1.1441346020878251E-3</v>
      </c>
      <c r="AZ56">
        <f t="shared" si="39"/>
        <v>1.6455064341023125E-2</v>
      </c>
      <c r="BA56">
        <f t="shared" si="40"/>
        <v>0.15907227123899115</v>
      </c>
      <c r="BB56">
        <f t="shared" si="41"/>
        <v>0.53007465735668802</v>
      </c>
      <c r="BC56">
        <f t="shared" si="42"/>
        <v>-3.021755898658141</v>
      </c>
      <c r="BD56">
        <f t="shared" si="43"/>
        <v>-16.669392903976103</v>
      </c>
      <c r="BE56">
        <f t="shared" si="49"/>
        <v>-2.7306062488077467</v>
      </c>
      <c r="BF56">
        <f t="shared" si="49"/>
        <v>-2.6180223624020416</v>
      </c>
      <c r="BG56">
        <f t="shared" si="49"/>
        <v>-2.7657516844407102</v>
      </c>
      <c r="BH56">
        <f t="shared" si="49"/>
        <v>-2.5694089292840836</v>
      </c>
      <c r="BI56">
        <f t="shared" si="49"/>
        <v>-2.8267569669309567</v>
      </c>
      <c r="BJ56">
        <f t="shared" si="49"/>
        <v>-2.4811149394406247</v>
      </c>
      <c r="BK56">
        <f t="shared" si="49"/>
        <v>-2.9347025509493756</v>
      </c>
      <c r="BL56">
        <f t="shared" si="44"/>
        <v>-2.3071259983307653</v>
      </c>
      <c r="BM56"/>
      <c r="BN56"/>
      <c r="BO56"/>
      <c r="BP56"/>
      <c r="BQ56"/>
      <c r="BR56"/>
      <c r="BS56"/>
      <c r="BT56"/>
    </row>
    <row r="57" spans="1:72" s="19" customFormat="1" ht="12.75" customHeight="1">
      <c r="A57" s="27" t="s">
        <v>86</v>
      </c>
      <c r="B57" s="31"/>
      <c r="C57" s="30">
        <v>49761.304799999998</v>
      </c>
      <c r="D57" s="30">
        <v>1.1000000000000001E-3</v>
      </c>
      <c r="E57" s="19">
        <f t="shared" si="50"/>
        <v>-2489.5053609803049</v>
      </c>
      <c r="F57" s="19">
        <f t="shared" si="51"/>
        <v>-2489.5</v>
      </c>
      <c r="G57" s="19">
        <f t="shared" si="52"/>
        <v>-1.3117000002239365E-2</v>
      </c>
      <c r="J57" s="92">
        <f t="shared" si="34"/>
        <v>-1.3117000002239365E-2</v>
      </c>
      <c r="P57" s="21">
        <f t="shared" si="68"/>
        <v>3.521923757084048E-4</v>
      </c>
      <c r="Q57" s="22">
        <f t="shared" si="53"/>
        <v>34742.804799999998</v>
      </c>
      <c r="R57" s="19">
        <f t="shared" si="47"/>
        <v>1.814191433141663E-4</v>
      </c>
      <c r="S57" s="137">
        <v>1</v>
      </c>
      <c r="Z57">
        <f t="shared" si="54"/>
        <v>-2489.5</v>
      </c>
      <c r="AA57" s="19">
        <f t="shared" si="55"/>
        <v>-1.5658789130912364E-2</v>
      </c>
      <c r="AB57" s="19">
        <f t="shared" si="56"/>
        <v>2.8939815043814016E-3</v>
      </c>
      <c r="AC57" s="19">
        <f t="shared" si="57"/>
        <v>-1.346919237794777E-2</v>
      </c>
      <c r="AD57" s="19">
        <f t="shared" si="58"/>
        <v>2.5417891286729985E-3</v>
      </c>
      <c r="AE57" s="19">
        <f t="shared" si="59"/>
        <v>6.4606919746402406E-6</v>
      </c>
      <c r="AF57">
        <f t="shared" si="60"/>
        <v>-1.346919237794777E-2</v>
      </c>
      <c r="AG57" s="137"/>
      <c r="AH57">
        <f t="shared" si="61"/>
        <v>-1.6010981506620767E-2</v>
      </c>
      <c r="AI57">
        <f t="shared" si="62"/>
        <v>0.35099010732680858</v>
      </c>
      <c r="AJ57">
        <f t="shared" si="63"/>
        <v>-0.25608533227184826</v>
      </c>
      <c r="AK57">
        <f t="shared" si="64"/>
        <v>0.54424170864441168</v>
      </c>
      <c r="AL57">
        <f t="shared" si="65"/>
        <v>2.4437704926376589</v>
      </c>
      <c r="AM57">
        <f t="shared" si="66"/>
        <v>2.7488010534509786</v>
      </c>
      <c r="AN57" s="19">
        <f t="shared" si="48"/>
        <v>1.3386273323446374</v>
      </c>
      <c r="AO57" s="19">
        <f t="shared" si="48"/>
        <v>1.33838712677758</v>
      </c>
      <c r="AP57" s="19">
        <f t="shared" si="48"/>
        <v>1.3371590182688218</v>
      </c>
      <c r="AQ57" s="19">
        <f t="shared" si="48"/>
        <v>1.3309764899651912</v>
      </c>
      <c r="AR57" s="19">
        <f t="shared" si="48"/>
        <v>1.3019631891274157</v>
      </c>
      <c r="AS57" s="19">
        <f t="shared" si="48"/>
        <v>1.1939434832393336</v>
      </c>
      <c r="AT57" s="19">
        <f t="shared" si="48"/>
        <v>0.93113104275106418</v>
      </c>
      <c r="AU57" s="19">
        <f t="shared" si="67"/>
        <v>0.51439727006721414</v>
      </c>
      <c r="AV57"/>
      <c r="AW57">
        <v>-3500</v>
      </c>
      <c r="AX57">
        <f t="shared" si="37"/>
        <v>1.855771429485514E-2</v>
      </c>
      <c r="AY57">
        <f t="shared" si="38"/>
        <v>1.0687687382791669E-3</v>
      </c>
      <c r="AZ57">
        <f t="shared" si="39"/>
        <v>1.7488945556575972E-2</v>
      </c>
      <c r="BA57">
        <f t="shared" si="40"/>
        <v>0.1651909279532594</v>
      </c>
      <c r="BB57">
        <f t="shared" si="41"/>
        <v>0.57183141278874972</v>
      </c>
      <c r="BC57">
        <f t="shared" si="42"/>
        <v>-2.9717079633948842</v>
      </c>
      <c r="BD57">
        <f t="shared" si="43"/>
        <v>-11.744363472187359</v>
      </c>
      <c r="BE57">
        <f t="shared" si="49"/>
        <v>-2.5663146993893635</v>
      </c>
      <c r="BF57">
        <f t="shared" si="49"/>
        <v>-2.4905967530070949</v>
      </c>
      <c r="BG57">
        <f t="shared" si="49"/>
        <v>-2.5987364087059657</v>
      </c>
      <c r="BH57">
        <f t="shared" si="49"/>
        <v>-2.4415411093225359</v>
      </c>
      <c r="BI57">
        <f t="shared" si="49"/>
        <v>-2.6650982041223141</v>
      </c>
      <c r="BJ57">
        <f t="shared" si="49"/>
        <v>-2.3340276175702162</v>
      </c>
      <c r="BK57">
        <f t="shared" si="49"/>
        <v>-2.803452839496658</v>
      </c>
      <c r="BL57">
        <f t="shared" si="44"/>
        <v>-2.053049161914918</v>
      </c>
      <c r="BM57"/>
      <c r="BN57"/>
      <c r="BO57"/>
      <c r="BP57"/>
      <c r="BQ57"/>
      <c r="BR57"/>
      <c r="BS57"/>
      <c r="BT57"/>
    </row>
    <row r="58" spans="1:72" s="19" customFormat="1" ht="12.75" customHeight="1">
      <c r="A58" s="27" t="s">
        <v>86</v>
      </c>
      <c r="B58" s="31"/>
      <c r="C58" s="30">
        <v>50047.574500000002</v>
      </c>
      <c r="D58" s="30" t="s">
        <v>60</v>
      </c>
      <c r="E58" s="19">
        <f t="shared" si="50"/>
        <v>-2372.5055726893675</v>
      </c>
      <c r="F58" s="19">
        <f t="shared" si="51"/>
        <v>-2372.5</v>
      </c>
      <c r="G58" s="19">
        <f t="shared" si="52"/>
        <v>-1.3635000002977904E-2</v>
      </c>
      <c r="J58" s="92">
        <f t="shared" si="34"/>
        <v>-1.3635000002977904E-2</v>
      </c>
      <c r="P58" s="21">
        <f t="shared" si="68"/>
        <v>2.7451365484093115E-4</v>
      </c>
      <c r="Q58" s="22">
        <f t="shared" si="53"/>
        <v>35029.074500000002</v>
      </c>
      <c r="R58" s="19">
        <f t="shared" si="47"/>
        <v>1.9347457019704874E-4</v>
      </c>
      <c r="S58" s="137">
        <v>1</v>
      </c>
      <c r="Z58">
        <f t="shared" si="54"/>
        <v>-2372.5</v>
      </c>
      <c r="AA58" s="19">
        <f t="shared" si="55"/>
        <v>-1.2269243057110638E-2</v>
      </c>
      <c r="AB58" s="19">
        <f t="shared" si="56"/>
        <v>-1.0912432910263337E-3</v>
      </c>
      <c r="AC58" s="19">
        <f t="shared" si="57"/>
        <v>-1.3909513657818836E-2</v>
      </c>
      <c r="AD58" s="19">
        <f t="shared" si="58"/>
        <v>-1.3657569458672657E-3</v>
      </c>
      <c r="AE58" s="19">
        <f t="shared" si="59"/>
        <v>1.8652920351846813E-6</v>
      </c>
      <c r="AF58">
        <f t="shared" si="60"/>
        <v>-1.3909513657818836E-2</v>
      </c>
      <c r="AG58" s="137"/>
      <c r="AH58">
        <f t="shared" si="61"/>
        <v>-1.254375671195157E-2</v>
      </c>
      <c r="AI58">
        <f t="shared" si="62"/>
        <v>0.26366567814810538</v>
      </c>
      <c r="AJ58">
        <f t="shared" si="63"/>
        <v>-7.7996651071185766E-2</v>
      </c>
      <c r="AK58">
        <f t="shared" si="64"/>
        <v>0.41859842890145499</v>
      </c>
      <c r="AL58">
        <f t="shared" si="65"/>
        <v>2.6246648510126578</v>
      </c>
      <c r="AM58">
        <f t="shared" si="66"/>
        <v>3.7824714617005082</v>
      </c>
      <c r="AN58" s="19">
        <f t="shared" si="48"/>
        <v>1.6556239018336436</v>
      </c>
      <c r="AO58" s="19">
        <f t="shared" si="48"/>
        <v>1.6556237421274553</v>
      </c>
      <c r="AP58" s="19">
        <f t="shared" si="48"/>
        <v>1.6556259675690883</v>
      </c>
      <c r="AQ58" s="19">
        <f t="shared" si="48"/>
        <v>1.6555949516823953</v>
      </c>
      <c r="AR58" s="19">
        <f t="shared" si="48"/>
        <v>1.6560262037125828</v>
      </c>
      <c r="AS58" s="19">
        <f t="shared" si="48"/>
        <v>1.6498196319341545</v>
      </c>
      <c r="AT58" s="19">
        <f t="shared" si="48"/>
        <v>1.4261128482852623</v>
      </c>
      <c r="AU58" s="19">
        <f t="shared" si="67"/>
        <v>0.81166716867375488</v>
      </c>
      <c r="AV58"/>
      <c r="AW58">
        <v>-3450</v>
      </c>
      <c r="AX58">
        <f t="shared" si="37"/>
        <v>1.8871750902365952E-2</v>
      </c>
      <c r="AY58">
        <f t="shared" si="38"/>
        <v>1.0313865367599304E-3</v>
      </c>
      <c r="AZ58">
        <f t="shared" si="39"/>
        <v>1.7840364365606022E-2</v>
      </c>
      <c r="BA58">
        <f t="shared" si="40"/>
        <v>0.16931924915240049</v>
      </c>
      <c r="BB58">
        <f t="shared" si="41"/>
        <v>0.59356659076829921</v>
      </c>
      <c r="BC58">
        <f t="shared" si="42"/>
        <v>-2.9449611382173901</v>
      </c>
      <c r="BD58">
        <f t="shared" si="43"/>
        <v>-10.138516441552815</v>
      </c>
      <c r="BE58">
        <f t="shared" si="49"/>
        <v>-2.4812753198220072</v>
      </c>
      <c r="BF58">
        <f t="shared" si="49"/>
        <v>-2.4266628190442914</v>
      </c>
      <c r="BG58">
        <f t="shared" si="49"/>
        <v>-2.5091868097070806</v>
      </c>
      <c r="BH58">
        <f t="shared" si="49"/>
        <v>-2.3821495255973488</v>
      </c>
      <c r="BI58">
        <f t="shared" si="49"/>
        <v>-2.5728974080265212</v>
      </c>
      <c r="BJ58">
        <f t="shared" si="49"/>
        <v>-2.2725107245688116</v>
      </c>
      <c r="BK58">
        <f t="shared" si="49"/>
        <v>-2.7201363216630838</v>
      </c>
      <c r="BL58">
        <f t="shared" si="44"/>
        <v>-1.9260107437069949</v>
      </c>
      <c r="BM58"/>
      <c r="BN58"/>
      <c r="BO58"/>
      <c r="BP58"/>
      <c r="BQ58"/>
      <c r="BR58"/>
      <c r="BS58"/>
      <c r="BT58"/>
    </row>
    <row r="59" spans="1:72" s="19" customFormat="1" ht="12.75" customHeight="1">
      <c r="A59" s="80" t="s">
        <v>86</v>
      </c>
      <c r="B59" s="81"/>
      <c r="C59" s="34">
        <v>50079.387300000002</v>
      </c>
      <c r="D59" s="34" t="s">
        <v>60</v>
      </c>
      <c r="E59" s="19">
        <f t="shared" si="50"/>
        <v>-2359.5035299829901</v>
      </c>
      <c r="F59" s="19">
        <f t="shared" si="51"/>
        <v>-2359.5</v>
      </c>
      <c r="G59" s="19">
        <f t="shared" si="52"/>
        <v>-8.6369999989983626E-3</v>
      </c>
      <c r="J59" s="92">
        <f t="shared" si="34"/>
        <v>-8.6369999989983626E-3</v>
      </c>
      <c r="P59" s="21">
        <f t="shared" si="68"/>
        <v>2.6595045043576403E-4</v>
      </c>
      <c r="Q59" s="22">
        <f t="shared" si="53"/>
        <v>35060.887300000002</v>
      </c>
      <c r="R59" s="19">
        <f t="shared" si="47"/>
        <v>7.9262526705079319E-5</v>
      </c>
      <c r="S59" s="137">
        <v>1</v>
      </c>
      <c r="Z59">
        <f t="shared" si="54"/>
        <v>-2359.5</v>
      </c>
      <c r="AA59" s="19">
        <f t="shared" si="55"/>
        <v>-1.1872255634586286E-2</v>
      </c>
      <c r="AB59" s="19">
        <f t="shared" si="56"/>
        <v>3.5012060860236879E-3</v>
      </c>
      <c r="AC59" s="19">
        <f t="shared" si="57"/>
        <v>-8.9029504494341268E-3</v>
      </c>
      <c r="AD59" s="19">
        <f t="shared" si="58"/>
        <v>3.2352556355879237E-3</v>
      </c>
      <c r="AE59" s="19">
        <f t="shared" si="59"/>
        <v>1.046687902760342E-5</v>
      </c>
      <c r="AF59">
        <f t="shared" si="60"/>
        <v>-8.9029504494341268E-3</v>
      </c>
      <c r="AG59" s="137"/>
      <c r="AH59">
        <f t="shared" si="61"/>
        <v>-1.2138206085022051E-2</v>
      </c>
      <c r="AI59">
        <f t="shared" si="62"/>
        <v>0.25749964358640742</v>
      </c>
      <c r="AJ59">
        <f t="shared" si="63"/>
        <v>-6.3107282529047667E-2</v>
      </c>
      <c r="AK59">
        <f t="shared" si="64"/>
        <v>0.40756115975586299</v>
      </c>
      <c r="AL59">
        <f t="shared" si="65"/>
        <v>2.6395915556345573</v>
      </c>
      <c r="AM59">
        <f t="shared" si="66"/>
        <v>3.9000346518452922</v>
      </c>
      <c r="AN59" s="19">
        <f t="shared" si="48"/>
        <v>1.6860774399060803</v>
      </c>
      <c r="AO59" s="19">
        <f t="shared" si="48"/>
        <v>1.6860776374556912</v>
      </c>
      <c r="AP59" s="19">
        <f t="shared" si="48"/>
        <v>1.6860756097782745</v>
      </c>
      <c r="AQ59" s="19">
        <f t="shared" si="48"/>
        <v>1.6860964204609814</v>
      </c>
      <c r="AR59" s="19">
        <f t="shared" si="48"/>
        <v>1.6858826558737754</v>
      </c>
      <c r="AS59" s="19">
        <f t="shared" si="48"/>
        <v>1.6880599446719768</v>
      </c>
      <c r="AT59" s="19">
        <f t="shared" si="48"/>
        <v>1.4780601201326631</v>
      </c>
      <c r="AU59" s="19">
        <f t="shared" si="67"/>
        <v>0.84469715740781481</v>
      </c>
      <c r="AV59"/>
      <c r="AW59">
        <v>-3400</v>
      </c>
      <c r="AX59">
        <f t="shared" si="37"/>
        <v>1.9058290563530547E-2</v>
      </c>
      <c r="AY59">
        <f t="shared" si="38"/>
        <v>9.9420482216408838E-4</v>
      </c>
      <c r="AZ59">
        <f t="shared" si="39"/>
        <v>1.8064085741366458E-2</v>
      </c>
      <c r="BA59">
        <f t="shared" si="40"/>
        <v>0.17421821746716648</v>
      </c>
      <c r="BB59">
        <f t="shared" si="41"/>
        <v>0.61561685733466098</v>
      </c>
      <c r="BC59">
        <f t="shared" si="42"/>
        <v>-2.9172760100371069</v>
      </c>
      <c r="BD59">
        <f t="shared" si="43"/>
        <v>-8.878550431561548</v>
      </c>
      <c r="BE59">
        <f t="shared" si="49"/>
        <v>-2.3955632761240651</v>
      </c>
      <c r="BF59">
        <f t="shared" si="49"/>
        <v>-2.3600774769994319</v>
      </c>
      <c r="BG59">
        <f t="shared" si="49"/>
        <v>-2.4174946655332183</v>
      </c>
      <c r="BH59">
        <f t="shared" si="49"/>
        <v>-2.322906708210045</v>
      </c>
      <c r="BI59">
        <f t="shared" si="49"/>
        <v>-2.4746649456616758</v>
      </c>
      <c r="BJ59">
        <f t="shared" si="49"/>
        <v>-2.2180448829582065</v>
      </c>
      <c r="BK59">
        <f t="shared" si="49"/>
        <v>-2.6240208291516671</v>
      </c>
      <c r="BL59">
        <f t="shared" si="44"/>
        <v>-1.7989723254990717</v>
      </c>
      <c r="BM59"/>
      <c r="BN59"/>
      <c r="BO59"/>
      <c r="BP59"/>
      <c r="BQ59"/>
      <c r="BR59"/>
      <c r="BS59"/>
      <c r="BT59"/>
    </row>
    <row r="60" spans="1:72" s="19" customFormat="1" ht="12.75" customHeight="1">
      <c r="A60" s="80" t="s">
        <v>87</v>
      </c>
      <c r="B60" s="82"/>
      <c r="C60" s="37">
        <v>50106.298499999997</v>
      </c>
      <c r="D60" s="37" t="s">
        <v>60</v>
      </c>
      <c r="E60" s="19">
        <f t="shared" si="50"/>
        <v>-2348.5047945155115</v>
      </c>
      <c r="F60" s="19">
        <f t="shared" si="51"/>
        <v>-2348.5</v>
      </c>
      <c r="G60" s="19">
        <f t="shared" si="52"/>
        <v>-1.1731000005966052E-2</v>
      </c>
      <c r="J60" s="92">
        <f t="shared" si="34"/>
        <v>-1.1731000005966052E-2</v>
      </c>
      <c r="P60" s="21">
        <f t="shared" si="68"/>
        <v>2.5871524780248526E-4</v>
      </c>
      <c r="Q60" s="22">
        <f t="shared" si="53"/>
        <v>35087.798499999997</v>
      </c>
      <c r="R60" s="19">
        <f t="shared" si="47"/>
        <v>1.4375327186644994E-4</v>
      </c>
      <c r="S60" s="137">
        <v>1</v>
      </c>
      <c r="Z60">
        <f t="shared" si="54"/>
        <v>-2348.5</v>
      </c>
      <c r="AA60" s="19">
        <f t="shared" si="55"/>
        <v>-1.153505028636323E-2</v>
      </c>
      <c r="AB60" s="19">
        <f t="shared" si="56"/>
        <v>6.2765528199662177E-5</v>
      </c>
      <c r="AC60" s="19">
        <f t="shared" si="57"/>
        <v>-1.1989715253768537E-2</v>
      </c>
      <c r="AD60" s="19">
        <f t="shared" si="58"/>
        <v>-1.9594971960282259E-4</v>
      </c>
      <c r="AE60" s="19">
        <f t="shared" si="59"/>
        <v>3.8396292612424795E-8</v>
      </c>
      <c r="AF60">
        <f t="shared" si="60"/>
        <v>-1.1989715253768537E-2</v>
      </c>
      <c r="AG60" s="137"/>
      <c r="AH60">
        <f t="shared" si="61"/>
        <v>-1.1793765534165715E-2</v>
      </c>
      <c r="AI60">
        <f t="shared" si="62"/>
        <v>0.25262198503410538</v>
      </c>
      <c r="AJ60">
        <f t="shared" si="63"/>
        <v>-5.1025464738716525E-2</v>
      </c>
      <c r="AK60">
        <f t="shared" si="64"/>
        <v>0.39854608386169732</v>
      </c>
      <c r="AL60">
        <f t="shared" si="65"/>
        <v>2.6516931688216543</v>
      </c>
      <c r="AM60">
        <f t="shared" si="66"/>
        <v>4.0004917095100652</v>
      </c>
      <c r="AN60" s="19">
        <f t="shared" si="48"/>
        <v>1.7113008862553019</v>
      </c>
      <c r="AO60" s="19">
        <f t="shared" si="48"/>
        <v>1.711302543749508</v>
      </c>
      <c r="AP60" s="19">
        <f t="shared" si="48"/>
        <v>1.7112885696682745</v>
      </c>
      <c r="AQ60" s="19">
        <f t="shared" si="48"/>
        <v>1.711406339803621</v>
      </c>
      <c r="AR60" s="19">
        <f t="shared" si="48"/>
        <v>1.7104107130502904</v>
      </c>
      <c r="AS60" s="19">
        <f t="shared" si="48"/>
        <v>1.7186179706024047</v>
      </c>
      <c r="AT60" s="19">
        <f t="shared" si="48"/>
        <v>1.5214766529474604</v>
      </c>
      <c r="AU60" s="19">
        <f t="shared" si="67"/>
        <v>0.87264560941355818</v>
      </c>
      <c r="AV60"/>
      <c r="AW60">
        <v>-3350</v>
      </c>
      <c r="AX60">
        <f t="shared" si="37"/>
        <v>1.9112491013200644E-2</v>
      </c>
      <c r="AY60">
        <f t="shared" si="38"/>
        <v>9.5722359449164189E-4</v>
      </c>
      <c r="AZ60">
        <f t="shared" si="39"/>
        <v>1.8155267418709001E-2</v>
      </c>
      <c r="BA60">
        <f t="shared" si="40"/>
        <v>0.179953120826851</v>
      </c>
      <c r="BB60">
        <f t="shared" si="41"/>
        <v>0.63793458446188844</v>
      </c>
      <c r="BC60">
        <f t="shared" si="42"/>
        <v>-2.8886312721101186</v>
      </c>
      <c r="BD60">
        <f t="shared" si="43"/>
        <v>-7.864139920842705</v>
      </c>
      <c r="BE60">
        <f t="shared" si="49"/>
        <v>-2.3095404654674003</v>
      </c>
      <c r="BF60">
        <f t="shared" si="49"/>
        <v>-2.2893172206123644</v>
      </c>
      <c r="BG60">
        <f t="shared" si="49"/>
        <v>-2.3248730428055526</v>
      </c>
      <c r="BH60">
        <f t="shared" si="49"/>
        <v>-2.2613674095024736</v>
      </c>
      <c r="BI60">
        <f t="shared" si="49"/>
        <v>-2.3719126953564804</v>
      </c>
      <c r="BJ60">
        <f t="shared" si="49"/>
        <v>-2.16887491112923</v>
      </c>
      <c r="BK60">
        <f t="shared" si="49"/>
        <v>-2.5146079751153634</v>
      </c>
      <c r="BL60">
        <f t="shared" si="44"/>
        <v>-1.6719339072911477</v>
      </c>
      <c r="BM60"/>
      <c r="BN60"/>
      <c r="BO60"/>
      <c r="BP60"/>
      <c r="BQ60"/>
      <c r="BR60"/>
      <c r="BS60"/>
      <c r="BT60"/>
    </row>
    <row r="61" spans="1:72" s="19" customFormat="1" ht="12.75" customHeight="1">
      <c r="A61" s="80" t="s">
        <v>88</v>
      </c>
      <c r="B61" s="82" t="s">
        <v>89</v>
      </c>
      <c r="C61" s="34">
        <v>50380.338300000003</v>
      </c>
      <c r="D61" s="34">
        <v>6.9999999999999999E-4</v>
      </c>
      <c r="E61" s="19">
        <f t="shared" si="50"/>
        <v>-2236.5034245371621</v>
      </c>
      <c r="F61" s="19">
        <f t="shared" si="51"/>
        <v>-2236.5</v>
      </c>
      <c r="G61" s="19">
        <f t="shared" si="52"/>
        <v>-8.3789999989676289E-3</v>
      </c>
      <c r="J61" s="92">
        <f t="shared" si="34"/>
        <v>-8.3789999989676289E-3</v>
      </c>
      <c r="P61" s="21">
        <f t="shared" si="68"/>
        <v>1.8560011165316792E-4</v>
      </c>
      <c r="Q61" s="22">
        <f t="shared" si="53"/>
        <v>35361.838300000003</v>
      </c>
      <c r="R61" s="19">
        <f t="shared" si="47"/>
        <v>7.3352375054845781E-5</v>
      </c>
      <c r="S61" s="137">
        <v>1</v>
      </c>
      <c r="Z61">
        <f t="shared" si="54"/>
        <v>-2236.5</v>
      </c>
      <c r="AA61" s="19">
        <f t="shared" si="55"/>
        <v>-8.0832297441775468E-3</v>
      </c>
      <c r="AB61" s="19">
        <f t="shared" si="56"/>
        <v>-1.1017014313691349E-4</v>
      </c>
      <c r="AC61" s="19">
        <f t="shared" si="57"/>
        <v>-8.5646001106207976E-3</v>
      </c>
      <c r="AD61" s="19">
        <f t="shared" si="58"/>
        <v>-2.9577025479008215E-4</v>
      </c>
      <c r="AE61" s="19">
        <f t="shared" si="59"/>
        <v>8.7480043618590117E-8</v>
      </c>
      <c r="AF61">
        <f t="shared" si="60"/>
        <v>-8.5646001106207976E-3</v>
      </c>
      <c r="AG61" s="137"/>
      <c r="AH61">
        <f t="shared" si="61"/>
        <v>-8.2688298558307154E-3</v>
      </c>
      <c r="AI61">
        <f t="shared" si="62"/>
        <v>0.21572216691478729</v>
      </c>
      <c r="AJ61">
        <f t="shared" si="63"/>
        <v>5.1563809676510794E-2</v>
      </c>
      <c r="AK61">
        <f t="shared" si="64"/>
        <v>0.31987678682114373</v>
      </c>
      <c r="AL61">
        <f t="shared" si="65"/>
        <v>2.7543274881050519</v>
      </c>
      <c r="AM61">
        <f t="shared" si="66"/>
        <v>5.0997139826149906</v>
      </c>
      <c r="AN61" s="19">
        <f t="shared" ref="AN61:AT70" si="69">$AU61+$AB$7*SIN(AO61)</f>
        <v>1.9454474217011737</v>
      </c>
      <c r="AO61" s="19">
        <f t="shared" si="69"/>
        <v>1.9454942789560206</v>
      </c>
      <c r="AP61" s="19">
        <f t="shared" si="69"/>
        <v>1.9453430953160225</v>
      </c>
      <c r="AQ61" s="19">
        <f t="shared" si="69"/>
        <v>1.9458306765934101</v>
      </c>
      <c r="AR61" s="19">
        <f t="shared" si="69"/>
        <v>1.944256005575461</v>
      </c>
      <c r="AS61" s="19">
        <f t="shared" si="69"/>
        <v>1.9493190222967653</v>
      </c>
      <c r="AT61" s="19">
        <f t="shared" si="69"/>
        <v>1.9327998505674797</v>
      </c>
      <c r="AU61" s="19">
        <f t="shared" si="67"/>
        <v>1.1572116661993066</v>
      </c>
      <c r="AV61"/>
      <c r="AW61">
        <v>-3300</v>
      </c>
      <c r="AX61">
        <f t="shared" si="37"/>
        <v>1.9031941436029199E-2</v>
      </c>
      <c r="AY61">
        <f t="shared" si="38"/>
        <v>9.2044285374259013E-4</v>
      </c>
      <c r="AZ61">
        <f t="shared" si="39"/>
        <v>1.8111498582286608E-2</v>
      </c>
      <c r="BA61">
        <f t="shared" si="40"/>
        <v>0.18664092398331633</v>
      </c>
      <c r="BB61">
        <f t="shared" si="41"/>
        <v>0.66062082718217807</v>
      </c>
      <c r="BC61">
        <f t="shared" si="42"/>
        <v>-2.8587990697566288</v>
      </c>
      <c r="BD61">
        <f t="shared" si="43"/>
        <v>-7.0251010362560482</v>
      </c>
      <c r="BE61">
        <f t="shared" si="49"/>
        <v>-2.2229843324741787</v>
      </c>
      <c r="BF61">
        <f t="shared" si="49"/>
        <v>-2.2133385174859703</v>
      </c>
      <c r="BG61">
        <f t="shared" si="49"/>
        <v>-2.2321088805158769</v>
      </c>
      <c r="BH61">
        <f t="shared" si="49"/>
        <v>-2.1951386690774366</v>
      </c>
      <c r="BI61">
        <f t="shared" si="49"/>
        <v>-2.2663493502819421</v>
      </c>
      <c r="BJ61">
        <f t="shared" si="49"/>
        <v>-2.1222320438321618</v>
      </c>
      <c r="BK61">
        <f t="shared" si="49"/>
        <v>-2.3916136871659042</v>
      </c>
      <c r="BL61">
        <f t="shared" si="44"/>
        <v>-1.5448954890832245</v>
      </c>
      <c r="BM61"/>
      <c r="BN61"/>
      <c r="BO61"/>
      <c r="BP61"/>
      <c r="BQ61"/>
      <c r="BR61"/>
      <c r="BS61"/>
      <c r="BT61"/>
    </row>
    <row r="62" spans="1:72" s="19" customFormat="1" ht="12.75" customHeight="1">
      <c r="A62" s="80" t="s">
        <v>90</v>
      </c>
      <c r="B62" s="82"/>
      <c r="C62" s="37">
        <v>51185.327700000002</v>
      </c>
      <c r="D62" s="37">
        <v>1.1000000000000001E-3</v>
      </c>
      <c r="E62" s="19">
        <f t="shared" si="50"/>
        <v>-1907.5004270964719</v>
      </c>
      <c r="F62" s="19">
        <f t="shared" si="51"/>
        <v>-1907.5</v>
      </c>
      <c r="G62" s="19">
        <f t="shared" si="52"/>
        <v>-1.0450000045238994E-3</v>
      </c>
      <c r="J62" s="92">
        <f t="shared" si="34"/>
        <v>-1.0450000045238994E-3</v>
      </c>
      <c r="P62" s="21">
        <f t="shared" si="68"/>
        <v>-2.3357911339760709E-5</v>
      </c>
      <c r="Q62" s="22">
        <f t="shared" si="53"/>
        <v>36166.827700000002</v>
      </c>
      <c r="R62" s="19">
        <f t="shared" si="47"/>
        <v>1.0437525665656682E-6</v>
      </c>
      <c r="S62" s="137">
        <v>1</v>
      </c>
      <c r="Z62">
        <f t="shared" si="54"/>
        <v>-1907.5</v>
      </c>
      <c r="AA62" s="19">
        <f t="shared" si="55"/>
        <v>1.9350010723999769E-3</v>
      </c>
      <c r="AB62" s="19">
        <f t="shared" si="56"/>
        <v>-3.003358988263637E-3</v>
      </c>
      <c r="AC62" s="19">
        <f t="shared" si="57"/>
        <v>-1.0216420931841387E-3</v>
      </c>
      <c r="AD62" s="19">
        <f t="shared" si="58"/>
        <v>-2.9800010769238765E-3</v>
      </c>
      <c r="AE62" s="19">
        <f t="shared" si="59"/>
        <v>8.880406418467463E-6</v>
      </c>
      <c r="AF62">
        <f t="shared" si="60"/>
        <v>-1.0216420931841387E-3</v>
      </c>
      <c r="AG62" s="137"/>
      <c r="AH62">
        <f t="shared" si="61"/>
        <v>1.9583589837397376E-3</v>
      </c>
      <c r="AI62">
        <f t="shared" si="62"/>
        <v>0.16704521201287637</v>
      </c>
      <c r="AJ62">
        <f t="shared" si="63"/>
        <v>0.25367057064528797</v>
      </c>
      <c r="AK62">
        <f t="shared" si="64"/>
        <v>0.15362030915599034</v>
      </c>
      <c r="AL62">
        <f t="shared" si="65"/>
        <v>2.9592138716237919</v>
      </c>
      <c r="AM62">
        <f t="shared" si="66"/>
        <v>10.935774615983719</v>
      </c>
      <c r="AN62" s="19">
        <f t="shared" si="69"/>
        <v>2.5263297206878654</v>
      </c>
      <c r="AO62" s="19">
        <f t="shared" si="69"/>
        <v>2.4606567902198311</v>
      </c>
      <c r="AP62" s="19">
        <f t="shared" si="69"/>
        <v>2.5568500943069914</v>
      </c>
      <c r="AQ62" s="19">
        <f t="shared" si="69"/>
        <v>2.4133570000115183</v>
      </c>
      <c r="AR62" s="19">
        <f t="shared" si="69"/>
        <v>2.6224441931956619</v>
      </c>
      <c r="AS62" s="19">
        <f t="shared" si="69"/>
        <v>2.3040562566196163</v>
      </c>
      <c r="AT62" s="19">
        <f t="shared" si="69"/>
        <v>2.7657067095531715</v>
      </c>
      <c r="AU62" s="19">
        <f t="shared" si="67"/>
        <v>1.9931244580074425</v>
      </c>
      <c r="AV62"/>
      <c r="AW62">
        <v>-3250</v>
      </c>
      <c r="AX62">
        <f t="shared" si="37"/>
        <v>1.8812233857643128E-2</v>
      </c>
      <c r="AY62">
        <f t="shared" si="38"/>
        <v>8.8386259991693342E-4</v>
      </c>
      <c r="AZ62">
        <f t="shared" si="39"/>
        <v>1.7928371257726193E-2</v>
      </c>
      <c r="BA62">
        <f t="shared" si="40"/>
        <v>0.19448357377148229</v>
      </c>
      <c r="BB62">
        <f t="shared" si="41"/>
        <v>0.683924206695949</v>
      </c>
      <c r="BC62">
        <f t="shared" si="42"/>
        <v>-2.8273164205707766</v>
      </c>
      <c r="BD62">
        <f t="shared" si="43"/>
        <v>-6.31136254526223</v>
      </c>
      <c r="BE62">
        <f t="shared" ref="BE62:BK71" si="70">$BL62+$AB$7*SIN(BF62)</f>
        <v>-2.1351176289542653</v>
      </c>
      <c r="BF62">
        <f t="shared" si="70"/>
        <v>-2.1316103076323469</v>
      </c>
      <c r="BG62">
        <f t="shared" si="70"/>
        <v>-2.1393481197661055</v>
      </c>
      <c r="BH62">
        <f t="shared" si="70"/>
        <v>-2.1221482355411814</v>
      </c>
      <c r="BI62">
        <f t="shared" si="70"/>
        <v>-2.1597716309365391</v>
      </c>
      <c r="BJ62">
        <f t="shared" si="70"/>
        <v>-2.0742328696585242</v>
      </c>
      <c r="BK62">
        <f t="shared" si="70"/>
        <v>-2.2549727857873432</v>
      </c>
      <c r="BL62">
        <f t="shared" si="44"/>
        <v>-1.4178570708753013</v>
      </c>
      <c r="BM62"/>
      <c r="BN62"/>
      <c r="BO62"/>
      <c r="BP62"/>
      <c r="BQ62"/>
      <c r="BR62"/>
      <c r="BS62"/>
      <c r="BT62"/>
    </row>
    <row r="63" spans="1:72" s="19" customFormat="1" ht="12.75" customHeight="1">
      <c r="A63" t="s">
        <v>207</v>
      </c>
      <c r="B63" s="3" t="s">
        <v>89</v>
      </c>
      <c r="C63" s="83">
        <v>51373.739000000001</v>
      </c>
      <c r="D63" t="s">
        <v>204</v>
      </c>
      <c r="E63" s="92">
        <f t="shared" si="50"/>
        <v>-1830.4958324375893</v>
      </c>
      <c r="F63" s="19">
        <f t="shared" si="51"/>
        <v>-1830.5</v>
      </c>
      <c r="G63" s="19">
        <f t="shared" si="52"/>
        <v>1.0196999995969236E-2</v>
      </c>
      <c r="J63" s="20"/>
      <c r="K63" s="19">
        <f t="shared" ref="K63:K71" si="71">G63</f>
        <v>1.0196999995969236E-2</v>
      </c>
      <c r="O63" s="19">
        <f ca="1">+C$11+C$12*F63</f>
        <v>-5.5619422427601789E-2</v>
      </c>
      <c r="P63" s="21">
        <f t="shared" si="68"/>
        <v>-7.1009456111036849E-5</v>
      </c>
      <c r="Q63" s="22">
        <f t="shared" si="53"/>
        <v>36355.239000000001</v>
      </c>
      <c r="R63" s="19">
        <f t="shared" si="47"/>
        <v>1.0543201810800982E-4</v>
      </c>
      <c r="S63" s="137"/>
      <c r="Z63">
        <f t="shared" si="54"/>
        <v>-1830.5</v>
      </c>
      <c r="AA63" s="19">
        <f t="shared" si="55"/>
        <v>4.1951805056056578E-3</v>
      </c>
      <c r="AB63" s="19">
        <f t="shared" si="56"/>
        <v>-9999</v>
      </c>
      <c r="AC63" s="19">
        <f t="shared" si="57"/>
        <v>1.0268009452080272E-2</v>
      </c>
      <c r="AD63" s="19">
        <f t="shared" si="58"/>
        <v>-9999</v>
      </c>
      <c r="AE63" s="19">
        <f t="shared" si="59"/>
        <v>0</v>
      </c>
      <c r="AF63">
        <f t="shared" si="60"/>
        <v>-9999</v>
      </c>
      <c r="AG63" s="137"/>
      <c r="AH63">
        <f t="shared" si="61"/>
        <v>4.2661899617166942E-3</v>
      </c>
      <c r="AI63">
        <f t="shared" si="62"/>
        <v>0.16158312850054946</v>
      </c>
      <c r="AJ63">
        <f t="shared" si="63"/>
        <v>0.29203112913529783</v>
      </c>
      <c r="AK63">
        <f t="shared" si="64"/>
        <v>0.12029142862619056</v>
      </c>
      <c r="AL63">
        <f t="shared" si="65"/>
        <v>2.9990906563092548</v>
      </c>
      <c r="AM63">
        <f t="shared" si="66"/>
        <v>14.011132631215755</v>
      </c>
      <c r="AN63" s="19">
        <f t="shared" si="69"/>
        <v>2.6554380304616356</v>
      </c>
      <c r="AO63" s="19">
        <f t="shared" si="69"/>
        <v>2.5580643205219005</v>
      </c>
      <c r="AP63" s="19">
        <f t="shared" si="69"/>
        <v>2.690433396556581</v>
      </c>
      <c r="AQ63" s="19">
        <f t="shared" si="69"/>
        <v>2.5076963857535901</v>
      </c>
      <c r="AR63" s="19">
        <f t="shared" si="69"/>
        <v>2.7555308776297873</v>
      </c>
      <c r="AS63" s="19">
        <f t="shared" si="69"/>
        <v>2.4085351441516272</v>
      </c>
      <c r="AT63" s="19">
        <f t="shared" si="69"/>
        <v>2.8791194847318113</v>
      </c>
      <c r="AU63" s="19">
        <f t="shared" si="67"/>
        <v>2.1887636220476443</v>
      </c>
      <c r="AV63"/>
      <c r="AW63">
        <v>-3200</v>
      </c>
      <c r="AX63">
        <f t="shared" si="37"/>
        <v>1.8443233017519555E-2</v>
      </c>
      <c r="AY63">
        <f t="shared" si="38"/>
        <v>8.4748283301467188E-4</v>
      </c>
      <c r="AZ63">
        <f t="shared" si="39"/>
        <v>1.7595750184504884E-2</v>
      </c>
      <c r="BA63">
        <f t="shared" si="40"/>
        <v>0.20380210383397279</v>
      </c>
      <c r="BB63">
        <f t="shared" si="41"/>
        <v>0.70821269475281479</v>
      </c>
      <c r="BC63">
        <f t="shared" si="42"/>
        <v>-2.7934811190410054</v>
      </c>
      <c r="BD63">
        <f t="shared" si="43"/>
        <v>-5.6871489558466424</v>
      </c>
      <c r="BE63">
        <f t="shared" si="70"/>
        <v>-2.0447469557974012</v>
      </c>
      <c r="BF63">
        <f t="shared" si="70"/>
        <v>-2.0439981595973937</v>
      </c>
      <c r="BG63">
        <f t="shared" si="70"/>
        <v>-2.0459343279199063</v>
      </c>
      <c r="BH63">
        <f t="shared" si="70"/>
        <v>-2.04091285797172</v>
      </c>
      <c r="BI63">
        <f t="shared" si="70"/>
        <v>-2.0538363930606458</v>
      </c>
      <c r="BJ63">
        <f t="shared" si="70"/>
        <v>-2.0198807797072962</v>
      </c>
      <c r="BK63">
        <f t="shared" si="70"/>
        <v>-2.1048400348386429</v>
      </c>
      <c r="BL63">
        <f t="shared" si="44"/>
        <v>-1.2908186526673782</v>
      </c>
      <c r="BM63"/>
      <c r="BN63"/>
      <c r="BO63"/>
      <c r="BP63"/>
      <c r="BQ63"/>
      <c r="BR63"/>
      <c r="BS63"/>
      <c r="BT63"/>
    </row>
    <row r="64" spans="1:72" s="19" customFormat="1" ht="12.75" customHeight="1">
      <c r="A64" t="s">
        <v>207</v>
      </c>
      <c r="B64" s="3" t="s">
        <v>89</v>
      </c>
      <c r="C64" s="83">
        <v>51373.739000000001</v>
      </c>
      <c r="D64" t="s">
        <v>204</v>
      </c>
      <c r="E64" s="92">
        <f t="shared" si="50"/>
        <v>-1830.4958324375893</v>
      </c>
      <c r="F64" s="19">
        <f t="shared" si="51"/>
        <v>-1830.5</v>
      </c>
      <c r="G64" s="19">
        <f t="shared" si="52"/>
        <v>1.0196999995969236E-2</v>
      </c>
      <c r="J64" s="20"/>
      <c r="K64" s="19">
        <f t="shared" si="71"/>
        <v>1.0196999995969236E-2</v>
      </c>
      <c r="O64" s="19">
        <f ca="1">+C$11+C$12*F64</f>
        <v>-5.5619422427601789E-2</v>
      </c>
      <c r="P64" s="21">
        <f t="shared" si="68"/>
        <v>-7.1009456111036849E-5</v>
      </c>
      <c r="Q64" s="22">
        <f t="shared" si="53"/>
        <v>36355.239000000001</v>
      </c>
      <c r="R64" s="19">
        <f t="shared" si="47"/>
        <v>1.0543201810800982E-4</v>
      </c>
      <c r="S64" s="137"/>
      <c r="Z64">
        <f t="shared" si="54"/>
        <v>-1830.5</v>
      </c>
      <c r="AA64" s="19">
        <f t="shared" si="55"/>
        <v>4.1951805056056578E-3</v>
      </c>
      <c r="AB64" s="19">
        <f t="shared" si="56"/>
        <v>-9999</v>
      </c>
      <c r="AC64" s="19">
        <f t="shared" si="57"/>
        <v>1.0268009452080272E-2</v>
      </c>
      <c r="AD64" s="19">
        <f t="shared" si="58"/>
        <v>-9999</v>
      </c>
      <c r="AE64" s="19">
        <f t="shared" si="59"/>
        <v>0</v>
      </c>
      <c r="AF64">
        <f t="shared" si="60"/>
        <v>-9999</v>
      </c>
      <c r="AG64" s="137"/>
      <c r="AH64">
        <f t="shared" si="61"/>
        <v>4.2661899617166942E-3</v>
      </c>
      <c r="AI64">
        <f t="shared" si="62"/>
        <v>0.16158312850054946</v>
      </c>
      <c r="AJ64">
        <f t="shared" si="63"/>
        <v>0.29203112913529783</v>
      </c>
      <c r="AK64">
        <f t="shared" si="64"/>
        <v>0.12029142862619056</v>
      </c>
      <c r="AL64">
        <f t="shared" si="65"/>
        <v>2.9990906563092548</v>
      </c>
      <c r="AM64">
        <f t="shared" si="66"/>
        <v>14.011132631215755</v>
      </c>
      <c r="AN64" s="19">
        <f t="shared" si="69"/>
        <v>2.6554380304616356</v>
      </c>
      <c r="AO64" s="19">
        <f t="shared" si="69"/>
        <v>2.5580643205219005</v>
      </c>
      <c r="AP64" s="19">
        <f t="shared" si="69"/>
        <v>2.690433396556581</v>
      </c>
      <c r="AQ64" s="19">
        <f t="shared" si="69"/>
        <v>2.5076963857535901</v>
      </c>
      <c r="AR64" s="19">
        <f t="shared" si="69"/>
        <v>2.7555308776297873</v>
      </c>
      <c r="AS64" s="19">
        <f t="shared" si="69"/>
        <v>2.4085351441516272</v>
      </c>
      <c r="AT64" s="19">
        <f t="shared" si="69"/>
        <v>2.8791194847318113</v>
      </c>
      <c r="AU64" s="19">
        <f t="shared" si="67"/>
        <v>2.1887636220476443</v>
      </c>
      <c r="AV64"/>
      <c r="AW64">
        <v>-3150</v>
      </c>
      <c r="AX64">
        <f t="shared" si="37"/>
        <v>1.7906980721209897E-2</v>
      </c>
      <c r="AY64">
        <f t="shared" si="38"/>
        <v>8.1130355303580496E-4</v>
      </c>
      <c r="AZ64">
        <f t="shared" si="39"/>
        <v>1.7095677168174093E-2</v>
      </c>
      <c r="BA64">
        <f t="shared" si="40"/>
        <v>0.21507449684072422</v>
      </c>
      <c r="BB64">
        <f t="shared" si="41"/>
        <v>0.73392810111370166</v>
      </c>
      <c r="BC64">
        <f t="shared" si="42"/>
        <v>-2.7563572889355403</v>
      </c>
      <c r="BD64">
        <f t="shared" si="43"/>
        <v>-5.1272660930346268</v>
      </c>
      <c r="BE64">
        <f t="shared" si="70"/>
        <v>-1.950456849755267</v>
      </c>
      <c r="BF64">
        <f t="shared" si="70"/>
        <v>-1.9504920993068635</v>
      </c>
      <c r="BG64">
        <f t="shared" si="70"/>
        <v>-1.9503797991746787</v>
      </c>
      <c r="BH64">
        <f t="shared" si="70"/>
        <v>-1.9507374616921351</v>
      </c>
      <c r="BI64">
        <f t="shared" si="70"/>
        <v>-1.9495972313240424</v>
      </c>
      <c r="BJ64">
        <f t="shared" si="70"/>
        <v>-1.9532210106019332</v>
      </c>
      <c r="BK64">
        <f t="shared" si="70"/>
        <v>-1.9415876472142812</v>
      </c>
      <c r="BL64">
        <f t="shared" si="44"/>
        <v>-1.1637802344594541</v>
      </c>
      <c r="BM64"/>
      <c r="BN64"/>
      <c r="BO64"/>
      <c r="BP64"/>
      <c r="BQ64"/>
      <c r="BR64"/>
      <c r="BS64"/>
      <c r="BT64"/>
    </row>
    <row r="65" spans="1:72" s="19" customFormat="1" ht="12.75" customHeight="1">
      <c r="A65" s="80" t="s">
        <v>91</v>
      </c>
      <c r="B65" s="85" t="s">
        <v>92</v>
      </c>
      <c r="C65" s="34">
        <v>52250.9</v>
      </c>
      <c r="D65" s="34">
        <v>4.0000000000000002E-4</v>
      </c>
      <c r="E65" s="19">
        <f t="shared" si="50"/>
        <v>-1471.9959587273593</v>
      </c>
      <c r="F65" s="19">
        <f t="shared" si="51"/>
        <v>-1472</v>
      </c>
      <c r="G65" s="19">
        <f t="shared" si="52"/>
        <v>9.8880000005010515E-3</v>
      </c>
      <c r="J65" s="20"/>
      <c r="K65" s="19">
        <f t="shared" si="71"/>
        <v>9.8880000005010515E-3</v>
      </c>
      <c r="P65" s="21">
        <f t="shared" si="68"/>
        <v>-2.8660734799789756E-4</v>
      </c>
      <c r="Q65" s="22">
        <f t="shared" si="53"/>
        <v>37232.400000000001</v>
      </c>
      <c r="R65" s="19">
        <f t="shared" si="47"/>
        <v>1.0352263469612881E-4</v>
      </c>
      <c r="S65" s="137">
        <v>1</v>
      </c>
      <c r="Z65">
        <f t="shared" si="54"/>
        <v>-1472</v>
      </c>
      <c r="AA65" s="19">
        <f t="shared" si="55"/>
        <v>1.1502295382877246E-2</v>
      </c>
      <c r="AB65" s="19">
        <f t="shared" si="56"/>
        <v>-1.9009027303740923E-3</v>
      </c>
      <c r="AC65" s="19">
        <f t="shared" si="57"/>
        <v>1.0174607348498949E-2</v>
      </c>
      <c r="AD65" s="19">
        <f t="shared" si="58"/>
        <v>-1.6142953823761949E-3</v>
      </c>
      <c r="AE65" s="19">
        <f t="shared" si="59"/>
        <v>2.6059495815611052E-6</v>
      </c>
      <c r="AF65">
        <f t="shared" si="60"/>
        <v>1.0174607348498949E-2</v>
      </c>
      <c r="AG65" s="137"/>
      <c r="AH65">
        <f t="shared" si="61"/>
        <v>1.1788902730875144E-2</v>
      </c>
      <c r="AI65">
        <f t="shared" si="62"/>
        <v>0.15300751302064508</v>
      </c>
      <c r="AJ65">
        <f t="shared" si="63"/>
        <v>0.42054034520533906</v>
      </c>
      <c r="AK65">
        <f t="shared" si="64"/>
        <v>4.0749498626789808E-3</v>
      </c>
      <c r="AL65">
        <f t="shared" si="65"/>
        <v>3.1367816092352374</v>
      </c>
      <c r="AM65">
        <f t="shared" si="66"/>
        <v>415.70935433453928</v>
      </c>
      <c r="AN65" s="19">
        <f t="shared" si="69"/>
        <v>3.1248770779600505</v>
      </c>
      <c r="AO65" s="19">
        <f t="shared" si="69"/>
        <v>3.1117795843496752</v>
      </c>
      <c r="AP65" s="19">
        <f t="shared" si="69"/>
        <v>3.1272468593935816</v>
      </c>
      <c r="AQ65" s="19">
        <f t="shared" si="69"/>
        <v>3.108980374638679</v>
      </c>
      <c r="AR65" s="19">
        <f t="shared" si="69"/>
        <v>3.1305519702975126</v>
      </c>
      <c r="AS65" s="19">
        <f t="shared" si="69"/>
        <v>3.1050759125773828</v>
      </c>
      <c r="AT65" s="19">
        <f t="shared" si="69"/>
        <v>3.1351618923162898</v>
      </c>
      <c r="AU65" s="19">
        <f t="shared" si="67"/>
        <v>3.0996290805984552</v>
      </c>
      <c r="AV65"/>
      <c r="AW65">
        <v>-3100</v>
      </c>
      <c r="AX65">
        <f t="shared" si="37"/>
        <v>1.7177122184018265E-2</v>
      </c>
      <c r="AY65">
        <f t="shared" si="38"/>
        <v>7.7532475998033331E-4</v>
      </c>
      <c r="AZ65">
        <f t="shared" si="39"/>
        <v>1.6401797424037932E-2</v>
      </c>
      <c r="BA65">
        <f t="shared" si="40"/>
        <v>0.22899373413945878</v>
      </c>
      <c r="BB65">
        <f t="shared" si="41"/>
        <v>0.76154703358719089</v>
      </c>
      <c r="BC65">
        <f t="shared" si="42"/>
        <v>-2.7147477332722305</v>
      </c>
      <c r="BD65">
        <f t="shared" si="43"/>
        <v>-4.614184676346845</v>
      </c>
      <c r="BE65">
        <f t="shared" si="70"/>
        <v>-1.8507530811994513</v>
      </c>
      <c r="BF65">
        <f t="shared" si="70"/>
        <v>-1.8508172233829914</v>
      </c>
      <c r="BG65">
        <f t="shared" si="70"/>
        <v>-1.8505430872361242</v>
      </c>
      <c r="BH65">
        <f t="shared" si="70"/>
        <v>-1.8517128904253006</v>
      </c>
      <c r="BI65">
        <f t="shared" si="70"/>
        <v>-1.8466874015318022</v>
      </c>
      <c r="BJ65">
        <f t="shared" si="70"/>
        <v>-1.8676909527032761</v>
      </c>
      <c r="BK65">
        <f t="shared" si="70"/>
        <v>-1.7657992858643166</v>
      </c>
      <c r="BL65">
        <f t="shared" si="44"/>
        <v>-1.0367418162515309</v>
      </c>
      <c r="BM65"/>
      <c r="BN65"/>
      <c r="BO65"/>
      <c r="BP65"/>
      <c r="BQ65"/>
      <c r="BR65"/>
      <c r="BS65"/>
      <c r="BT65"/>
    </row>
    <row r="66" spans="1:72" s="19" customFormat="1" ht="12.75" customHeight="1">
      <c r="A66" s="80" t="s">
        <v>91</v>
      </c>
      <c r="B66" s="86"/>
      <c r="C66" s="34">
        <v>52266.8056</v>
      </c>
      <c r="D66" s="34">
        <v>2.9999999999999997E-4</v>
      </c>
      <c r="E66" s="19">
        <f t="shared" si="50"/>
        <v>-1465.4952643379772</v>
      </c>
      <c r="F66" s="19">
        <f t="shared" si="51"/>
        <v>-1465.5</v>
      </c>
      <c r="G66" s="19">
        <f t="shared" si="52"/>
        <v>1.1586999993596692E-2</v>
      </c>
      <c r="J66" s="20"/>
      <c r="K66" s="19">
        <f t="shared" si="71"/>
        <v>1.1586999993596692E-2</v>
      </c>
      <c r="P66" s="21">
        <f t="shared" si="68"/>
        <v>-2.9042124428123913E-4</v>
      </c>
      <c r="Q66" s="22">
        <f t="shared" si="53"/>
        <v>37248.3056</v>
      </c>
      <c r="R66" s="19">
        <f t="shared" si="47"/>
        <v>1.4107313526199369E-4</v>
      </c>
      <c r="S66" s="137">
        <v>1</v>
      </c>
      <c r="Z66">
        <f t="shared" si="54"/>
        <v>-1465.5</v>
      </c>
      <c r="AA66" s="19">
        <f t="shared" si="55"/>
        <v>1.1589148892568296E-2</v>
      </c>
      <c r="AB66" s="19">
        <f t="shared" si="56"/>
        <v>-2.9257014325284256E-4</v>
      </c>
      <c r="AC66" s="19">
        <f t="shared" si="57"/>
        <v>1.187742123787793E-2</v>
      </c>
      <c r="AD66" s="19">
        <f t="shared" si="58"/>
        <v>-2.1488989716041823E-6</v>
      </c>
      <c r="AE66" s="19">
        <f t="shared" si="59"/>
        <v>4.6177667901615124E-12</v>
      </c>
      <c r="AF66">
        <f t="shared" si="60"/>
        <v>1.187742123787793E-2</v>
      </c>
      <c r="AG66" s="137"/>
      <c r="AH66">
        <f t="shared" si="61"/>
        <v>1.1879570136849534E-2</v>
      </c>
      <c r="AI66">
        <f t="shared" si="62"/>
        <v>0.15300131174574449</v>
      </c>
      <c r="AJ66">
        <f t="shared" si="63"/>
        <v>0.42225888574126025</v>
      </c>
      <c r="AK66">
        <f t="shared" si="64"/>
        <v>2.4698808527086943E-3</v>
      </c>
      <c r="AL66">
        <f t="shared" si="65"/>
        <v>3.1386766232744003</v>
      </c>
      <c r="AM66">
        <f t="shared" si="66"/>
        <v>685.86343984041741</v>
      </c>
      <c r="AN66" s="19">
        <f t="shared" si="69"/>
        <v>3.1314610106007463</v>
      </c>
      <c r="AO66" s="19">
        <f t="shared" si="69"/>
        <v>3.1235079674268436</v>
      </c>
      <c r="AP66" s="19">
        <f t="shared" si="69"/>
        <v>3.1328984796476074</v>
      </c>
      <c r="AQ66" s="19">
        <f t="shared" si="69"/>
        <v>3.1218105376519949</v>
      </c>
      <c r="AR66" s="19">
        <f t="shared" si="69"/>
        <v>3.1349025831770057</v>
      </c>
      <c r="AS66" s="19">
        <f t="shared" si="69"/>
        <v>3.119443903518591</v>
      </c>
      <c r="AT66" s="19">
        <f t="shared" si="69"/>
        <v>3.1376967527852941</v>
      </c>
      <c r="AU66" s="19">
        <f t="shared" si="67"/>
        <v>3.1161440749654856</v>
      </c>
      <c r="AV66"/>
      <c r="AW66">
        <v>-3050</v>
      </c>
      <c r="AX66">
        <f t="shared" ref="AX66:AX97" si="72">AB$3+AB$4*AW66+AB$5*AW66^2+AZ66</f>
        <v>1.6218282245756679E-2</v>
      </c>
      <c r="AY66">
        <f t="shared" ref="AY66:AY97" si="73">AB$3+AB$4*AW66+AB$5*AW66^2</f>
        <v>7.3954645384825639E-4</v>
      </c>
      <c r="AZ66">
        <f t="shared" ref="AZ66:AZ97" si="74">$AB$6*($AB$11/BA66*BB66+$AB$12)</f>
        <v>1.5478735791908425E-2</v>
      </c>
      <c r="BA66">
        <f t="shared" ref="BA66:BA97" si="75">1+$AB$7*COS(BC66)</f>
        <v>0.24658680367880681</v>
      </c>
      <c r="BB66">
        <f t="shared" ref="BB66:BB97" si="76">SIN(BC66+RADIANS($AB$9))</f>
        <v>0.79157758794900279</v>
      </c>
      <c r="BC66">
        <f t="shared" ref="BC66:BC97" si="77">2*ATAN(BD66)</f>
        <v>-2.6670581215193545</v>
      </c>
      <c r="BD66">
        <f t="shared" ref="BD66:BD97" si="78">SQRT((1+$AB$7)/(1-$AB$7))*TAN(BE66/2)</f>
        <v>-4.1352688800450039</v>
      </c>
      <c r="BE66">
        <f t="shared" si="70"/>
        <v>-1.7440275724719272</v>
      </c>
      <c r="BF66">
        <f t="shared" si="70"/>
        <v>-1.7440343657658501</v>
      </c>
      <c r="BG66">
        <f t="shared" si="70"/>
        <v>-1.743987830222586</v>
      </c>
      <c r="BH66">
        <f t="shared" si="70"/>
        <v>-1.7443063612507359</v>
      </c>
      <c r="BI66">
        <f t="shared" si="70"/>
        <v>-1.7421143211188919</v>
      </c>
      <c r="BJ66">
        <f t="shared" si="70"/>
        <v>-1.7566820916493386</v>
      </c>
      <c r="BK66">
        <f t="shared" si="70"/>
        <v>-1.5782606568598549</v>
      </c>
      <c r="BL66">
        <f t="shared" ref="BL66:BL97" si="79">RADIANS($AB$9)+$AB$18*(AW66-AB$15)</f>
        <v>-0.90970339804360778</v>
      </c>
      <c r="BM66"/>
      <c r="BN66"/>
      <c r="BO66"/>
      <c r="BP66"/>
      <c r="BQ66"/>
      <c r="BR66"/>
      <c r="BS66"/>
      <c r="BT66"/>
    </row>
    <row r="67" spans="1:72" s="19" customFormat="1" ht="12.75" customHeight="1">
      <c r="A67" s="80" t="s">
        <v>91</v>
      </c>
      <c r="B67" s="86"/>
      <c r="C67" s="34">
        <v>52276.595699999998</v>
      </c>
      <c r="D67" s="34">
        <v>2.9999999999999997E-4</v>
      </c>
      <c r="E67" s="19">
        <f t="shared" si="50"/>
        <v>-1461.494003892506</v>
      </c>
      <c r="F67" s="19">
        <f t="shared" si="51"/>
        <v>-1461.5</v>
      </c>
      <c r="G67" s="19">
        <f t="shared" si="52"/>
        <v>1.4670999997179024E-2</v>
      </c>
      <c r="J67" s="20"/>
      <c r="K67" s="19">
        <f t="shared" si="71"/>
        <v>1.4670999997179024E-2</v>
      </c>
      <c r="P67" s="21">
        <f t="shared" si="68"/>
        <v>-2.9276657328852366E-4</v>
      </c>
      <c r="Q67" s="22">
        <f t="shared" si="53"/>
        <v>37258.095699999998</v>
      </c>
      <c r="R67" s="19">
        <f t="shared" si="47"/>
        <v>2.2391430997544212E-4</v>
      </c>
      <c r="S67" s="137">
        <v>1</v>
      </c>
      <c r="Z67">
        <f t="shared" si="54"/>
        <v>-1461.5</v>
      </c>
      <c r="AA67" s="19">
        <f t="shared" si="55"/>
        <v>1.1642284438161024E-2</v>
      </c>
      <c r="AB67" s="19">
        <f t="shared" si="56"/>
        <v>2.7359489857294757E-3</v>
      </c>
      <c r="AC67" s="19">
        <f t="shared" si="57"/>
        <v>1.4963766570467548E-2</v>
      </c>
      <c r="AD67" s="19">
        <f t="shared" si="58"/>
        <v>3.0287155590179998E-3</v>
      </c>
      <c r="AE67" s="19">
        <f t="shared" si="59"/>
        <v>9.1731179374377158E-6</v>
      </c>
      <c r="AF67">
        <f t="shared" si="60"/>
        <v>1.4963766570467548E-2</v>
      </c>
      <c r="AG67" s="137"/>
      <c r="AH67">
        <f t="shared" si="61"/>
        <v>1.1935051011449548E-2</v>
      </c>
      <c r="AI67">
        <f t="shared" si="62"/>
        <v>0.15299900927383958</v>
      </c>
      <c r="AJ67">
        <f t="shared" si="63"/>
        <v>0.42331454809196006</v>
      </c>
      <c r="AK67">
        <f t="shared" si="64"/>
        <v>1.4832143334064583E-3</v>
      </c>
      <c r="AL67">
        <f t="shared" si="65"/>
        <v>3.1398415188997904</v>
      </c>
      <c r="AM67">
        <f t="shared" si="66"/>
        <v>1142.1163091217736</v>
      </c>
      <c r="AN67" s="19">
        <f t="shared" si="69"/>
        <v>3.1355083682482743</v>
      </c>
      <c r="AO67" s="19">
        <f t="shared" si="69"/>
        <v>3.1307291636972976</v>
      </c>
      <c r="AP67" s="19">
        <f t="shared" si="69"/>
        <v>3.1363718467288986</v>
      </c>
      <c r="AQ67" s="19">
        <f t="shared" si="69"/>
        <v>3.1297096453587128</v>
      </c>
      <c r="AR67" s="19">
        <f t="shared" si="69"/>
        <v>3.1375755380159522</v>
      </c>
      <c r="AS67" s="19">
        <f t="shared" si="69"/>
        <v>3.1282884132533102</v>
      </c>
      <c r="AT67" s="19">
        <f t="shared" si="69"/>
        <v>3.1392535021343324</v>
      </c>
      <c r="AU67" s="19">
        <f t="shared" si="67"/>
        <v>3.1263071484221192</v>
      </c>
      <c r="AV67"/>
      <c r="AW67">
        <v>-3000</v>
      </c>
      <c r="AX67">
        <f t="shared" si="72"/>
        <v>1.4982765156184285E-2</v>
      </c>
      <c r="AY67">
        <f t="shared" si="73"/>
        <v>7.0396863463957474E-4</v>
      </c>
      <c r="AZ67">
        <f t="shared" si="74"/>
        <v>1.427879652154471E-2</v>
      </c>
      <c r="BA67">
        <f t="shared" si="75"/>
        <v>0.26947641509535258</v>
      </c>
      <c r="BB67">
        <f t="shared" si="76"/>
        <v>0.82460071255892531</v>
      </c>
      <c r="BC67">
        <f t="shared" si="77"/>
        <v>-2.6109484795963138</v>
      </c>
      <c r="BD67">
        <f t="shared" si="78"/>
        <v>-3.6801454178951154</v>
      </c>
      <c r="BE67">
        <f t="shared" si="70"/>
        <v>-1.6282687975158812</v>
      </c>
      <c r="BF67">
        <f t="shared" si="70"/>
        <v>-1.6282687249987573</v>
      </c>
      <c r="BG67">
        <f t="shared" si="70"/>
        <v>-1.6282702154924862</v>
      </c>
      <c r="BH67">
        <f t="shared" si="70"/>
        <v>-1.628239572598944</v>
      </c>
      <c r="BI67">
        <f t="shared" si="70"/>
        <v>-1.6288663090477038</v>
      </c>
      <c r="BJ67">
        <f t="shared" si="70"/>
        <v>-1.6142886288152574</v>
      </c>
      <c r="BK67">
        <f t="shared" si="70"/>
        <v>-1.3799468461161251</v>
      </c>
      <c r="BL67">
        <f t="shared" si="79"/>
        <v>-0.78266497983568373</v>
      </c>
      <c r="BM67"/>
      <c r="BN67"/>
      <c r="BO67"/>
      <c r="BP67"/>
      <c r="BQ67"/>
      <c r="BR67"/>
      <c r="BS67"/>
      <c r="BT67"/>
    </row>
    <row r="68" spans="1:72" s="19" customFormat="1" ht="12.75" customHeight="1">
      <c r="A68" s="27" t="s">
        <v>91</v>
      </c>
      <c r="B68" s="33"/>
      <c r="C68" s="30">
        <v>52287.602700000003</v>
      </c>
      <c r="D68" s="30">
        <v>4.0000000000000002E-4</v>
      </c>
      <c r="E68" s="19">
        <f t="shared" si="50"/>
        <v>-1456.9953906277458</v>
      </c>
      <c r="F68" s="19">
        <f t="shared" si="51"/>
        <v>-1457</v>
      </c>
      <c r="G68" s="19">
        <f t="shared" si="52"/>
        <v>1.1277999998128507E-2</v>
      </c>
      <c r="J68" s="20"/>
      <c r="K68" s="19">
        <f t="shared" si="71"/>
        <v>1.1277999998128507E-2</v>
      </c>
      <c r="P68" s="21">
        <f t="shared" si="68"/>
        <v>-2.9540353469675483E-4</v>
      </c>
      <c r="Q68" s="22">
        <f t="shared" si="53"/>
        <v>37269.102700000003</v>
      </c>
      <c r="R68" s="19">
        <f t="shared" si="47"/>
        <v>1.3394366933361227E-4</v>
      </c>
      <c r="S68" s="137">
        <v>1</v>
      </c>
      <c r="Z68">
        <f t="shared" si="54"/>
        <v>-1457</v>
      </c>
      <c r="AA68" s="19">
        <f t="shared" si="55"/>
        <v>1.170180096052708E-2</v>
      </c>
      <c r="AB68" s="19">
        <f t="shared" si="56"/>
        <v>-7.1920449709532777E-4</v>
      </c>
      <c r="AC68" s="19">
        <f t="shared" si="57"/>
        <v>1.1573403532825263E-2</v>
      </c>
      <c r="AD68" s="19">
        <f t="shared" si="58"/>
        <v>-4.2380096239857251E-4</v>
      </c>
      <c r="AE68" s="19">
        <f t="shared" si="59"/>
        <v>1.7960725572995627E-7</v>
      </c>
      <c r="AF68">
        <f t="shared" si="60"/>
        <v>1.1573403532825263E-2</v>
      </c>
      <c r="AG68" s="137"/>
      <c r="AH68">
        <f t="shared" si="61"/>
        <v>1.1997204495223835E-2</v>
      </c>
      <c r="AI68">
        <f t="shared" si="62"/>
        <v>0.15299779307570793</v>
      </c>
      <c r="AJ68">
        <f t="shared" si="63"/>
        <v>0.42450091779652838</v>
      </c>
      <c r="AK68">
        <f t="shared" si="64"/>
        <v>3.7373952807971374E-4</v>
      </c>
      <c r="AL68">
        <f t="shared" si="65"/>
        <v>3.141151403849511</v>
      </c>
      <c r="AM68">
        <f t="shared" si="66"/>
        <v>4532.5804979983477</v>
      </c>
      <c r="AN68" s="19">
        <f t="shared" si="69"/>
        <v>3.1400595354032244</v>
      </c>
      <c r="AO68" s="19">
        <f t="shared" si="69"/>
        <v>3.1388548425254865</v>
      </c>
      <c r="AP68" s="19">
        <f t="shared" si="69"/>
        <v>3.140277147362716</v>
      </c>
      <c r="AQ68" s="19">
        <f t="shared" si="69"/>
        <v>3.1385979213143891</v>
      </c>
      <c r="AR68" s="19">
        <f t="shared" si="69"/>
        <v>3.1405804775771755</v>
      </c>
      <c r="AS68" s="19">
        <f t="shared" si="69"/>
        <v>3.138239797437266</v>
      </c>
      <c r="AT68" s="19">
        <f t="shared" si="69"/>
        <v>3.141003291067884</v>
      </c>
      <c r="AU68" s="19">
        <f t="shared" si="67"/>
        <v>3.1377406060608326</v>
      </c>
      <c r="AV68"/>
      <c r="AW68">
        <v>-2950</v>
      </c>
      <c r="AX68">
        <f t="shared" si="72"/>
        <v>1.3402291834300991E-2</v>
      </c>
      <c r="AY68">
        <f t="shared" si="73"/>
        <v>6.6859130235428783E-4</v>
      </c>
      <c r="AZ68">
        <f t="shared" si="74"/>
        <v>1.2733700531946704E-2</v>
      </c>
      <c r="BA68">
        <f t="shared" si="75"/>
        <v>0.30045167528480132</v>
      </c>
      <c r="BB68">
        <f t="shared" si="76"/>
        <v>0.86130494453276263</v>
      </c>
      <c r="BC68">
        <f t="shared" si="77"/>
        <v>-2.5426120558991596</v>
      </c>
      <c r="BD68">
        <f t="shared" si="78"/>
        <v>-3.2385741258450893</v>
      </c>
      <c r="BE68">
        <f t="shared" si="70"/>
        <v>-1.5005392146018326</v>
      </c>
      <c r="BF68">
        <f t="shared" si="70"/>
        <v>-1.5005380657515519</v>
      </c>
      <c r="BG68">
        <f t="shared" si="70"/>
        <v>-1.500518746993539</v>
      </c>
      <c r="BH68">
        <f t="shared" si="70"/>
        <v>-1.5001946784669991</v>
      </c>
      <c r="BI68">
        <f t="shared" si="70"/>
        <v>-1.4949643375185842</v>
      </c>
      <c r="BJ68">
        <f t="shared" si="70"/>
        <v>-1.4361659563908353</v>
      </c>
      <c r="BK68">
        <f t="shared" si="70"/>
        <v>-1.1720066038680321</v>
      </c>
      <c r="BL68">
        <f t="shared" si="79"/>
        <v>-0.65562656162776056</v>
      </c>
      <c r="BM68"/>
      <c r="BN68"/>
      <c r="BO68"/>
      <c r="BP68"/>
      <c r="BQ68"/>
      <c r="BR68"/>
      <c r="BS68"/>
      <c r="BT68"/>
    </row>
    <row r="69" spans="1:72" s="19" customFormat="1" ht="12.75" customHeight="1">
      <c r="A69" s="27" t="s">
        <v>91</v>
      </c>
      <c r="B69" s="33"/>
      <c r="C69" s="30">
        <v>52288.825499999999</v>
      </c>
      <c r="D69" s="30">
        <v>5.9999999999999995E-4</v>
      </c>
      <c r="E69" s="19">
        <f t="shared" si="50"/>
        <v>-1456.4956264503926</v>
      </c>
      <c r="F69" s="19">
        <f t="shared" si="51"/>
        <v>-1456.5</v>
      </c>
      <c r="G69" s="19">
        <f t="shared" si="52"/>
        <v>1.0700999999244232E-2</v>
      </c>
      <c r="J69" s="20"/>
      <c r="K69" s="19">
        <f t="shared" si="71"/>
        <v>1.0700999999244232E-2</v>
      </c>
      <c r="P69" s="21">
        <f t="shared" si="68"/>
        <v>-2.9569643016531875E-4</v>
      </c>
      <c r="Q69" s="22">
        <f t="shared" si="53"/>
        <v>37270.325499999999</v>
      </c>
      <c r="R69" s="19">
        <f t="shared" si="47"/>
        <v>1.2092733236058875E-4</v>
      </c>
      <c r="S69" s="137">
        <v>1</v>
      </c>
      <c r="Z69">
        <f t="shared" si="54"/>
        <v>-1456.5</v>
      </c>
      <c r="AA69" s="19">
        <f t="shared" si="55"/>
        <v>1.1708397776121881E-2</v>
      </c>
      <c r="AB69" s="19">
        <f t="shared" si="56"/>
        <v>-1.3030942070429673E-3</v>
      </c>
      <c r="AC69" s="19">
        <f t="shared" si="57"/>
        <v>1.099669642940955E-2</v>
      </c>
      <c r="AD69" s="19">
        <f t="shared" si="58"/>
        <v>-1.0073977768776492E-3</v>
      </c>
      <c r="AE69" s="19">
        <f t="shared" si="59"/>
        <v>1.0148502808580298E-6</v>
      </c>
      <c r="AF69">
        <f t="shared" si="60"/>
        <v>1.099669642940955E-2</v>
      </c>
      <c r="AG69" s="137"/>
      <c r="AH69">
        <f t="shared" si="61"/>
        <v>1.2004094206287199E-2</v>
      </c>
      <c r="AI69">
        <f t="shared" si="62"/>
        <v>0.15299774765648433</v>
      </c>
      <c r="AJ69">
        <f t="shared" si="63"/>
        <v>0.42463267377589797</v>
      </c>
      <c r="AK69">
        <f t="shared" si="64"/>
        <v>2.5048127149504052E-4</v>
      </c>
      <c r="AL69">
        <f t="shared" si="65"/>
        <v>3.1412969267915467</v>
      </c>
      <c r="AM69">
        <f t="shared" si="66"/>
        <v>6762.9988127000488</v>
      </c>
      <c r="AN69" s="19">
        <f t="shared" si="69"/>
        <v>3.1405651534325769</v>
      </c>
      <c r="AO69" s="19">
        <f t="shared" si="69"/>
        <v>3.1397577541081052</v>
      </c>
      <c r="AP69" s="19">
        <f t="shared" si="69"/>
        <v>3.1407109984026684</v>
      </c>
      <c r="AQ69" s="19">
        <f t="shared" si="69"/>
        <v>3.1395855642082657</v>
      </c>
      <c r="AR69" s="19">
        <f t="shared" si="69"/>
        <v>3.1409142917758697</v>
      </c>
      <c r="AS69" s="19">
        <f t="shared" si="69"/>
        <v>3.1393455485245498</v>
      </c>
      <c r="AT69" s="19">
        <f t="shared" si="69"/>
        <v>3.1411976625791049</v>
      </c>
      <c r="AU69" s="19">
        <f t="shared" si="67"/>
        <v>3.1390109902429115</v>
      </c>
      <c r="AV69"/>
      <c r="AW69">
        <v>-2900</v>
      </c>
      <c r="AX69">
        <f t="shared" si="72"/>
        <v>1.1371648627432649E-2</v>
      </c>
      <c r="AY69">
        <f t="shared" si="73"/>
        <v>6.3341445699239608E-4</v>
      </c>
      <c r="AZ69">
        <f t="shared" si="74"/>
        <v>1.0738234170440253E-2</v>
      </c>
      <c r="BA69">
        <f t="shared" si="75"/>
        <v>0.34480365816789571</v>
      </c>
      <c r="BB69">
        <f t="shared" si="76"/>
        <v>0.90236611925025312</v>
      </c>
      <c r="BC69">
        <f t="shared" si="77"/>
        <v>-2.4552159482908387</v>
      </c>
      <c r="BD69">
        <f t="shared" si="78"/>
        <v>-2.7985472646574245</v>
      </c>
      <c r="BE69">
        <f t="shared" si="70"/>
        <v>-1.3561168996174358</v>
      </c>
      <c r="BF69">
        <f t="shared" si="70"/>
        <v>-1.3559486364501636</v>
      </c>
      <c r="BG69">
        <f t="shared" si="70"/>
        <v>-1.3550188229107172</v>
      </c>
      <c r="BH69">
        <f t="shared" si="70"/>
        <v>-1.3499502026564363</v>
      </c>
      <c r="BI69">
        <f t="shared" si="70"/>
        <v>-1.3241155158948348</v>
      </c>
      <c r="BJ69">
        <f t="shared" si="70"/>
        <v>-1.2203714675817001</v>
      </c>
      <c r="BK69">
        <f t="shared" si="70"/>
        <v>-0.95574383018632458</v>
      </c>
      <c r="BL69">
        <f t="shared" si="79"/>
        <v>-0.5285881434198374</v>
      </c>
      <c r="BM69"/>
      <c r="BN69"/>
      <c r="BO69"/>
      <c r="BP69"/>
      <c r="BQ69"/>
      <c r="BR69"/>
      <c r="BS69"/>
      <c r="BT69"/>
    </row>
    <row r="70" spans="1:72" s="19" customFormat="1" ht="12.75" customHeight="1">
      <c r="A70" s="27" t="s">
        <v>91</v>
      </c>
      <c r="B70" s="33"/>
      <c r="C70" s="30">
        <v>52589.778100000003</v>
      </c>
      <c r="D70" s="30">
        <v>5.0000000000000001E-4</v>
      </c>
      <c r="E70" s="19">
        <f t="shared" si="50"/>
        <v>-1333.4948670769516</v>
      </c>
      <c r="F70" s="19">
        <f t="shared" si="51"/>
        <v>-1333.5</v>
      </c>
      <c r="G70" s="19">
        <f t="shared" si="52"/>
        <v>1.2559000002511311E-2</v>
      </c>
      <c r="J70" s="20"/>
      <c r="K70" s="19">
        <f t="shared" si="71"/>
        <v>1.2559000002511311E-2</v>
      </c>
      <c r="P70" s="21">
        <f t="shared" si="68"/>
        <v>-3.6713961611009165E-4</v>
      </c>
      <c r="Q70" s="22">
        <f t="shared" si="53"/>
        <v>37571.278100000003</v>
      </c>
      <c r="R70" s="19">
        <f t="shared" si="47"/>
        <v>1.6708508544009389E-4</v>
      </c>
      <c r="S70" s="137">
        <v>1</v>
      </c>
      <c r="Z70">
        <f t="shared" si="54"/>
        <v>-1333.5</v>
      </c>
      <c r="AA70" s="19">
        <f t="shared" si="55"/>
        <v>1.329933817751372E-2</v>
      </c>
      <c r="AB70" s="19">
        <f t="shared" si="56"/>
        <v>-1.107477791112501E-3</v>
      </c>
      <c r="AC70" s="19">
        <f t="shared" si="57"/>
        <v>1.2926139618621404E-2</v>
      </c>
      <c r="AD70" s="19">
        <f t="shared" si="58"/>
        <v>-7.4033817500240851E-4</v>
      </c>
      <c r="AE70" s="19">
        <f t="shared" si="59"/>
        <v>5.4810061336589684E-7</v>
      </c>
      <c r="AF70">
        <f t="shared" si="60"/>
        <v>1.2926139618621404E-2</v>
      </c>
      <c r="AG70" s="137"/>
      <c r="AH70">
        <f t="shared" si="61"/>
        <v>1.3666477793623812E-2</v>
      </c>
      <c r="AI70">
        <f t="shared" si="62"/>
        <v>0.15358086511408586</v>
      </c>
      <c r="AJ70">
        <f t="shared" si="63"/>
        <v>0.45819348881634853</v>
      </c>
      <c r="AK70">
        <f t="shared" si="64"/>
        <v>-3.1424931421355655E-2</v>
      </c>
      <c r="AL70">
        <f t="shared" si="65"/>
        <v>-3.1044827829996655</v>
      </c>
      <c r="AM70">
        <f t="shared" si="66"/>
        <v>-53.887831975207959</v>
      </c>
      <c r="AN70" s="19">
        <f t="shared" si="69"/>
        <v>3.2703671321181558</v>
      </c>
      <c r="AO70" s="19">
        <f t="shared" si="69"/>
        <v>3.3571396422160285</v>
      </c>
      <c r="AP70" s="19">
        <f t="shared" si="69"/>
        <v>3.2532597669484633</v>
      </c>
      <c r="AQ70" s="19">
        <f t="shared" si="69"/>
        <v>3.3778641385722508</v>
      </c>
      <c r="AR70" s="19">
        <f t="shared" si="69"/>
        <v>3.2286697872068149</v>
      </c>
      <c r="AS70" s="19">
        <f t="shared" si="69"/>
        <v>3.4078381761511309</v>
      </c>
      <c r="AT70" s="19">
        <f t="shared" si="69"/>
        <v>3.1931943049467382</v>
      </c>
      <c r="AU70" s="19">
        <f t="shared" si="67"/>
        <v>3.4515254990344033</v>
      </c>
      <c r="AV70"/>
      <c r="AW70">
        <v>-2850</v>
      </c>
      <c r="AX70">
        <f t="shared" si="72"/>
        <v>8.7006417027015465E-3</v>
      </c>
      <c r="AY70">
        <f t="shared" si="73"/>
        <v>5.9843809855389938E-4</v>
      </c>
      <c r="AZ70">
        <f t="shared" si="74"/>
        <v>8.1022036041476474E-3</v>
      </c>
      <c r="BA70">
        <f t="shared" si="75"/>
        <v>0.41437854319165579</v>
      </c>
      <c r="BB70">
        <f t="shared" si="76"/>
        <v>0.94778479829243745</v>
      </c>
      <c r="BC70">
        <f t="shared" si="77"/>
        <v>-2.3342280356757663</v>
      </c>
      <c r="BD70">
        <f t="shared" si="78"/>
        <v>-2.3411498055661863</v>
      </c>
      <c r="BE70">
        <f t="shared" si="70"/>
        <v>-1.1858644647012853</v>
      </c>
      <c r="BF70">
        <f t="shared" si="70"/>
        <v>-1.1836465545719621</v>
      </c>
      <c r="BG70">
        <f t="shared" si="70"/>
        <v>-1.1767689059616524</v>
      </c>
      <c r="BH70">
        <f t="shared" si="70"/>
        <v>-1.156128989173081</v>
      </c>
      <c r="BI70">
        <f t="shared" si="70"/>
        <v>-1.0992836573294298</v>
      </c>
      <c r="BJ70">
        <f t="shared" si="70"/>
        <v>-0.96802678308389456</v>
      </c>
      <c r="BK70">
        <f t="shared" si="70"/>
        <v>-0.73259655993356765</v>
      </c>
      <c r="BL70">
        <f t="shared" si="79"/>
        <v>-0.40154972521191379</v>
      </c>
      <c r="BM70"/>
      <c r="BN70"/>
      <c r="BO70"/>
      <c r="BP70"/>
      <c r="BQ70"/>
      <c r="BR70"/>
      <c r="BS70"/>
      <c r="BT70"/>
    </row>
    <row r="71" spans="1:72" s="19" customFormat="1" ht="12.75" customHeight="1">
      <c r="A71" s="27" t="s">
        <v>93</v>
      </c>
      <c r="B71" s="32" t="s">
        <v>92</v>
      </c>
      <c r="C71" s="30">
        <v>52644.830800000003</v>
      </c>
      <c r="D71" s="30">
        <v>1.1000000000000001E-3</v>
      </c>
      <c r="E71" s="19">
        <f t="shared" si="50"/>
        <v>-1310.9945666789547</v>
      </c>
      <c r="F71" s="19">
        <f t="shared" si="51"/>
        <v>-1311</v>
      </c>
      <c r="G71" s="19">
        <f t="shared" si="52"/>
        <v>1.3294000003952533E-2</v>
      </c>
      <c r="J71" s="20"/>
      <c r="K71" s="19">
        <f t="shared" si="71"/>
        <v>1.3294000003952533E-2</v>
      </c>
      <c r="P71" s="21">
        <f t="shared" si="68"/>
        <v>-3.8007722277470118E-4</v>
      </c>
      <c r="Q71" s="22">
        <f t="shared" si="53"/>
        <v>37626.330800000003</v>
      </c>
      <c r="R71" s="19">
        <f t="shared" si="47"/>
        <v>1.8698038800250036E-4</v>
      </c>
      <c r="S71" s="137">
        <v>1</v>
      </c>
      <c r="Z71">
        <f t="shared" si="54"/>
        <v>-1311</v>
      </c>
      <c r="AA71" s="19">
        <f t="shared" si="55"/>
        <v>1.3594406259995343E-2</v>
      </c>
      <c r="AB71" s="19">
        <f t="shared" si="56"/>
        <v>-6.8048347881751077E-4</v>
      </c>
      <c r="AC71" s="19">
        <f t="shared" si="57"/>
        <v>1.3674077226727234E-2</v>
      </c>
      <c r="AD71" s="19">
        <f t="shared" si="58"/>
        <v>-3.0040625604280981E-4</v>
      </c>
      <c r="AE71" s="19">
        <f t="shared" si="59"/>
        <v>9.0243918669658204E-8</v>
      </c>
      <c r="AF71">
        <f t="shared" si="60"/>
        <v>1.3674077226727234E-2</v>
      </c>
      <c r="AG71" s="137"/>
      <c r="AH71">
        <f t="shared" si="61"/>
        <v>1.3974483482770044E-2</v>
      </c>
      <c r="AI71">
        <f t="shared" si="62"/>
        <v>0.15384275693073457</v>
      </c>
      <c r="AJ71">
        <f t="shared" si="63"/>
        <v>0.46490318690971488</v>
      </c>
      <c r="AK71">
        <f t="shared" si="64"/>
        <v>-3.7825893476242975E-2</v>
      </c>
      <c r="AL71">
        <f t="shared" si="65"/>
        <v>-3.0969192465788624</v>
      </c>
      <c r="AM71">
        <f t="shared" si="66"/>
        <v>-44.761917745927342</v>
      </c>
      <c r="AN71" s="19">
        <f t="shared" ref="AN71:AT80" si="80">$AU71+$AB$7*SIN(AO71)</f>
        <v>3.2965251812021017</v>
      </c>
      <c r="AO71" s="19">
        <f t="shared" si="80"/>
        <v>3.3947814537932315</v>
      </c>
      <c r="AP71" s="19">
        <f t="shared" si="80"/>
        <v>3.2764890339650479</v>
      </c>
      <c r="AQ71" s="19">
        <f t="shared" si="80"/>
        <v>3.4192960184826862</v>
      </c>
      <c r="AR71" s="19">
        <f t="shared" si="80"/>
        <v>3.2473344955530128</v>
      </c>
      <c r="AS71" s="19">
        <f t="shared" si="80"/>
        <v>3.4552804617629236</v>
      </c>
      <c r="AT71" s="19">
        <f t="shared" si="80"/>
        <v>3.2046949494119636</v>
      </c>
      <c r="AU71" s="19">
        <f t="shared" si="67"/>
        <v>3.508692787227969</v>
      </c>
      <c r="AV71"/>
      <c r="AW71">
        <v>-2800</v>
      </c>
      <c r="AX71">
        <f t="shared" si="72"/>
        <v>4.9189284871829862E-3</v>
      </c>
      <c r="AY71">
        <f t="shared" si="73"/>
        <v>5.6366222703879741E-4</v>
      </c>
      <c r="AZ71">
        <f t="shared" si="74"/>
        <v>4.3552662601441883E-3</v>
      </c>
      <c r="BA71">
        <f t="shared" si="75"/>
        <v>0.54544429761890911</v>
      </c>
      <c r="BB71">
        <f t="shared" si="76"/>
        <v>0.99186674973903932</v>
      </c>
      <c r="BC71">
        <f t="shared" si="77"/>
        <v>-2.1372749725973548</v>
      </c>
      <c r="BD71">
        <f t="shared" si="78"/>
        <v>-1.8211322419076659</v>
      </c>
      <c r="BE71">
        <f t="shared" si="70"/>
        <v>-0.96555071206152965</v>
      </c>
      <c r="BF71">
        <f t="shared" si="70"/>
        <v>-0.95422329207337431</v>
      </c>
      <c r="BG71">
        <f t="shared" si="70"/>
        <v>-0.93145898764975066</v>
      </c>
      <c r="BH71">
        <f t="shared" si="70"/>
        <v>-0.8876888374456795</v>
      </c>
      <c r="BI71">
        <f t="shared" si="70"/>
        <v>-0.80949437910983035</v>
      </c>
      <c r="BJ71">
        <f t="shared" si="70"/>
        <v>-0.68364022755162202</v>
      </c>
      <c r="BK71">
        <f t="shared" si="70"/>
        <v>-0.5041137858607635</v>
      </c>
      <c r="BL71">
        <f t="shared" si="79"/>
        <v>-0.27451130700399062</v>
      </c>
      <c r="BM71"/>
      <c r="BN71"/>
      <c r="BO71"/>
      <c r="BP71"/>
      <c r="BQ71"/>
      <c r="BR71"/>
      <c r="BS71"/>
      <c r="BT71"/>
    </row>
    <row r="72" spans="1:72" s="19" customFormat="1" ht="12.75" customHeight="1">
      <c r="A72" s="27" t="s">
        <v>94</v>
      </c>
      <c r="B72" s="28"/>
      <c r="C72" s="29">
        <v>52724.352700000003</v>
      </c>
      <c r="D72" s="29">
        <v>5.0000000000000001E-4</v>
      </c>
      <c r="E72" s="19">
        <f t="shared" si="50"/>
        <v>-1278.4935878310609</v>
      </c>
      <c r="F72" s="19">
        <f t="shared" si="51"/>
        <v>-1278.5</v>
      </c>
      <c r="G72" s="19">
        <f t="shared" si="52"/>
        <v>1.5688999999838416E-2</v>
      </c>
      <c r="J72" s="92">
        <f>G72</f>
        <v>1.5688999999838416E-2</v>
      </c>
      <c r="P72" s="21">
        <f t="shared" si="68"/>
        <v>-3.9869320277069009E-4</v>
      </c>
      <c r="Q72" s="22">
        <f t="shared" si="53"/>
        <v>37705.852700000003</v>
      </c>
      <c r="R72" s="19">
        <f t="shared" si="47"/>
        <v>2.5881387258127524E-4</v>
      </c>
      <c r="S72" s="137">
        <v>1</v>
      </c>
      <c r="Z72">
        <f t="shared" si="54"/>
        <v>-1278.5</v>
      </c>
      <c r="AA72" s="19">
        <f t="shared" si="55"/>
        <v>1.4024952509638356E-2</v>
      </c>
      <c r="AB72" s="19">
        <f t="shared" si="56"/>
        <v>1.26535428742937E-3</v>
      </c>
      <c r="AC72" s="19">
        <f t="shared" si="57"/>
        <v>1.6087693202609107E-2</v>
      </c>
      <c r="AD72" s="19">
        <f t="shared" si="58"/>
        <v>1.6640474902000595E-3</v>
      </c>
      <c r="AE72" s="19">
        <f t="shared" si="59"/>
        <v>2.7690540496411171E-6</v>
      </c>
      <c r="AF72">
        <f t="shared" si="60"/>
        <v>1.6087693202609107E-2</v>
      </c>
      <c r="AG72" s="137"/>
      <c r="AH72">
        <f t="shared" si="61"/>
        <v>1.4423645712409046E-2</v>
      </c>
      <c r="AI72">
        <f t="shared" si="62"/>
        <v>0.15433407135460364</v>
      </c>
      <c r="AJ72">
        <f t="shared" si="63"/>
        <v>0.47506081181944604</v>
      </c>
      <c r="AK72">
        <f t="shared" si="64"/>
        <v>-4.7560649114319384E-2</v>
      </c>
      <c r="AL72">
        <f t="shared" si="65"/>
        <v>-3.0854113675423149</v>
      </c>
      <c r="AM72">
        <f t="shared" si="66"/>
        <v>-35.58967864289086</v>
      </c>
      <c r="AN72" s="19">
        <f t="shared" si="80"/>
        <v>3.3362286239607593</v>
      </c>
      <c r="AO72" s="19">
        <f t="shared" si="80"/>
        <v>3.4474469822259888</v>
      </c>
      <c r="AP72" s="19">
        <f t="shared" si="80"/>
        <v>3.3122191182192706</v>
      </c>
      <c r="AQ72" s="19">
        <f t="shared" si="80"/>
        <v>3.4773183215651304</v>
      </c>
      <c r="AR72" s="19">
        <f t="shared" si="80"/>
        <v>3.2765344335122619</v>
      </c>
      <c r="AS72" s="19">
        <f t="shared" si="80"/>
        <v>3.5223083068141907</v>
      </c>
      <c r="AT72" s="19">
        <f t="shared" si="80"/>
        <v>3.2230987661129094</v>
      </c>
      <c r="AU72" s="19">
        <f t="shared" si="67"/>
        <v>3.5912677590631188</v>
      </c>
      <c r="AV72"/>
      <c r="AW72">
        <v>-2750</v>
      </c>
      <c r="AX72">
        <f t="shared" si="72"/>
        <v>-1.1864988217674989E-3</v>
      </c>
      <c r="AY72">
        <f t="shared" si="73"/>
        <v>5.2908684244709061E-4</v>
      </c>
      <c r="AZ72">
        <f t="shared" si="74"/>
        <v>-1.7155856642145895E-3</v>
      </c>
      <c r="BA72">
        <f t="shared" si="75"/>
        <v>0.89723884815842547</v>
      </c>
      <c r="BB72">
        <f t="shared" si="76"/>
        <v>0.95010347278556351</v>
      </c>
      <c r="BC72">
        <f t="shared" si="77"/>
        <v>-1.6924192952617763</v>
      </c>
      <c r="BD72">
        <f t="shared" si="78"/>
        <v>-1.1296681603789194</v>
      </c>
      <c r="BE72">
        <f t="shared" ref="BE72:BK81" si="81">$BL72+$AB$7*SIN(BF72)</f>
        <v>-0.62870246238637995</v>
      </c>
      <c r="BF72">
        <f t="shared" si="81"/>
        <v>-0.60426352071739386</v>
      </c>
      <c r="BG72">
        <f t="shared" si="81"/>
        <v>-0.56960886701396185</v>
      </c>
      <c r="BH72">
        <f t="shared" si="81"/>
        <v>-0.52173867038741895</v>
      </c>
      <c r="BI72">
        <f t="shared" si="81"/>
        <v>-0.45768330701459831</v>
      </c>
      <c r="BJ72">
        <f t="shared" si="81"/>
        <v>-0.37497049729998305</v>
      </c>
      <c r="BK72">
        <f t="shared" si="81"/>
        <v>-0.27193049338831043</v>
      </c>
      <c r="BL72">
        <f t="shared" si="79"/>
        <v>-0.14747288879606701</v>
      </c>
      <c r="BM72"/>
      <c r="BN72"/>
      <c r="BO72"/>
      <c r="BP72"/>
      <c r="BQ72"/>
      <c r="BR72"/>
      <c r="BS72"/>
      <c r="BT72"/>
    </row>
    <row r="73" spans="1:72" s="19" customFormat="1" ht="12.75" customHeight="1">
      <c r="A73" s="27" t="s">
        <v>93</v>
      </c>
      <c r="B73" s="32" t="s">
        <v>89</v>
      </c>
      <c r="C73" s="30">
        <v>52907.858399999997</v>
      </c>
      <c r="D73" s="30">
        <v>4.0000000000000002E-4</v>
      </c>
      <c r="E73" s="19">
        <f t="shared" si="50"/>
        <v>-1203.4939352301069</v>
      </c>
      <c r="F73" s="19">
        <f t="shared" si="51"/>
        <v>-1203.5</v>
      </c>
      <c r="G73" s="19">
        <f t="shared" si="52"/>
        <v>1.483899999584537E-2</v>
      </c>
      <c r="J73" s="20"/>
      <c r="K73" s="19">
        <f t="shared" ref="K73:K86" si="82">G73</f>
        <v>1.483899999584537E-2</v>
      </c>
      <c r="P73" s="21">
        <f t="shared" si="68"/>
        <v>-4.413298714436132E-4</v>
      </c>
      <c r="Q73" s="22">
        <f t="shared" si="53"/>
        <v>37889.358399999997</v>
      </c>
      <c r="R73" s="19">
        <f t="shared" si="47"/>
        <v>2.3348848085316372E-4</v>
      </c>
      <c r="S73" s="137">
        <v>1</v>
      </c>
      <c r="Z73">
        <f t="shared" si="54"/>
        <v>-1203.5</v>
      </c>
      <c r="AA73" s="19">
        <f t="shared" si="55"/>
        <v>1.5020208007253254E-2</v>
      </c>
      <c r="AB73" s="19">
        <f t="shared" si="56"/>
        <v>-6.2253788285149617E-4</v>
      </c>
      <c r="AC73" s="19">
        <f t="shared" si="57"/>
        <v>1.5280329867288982E-2</v>
      </c>
      <c r="AD73" s="19">
        <f t="shared" si="58"/>
        <v>-1.8120801140788373E-4</v>
      </c>
      <c r="AE73" s="19">
        <f t="shared" si="59"/>
        <v>3.283634339839972E-8</v>
      </c>
      <c r="AF73">
        <f t="shared" si="60"/>
        <v>1.5280329867288982E-2</v>
      </c>
      <c r="AG73" s="137"/>
      <c r="AH73">
        <f t="shared" si="61"/>
        <v>1.5461537878696866E-2</v>
      </c>
      <c r="AI73">
        <f t="shared" si="62"/>
        <v>0.15610178459840851</v>
      </c>
      <c r="AJ73">
        <f t="shared" si="63"/>
        <v>0.50077234024687012</v>
      </c>
      <c r="AK73">
        <f t="shared" si="64"/>
        <v>-7.2447776072597739E-2</v>
      </c>
      <c r="AL73">
        <f t="shared" si="65"/>
        <v>-3.0559536788735318</v>
      </c>
      <c r="AM73">
        <f t="shared" si="66"/>
        <v>-23.339577782038781</v>
      </c>
      <c r="AN73" s="19">
        <f t="shared" si="80"/>
        <v>3.4371559229713817</v>
      </c>
      <c r="AO73" s="19">
        <f t="shared" si="80"/>
        <v>3.5606818167217829</v>
      </c>
      <c r="AP73" s="19">
        <f t="shared" si="80"/>
        <v>3.4057435344349054</v>
      </c>
      <c r="AQ73" s="19">
        <f t="shared" si="80"/>
        <v>3.601667479849231</v>
      </c>
      <c r="AR73" s="19">
        <f t="shared" si="80"/>
        <v>3.3559306435619307</v>
      </c>
      <c r="AS73" s="19">
        <f t="shared" si="80"/>
        <v>3.6684576569996987</v>
      </c>
      <c r="AT73" s="19">
        <f t="shared" si="80"/>
        <v>3.2758413807455802</v>
      </c>
      <c r="AU73" s="19">
        <f t="shared" si="67"/>
        <v>3.781825386375004</v>
      </c>
      <c r="AV73"/>
      <c r="AW73">
        <v>-2700</v>
      </c>
      <c r="AX73">
        <f t="shared" si="72"/>
        <v>-1.0135141875230591E-2</v>
      </c>
      <c r="AY73">
        <f t="shared" si="73"/>
        <v>4.9471194477877865E-4</v>
      </c>
      <c r="AZ73">
        <f t="shared" si="74"/>
        <v>-1.0629853820009369E-2</v>
      </c>
      <c r="BA73">
        <f t="shared" si="75"/>
        <v>1.7992856679172875</v>
      </c>
      <c r="BB73">
        <f t="shared" si="76"/>
        <v>-0.10141489649434565</v>
      </c>
      <c r="BC73">
        <f t="shared" si="77"/>
        <v>-0.33726230466011914</v>
      </c>
      <c r="BD73">
        <f t="shared" si="78"/>
        <v>-0.17024797010723758</v>
      </c>
      <c r="BE73">
        <f t="shared" si="81"/>
        <v>-9.7920467162376568E-2</v>
      </c>
      <c r="BF73">
        <f t="shared" si="81"/>
        <v>-9.1610716526248887E-2</v>
      </c>
      <c r="BG73">
        <f t="shared" si="81"/>
        <v>-8.4132337581933225E-2</v>
      </c>
      <c r="BH73">
        <f t="shared" si="81"/>
        <v>-7.5274958513819767E-2</v>
      </c>
      <c r="BI73">
        <f t="shared" si="81"/>
        <v>-6.4791887072556481E-2</v>
      </c>
      <c r="BJ73">
        <f t="shared" si="81"/>
        <v>-5.2393857632034788E-2</v>
      </c>
      <c r="BK73">
        <f t="shared" si="81"/>
        <v>-3.77413094374075E-2</v>
      </c>
      <c r="BL73">
        <f t="shared" si="79"/>
        <v>-2.0434470588143405E-2</v>
      </c>
      <c r="BM73"/>
      <c r="BN73"/>
      <c r="BO73"/>
      <c r="BP73"/>
      <c r="BQ73"/>
      <c r="BR73"/>
      <c r="BS73"/>
      <c r="BT73"/>
    </row>
    <row r="74" spans="1:72" s="19" customFormat="1">
      <c r="A74" s="34" t="s">
        <v>95</v>
      </c>
      <c r="B74" s="35" t="s">
        <v>89</v>
      </c>
      <c r="C74" s="34">
        <v>52949.453800000003</v>
      </c>
      <c r="D74" s="34">
        <v>2.9999999999999997E-4</v>
      </c>
      <c r="E74" s="19">
        <f t="shared" si="50"/>
        <v>-1186.493697363936</v>
      </c>
      <c r="F74" s="19">
        <f t="shared" si="51"/>
        <v>-1186.5</v>
      </c>
      <c r="G74" s="19">
        <f t="shared" si="52"/>
        <v>1.5421000003698282E-2</v>
      </c>
      <c r="J74" s="20"/>
      <c r="K74" s="19">
        <f t="shared" si="82"/>
        <v>1.5421000003698282E-2</v>
      </c>
      <c r="P74" s="21">
        <f t="shared" si="68"/>
        <v>-4.5093147069983779E-4</v>
      </c>
      <c r="Q74" s="22">
        <f t="shared" si="53"/>
        <v>37930.953800000003</v>
      </c>
      <c r="R74" s="19">
        <f t="shared" si="47"/>
        <v>2.5191820872798971E-4</v>
      </c>
      <c r="S74" s="137">
        <v>1</v>
      </c>
      <c r="Z74">
        <f t="shared" si="54"/>
        <v>-1186.5</v>
      </c>
      <c r="AA74" s="19">
        <f t="shared" si="55"/>
        <v>1.5240617440459441E-2</v>
      </c>
      <c r="AB74" s="19">
        <f t="shared" si="56"/>
        <v>-2.7054890746099763E-4</v>
      </c>
      <c r="AC74" s="19">
        <f t="shared" si="57"/>
        <v>1.587193147439812E-2</v>
      </c>
      <c r="AD74" s="19">
        <f t="shared" si="58"/>
        <v>1.8038256323884075E-4</v>
      </c>
      <c r="AE74" s="19">
        <f t="shared" si="59"/>
        <v>3.2537869120614379E-8</v>
      </c>
      <c r="AF74">
        <f t="shared" si="60"/>
        <v>1.587193147439812E-2</v>
      </c>
      <c r="AG74" s="137"/>
      <c r="AH74">
        <f t="shared" si="61"/>
        <v>1.569154891115928E-2</v>
      </c>
      <c r="AI74">
        <f t="shared" si="62"/>
        <v>0.15664943850657476</v>
      </c>
      <c r="AJ74">
        <f t="shared" si="63"/>
        <v>0.50703713441303488</v>
      </c>
      <c r="AK74">
        <f t="shared" si="64"/>
        <v>-7.8566587329350721E-2</v>
      </c>
      <c r="AL74">
        <f t="shared" si="65"/>
        <v>-3.0487007064406932</v>
      </c>
      <c r="AM74">
        <f t="shared" si="66"/>
        <v>-21.514907396804755</v>
      </c>
      <c r="AN74" s="19">
        <f t="shared" si="80"/>
        <v>3.4618125635154748</v>
      </c>
      <c r="AO74" s="19">
        <f t="shared" si="80"/>
        <v>3.5847714672476916</v>
      </c>
      <c r="AP74" s="19">
        <f t="shared" si="80"/>
        <v>3.4291845413108191</v>
      </c>
      <c r="AQ74" s="19">
        <f t="shared" si="80"/>
        <v>3.6278667127983444</v>
      </c>
      <c r="AR74" s="19">
        <f t="shared" si="80"/>
        <v>3.3765115517258337</v>
      </c>
      <c r="AS74" s="19">
        <f t="shared" si="80"/>
        <v>3.6996304036048877</v>
      </c>
      <c r="AT74" s="19">
        <f t="shared" si="80"/>
        <v>3.290176198647099</v>
      </c>
      <c r="AU74" s="19">
        <f t="shared" si="67"/>
        <v>3.8250184485656979</v>
      </c>
      <c r="AV74"/>
      <c r="AW74">
        <v>-2650</v>
      </c>
      <c r="AX74">
        <f t="shared" si="72"/>
        <v>-1.6478590311072457E-2</v>
      </c>
      <c r="AY74">
        <f t="shared" si="73"/>
        <v>4.6053753403386185E-4</v>
      </c>
      <c r="AZ74">
        <f t="shared" si="74"/>
        <v>-1.693912784510632E-2</v>
      </c>
      <c r="BA74">
        <f t="shared" si="75"/>
        <v>1.1378667919152614</v>
      </c>
      <c r="BB74">
        <f t="shared" si="76"/>
        <v>-0.96232897399913275</v>
      </c>
      <c r="BC74">
        <f t="shared" si="77"/>
        <v>1.4072986057283356</v>
      </c>
      <c r="BD74">
        <f t="shared" si="78"/>
        <v>0.84854594226247193</v>
      </c>
      <c r="BE74">
        <f t="shared" si="81"/>
        <v>0.47906567740854378</v>
      </c>
      <c r="BF74">
        <f t="shared" si="81"/>
        <v>0.45531040061367212</v>
      </c>
      <c r="BG74">
        <f t="shared" si="81"/>
        <v>0.42431301829394075</v>
      </c>
      <c r="BH74">
        <f t="shared" si="81"/>
        <v>0.38450275357566432</v>
      </c>
      <c r="BI74">
        <f t="shared" si="81"/>
        <v>0.33428822287916327</v>
      </c>
      <c r="BJ74">
        <f t="shared" si="81"/>
        <v>0.27215929303583797</v>
      </c>
      <c r="BK74">
        <f t="shared" si="81"/>
        <v>0.19672680998457631</v>
      </c>
      <c r="BL74">
        <f t="shared" si="79"/>
        <v>0.10660394761977976</v>
      </c>
      <c r="BM74"/>
      <c r="BN74"/>
      <c r="BO74"/>
      <c r="BP74"/>
      <c r="BQ74"/>
      <c r="BR74"/>
      <c r="BS74"/>
      <c r="BT74"/>
    </row>
    <row r="75" spans="1:72" s="19" customFormat="1">
      <c r="A75" s="34" t="s">
        <v>96</v>
      </c>
      <c r="B75" s="36" t="s">
        <v>89</v>
      </c>
      <c r="C75" s="30">
        <v>52949.4565</v>
      </c>
      <c r="D75" s="30">
        <v>5.3E-3</v>
      </c>
      <c r="E75" s="19">
        <f t="shared" si="50"/>
        <v>-1186.492593861092</v>
      </c>
      <c r="F75" s="19">
        <f t="shared" si="51"/>
        <v>-1186.5</v>
      </c>
      <c r="G75" s="19">
        <f t="shared" si="52"/>
        <v>1.8121000000974163E-2</v>
      </c>
      <c r="J75" s="20"/>
      <c r="K75" s="19">
        <f t="shared" si="82"/>
        <v>1.8121000000974163E-2</v>
      </c>
      <c r="P75" s="21">
        <f t="shared" si="68"/>
        <v>-4.5093147069983779E-4</v>
      </c>
      <c r="Q75" s="22">
        <f t="shared" si="53"/>
        <v>37930.9565</v>
      </c>
      <c r="R75" s="19">
        <f t="shared" si="47"/>
        <v>3.4491663858855526E-4</v>
      </c>
      <c r="S75" s="137">
        <v>1</v>
      </c>
      <c r="Z75">
        <f t="shared" si="54"/>
        <v>-1186.5</v>
      </c>
      <c r="AA75" s="19">
        <f t="shared" si="55"/>
        <v>1.5240617440459441E-2</v>
      </c>
      <c r="AB75" s="19">
        <f t="shared" si="56"/>
        <v>2.4294510898148838E-3</v>
      </c>
      <c r="AC75" s="19">
        <f t="shared" si="57"/>
        <v>1.8571931471674002E-2</v>
      </c>
      <c r="AD75" s="19">
        <f t="shared" si="58"/>
        <v>2.8803825605147222E-3</v>
      </c>
      <c r="AE75" s="19">
        <f t="shared" si="59"/>
        <v>8.2966036949173472E-6</v>
      </c>
      <c r="AF75">
        <f t="shared" si="60"/>
        <v>1.8571931471674002E-2</v>
      </c>
      <c r="AG75" s="137"/>
      <c r="AH75">
        <f t="shared" si="61"/>
        <v>1.569154891115928E-2</v>
      </c>
      <c r="AI75">
        <f t="shared" si="62"/>
        <v>0.15664943850657476</v>
      </c>
      <c r="AJ75">
        <f t="shared" si="63"/>
        <v>0.50703713441303488</v>
      </c>
      <c r="AK75">
        <f t="shared" si="64"/>
        <v>-7.8566587329350721E-2</v>
      </c>
      <c r="AL75">
        <f t="shared" si="65"/>
        <v>-3.0487007064406932</v>
      </c>
      <c r="AM75">
        <f t="shared" si="66"/>
        <v>-21.514907396804755</v>
      </c>
      <c r="AN75" s="19">
        <f t="shared" si="80"/>
        <v>3.4618125635154748</v>
      </c>
      <c r="AO75" s="19">
        <f t="shared" si="80"/>
        <v>3.5847714672476916</v>
      </c>
      <c r="AP75" s="19">
        <f t="shared" si="80"/>
        <v>3.4291845413108191</v>
      </c>
      <c r="AQ75" s="19">
        <f t="shared" si="80"/>
        <v>3.6278667127983444</v>
      </c>
      <c r="AR75" s="19">
        <f t="shared" si="80"/>
        <v>3.3765115517258337</v>
      </c>
      <c r="AS75" s="19">
        <f t="shared" si="80"/>
        <v>3.6996304036048877</v>
      </c>
      <c r="AT75" s="19">
        <f t="shared" si="80"/>
        <v>3.290176198647099</v>
      </c>
      <c r="AU75" s="19">
        <f t="shared" si="67"/>
        <v>3.8250184485656979</v>
      </c>
      <c r="AV75"/>
      <c r="AW75">
        <v>-2600</v>
      </c>
      <c r="AX75">
        <f t="shared" si="72"/>
        <v>-1.7724102821955773E-2</v>
      </c>
      <c r="AY75">
        <f t="shared" si="73"/>
        <v>4.2656361021234005E-4</v>
      </c>
      <c r="AZ75">
        <f t="shared" si="74"/>
        <v>-1.8150666432168113E-2</v>
      </c>
      <c r="BA75">
        <f t="shared" si="75"/>
        <v>0.6184683270123803</v>
      </c>
      <c r="BB75">
        <f t="shared" si="76"/>
        <v>-0.61680401351296499</v>
      </c>
      <c r="BC75">
        <f t="shared" si="77"/>
        <v>2.0380649609905648</v>
      </c>
      <c r="BD75">
        <f t="shared" si="78"/>
        <v>1.6246037379320901</v>
      </c>
      <c r="BE75">
        <f t="shared" si="81"/>
        <v>0.87475427300387165</v>
      </c>
      <c r="BF75">
        <f t="shared" si="81"/>
        <v>0.85858520855953457</v>
      </c>
      <c r="BG75">
        <f t="shared" si="81"/>
        <v>0.82984830724279712</v>
      </c>
      <c r="BH75">
        <f t="shared" si="81"/>
        <v>0.78087502353440585</v>
      </c>
      <c r="BI75">
        <f t="shared" si="81"/>
        <v>0.70243959674992706</v>
      </c>
      <c r="BJ75">
        <f t="shared" si="81"/>
        <v>0.5865345631216885</v>
      </c>
      <c r="BK75">
        <f t="shared" si="81"/>
        <v>0.42974241324876317</v>
      </c>
      <c r="BL75">
        <f t="shared" si="79"/>
        <v>0.23364236582770337</v>
      </c>
      <c r="BM75"/>
      <c r="BN75"/>
      <c r="BO75"/>
      <c r="BP75"/>
      <c r="BQ75"/>
      <c r="BR75"/>
      <c r="BS75"/>
      <c r="BT75"/>
    </row>
    <row r="76" spans="1:72" s="19" customFormat="1">
      <c r="A76" s="34" t="s">
        <v>96</v>
      </c>
      <c r="B76" s="35" t="s">
        <v>89</v>
      </c>
      <c r="C76" s="34">
        <v>52949.4565</v>
      </c>
      <c r="D76" s="34">
        <v>5.3E-3</v>
      </c>
      <c r="E76" s="19">
        <f t="shared" si="50"/>
        <v>-1186.492593861092</v>
      </c>
      <c r="F76" s="19">
        <f t="shared" si="51"/>
        <v>-1186.5</v>
      </c>
      <c r="G76" s="19">
        <f t="shared" si="52"/>
        <v>1.8121000000974163E-2</v>
      </c>
      <c r="J76" s="20"/>
      <c r="K76" s="19">
        <f t="shared" si="82"/>
        <v>1.8121000000974163E-2</v>
      </c>
      <c r="P76" s="21">
        <f t="shared" si="68"/>
        <v>-4.5093147069983779E-4</v>
      </c>
      <c r="Q76" s="22">
        <f t="shared" si="53"/>
        <v>37930.9565</v>
      </c>
      <c r="R76" s="19">
        <f t="shared" si="47"/>
        <v>3.4491663858855526E-4</v>
      </c>
      <c r="S76" s="137">
        <v>1</v>
      </c>
      <c r="Z76">
        <f t="shared" si="54"/>
        <v>-1186.5</v>
      </c>
      <c r="AA76" s="19">
        <f t="shared" si="55"/>
        <v>1.5240617440459441E-2</v>
      </c>
      <c r="AB76" s="19">
        <f t="shared" si="56"/>
        <v>2.4294510898148838E-3</v>
      </c>
      <c r="AC76" s="19">
        <f t="shared" si="57"/>
        <v>1.8571931471674002E-2</v>
      </c>
      <c r="AD76" s="19">
        <f t="shared" si="58"/>
        <v>2.8803825605147222E-3</v>
      </c>
      <c r="AE76" s="19">
        <f t="shared" si="59"/>
        <v>8.2966036949173472E-6</v>
      </c>
      <c r="AF76">
        <f t="shared" si="60"/>
        <v>1.8571931471674002E-2</v>
      </c>
      <c r="AG76" s="137"/>
      <c r="AH76">
        <f t="shared" si="61"/>
        <v>1.569154891115928E-2</v>
      </c>
      <c r="AI76">
        <f t="shared" si="62"/>
        <v>0.15664943850657476</v>
      </c>
      <c r="AJ76">
        <f t="shared" si="63"/>
        <v>0.50703713441303488</v>
      </c>
      <c r="AK76">
        <f t="shared" si="64"/>
        <v>-7.8566587329350721E-2</v>
      </c>
      <c r="AL76">
        <f t="shared" si="65"/>
        <v>-3.0487007064406932</v>
      </c>
      <c r="AM76">
        <f t="shared" si="66"/>
        <v>-21.514907396804755</v>
      </c>
      <c r="AN76" s="19">
        <f t="shared" si="80"/>
        <v>3.4618125635154748</v>
      </c>
      <c r="AO76" s="19">
        <f t="shared" si="80"/>
        <v>3.5847714672476916</v>
      </c>
      <c r="AP76" s="19">
        <f t="shared" si="80"/>
        <v>3.4291845413108191</v>
      </c>
      <c r="AQ76" s="19">
        <f t="shared" si="80"/>
        <v>3.6278667127983444</v>
      </c>
      <c r="AR76" s="19">
        <f t="shared" si="80"/>
        <v>3.3765115517258337</v>
      </c>
      <c r="AS76" s="19">
        <f t="shared" si="80"/>
        <v>3.6996304036048877</v>
      </c>
      <c r="AT76" s="19">
        <f t="shared" si="80"/>
        <v>3.290176198647099</v>
      </c>
      <c r="AU76" s="19">
        <f t="shared" si="67"/>
        <v>3.8250184485656979</v>
      </c>
      <c r="AV76"/>
      <c r="AW76">
        <v>-2550</v>
      </c>
      <c r="AX76">
        <f t="shared" si="72"/>
        <v>-1.7082354707735069E-2</v>
      </c>
      <c r="AY76">
        <f t="shared" si="73"/>
        <v>3.9279017331421304E-4</v>
      </c>
      <c r="AZ76">
        <f t="shared" si="74"/>
        <v>-1.7475144881049284E-2</v>
      </c>
      <c r="BA76">
        <f t="shared" si="75"/>
        <v>0.44652242349619309</v>
      </c>
      <c r="BB76">
        <f t="shared" si="76"/>
        <v>-0.40758255372420882</v>
      </c>
      <c r="BC76">
        <f t="shared" si="77"/>
        <v>2.2829356251298862</v>
      </c>
      <c r="BD76">
        <f t="shared" si="78"/>
        <v>2.1843191779336779</v>
      </c>
      <c r="BE76">
        <f t="shared" si="81"/>
        <v>1.1224725108231062</v>
      </c>
      <c r="BF76">
        <f t="shared" si="81"/>
        <v>1.1183892116541023</v>
      </c>
      <c r="BG76">
        <f t="shared" si="81"/>
        <v>1.1074829165652589</v>
      </c>
      <c r="BH76">
        <f t="shared" si="81"/>
        <v>1.0794538357123071</v>
      </c>
      <c r="BI76">
        <f t="shared" si="81"/>
        <v>1.0133487410211599</v>
      </c>
      <c r="BJ76">
        <f t="shared" si="81"/>
        <v>0.87972276892626056</v>
      </c>
      <c r="BK76">
        <f t="shared" si="81"/>
        <v>0.6595974590256487</v>
      </c>
      <c r="BL76">
        <f t="shared" si="79"/>
        <v>0.36068078403562653</v>
      </c>
      <c r="BM76"/>
      <c r="BN76"/>
      <c r="BO76"/>
      <c r="BP76"/>
      <c r="BQ76"/>
      <c r="BR76"/>
      <c r="BS76"/>
      <c r="BT76"/>
    </row>
    <row r="77" spans="1:72" s="19" customFormat="1">
      <c r="A77" s="37" t="s">
        <v>97</v>
      </c>
      <c r="B77" s="35" t="s">
        <v>89</v>
      </c>
      <c r="C77" s="34">
        <v>53032.643300000003</v>
      </c>
      <c r="D77" s="34">
        <v>2.9999999999999997E-4</v>
      </c>
      <c r="E77" s="19">
        <f t="shared" si="50"/>
        <v>-1152.4937529477827</v>
      </c>
      <c r="F77" s="19">
        <f t="shared" si="51"/>
        <v>-1152.5</v>
      </c>
      <c r="G77" s="19">
        <f t="shared" si="52"/>
        <v>1.5285000001313165E-2</v>
      </c>
      <c r="J77" s="20"/>
      <c r="K77" s="19">
        <f t="shared" si="82"/>
        <v>1.5285000001313165E-2</v>
      </c>
      <c r="P77" s="21">
        <f t="shared" si="68"/>
        <v>-4.7006514034725355E-4</v>
      </c>
      <c r="Q77" s="22">
        <f t="shared" si="53"/>
        <v>38014.143300000003</v>
      </c>
      <c r="R77" s="19">
        <f t="shared" si="47"/>
        <v>2.482220776179632E-4</v>
      </c>
      <c r="S77" s="137">
        <v>1</v>
      </c>
      <c r="Z77">
        <f t="shared" si="54"/>
        <v>-1152.5</v>
      </c>
      <c r="AA77" s="19">
        <f t="shared" si="55"/>
        <v>1.5667703950689019E-2</v>
      </c>
      <c r="AB77" s="19">
        <f t="shared" si="56"/>
        <v>-8.5276908972310717E-4</v>
      </c>
      <c r="AC77" s="19">
        <f t="shared" si="57"/>
        <v>1.5755065141660418E-2</v>
      </c>
      <c r="AD77" s="19">
        <f t="shared" si="58"/>
        <v>-3.8270394937585384E-4</v>
      </c>
      <c r="AE77" s="19">
        <f t="shared" si="59"/>
        <v>1.464623128678761E-7</v>
      </c>
      <c r="AF77">
        <f t="shared" si="60"/>
        <v>1.5755065141660418E-2</v>
      </c>
      <c r="AG77" s="137"/>
      <c r="AH77">
        <f t="shared" si="61"/>
        <v>1.6137769091036272E-2</v>
      </c>
      <c r="AI77">
        <f t="shared" si="62"/>
        <v>0.15793374016661488</v>
      </c>
      <c r="AJ77">
        <f t="shared" si="63"/>
        <v>0.52001117069885994</v>
      </c>
      <c r="AK77">
        <f t="shared" si="64"/>
        <v>-9.1308774310413746E-2</v>
      </c>
      <c r="AL77">
        <f t="shared" si="65"/>
        <v>-3.0335804773583721</v>
      </c>
      <c r="AM77">
        <f t="shared" si="66"/>
        <v>-18.498425391975445</v>
      </c>
      <c r="AN77" s="19">
        <f t="shared" si="80"/>
        <v>3.5129190235566252</v>
      </c>
      <c r="AO77" s="19">
        <f t="shared" si="80"/>
        <v>3.6314111443189683</v>
      </c>
      <c r="AP77" s="19">
        <f t="shared" si="80"/>
        <v>3.4784999704509034</v>
      </c>
      <c r="AQ77" s="19">
        <f t="shared" si="80"/>
        <v>3.6780591194311261</v>
      </c>
      <c r="AR77" s="19">
        <f t="shared" si="80"/>
        <v>3.4206979294485729</v>
      </c>
      <c r="AS77" s="19">
        <f t="shared" si="80"/>
        <v>3.759517662813606</v>
      </c>
      <c r="AT77" s="19">
        <f t="shared" si="80"/>
        <v>3.3218908091083779</v>
      </c>
      <c r="AU77" s="19">
        <f t="shared" si="67"/>
        <v>3.9114045729470859</v>
      </c>
      <c r="AV77"/>
      <c r="AW77">
        <v>-2500</v>
      </c>
      <c r="AX77">
        <f t="shared" si="72"/>
        <v>-1.5931888005861251E-2</v>
      </c>
      <c r="AY77">
        <f t="shared" si="73"/>
        <v>3.5921722333948119E-4</v>
      </c>
      <c r="AZ77">
        <f t="shared" si="74"/>
        <v>-1.6291105229200731E-2</v>
      </c>
      <c r="BA77">
        <f t="shared" si="75"/>
        <v>0.36351026141150833</v>
      </c>
      <c r="BB77">
        <f t="shared" si="76"/>
        <v>-0.27796004235763283</v>
      </c>
      <c r="BC77">
        <f t="shared" si="77"/>
        <v>2.4210709913482451</v>
      </c>
      <c r="BD77">
        <f t="shared" si="78"/>
        <v>2.6546276377648286</v>
      </c>
      <c r="BE77">
        <f t="shared" si="81"/>
        <v>1.3048443449013687</v>
      </c>
      <c r="BF77">
        <f t="shared" si="81"/>
        <v>1.3044006266488948</v>
      </c>
      <c r="BG77">
        <f t="shared" si="81"/>
        <v>1.3024178682646741</v>
      </c>
      <c r="BH77">
        <f t="shared" si="81"/>
        <v>1.2937270528694111</v>
      </c>
      <c r="BI77">
        <f t="shared" si="81"/>
        <v>1.258402411832628</v>
      </c>
      <c r="BJ77">
        <f t="shared" si="81"/>
        <v>1.1430310560909027</v>
      </c>
      <c r="BK77">
        <f t="shared" si="81"/>
        <v>0.88463484490064748</v>
      </c>
      <c r="BL77">
        <f t="shared" si="79"/>
        <v>0.48771920224355014</v>
      </c>
      <c r="BM77"/>
      <c r="BN77"/>
      <c r="BO77"/>
      <c r="BP77"/>
      <c r="BQ77"/>
      <c r="BR77"/>
      <c r="BS77"/>
      <c r="BT77"/>
    </row>
    <row r="78" spans="1:72" s="19" customFormat="1">
      <c r="A78" s="37" t="s">
        <v>193</v>
      </c>
      <c r="B78" s="87" t="s">
        <v>92</v>
      </c>
      <c r="C78" s="37">
        <v>53317.69</v>
      </c>
      <c r="D78" s="37">
        <v>2.9999999999999997E-4</v>
      </c>
      <c r="E78" s="19">
        <f t="shared" si="50"/>
        <v>-1035.9938105751539</v>
      </c>
      <c r="F78" s="19">
        <f t="shared" si="51"/>
        <v>-1036</v>
      </c>
      <c r="G78" s="19">
        <f t="shared" si="52"/>
        <v>1.5143999997235369E-2</v>
      </c>
      <c r="J78" s="20"/>
      <c r="K78" s="19">
        <f t="shared" si="82"/>
        <v>1.5143999997235369E-2</v>
      </c>
      <c r="O78" s="19">
        <f ca="1">+C$11+C$12*F78</f>
        <v>-3.8331121305555098E-2</v>
      </c>
      <c r="P78" s="21">
        <f t="shared" si="68"/>
        <v>-5.3492305916921128E-4</v>
      </c>
      <c r="Q78" s="22">
        <f t="shared" si="53"/>
        <v>38299.19</v>
      </c>
      <c r="R78" s="19">
        <f t="shared" si="47"/>
        <v>2.4582862820865514E-4</v>
      </c>
      <c r="S78" s="137">
        <v>1</v>
      </c>
      <c r="Z78">
        <f t="shared" si="54"/>
        <v>-1036</v>
      </c>
      <c r="AA78" s="19">
        <f t="shared" si="55"/>
        <v>1.6878392313926988E-2</v>
      </c>
      <c r="AB78" s="19">
        <f t="shared" si="56"/>
        <v>-2.2693153758608295E-3</v>
      </c>
      <c r="AC78" s="19">
        <f t="shared" si="57"/>
        <v>1.567892305640458E-2</v>
      </c>
      <c r="AD78" s="19">
        <f t="shared" si="58"/>
        <v>-1.7343923166916186E-3</v>
      </c>
      <c r="AE78" s="19">
        <f t="shared" si="59"/>
        <v>3.0081167081989199E-6</v>
      </c>
      <c r="AF78">
        <f t="shared" si="60"/>
        <v>1.567892305640458E-2</v>
      </c>
      <c r="AG78" s="137"/>
      <c r="AH78">
        <f t="shared" si="61"/>
        <v>1.7413315373096198E-2</v>
      </c>
      <c r="AI78">
        <f t="shared" si="62"/>
        <v>0.16453008607075481</v>
      </c>
      <c r="AJ78">
        <f t="shared" si="63"/>
        <v>0.56798699099444361</v>
      </c>
      <c r="AK78">
        <f t="shared" si="64"/>
        <v>-0.13929429684992789</v>
      </c>
      <c r="AL78">
        <f t="shared" si="65"/>
        <v>-2.976386549809483</v>
      </c>
      <c r="AM78">
        <f t="shared" si="66"/>
        <v>-12.078543352872703</v>
      </c>
      <c r="AN78" s="19">
        <f t="shared" si="80"/>
        <v>3.7017844445774246</v>
      </c>
      <c r="AO78" s="19">
        <f t="shared" si="80"/>
        <v>3.7812890814047249</v>
      </c>
      <c r="AP78" s="19">
        <f t="shared" si="80"/>
        <v>3.6687585324256373</v>
      </c>
      <c r="AQ78" s="19">
        <f t="shared" si="80"/>
        <v>3.8308230580909224</v>
      </c>
      <c r="AR78" s="19">
        <f t="shared" si="80"/>
        <v>3.6023253251109058</v>
      </c>
      <c r="AS78" s="19">
        <f t="shared" si="80"/>
        <v>3.9373257267736492</v>
      </c>
      <c r="AT78" s="19">
        <f t="shared" si="80"/>
        <v>3.4661231133778809</v>
      </c>
      <c r="AU78" s="19">
        <f t="shared" si="67"/>
        <v>4.2074040873715477</v>
      </c>
      <c r="AV78"/>
      <c r="AW78">
        <v>-2450</v>
      </c>
      <c r="AX78">
        <f t="shared" si="72"/>
        <v>-1.4569997819926891E-2</v>
      </c>
      <c r="AY78">
        <f t="shared" si="73"/>
        <v>3.2584476028814412E-4</v>
      </c>
      <c r="AZ78">
        <f t="shared" si="74"/>
        <v>-1.4895842580215035E-2</v>
      </c>
      <c r="BA78">
        <f t="shared" si="75"/>
        <v>0.31288980877316297</v>
      </c>
      <c r="BB78">
        <f t="shared" si="76"/>
        <v>-0.18463345440289713</v>
      </c>
      <c r="BC78">
        <f t="shared" si="77"/>
        <v>2.5170419096100574</v>
      </c>
      <c r="BD78">
        <f t="shared" si="78"/>
        <v>3.0975270010880958</v>
      </c>
      <c r="BE78">
        <f t="shared" si="81"/>
        <v>1.4562038677998559</v>
      </c>
      <c r="BF78">
        <f t="shared" si="81"/>
        <v>1.4561940740077146</v>
      </c>
      <c r="BG78">
        <f t="shared" si="81"/>
        <v>1.4560930013751716</v>
      </c>
      <c r="BH78">
        <f t="shared" si="81"/>
        <v>1.455055057501033</v>
      </c>
      <c r="BI78">
        <f t="shared" si="81"/>
        <v>1.4448880674629472</v>
      </c>
      <c r="BJ78">
        <f t="shared" si="81"/>
        <v>1.3708665332681838</v>
      </c>
      <c r="BK78">
        <f t="shared" si="81"/>
        <v>1.1032751150037508</v>
      </c>
      <c r="BL78">
        <f t="shared" si="79"/>
        <v>0.61475762045147331</v>
      </c>
      <c r="BM78"/>
      <c r="BN78"/>
      <c r="BO78"/>
      <c r="BP78"/>
      <c r="BQ78"/>
      <c r="BR78"/>
      <c r="BS78"/>
      <c r="BT78"/>
    </row>
    <row r="79" spans="1:72" s="19" customFormat="1">
      <c r="A79" s="37" t="s">
        <v>193</v>
      </c>
      <c r="B79" s="87" t="s">
        <v>89</v>
      </c>
      <c r="C79" s="37">
        <v>53318.916499999999</v>
      </c>
      <c r="D79" s="37">
        <v>2.9999999999999997E-4</v>
      </c>
      <c r="E79" s="19">
        <f t="shared" si="50"/>
        <v>-1035.4925341901978</v>
      </c>
      <c r="F79" s="19">
        <f t="shared" si="51"/>
        <v>-1035.5</v>
      </c>
      <c r="G79" s="19">
        <f t="shared" si="52"/>
        <v>1.826699999946868E-2</v>
      </c>
      <c r="J79" s="20"/>
      <c r="K79" s="19">
        <f t="shared" si="82"/>
        <v>1.826699999946868E-2</v>
      </c>
      <c r="O79" s="19">
        <f ca="1">+C$11+C$12*F79</f>
        <v>-3.8320241317435499E-2</v>
      </c>
      <c r="P79" s="21">
        <f t="shared" si="68"/>
        <v>-5.3519907363882538E-4</v>
      </c>
      <c r="Q79" s="22">
        <f t="shared" si="53"/>
        <v>38300.416499999999</v>
      </c>
      <c r="R79" s="19">
        <f t="shared" si="47"/>
        <v>3.5352268998476468E-4</v>
      </c>
      <c r="S79" s="137">
        <v>1</v>
      </c>
      <c r="Z79">
        <f t="shared" si="54"/>
        <v>-1035.5</v>
      </c>
      <c r="AA79" s="19">
        <f t="shared" si="55"/>
        <v>1.6882440535088278E-2</v>
      </c>
      <c r="AB79" s="19">
        <f t="shared" si="56"/>
        <v>8.4936039074157837E-4</v>
      </c>
      <c r="AC79" s="19">
        <f t="shared" si="57"/>
        <v>1.8802199073107505E-2</v>
      </c>
      <c r="AD79" s="19">
        <f t="shared" si="58"/>
        <v>1.3845594643804027E-3</v>
      </c>
      <c r="AE79" s="19">
        <f t="shared" si="59"/>
        <v>1.9170049104053475E-6</v>
      </c>
      <c r="AF79">
        <f t="shared" si="60"/>
        <v>1.8802199073107505E-2</v>
      </c>
      <c r="AG79" s="137"/>
      <c r="AH79">
        <f t="shared" si="61"/>
        <v>1.7417639608727102E-2</v>
      </c>
      <c r="AI79">
        <f t="shared" si="62"/>
        <v>0.16456640668015987</v>
      </c>
      <c r="AJ79">
        <f t="shared" si="63"/>
        <v>0.56820140896451443</v>
      </c>
      <c r="AK79">
        <f t="shared" si="64"/>
        <v>-0.13951196854949757</v>
      </c>
      <c r="AL79">
        <f t="shared" si="65"/>
        <v>-2.9761260061007722</v>
      </c>
      <c r="AM79">
        <f t="shared" si="66"/>
        <v>-12.059437625263357</v>
      </c>
      <c r="AN79" s="19">
        <f t="shared" si="80"/>
        <v>3.7026261565987206</v>
      </c>
      <c r="AO79" s="19">
        <f t="shared" si="80"/>
        <v>3.7819200653917706</v>
      </c>
      <c r="AP79" s="19">
        <f t="shared" si="80"/>
        <v>3.669632240126286</v>
      </c>
      <c r="AQ79" s="19">
        <f t="shared" si="80"/>
        <v>3.8314300626529398</v>
      </c>
      <c r="AR79" s="19">
        <f t="shared" si="80"/>
        <v>3.6031998984042648</v>
      </c>
      <c r="AS79" s="19">
        <f t="shared" si="80"/>
        <v>3.9379937651403569</v>
      </c>
      <c r="AT79" s="19">
        <f t="shared" si="80"/>
        <v>3.466873524429444</v>
      </c>
      <c r="AU79" s="19">
        <f t="shared" si="67"/>
        <v>4.2086744715536266</v>
      </c>
      <c r="AV79"/>
      <c r="AW79">
        <v>-2400</v>
      </c>
      <c r="AX79">
        <f t="shared" si="72"/>
        <v>-1.3101381816211566E-2</v>
      </c>
      <c r="AY79">
        <f t="shared" si="73"/>
        <v>2.9267278416020227E-4</v>
      </c>
      <c r="AZ79">
        <f t="shared" si="74"/>
        <v>-1.3394054600371769E-2</v>
      </c>
      <c r="BA79">
        <f t="shared" si="75"/>
        <v>0.2783746379440325</v>
      </c>
      <c r="BB79">
        <f t="shared" si="76"/>
        <v>-0.11196201941618561</v>
      </c>
      <c r="BC79">
        <f t="shared" si="77"/>
        <v>2.590543535779084</v>
      </c>
      <c r="BD79">
        <f t="shared" si="78"/>
        <v>3.537130817714675</v>
      </c>
      <c r="BE79">
        <f t="shared" si="81"/>
        <v>1.5886631403244995</v>
      </c>
      <c r="BF79">
        <f t="shared" si="81"/>
        <v>1.5886631399900923</v>
      </c>
      <c r="BG79">
        <f t="shared" si="81"/>
        <v>1.5886631620887863</v>
      </c>
      <c r="BH79">
        <f t="shared" si="81"/>
        <v>1.5886617016773046</v>
      </c>
      <c r="BI79">
        <f t="shared" si="81"/>
        <v>1.5887579589049383</v>
      </c>
      <c r="BJ79">
        <f t="shared" si="81"/>
        <v>1.5610329701822052</v>
      </c>
      <c r="BK79">
        <f t="shared" si="81"/>
        <v>1.3140419162046812</v>
      </c>
      <c r="BL79">
        <f t="shared" si="79"/>
        <v>0.74179603865939692</v>
      </c>
      <c r="BM79"/>
      <c r="BN79"/>
      <c r="BO79"/>
      <c r="BP79"/>
      <c r="BQ79"/>
      <c r="BR79"/>
      <c r="BS79"/>
      <c r="BT79"/>
    </row>
    <row r="80" spans="1:72" s="19" customFormat="1">
      <c r="A80" s="83" t="s">
        <v>103</v>
      </c>
      <c r="B80" s="84" t="s">
        <v>89</v>
      </c>
      <c r="C80" s="83">
        <v>53656.568500000001</v>
      </c>
      <c r="D80" s="83">
        <v>6.9999999999999999E-4</v>
      </c>
      <c r="E80" s="19">
        <f t="shared" si="50"/>
        <v>-897.49255544284438</v>
      </c>
      <c r="F80" s="19">
        <f t="shared" si="51"/>
        <v>-897.5</v>
      </c>
      <c r="G80" s="19">
        <f t="shared" si="52"/>
        <v>1.8214999996416736E-2</v>
      </c>
      <c r="J80" s="20"/>
      <c r="K80" s="19">
        <f t="shared" si="82"/>
        <v>1.8214999996416736E-2</v>
      </c>
      <c r="P80" s="21">
        <f t="shared" si="68"/>
        <v>-6.106126859389536E-4</v>
      </c>
      <c r="Q80" s="22">
        <f t="shared" si="53"/>
        <v>38638.068500000001</v>
      </c>
      <c r="R80" s="19">
        <f t="shared" si="47"/>
        <v>3.5440369286607147E-4</v>
      </c>
      <c r="S80" s="137">
        <v>1</v>
      </c>
      <c r="Z80">
        <f t="shared" si="54"/>
        <v>-897.5</v>
      </c>
      <c r="AA80" s="19">
        <f t="shared" si="55"/>
        <v>1.7523542297559508E-2</v>
      </c>
      <c r="AB80" s="19">
        <f t="shared" si="56"/>
        <v>8.0845012918273618E-5</v>
      </c>
      <c r="AC80" s="19">
        <f t="shared" si="57"/>
        <v>1.8825612682355691E-2</v>
      </c>
      <c r="AD80" s="19">
        <f t="shared" si="58"/>
        <v>6.9145769885722852E-4</v>
      </c>
      <c r="AE80" s="19">
        <f t="shared" si="59"/>
        <v>4.781137493089337E-7</v>
      </c>
      <c r="AF80">
        <f t="shared" si="60"/>
        <v>1.8825612682355691E-2</v>
      </c>
      <c r="AG80" s="137"/>
      <c r="AH80">
        <f t="shared" si="61"/>
        <v>1.8134154983498463E-2</v>
      </c>
      <c r="AI80">
        <f t="shared" si="62"/>
        <v>0.1775009244577247</v>
      </c>
      <c r="AJ80">
        <f t="shared" si="63"/>
        <v>0.62877268296850952</v>
      </c>
      <c r="AK80">
        <f t="shared" si="64"/>
        <v>-0.20225763013532633</v>
      </c>
      <c r="AL80">
        <f t="shared" si="65"/>
        <v>-2.9004706654027101</v>
      </c>
      <c r="AM80">
        <f t="shared" si="66"/>
        <v>-8.2543306959830112</v>
      </c>
      <c r="AN80" s="19">
        <f t="shared" si="80"/>
        <v>3.9384283948921341</v>
      </c>
      <c r="AO80" s="19">
        <f t="shared" si="80"/>
        <v>3.9643481989570084</v>
      </c>
      <c r="AP80" s="19">
        <f t="shared" si="80"/>
        <v>3.9203860714872349</v>
      </c>
      <c r="AQ80" s="19">
        <f t="shared" si="80"/>
        <v>3.9962169661715787</v>
      </c>
      <c r="AR80" s="19">
        <f t="shared" si="80"/>
        <v>3.8688130480125471</v>
      </c>
      <c r="AS80" s="19">
        <f t="shared" si="80"/>
        <v>4.0946898944890355</v>
      </c>
      <c r="AT80" s="19">
        <f t="shared" si="80"/>
        <v>3.7222040547179009</v>
      </c>
      <c r="AU80" s="19">
        <f t="shared" si="67"/>
        <v>4.5593005058074958</v>
      </c>
      <c r="AV80"/>
      <c r="AW80">
        <v>-2350</v>
      </c>
      <c r="AX80">
        <f t="shared" si="72"/>
        <v>-1.1581091847221166E-2</v>
      </c>
      <c r="AY80">
        <f t="shared" si="73"/>
        <v>2.5970129495565537E-4</v>
      </c>
      <c r="AZ80">
        <f t="shared" si="74"/>
        <v>-1.1840793142176821E-2</v>
      </c>
      <c r="BA80">
        <f t="shared" si="75"/>
        <v>0.25326989750885864</v>
      </c>
      <c r="BB80">
        <f t="shared" si="76"/>
        <v>-5.2646502753239816E-2</v>
      </c>
      <c r="BC80">
        <f t="shared" si="77"/>
        <v>2.6500699483891754</v>
      </c>
      <c r="BD80">
        <f t="shared" si="78"/>
        <v>3.9867358032316145</v>
      </c>
      <c r="BE80">
        <f t="shared" si="81"/>
        <v>1.7078895346215424</v>
      </c>
      <c r="BF80">
        <f t="shared" si="81"/>
        <v>1.7078908967096786</v>
      </c>
      <c r="BG80">
        <f t="shared" si="81"/>
        <v>1.7078791293190685</v>
      </c>
      <c r="BH80">
        <f t="shared" si="81"/>
        <v>1.7079807573959052</v>
      </c>
      <c r="BI80">
        <f t="shared" si="81"/>
        <v>1.7071005721011545</v>
      </c>
      <c r="BJ80">
        <f t="shared" si="81"/>
        <v>1.7145461566329523</v>
      </c>
      <c r="BK80">
        <f t="shared" si="81"/>
        <v>1.5155857925943326</v>
      </c>
      <c r="BL80">
        <f t="shared" si="79"/>
        <v>0.86883445686732008</v>
      </c>
      <c r="BM80"/>
      <c r="BN80"/>
      <c r="BO80"/>
      <c r="BP80"/>
      <c r="BQ80"/>
      <c r="BR80"/>
      <c r="BS80"/>
      <c r="BT80"/>
    </row>
    <row r="81" spans="1:72" s="19" customFormat="1">
      <c r="A81" s="37" t="s">
        <v>193</v>
      </c>
      <c r="B81" s="87" t="s">
        <v>89</v>
      </c>
      <c r="C81" s="37">
        <v>53668.801500000001</v>
      </c>
      <c r="D81" s="37">
        <v>2.9999999999999997E-4</v>
      </c>
      <c r="E81" s="19">
        <f t="shared" si="50"/>
        <v>-892.4928701455076</v>
      </c>
      <c r="F81" s="19">
        <f t="shared" si="51"/>
        <v>-892.5</v>
      </c>
      <c r="G81" s="19">
        <f t="shared" si="52"/>
        <v>1.7444999997678678E-2</v>
      </c>
      <c r="J81" s="20"/>
      <c r="K81" s="19">
        <f t="shared" si="82"/>
        <v>1.7444999997678678E-2</v>
      </c>
      <c r="O81" s="19">
        <f ca="1">+C$11+C$12*F81</f>
        <v>-3.5208564715229484E-2</v>
      </c>
      <c r="P81" s="21">
        <f t="shared" si="68"/>
        <v>-6.1331639356615919E-4</v>
      </c>
      <c r="Q81" s="22">
        <f t="shared" si="53"/>
        <v>38650.301500000001</v>
      </c>
      <c r="R81" s="19">
        <f t="shared" si="47"/>
        <v>3.2610279088630191E-4</v>
      </c>
      <c r="S81" s="137">
        <v>1</v>
      </c>
      <c r="Z81">
        <f t="shared" si="54"/>
        <v>-892.5</v>
      </c>
      <c r="AA81" s="19">
        <f t="shared" si="55"/>
        <v>1.7528075488465224E-2</v>
      </c>
      <c r="AB81" s="19">
        <f t="shared" si="56"/>
        <v>-6.9639188435270324E-4</v>
      </c>
      <c r="AC81" s="19">
        <f t="shared" si="57"/>
        <v>1.8058316391244836E-2</v>
      </c>
      <c r="AD81" s="19">
        <f t="shared" si="58"/>
        <v>-8.3075490786545247E-5</v>
      </c>
      <c r="AE81" s="19">
        <f t="shared" si="59"/>
        <v>6.901537169425364E-9</v>
      </c>
      <c r="AF81">
        <f t="shared" si="60"/>
        <v>1.8058316391244836E-2</v>
      </c>
      <c r="AG81" s="137"/>
      <c r="AH81">
        <f t="shared" si="61"/>
        <v>1.8141391882031382E-2</v>
      </c>
      <c r="AI81">
        <f t="shared" si="62"/>
        <v>0.17808648080014944</v>
      </c>
      <c r="AJ81">
        <f t="shared" si="63"/>
        <v>0.63100817976592183</v>
      </c>
      <c r="AK81">
        <f t="shared" si="64"/>
        <v>-0.20462415588676966</v>
      </c>
      <c r="AL81">
        <f t="shared" si="65"/>
        <v>-2.897592404648393</v>
      </c>
      <c r="AM81">
        <f t="shared" si="66"/>
        <v>-8.1560058310216679</v>
      </c>
      <c r="AN81" s="19">
        <f t="shared" ref="AN81:AT90" si="83">$AU81+$AB$7*SIN(AO81)</f>
        <v>3.9470342043037112</v>
      </c>
      <c r="AO81" s="19">
        <f t="shared" si="83"/>
        <v>3.9714887140869868</v>
      </c>
      <c r="AP81" s="19">
        <f t="shared" si="83"/>
        <v>3.9296567798378974</v>
      </c>
      <c r="AQ81" s="19">
        <f t="shared" si="83"/>
        <v>4.0024131113776411</v>
      </c>
      <c r="AR81" s="19">
        <f t="shared" si="83"/>
        <v>3.8791458138734467</v>
      </c>
      <c r="AS81" s="19">
        <f t="shared" si="83"/>
        <v>4.0995399675022819</v>
      </c>
      <c r="AT81" s="19">
        <f t="shared" si="83"/>
        <v>3.7333346549238131</v>
      </c>
      <c r="AU81" s="19">
        <f t="shared" si="67"/>
        <v>4.5720043476282877</v>
      </c>
      <c r="AV81"/>
      <c r="AW81">
        <v>-2300</v>
      </c>
      <c r="AX81">
        <f t="shared" si="72"/>
        <v>-1.004043717773224E-2</v>
      </c>
      <c r="AY81">
        <f t="shared" si="73"/>
        <v>2.2693029267450328E-4</v>
      </c>
      <c r="AZ81">
        <f t="shared" si="74"/>
        <v>-1.0267367470406743E-2</v>
      </c>
      <c r="BA81">
        <f t="shared" si="75"/>
        <v>0.23419027646286272</v>
      </c>
      <c r="BB81">
        <f t="shared" si="76"/>
        <v>-2.579028039807836E-3</v>
      </c>
      <c r="BC81">
        <f t="shared" si="77"/>
        <v>2.7001617702768019</v>
      </c>
      <c r="BD81">
        <f t="shared" si="78"/>
        <v>4.4569087418148721</v>
      </c>
      <c r="BE81">
        <f t="shared" si="81"/>
        <v>1.817269530980905</v>
      </c>
      <c r="BF81">
        <f t="shared" si="81"/>
        <v>1.8173098083158621</v>
      </c>
      <c r="BG81">
        <f t="shared" si="81"/>
        <v>1.8171148636863337</v>
      </c>
      <c r="BH81">
        <f t="shared" si="81"/>
        <v>1.8180570076744962</v>
      </c>
      <c r="BI81">
        <f t="shared" si="81"/>
        <v>1.8134705540027882</v>
      </c>
      <c r="BJ81">
        <f t="shared" si="81"/>
        <v>1.8350645301964468</v>
      </c>
      <c r="BK81">
        <f t="shared" si="81"/>
        <v>1.7067059347552793</v>
      </c>
      <c r="BL81">
        <f t="shared" si="79"/>
        <v>0.99587287507524369</v>
      </c>
      <c r="BM81"/>
      <c r="BN81"/>
      <c r="BO81"/>
      <c r="BP81"/>
      <c r="BQ81"/>
      <c r="BR81"/>
      <c r="BS81"/>
      <c r="BT81"/>
    </row>
    <row r="82" spans="1:72" s="19" customFormat="1">
      <c r="A82" s="37" t="s">
        <v>193</v>
      </c>
      <c r="B82" s="87" t="s">
        <v>89</v>
      </c>
      <c r="C82" s="37">
        <v>53685.929300000003</v>
      </c>
      <c r="D82" s="37">
        <v>5.0000000000000001E-4</v>
      </c>
      <c r="E82" s="19">
        <f t="shared" si="50"/>
        <v>-885.4926568016233</v>
      </c>
      <c r="F82" s="19">
        <f t="shared" si="51"/>
        <v>-885.5</v>
      </c>
      <c r="G82" s="19">
        <f t="shared" si="52"/>
        <v>1.796699999977136E-2</v>
      </c>
      <c r="J82" s="20"/>
      <c r="K82" s="19">
        <f t="shared" si="82"/>
        <v>1.796699999977136E-2</v>
      </c>
      <c r="O82" s="19">
        <f ca="1">+C$11+C$12*F82</f>
        <v>-3.5056244881555065E-2</v>
      </c>
      <c r="P82" s="21">
        <f t="shared" si="68"/>
        <v>-6.1709821606393395E-4</v>
      </c>
      <c r="Q82" s="22">
        <f t="shared" si="53"/>
        <v>38667.429300000003</v>
      </c>
      <c r="R82" s="19">
        <f t="shared" si="47"/>
        <v>3.4536870649581257E-4</v>
      </c>
      <c r="S82" s="137">
        <v>1</v>
      </c>
      <c r="Z82">
        <f t="shared" si="54"/>
        <v>-885.5</v>
      </c>
      <c r="AA82" s="19">
        <f t="shared" si="55"/>
        <v>1.7532171340493889E-2</v>
      </c>
      <c r="AB82" s="19">
        <f t="shared" si="56"/>
        <v>-1.8226955678646295E-4</v>
      </c>
      <c r="AC82" s="19">
        <f t="shared" si="57"/>
        <v>1.8584098215835294E-2</v>
      </c>
      <c r="AD82" s="19">
        <f t="shared" si="58"/>
        <v>4.3482865927747111E-4</v>
      </c>
      <c r="AE82" s="19">
        <f t="shared" si="59"/>
        <v>1.8907596292904306E-7</v>
      </c>
      <c r="AF82">
        <f t="shared" si="60"/>
        <v>1.8584098215835294E-2</v>
      </c>
      <c r="AG82" s="137"/>
      <c r="AH82">
        <f t="shared" si="61"/>
        <v>1.8149269556557823E-2</v>
      </c>
      <c r="AI82">
        <f t="shared" si="62"/>
        <v>0.17892146120949326</v>
      </c>
      <c r="AJ82">
        <f t="shared" si="63"/>
        <v>0.63414308306699063</v>
      </c>
      <c r="AK82">
        <f t="shared" si="64"/>
        <v>-0.20794929995915462</v>
      </c>
      <c r="AL82">
        <f t="shared" si="65"/>
        <v>-2.8935447410989572</v>
      </c>
      <c r="AM82">
        <f t="shared" si="66"/>
        <v>-8.0215746265973404</v>
      </c>
      <c r="AN82" s="19">
        <f t="shared" si="83"/>
        <v>3.9590883442064042</v>
      </c>
      <c r="AO82" s="19">
        <f t="shared" si="83"/>
        <v>3.9815695786451117</v>
      </c>
      <c r="AP82" s="19">
        <f t="shared" si="83"/>
        <v>3.9426403015073084</v>
      </c>
      <c r="AQ82" s="19">
        <f t="shared" si="83"/>
        <v>4.0111552932220773</v>
      </c>
      <c r="AR82" s="19">
        <f t="shared" si="83"/>
        <v>3.8936678501448458</v>
      </c>
      <c r="AS82" s="19">
        <f t="shared" si="83"/>
        <v>4.1062704415921001</v>
      </c>
      <c r="AT82" s="19">
        <f t="shared" si="83"/>
        <v>3.7491449343581995</v>
      </c>
      <c r="AU82" s="19">
        <f t="shared" si="67"/>
        <v>4.589789726177397</v>
      </c>
      <c r="AV82"/>
      <c r="AW82">
        <v>-2250</v>
      </c>
      <c r="AX82">
        <f t="shared" si="72"/>
        <v>-8.4983323443539524E-3</v>
      </c>
      <c r="AY82">
        <f t="shared" si="73"/>
        <v>1.9435977731674636E-4</v>
      </c>
      <c r="AZ82">
        <f t="shared" si="74"/>
        <v>-8.6926921216706979E-3</v>
      </c>
      <c r="BA82">
        <f t="shared" si="75"/>
        <v>0.219222608836806</v>
      </c>
      <c r="BB82">
        <f t="shared" si="76"/>
        <v>4.0775071593519174E-2</v>
      </c>
      <c r="BC82">
        <f t="shared" si="77"/>
        <v>2.7435271800472631</v>
      </c>
      <c r="BD82">
        <f t="shared" si="78"/>
        <v>4.9577789787297615</v>
      </c>
      <c r="BE82">
        <f t="shared" ref="BE82:BK91" si="84">$BL82+$AB$7*SIN(BF82)</f>
        <v>1.9190456682555466</v>
      </c>
      <c r="BF82">
        <f t="shared" si="84"/>
        <v>1.9191276429221975</v>
      </c>
      <c r="BG82">
        <f t="shared" si="84"/>
        <v>1.9188439878804133</v>
      </c>
      <c r="BH82">
        <f t="shared" si="84"/>
        <v>1.9198245715773283</v>
      </c>
      <c r="BI82">
        <f t="shared" si="84"/>
        <v>1.9164234021322755</v>
      </c>
      <c r="BJ82">
        <f t="shared" si="84"/>
        <v>1.9280874525340952</v>
      </c>
      <c r="BK82">
        <f t="shared" si="84"/>
        <v>1.8863695332868993</v>
      </c>
      <c r="BL82">
        <f t="shared" si="79"/>
        <v>1.1229112932831673</v>
      </c>
      <c r="BM82"/>
      <c r="BN82"/>
      <c r="BO82"/>
      <c r="BP82"/>
      <c r="BQ82"/>
      <c r="BR82"/>
      <c r="BS82"/>
      <c r="BT82"/>
    </row>
    <row r="83" spans="1:72" s="19" customFormat="1">
      <c r="A83" s="37" t="s">
        <v>98</v>
      </c>
      <c r="B83" s="35">
        <v>1</v>
      </c>
      <c r="C83" s="34">
        <v>53739.756699999998</v>
      </c>
      <c r="D83" s="34">
        <v>2.9999999999999997E-4</v>
      </c>
      <c r="E83" s="19">
        <f t="shared" si="50"/>
        <v>-863.49314234287738</v>
      </c>
      <c r="F83" s="19">
        <f t="shared" si="51"/>
        <v>-863.5</v>
      </c>
      <c r="G83" s="19">
        <f t="shared" si="52"/>
        <v>1.6778999997768551E-2</v>
      </c>
      <c r="J83" s="20"/>
      <c r="K83" s="19">
        <f t="shared" si="82"/>
        <v>1.6778999997768551E-2</v>
      </c>
      <c r="P83" s="21">
        <f t="shared" si="68"/>
        <v>-6.2895836178265775E-4</v>
      </c>
      <c r="Q83" s="22">
        <f t="shared" si="53"/>
        <v>38721.256699999998</v>
      </c>
      <c r="R83" s="19">
        <f t="shared" ref="R83:R114" si="85">+(P83-G83)^2</f>
        <v>3.0303701424786881E-4</v>
      </c>
      <c r="S83" s="137">
        <v>1</v>
      </c>
      <c r="Z83">
        <f t="shared" si="54"/>
        <v>-863.5</v>
      </c>
      <c r="AA83" s="19">
        <f t="shared" si="55"/>
        <v>1.7527890138399647E-2</v>
      </c>
      <c r="AB83" s="19">
        <f t="shared" si="56"/>
        <v>-1.3778485024137539E-3</v>
      </c>
      <c r="AC83" s="19">
        <f t="shared" si="57"/>
        <v>1.7407958359551209E-2</v>
      </c>
      <c r="AD83" s="19">
        <f t="shared" si="58"/>
        <v>-7.4889014063109563E-4</v>
      </c>
      <c r="AE83" s="19">
        <f t="shared" si="59"/>
        <v>5.6083644273446221E-7</v>
      </c>
      <c r="AF83">
        <f t="shared" si="60"/>
        <v>1.7407958359551209E-2</v>
      </c>
      <c r="AG83" s="137"/>
      <c r="AH83">
        <f t="shared" si="61"/>
        <v>1.8156848500182305E-2</v>
      </c>
      <c r="AI83">
        <f t="shared" si="62"/>
        <v>0.18166515045032205</v>
      </c>
      <c r="AJ83">
        <f t="shared" si="63"/>
        <v>0.64403967245002502</v>
      </c>
      <c r="AK83">
        <f t="shared" si="64"/>
        <v>-0.21849703025066963</v>
      </c>
      <c r="AL83">
        <f t="shared" si="65"/>
        <v>-2.8806772302791366</v>
      </c>
      <c r="AM83">
        <f t="shared" si="66"/>
        <v>-7.6217838614083568</v>
      </c>
      <c r="AN83" s="19">
        <f t="shared" si="83"/>
        <v>3.9970309148028216</v>
      </c>
      <c r="AO83" s="19">
        <f t="shared" si="83"/>
        <v>4.0139162996657198</v>
      </c>
      <c r="AP83" s="19">
        <f t="shared" si="83"/>
        <v>3.9834623273930658</v>
      </c>
      <c r="AQ83" s="19">
        <f t="shared" si="83"/>
        <v>4.0392118525581528</v>
      </c>
      <c r="AR83" s="19">
        <f t="shared" si="83"/>
        <v>3.9396839190135937</v>
      </c>
      <c r="AS83" s="19">
        <f t="shared" si="83"/>
        <v>4.1270612239296529</v>
      </c>
      <c r="AT83" s="19">
        <f t="shared" si="83"/>
        <v>3.8005678850813633</v>
      </c>
      <c r="AU83" s="19">
        <f t="shared" si="67"/>
        <v>4.6456866301888837</v>
      </c>
      <c r="AV83"/>
      <c r="AW83">
        <v>-2200</v>
      </c>
      <c r="AX83">
        <f t="shared" si="72"/>
        <v>-6.9648844659480061E-3</v>
      </c>
      <c r="AY83">
        <f t="shared" si="73"/>
        <v>1.6198974888238424E-4</v>
      </c>
      <c r="AZ83">
        <f t="shared" si="74"/>
        <v>-7.1268742148303905E-3</v>
      </c>
      <c r="BA83">
        <f t="shared" si="75"/>
        <v>0.20718708597648239</v>
      </c>
      <c r="BB83">
        <f t="shared" si="76"/>
        <v>7.9125020594737111E-2</v>
      </c>
      <c r="BC83">
        <f t="shared" si="77"/>
        <v>2.7819486191631984</v>
      </c>
      <c r="BD83">
        <f t="shared" si="78"/>
        <v>5.5009840009836157</v>
      </c>
      <c r="BE83">
        <f t="shared" si="84"/>
        <v>2.0149118439638438</v>
      </c>
      <c r="BF83">
        <f t="shared" si="84"/>
        <v>2.0145637024671679</v>
      </c>
      <c r="BG83">
        <f t="shared" si="84"/>
        <v>2.0155200775692896</v>
      </c>
      <c r="BH83">
        <f t="shared" si="84"/>
        <v>2.012888197756161</v>
      </c>
      <c r="BI83">
        <f t="shared" si="84"/>
        <v>2.020096260953566</v>
      </c>
      <c r="BJ83">
        <f t="shared" si="84"/>
        <v>2.0000863882889384</v>
      </c>
      <c r="BK83">
        <f t="shared" si="84"/>
        <v>2.0537284246630731</v>
      </c>
      <c r="BL83">
        <f t="shared" si="79"/>
        <v>1.2499497114910905</v>
      </c>
      <c r="BM83"/>
      <c r="BN83"/>
      <c r="BO83"/>
      <c r="BP83"/>
      <c r="BQ83"/>
      <c r="BR83"/>
      <c r="BS83"/>
      <c r="BT83"/>
    </row>
    <row r="84" spans="1:72" s="19" customFormat="1">
      <c r="A84" s="37" t="s">
        <v>98</v>
      </c>
      <c r="B84" s="35">
        <v>1</v>
      </c>
      <c r="C84" s="34">
        <v>53744.650600000001</v>
      </c>
      <c r="D84" s="34">
        <v>2.9999999999999997E-4</v>
      </c>
      <c r="E84" s="19">
        <f t="shared" si="50"/>
        <v>-861.49298213061127</v>
      </c>
      <c r="F84" s="19">
        <f t="shared" si="51"/>
        <v>-861.5</v>
      </c>
      <c r="G84" s="19">
        <f t="shared" si="52"/>
        <v>1.717099999950733E-2</v>
      </c>
      <c r="J84" s="20"/>
      <c r="K84" s="19">
        <f t="shared" si="82"/>
        <v>1.717099999950733E-2</v>
      </c>
      <c r="P84" s="21">
        <f t="shared" si="68"/>
        <v>-6.3003463217353175E-4</v>
      </c>
      <c r="Q84" s="22">
        <f t="shared" si="53"/>
        <v>38726.150600000001</v>
      </c>
      <c r="R84" s="19">
        <f t="shared" si="85"/>
        <v>3.1687683395830135E-4</v>
      </c>
      <c r="S84" s="137">
        <v>1</v>
      </c>
      <c r="Z84">
        <f t="shared" si="54"/>
        <v>-861.5</v>
      </c>
      <c r="AA84" s="19">
        <f t="shared" si="55"/>
        <v>1.7526205595286694E-2</v>
      </c>
      <c r="AB84" s="19">
        <f t="shared" si="56"/>
        <v>-9.8524022795289448E-4</v>
      </c>
      <c r="AC84" s="19">
        <f t="shared" si="57"/>
        <v>1.7801034631680861E-2</v>
      </c>
      <c r="AD84" s="19">
        <f t="shared" si="58"/>
        <v>-3.5520559577936414E-4</v>
      </c>
      <c r="AE84" s="19">
        <f t="shared" si="59"/>
        <v>1.2617101527297304E-7</v>
      </c>
      <c r="AF84">
        <f t="shared" si="60"/>
        <v>1.7801034631680861E-2</v>
      </c>
      <c r="AG84" s="137"/>
      <c r="AH84">
        <f t="shared" si="61"/>
        <v>1.8156240227460225E-2</v>
      </c>
      <c r="AI84">
        <f t="shared" si="62"/>
        <v>0.18192386911235436</v>
      </c>
      <c r="AJ84">
        <f t="shared" si="63"/>
        <v>0.64494303756759286</v>
      </c>
      <c r="AK84">
        <f t="shared" si="64"/>
        <v>-0.21946371519628405</v>
      </c>
      <c r="AL84">
        <f t="shared" si="65"/>
        <v>-2.8794957607770084</v>
      </c>
      <c r="AM84">
        <f t="shared" si="66"/>
        <v>-7.5870328668179132</v>
      </c>
      <c r="AN84" s="19">
        <f t="shared" si="83"/>
        <v>4.0004856776126321</v>
      </c>
      <c r="AO84" s="19">
        <f t="shared" si="83"/>
        <v>4.0169083838713693</v>
      </c>
      <c r="AP84" s="19">
        <f t="shared" si="83"/>
        <v>3.9871736854445818</v>
      </c>
      <c r="AQ84" s="19">
        <f t="shared" si="83"/>
        <v>4.0418107169434236</v>
      </c>
      <c r="AR84" s="19">
        <f t="shared" si="83"/>
        <v>3.9438918874710716</v>
      </c>
      <c r="AS84" s="19">
        <f t="shared" si="83"/>
        <v>4.1289306774260499</v>
      </c>
      <c r="AT84" s="19">
        <f t="shared" si="83"/>
        <v>3.8053734553957757</v>
      </c>
      <c r="AU84" s="19">
        <f t="shared" si="67"/>
        <v>4.6507681669172003</v>
      </c>
      <c r="AV84"/>
      <c r="AW84">
        <v>-2150</v>
      </c>
      <c r="AX84">
        <f t="shared" si="72"/>
        <v>-5.4417858292805229E-3</v>
      </c>
      <c r="AY84">
        <f t="shared" si="73"/>
        <v>1.2982020737141729E-4</v>
      </c>
      <c r="AZ84">
        <f t="shared" si="74"/>
        <v>-5.5716060366519399E-3</v>
      </c>
      <c r="BA84">
        <f t="shared" si="75"/>
        <v>0.19730096387242602</v>
      </c>
      <c r="BB84">
        <f t="shared" si="76"/>
        <v>0.11374089874994056</v>
      </c>
      <c r="BC84">
        <f t="shared" si="77"/>
        <v>2.8167283829263421</v>
      </c>
      <c r="BD84">
        <f t="shared" si="78"/>
        <v>6.1021777290159314</v>
      </c>
      <c r="BE84">
        <f t="shared" si="84"/>
        <v>2.1063834689857455</v>
      </c>
      <c r="BF84">
        <f t="shared" si="84"/>
        <v>2.104066665002962</v>
      </c>
      <c r="BG84">
        <f t="shared" si="84"/>
        <v>2.1094231030511401</v>
      </c>
      <c r="BH84">
        <f t="shared" si="84"/>
        <v>2.0969644139370196</v>
      </c>
      <c r="BI84">
        <f t="shared" si="84"/>
        <v>2.1255528100401726</v>
      </c>
      <c r="BJ84">
        <f t="shared" si="84"/>
        <v>2.0577099619006969</v>
      </c>
      <c r="BK84">
        <f t="shared" si="84"/>
        <v>2.2081327611400656</v>
      </c>
      <c r="BL84">
        <f t="shared" si="79"/>
        <v>1.3769881296990141</v>
      </c>
      <c r="BM84"/>
      <c r="BN84"/>
      <c r="BO84"/>
      <c r="BP84"/>
      <c r="BQ84"/>
      <c r="BR84"/>
      <c r="BS84"/>
      <c r="BT84"/>
    </row>
    <row r="85" spans="1:72" s="19" customFormat="1">
      <c r="A85" s="37" t="s">
        <v>98</v>
      </c>
      <c r="B85" s="35">
        <v>1</v>
      </c>
      <c r="C85" s="34">
        <v>53766.671499999997</v>
      </c>
      <c r="D85" s="34">
        <v>2.0000000000000001E-4</v>
      </c>
      <c r="E85" s="19">
        <f t="shared" ref="E85:E116" si="86">+(C85-C$7)/C$8</f>
        <v>-852.49293553827067</v>
      </c>
      <c r="F85" s="19">
        <f t="shared" ref="F85:F116" si="87">ROUND(2*E85,0)/2</f>
        <v>-852.5</v>
      </c>
      <c r="G85" s="19">
        <f t="shared" ref="G85:G116" si="88">+C85-(C$7+F85*C$8)</f>
        <v>1.7284999994444661E-2</v>
      </c>
      <c r="J85" s="20"/>
      <c r="K85" s="19">
        <f t="shared" si="82"/>
        <v>1.7284999994444661E-2</v>
      </c>
      <c r="P85" s="21">
        <f t="shared" si="68"/>
        <v>-6.3487387929138123E-4</v>
      </c>
      <c r="Q85" s="22">
        <f t="shared" ref="Q85:Q116" si="89">+C85-15018.5</f>
        <v>38748.171499999997</v>
      </c>
      <c r="R85" s="19">
        <f t="shared" si="85"/>
        <v>3.2112187965060757E-4</v>
      </c>
      <c r="S85" s="137">
        <v>1</v>
      </c>
      <c r="Z85">
        <f t="shared" ref="Z85:Z116" si="90">F85</f>
        <v>-852.5</v>
      </c>
      <c r="AA85" s="19">
        <f t="shared" ref="AA85:AA116" si="91">AB$3+AB$4*Z85+AB$5*Z85^2+AH85</f>
        <v>1.7515940726927557E-2</v>
      </c>
      <c r="AB85" s="19">
        <f t="shared" ref="AB85:AB116" si="92">IF(S85&lt;&gt;0,G85-AH85, -9999)</f>
        <v>-8.6581461177427654E-4</v>
      </c>
      <c r="AC85" s="19">
        <f t="shared" ref="AC85:AC116" si="93">+G85-P85</f>
        <v>1.7919873873736041E-2</v>
      </c>
      <c r="AD85" s="19">
        <f t="shared" ref="AD85:AD116" si="94">IF(S85&lt;&gt;0,G85-AA85, -9999)</f>
        <v>-2.3094073248289618E-4</v>
      </c>
      <c r="AE85" s="19">
        <f t="shared" ref="AE85:AE116" si="95">+(G85-AA85)^2*S85</f>
        <v>5.3333621919736619E-8</v>
      </c>
      <c r="AF85">
        <f t="shared" ref="AF85:AF116" si="96">IF(S85&lt;&gt;0,G85-P85, -9999)</f>
        <v>1.7919873873736041E-2</v>
      </c>
      <c r="AG85" s="137"/>
      <c r="AH85">
        <f t="shared" ref="AH85:AH116" si="97">$AB$6*($AB$11/AI85*AJ85+$AB$12)</f>
        <v>1.8150814606218937E-2</v>
      </c>
      <c r="AI85">
        <f t="shared" ref="AI85:AI116" si="98">1+$AB$7*COS(AL85)</f>
        <v>0.1831080145195173</v>
      </c>
      <c r="AJ85">
        <f t="shared" ref="AJ85:AJ116" si="99">SIN(AL85+RADIANS($AB$9))</f>
        <v>0.64901668647795951</v>
      </c>
      <c r="AK85">
        <f t="shared" ref="AK85:AK116" si="100">$AB$7*SIN(AL85)</f>
        <v>-0.22383110211409615</v>
      </c>
      <c r="AL85">
        <f t="shared" ref="AL85:AL116" si="101">2*ATAN(AM85)</f>
        <v>-2.8741532999836812</v>
      </c>
      <c r="AM85">
        <f t="shared" ref="AM85:AM116" si="102">SQRT((1+$AB$7)/(1-$AB$7))*TAN(AN85/2)</f>
        <v>-7.4337045171356673</v>
      </c>
      <c r="AN85" s="19">
        <f t="shared" si="83"/>
        <v>4.0160461534311178</v>
      </c>
      <c r="AO85" s="19">
        <f t="shared" si="83"/>
        <v>4.0304817935089599</v>
      </c>
      <c r="AP85" s="19">
        <f t="shared" si="83"/>
        <v>4.0038737565177769</v>
      </c>
      <c r="AQ85" s="19">
        <f t="shared" si="83"/>
        <v>4.0536148343640797</v>
      </c>
      <c r="AR85" s="19">
        <f t="shared" si="83"/>
        <v>3.9628707902436053</v>
      </c>
      <c r="AS85" s="19">
        <f t="shared" si="83"/>
        <v>4.1373162374039811</v>
      </c>
      <c r="AT85" s="19">
        <f t="shared" si="83"/>
        <v>3.8272687546019037</v>
      </c>
      <c r="AU85" s="19">
        <f t="shared" ref="AU85:AU116" si="103">RADIANS($AB$9)+$AB$18*(F85-AB$15)</f>
        <v>4.6736350821946262</v>
      </c>
      <c r="AV85"/>
      <c r="AW85">
        <v>-2100</v>
      </c>
      <c r="AX85">
        <f t="shared" si="72"/>
        <v>-3.9240504357053374E-3</v>
      </c>
      <c r="AY85">
        <f t="shared" si="73"/>
        <v>9.7851152783845128E-5</v>
      </c>
      <c r="AZ85">
        <f t="shared" si="74"/>
        <v>-4.0219015884891823E-3</v>
      </c>
      <c r="BA85">
        <f t="shared" si="75"/>
        <v>0.18902523922208125</v>
      </c>
      <c r="BB85">
        <f t="shared" si="76"/>
        <v>0.14561958156423757</v>
      </c>
      <c r="BC85">
        <f t="shared" si="77"/>
        <v>2.8488800019124914</v>
      </c>
      <c r="BD85">
        <f t="shared" si="78"/>
        <v>6.7837841606265981</v>
      </c>
      <c r="BE85">
        <f t="shared" si="84"/>
        <v>2.1949108565070925</v>
      </c>
      <c r="BF85">
        <f t="shared" si="84"/>
        <v>2.187685961007467</v>
      </c>
      <c r="BG85">
        <f t="shared" si="84"/>
        <v>2.2022812400624137</v>
      </c>
      <c r="BH85">
        <f t="shared" si="84"/>
        <v>2.1724805218249932</v>
      </c>
      <c r="BI85">
        <f t="shared" si="84"/>
        <v>2.2320878388190364</v>
      </c>
      <c r="BJ85">
        <f t="shared" si="84"/>
        <v>2.1071568725423737</v>
      </c>
      <c r="BK85">
        <f t="shared" si="84"/>
        <v>2.3491414843957594</v>
      </c>
      <c r="BL85">
        <f t="shared" si="79"/>
        <v>1.5040265479069372</v>
      </c>
      <c r="BM85"/>
      <c r="BN85"/>
      <c r="BO85"/>
      <c r="BP85"/>
      <c r="BQ85"/>
      <c r="BR85"/>
      <c r="BS85"/>
      <c r="BT85"/>
    </row>
    <row r="86" spans="1:72" s="19" customFormat="1">
      <c r="A86" s="37" t="s">
        <v>98</v>
      </c>
      <c r="B86" s="35">
        <v>1</v>
      </c>
      <c r="C86" s="34">
        <v>53793.585700000003</v>
      </c>
      <c r="D86" s="34">
        <v>2.9999999999999997E-4</v>
      </c>
      <c r="E86" s="19">
        <f t="shared" si="86"/>
        <v>-841.49297395651513</v>
      </c>
      <c r="F86" s="19">
        <f t="shared" si="87"/>
        <v>-841.5</v>
      </c>
      <c r="G86" s="19">
        <f t="shared" si="88"/>
        <v>1.7190999999002088E-2</v>
      </c>
      <c r="J86" s="20"/>
      <c r="K86" s="19">
        <f t="shared" si="82"/>
        <v>1.7190999999002088E-2</v>
      </c>
      <c r="P86" s="21">
        <f t="shared" ref="P86:P117" si="104">D$11+D$12*F86+D$13*F86^2</f>
        <v>-6.4077969323301251E-4</v>
      </c>
      <c r="Q86" s="22">
        <f t="shared" si="89"/>
        <v>38775.085700000003</v>
      </c>
      <c r="R86" s="19">
        <f t="shared" si="85"/>
        <v>3.1797236699240817E-4</v>
      </c>
      <c r="S86" s="137">
        <v>1</v>
      </c>
      <c r="Z86">
        <f t="shared" si="90"/>
        <v>-841.5</v>
      </c>
      <c r="AA86" s="19">
        <f t="shared" si="91"/>
        <v>1.749740544823734E-2</v>
      </c>
      <c r="AB86" s="19">
        <f t="shared" si="92"/>
        <v>-9.4718514246826604E-4</v>
      </c>
      <c r="AC86" s="19">
        <f t="shared" si="93"/>
        <v>1.7831779692235102E-2</v>
      </c>
      <c r="AD86" s="19">
        <f t="shared" si="94"/>
        <v>-3.0640544923525234E-4</v>
      </c>
      <c r="AE86" s="19">
        <f t="shared" si="95"/>
        <v>9.3884299321056796E-8</v>
      </c>
      <c r="AF86">
        <f t="shared" si="96"/>
        <v>1.7831779692235102E-2</v>
      </c>
      <c r="AG86" s="137"/>
      <c r="AH86">
        <f t="shared" si="97"/>
        <v>1.8138185141470354E-2</v>
      </c>
      <c r="AI86">
        <f t="shared" si="98"/>
        <v>0.1846007923554992</v>
      </c>
      <c r="AJ86">
        <f t="shared" si="99"/>
        <v>0.65401607106957005</v>
      </c>
      <c r="AK86">
        <f t="shared" si="100"/>
        <v>-0.22920953380820874</v>
      </c>
      <c r="AL86">
        <f t="shared" si="101"/>
        <v>-2.867563284363833</v>
      </c>
      <c r="AM86">
        <f t="shared" si="102"/>
        <v>-7.252758946824807</v>
      </c>
      <c r="AN86" s="19">
        <f t="shared" si="83"/>
        <v>4.0351006708456394</v>
      </c>
      <c r="AO86" s="19">
        <f t="shared" si="83"/>
        <v>4.0473173197055035</v>
      </c>
      <c r="AP86" s="19">
        <f t="shared" si="83"/>
        <v>4.024281305826757</v>
      </c>
      <c r="AQ86" s="19">
        <f t="shared" si="83"/>
        <v>4.0682985668298057</v>
      </c>
      <c r="AR86" s="19">
        <f t="shared" si="83"/>
        <v>3.9861511322913832</v>
      </c>
      <c r="AS86" s="19">
        <f t="shared" si="83"/>
        <v>4.1475299530346303</v>
      </c>
      <c r="AT86" s="19">
        <f t="shared" si="83"/>
        <v>3.8546306913444619</v>
      </c>
      <c r="AU86" s="19">
        <f t="shared" si="103"/>
        <v>4.7015835342003696</v>
      </c>
      <c r="AV86"/>
      <c r="AW86">
        <v>-2050</v>
      </c>
      <c r="AX86">
        <f t="shared" si="72"/>
        <v>-2.4044451733866803E-3</v>
      </c>
      <c r="AY86">
        <f t="shared" si="73"/>
        <v>6.6082585119668153E-5</v>
      </c>
      <c r="AZ86">
        <f t="shared" si="74"/>
        <v>-2.4705277585063486E-3</v>
      </c>
      <c r="BA86">
        <f t="shared" si="75"/>
        <v>0.18199298124769525</v>
      </c>
      <c r="BB86">
        <f t="shared" si="76"/>
        <v>0.17552618971857833</v>
      </c>
      <c r="BC86">
        <f t="shared" si="77"/>
        <v>2.8791810316683955</v>
      </c>
      <c r="BD86">
        <f t="shared" si="78"/>
        <v>7.577828105532082</v>
      </c>
      <c r="BE86">
        <f t="shared" si="84"/>
        <v>2.2817801524050076</v>
      </c>
      <c r="BF86">
        <f t="shared" si="84"/>
        <v>2.2654792679988818</v>
      </c>
      <c r="BG86">
        <f t="shared" si="84"/>
        <v>2.2950240559137884</v>
      </c>
      <c r="BH86">
        <f t="shared" si="84"/>
        <v>2.2406815903079806</v>
      </c>
      <c r="BI86">
        <f t="shared" si="84"/>
        <v>2.3381730845838389</v>
      </c>
      <c r="BJ86">
        <f t="shared" si="84"/>
        <v>2.1537576002514327</v>
      </c>
      <c r="BK86">
        <f t="shared" si="84"/>
        <v>2.4765294340959323</v>
      </c>
      <c r="BL86">
        <f t="shared" si="79"/>
        <v>1.6310649661148606</v>
      </c>
      <c r="BM86"/>
      <c r="BN86"/>
      <c r="BO86"/>
      <c r="BP86"/>
      <c r="BQ86"/>
      <c r="BR86"/>
      <c r="BS86"/>
      <c r="BT86"/>
    </row>
    <row r="87" spans="1:72" s="19" customFormat="1">
      <c r="A87" s="37" t="s">
        <v>99</v>
      </c>
      <c r="B87" s="35" t="s">
        <v>89</v>
      </c>
      <c r="C87" s="37">
        <v>54055.386500000001</v>
      </c>
      <c r="D87" s="37">
        <v>2.2000000000000001E-3</v>
      </c>
      <c r="E87" s="19">
        <f t="shared" si="86"/>
        <v>-734.49374150405072</v>
      </c>
      <c r="F87" s="19">
        <f t="shared" si="87"/>
        <v>-734.5</v>
      </c>
      <c r="G87" s="19">
        <f t="shared" si="88"/>
        <v>1.5312999996240251E-2</v>
      </c>
      <c r="J87" s="92">
        <f>G87</f>
        <v>1.5312999996240251E-2</v>
      </c>
      <c r="P87" s="21">
        <f t="shared" si="104"/>
        <v>-6.9772088654083129E-4</v>
      </c>
      <c r="Q87" s="22">
        <f t="shared" si="89"/>
        <v>39036.886500000001</v>
      </c>
      <c r="R87" s="19">
        <f t="shared" si="85"/>
        <v>2.5634318318632225E-4</v>
      </c>
      <c r="S87" s="137">
        <v>1</v>
      </c>
      <c r="Z87">
        <f t="shared" si="90"/>
        <v>-734.5</v>
      </c>
      <c r="AA87" s="19">
        <f t="shared" si="91"/>
        <v>1.6957652423065905E-2</v>
      </c>
      <c r="AB87" s="19">
        <f t="shared" si="92"/>
        <v>-2.3423733133664873E-3</v>
      </c>
      <c r="AC87" s="19">
        <f t="shared" si="93"/>
        <v>1.6010720882781083E-2</v>
      </c>
      <c r="AD87" s="19">
        <f t="shared" si="94"/>
        <v>-1.6446524268256546E-3</v>
      </c>
      <c r="AE87" s="19">
        <f t="shared" si="95"/>
        <v>2.704881605063515E-6</v>
      </c>
      <c r="AF87">
        <f t="shared" si="96"/>
        <v>1.6010720882781083E-2</v>
      </c>
      <c r="AG87" s="137"/>
      <c r="AH87">
        <f t="shared" si="97"/>
        <v>1.7655373309606738E-2</v>
      </c>
      <c r="AI87">
        <f t="shared" si="98"/>
        <v>0.20230403898104421</v>
      </c>
      <c r="AJ87">
        <f t="shared" si="99"/>
        <v>0.7045160191378359</v>
      </c>
      <c r="AK87">
        <f t="shared" si="100"/>
        <v>-0.28477013886624541</v>
      </c>
      <c r="AL87">
        <f t="shared" si="101"/>
        <v>-2.798703553995201</v>
      </c>
      <c r="AM87">
        <f t="shared" si="102"/>
        <v>-5.7755291932908337</v>
      </c>
      <c r="AN87" s="19">
        <f t="shared" si="83"/>
        <v>4.2247659278369509</v>
      </c>
      <c r="AO87" s="19">
        <f t="shared" si="83"/>
        <v>4.2257659556566356</v>
      </c>
      <c r="AP87" s="19">
        <f t="shared" si="83"/>
        <v>4.2232472326593182</v>
      </c>
      <c r="AQ87" s="19">
        <f t="shared" si="83"/>
        <v>4.2296141273520753</v>
      </c>
      <c r="AR87" s="19">
        <f t="shared" si="83"/>
        <v>4.2136640842113771</v>
      </c>
      <c r="AS87" s="19">
        <f t="shared" si="83"/>
        <v>4.2545829175912298</v>
      </c>
      <c r="AT87" s="19">
        <f t="shared" si="83"/>
        <v>4.1551417913555424</v>
      </c>
      <c r="AU87" s="19">
        <f t="shared" si="103"/>
        <v>4.9734457491653252</v>
      </c>
      <c r="AV87"/>
      <c r="AW87">
        <v>-2000</v>
      </c>
      <c r="AX87">
        <f t="shared" si="72"/>
        <v>-8.7920231773659912E-4</v>
      </c>
      <c r="AY87">
        <f t="shared" si="73"/>
        <v>3.4514504378886071E-5</v>
      </c>
      <c r="AZ87">
        <f t="shared" si="74"/>
        <v>-9.1371682211548514E-4</v>
      </c>
      <c r="BA87">
        <f t="shared" si="75"/>
        <v>0.17596768628234116</v>
      </c>
      <c r="BB87">
        <f t="shared" si="76"/>
        <v>0.20398926696968839</v>
      </c>
      <c r="BC87">
        <f t="shared" si="77"/>
        <v>2.9081719551135339</v>
      </c>
      <c r="BD87">
        <f t="shared" si="78"/>
        <v>8.5292816174857986</v>
      </c>
      <c r="BE87">
        <f t="shared" si="84"/>
        <v>2.3679218699012807</v>
      </c>
      <c r="BF87">
        <f t="shared" si="84"/>
        <v>2.3378297398894938</v>
      </c>
      <c r="BG87">
        <f t="shared" si="84"/>
        <v>2.387750681219289</v>
      </c>
      <c r="BH87">
        <f t="shared" si="84"/>
        <v>2.3034782535497986</v>
      </c>
      <c r="BI87">
        <f t="shared" si="84"/>
        <v>2.442023228167634</v>
      </c>
      <c r="BJ87">
        <f t="shared" si="84"/>
        <v>2.2017602165986903</v>
      </c>
      <c r="BK87">
        <f t="shared" si="84"/>
        <v>2.5902909768183116</v>
      </c>
      <c r="BL87">
        <f t="shared" si="79"/>
        <v>1.7581033843227842</v>
      </c>
      <c r="BM87"/>
      <c r="BN87"/>
      <c r="BO87"/>
      <c r="BP87"/>
      <c r="BQ87"/>
      <c r="BR87"/>
      <c r="BS87"/>
      <c r="BT87"/>
    </row>
    <row r="88" spans="1:72" s="19" customFormat="1">
      <c r="A88" s="37" t="s">
        <v>98</v>
      </c>
      <c r="B88" s="35">
        <v>1</v>
      </c>
      <c r="C88" s="34">
        <v>54057.8341</v>
      </c>
      <c r="D88" s="34">
        <v>2.9999999999999997E-4</v>
      </c>
      <c r="E88" s="19">
        <f t="shared" si="86"/>
        <v>-733.49339573982616</v>
      </c>
      <c r="F88" s="19">
        <f t="shared" si="87"/>
        <v>-733.5</v>
      </c>
      <c r="G88" s="19">
        <f t="shared" si="88"/>
        <v>1.6158999998879153E-2</v>
      </c>
      <c r="J88" s="20"/>
      <c r="K88" s="19">
        <f>G88</f>
        <v>1.6158999998879153E-2</v>
      </c>
      <c r="O88" s="19">
        <f t="shared" ref="O88:O119" ca="1" si="105">+C$11+C$12*F88</f>
        <v>-3.1748728493196224E-2</v>
      </c>
      <c r="P88" s="21">
        <f t="shared" si="104"/>
        <v>-6.9824871670840589E-4</v>
      </c>
      <c r="Q88" s="22">
        <f t="shared" si="89"/>
        <v>39039.3341</v>
      </c>
      <c r="R88" s="19">
        <f t="shared" si="85"/>
        <v>2.8416683425917843E-4</v>
      </c>
      <c r="S88" s="137">
        <v>1</v>
      </c>
      <c r="Z88">
        <f t="shared" si="90"/>
        <v>-733.5</v>
      </c>
      <c r="AA88" s="19">
        <f t="shared" si="91"/>
        <v>1.6949330595038666E-2</v>
      </c>
      <c r="AB88" s="19">
        <f t="shared" si="92"/>
        <v>-1.4885793128679194E-3</v>
      </c>
      <c r="AC88" s="19">
        <f t="shared" si="93"/>
        <v>1.685724871558756E-2</v>
      </c>
      <c r="AD88" s="19">
        <f t="shared" si="94"/>
        <v>-7.9033059615951293E-4</v>
      </c>
      <c r="AE88" s="19">
        <f t="shared" si="95"/>
        <v>6.2462245122585111E-7</v>
      </c>
      <c r="AF88">
        <f t="shared" si="96"/>
        <v>1.685724871558756E-2</v>
      </c>
      <c r="AG88" s="137"/>
      <c r="AH88">
        <f t="shared" si="97"/>
        <v>1.7647579311747073E-2</v>
      </c>
      <c r="AI88">
        <f t="shared" si="98"/>
        <v>0.20250277404921802</v>
      </c>
      <c r="AJ88">
        <f t="shared" si="99"/>
        <v>0.70501064108108513</v>
      </c>
      <c r="AK88">
        <f t="shared" si="100"/>
        <v>-0.28532622174742983</v>
      </c>
      <c r="AL88">
        <f t="shared" si="101"/>
        <v>-2.7980063558586976</v>
      </c>
      <c r="AM88">
        <f t="shared" si="102"/>
        <v>-5.7635765309611715</v>
      </c>
      <c r="AN88" s="19">
        <f t="shared" si="83"/>
        <v>4.2265970389034377</v>
      </c>
      <c r="AO88" s="19">
        <f t="shared" si="83"/>
        <v>4.2275606337751324</v>
      </c>
      <c r="AP88" s="19">
        <f t="shared" si="83"/>
        <v>4.2251252411956655</v>
      </c>
      <c r="AQ88" s="19">
        <f t="shared" si="83"/>
        <v>4.2313023528666003</v>
      </c>
      <c r="AR88" s="19">
        <f t="shared" si="83"/>
        <v>4.2157725543006697</v>
      </c>
      <c r="AS88" s="19">
        <f t="shared" si="83"/>
        <v>4.2557390433511646</v>
      </c>
      <c r="AT88" s="19">
        <f t="shared" si="83"/>
        <v>4.1582406446248346</v>
      </c>
      <c r="AU88" s="19">
        <f t="shared" si="103"/>
        <v>4.975986517529484</v>
      </c>
      <c r="AV88"/>
      <c r="AW88">
        <v>-1950</v>
      </c>
      <c r="AX88">
        <f t="shared" si="72"/>
        <v>6.4725357306604837E-4</v>
      </c>
      <c r="AY88">
        <f t="shared" si="73"/>
        <v>3.1469105614989634E-6</v>
      </c>
      <c r="AZ88">
        <f t="shared" si="74"/>
        <v>6.4410666250454935E-4</v>
      </c>
      <c r="BA88">
        <f t="shared" si="75"/>
        <v>0.17080875074041946</v>
      </c>
      <c r="BB88">
        <f t="shared" si="76"/>
        <v>0.23129988433621487</v>
      </c>
      <c r="BC88">
        <f t="shared" si="77"/>
        <v>2.9361543887605732</v>
      </c>
      <c r="BD88">
        <f t="shared" si="78"/>
        <v>9.7010208978416745</v>
      </c>
      <c r="BE88">
        <f t="shared" si="84"/>
        <v>2.4537459728340427</v>
      </c>
      <c r="BF88">
        <f t="shared" si="84"/>
        <v>2.4056129380926001</v>
      </c>
      <c r="BG88">
        <f t="shared" si="84"/>
        <v>2.4798582398979905</v>
      </c>
      <c r="BH88">
        <f t="shared" si="84"/>
        <v>2.3631904086453184</v>
      </c>
      <c r="BI88">
        <f t="shared" si="84"/>
        <v>2.5418856765990405</v>
      </c>
      <c r="BJ88">
        <f t="shared" si="84"/>
        <v>2.2542849351685255</v>
      </c>
      <c r="BK88">
        <f t="shared" si="84"/>
        <v>2.6906400968468147</v>
      </c>
      <c r="BL88">
        <f t="shared" si="79"/>
        <v>1.8851418025307076</v>
      </c>
      <c r="BM88"/>
      <c r="BN88"/>
      <c r="BO88"/>
      <c r="BP88"/>
      <c r="BQ88"/>
      <c r="BR88"/>
      <c r="BS88"/>
      <c r="BT88"/>
    </row>
    <row r="89" spans="1:72" s="19" customFormat="1">
      <c r="A89" s="37" t="s">
        <v>98</v>
      </c>
      <c r="B89" s="35" t="s">
        <v>92</v>
      </c>
      <c r="C89" s="34">
        <v>54073.737999999998</v>
      </c>
      <c r="D89" s="34">
        <v>2.9999999999999997E-4</v>
      </c>
      <c r="E89" s="19">
        <f t="shared" si="86"/>
        <v>-726.99339614853193</v>
      </c>
      <c r="F89" s="19">
        <f t="shared" si="87"/>
        <v>-727</v>
      </c>
      <c r="G89" s="19">
        <f t="shared" si="88"/>
        <v>1.6157999998540618E-2</v>
      </c>
      <c r="J89" s="20"/>
      <c r="K89" s="19">
        <f>G89</f>
        <v>1.6157999998540618E-2</v>
      </c>
      <c r="O89" s="19">
        <f t="shared" ca="1" si="105"/>
        <v>-3.160728864764141E-2</v>
      </c>
      <c r="P89" s="21">
        <f t="shared" si="104"/>
        <v>-7.0167765805013679E-4</v>
      </c>
      <c r="Q89" s="22">
        <f t="shared" si="89"/>
        <v>39055.237999999998</v>
      </c>
      <c r="R89" s="19">
        <f t="shared" si="85"/>
        <v>2.8424873068414548E-4</v>
      </c>
      <c r="S89" s="137">
        <v>1</v>
      </c>
      <c r="Z89">
        <f t="shared" si="90"/>
        <v>-727</v>
      </c>
      <c r="AA89" s="19">
        <f t="shared" si="91"/>
        <v>1.6893634376592293E-2</v>
      </c>
      <c r="AB89" s="19">
        <f t="shared" si="92"/>
        <v>-1.4373120361018121E-3</v>
      </c>
      <c r="AC89" s="19">
        <f t="shared" si="93"/>
        <v>1.6859677656590754E-2</v>
      </c>
      <c r="AD89" s="19">
        <f t="shared" si="94"/>
        <v>-7.3563437805167567E-4</v>
      </c>
      <c r="AE89" s="19">
        <f t="shared" si="95"/>
        <v>5.4115793817147567E-7</v>
      </c>
      <c r="AF89">
        <f t="shared" si="96"/>
        <v>1.6859677656590754E-2</v>
      </c>
      <c r="AG89" s="137"/>
      <c r="AH89">
        <f t="shared" si="97"/>
        <v>1.759531203464243E-2</v>
      </c>
      <c r="AI89">
        <f t="shared" si="98"/>
        <v>0.20381293316989257</v>
      </c>
      <c r="AJ89">
        <f t="shared" si="99"/>
        <v>0.70823915412484018</v>
      </c>
      <c r="AK89">
        <f t="shared" si="100"/>
        <v>-0.28896199201335482</v>
      </c>
      <c r="AL89">
        <f t="shared" si="101"/>
        <v>-2.7934436404265082</v>
      </c>
      <c r="AM89">
        <f t="shared" si="102"/>
        <v>-5.6865241852800246</v>
      </c>
      <c r="AN89" s="19">
        <f t="shared" si="83"/>
        <v>4.2385361065014129</v>
      </c>
      <c r="AO89" s="19">
        <f t="shared" si="83"/>
        <v>4.2392832735633839</v>
      </c>
      <c r="AP89" s="19">
        <f t="shared" si="83"/>
        <v>4.237350948550918</v>
      </c>
      <c r="AQ89" s="19">
        <f t="shared" si="83"/>
        <v>4.2423633866487043</v>
      </c>
      <c r="AR89" s="19">
        <f t="shared" si="83"/>
        <v>4.2294605650682273</v>
      </c>
      <c r="AS89" s="19">
        <f t="shared" si="83"/>
        <v>4.2633676408656935</v>
      </c>
      <c r="AT89" s="19">
        <f t="shared" si="83"/>
        <v>4.1785117012658448</v>
      </c>
      <c r="AU89" s="19">
        <f t="shared" si="103"/>
        <v>4.9925015118965144</v>
      </c>
      <c r="AV89"/>
      <c r="AW89">
        <v>-1900</v>
      </c>
      <c r="AX89">
        <f t="shared" si="72"/>
        <v>2.1602373300051722E-3</v>
      </c>
      <c r="AY89">
        <f t="shared" si="73"/>
        <v>-2.8020196332493035E-5</v>
      </c>
      <c r="AZ89">
        <f t="shared" si="74"/>
        <v>2.1882575263376652E-3</v>
      </c>
      <c r="BA89">
        <f t="shared" si="75"/>
        <v>0.16643775725517829</v>
      </c>
      <c r="BB89">
        <f t="shared" si="76"/>
        <v>0.25753537126671738</v>
      </c>
      <c r="BC89">
        <f t="shared" si="77"/>
        <v>2.9632114681701651</v>
      </c>
      <c r="BD89">
        <f t="shared" si="78"/>
        <v>11.182198799623414</v>
      </c>
      <c r="BE89">
        <f t="shared" si="84"/>
        <v>2.539074574279983</v>
      </c>
      <c r="BF89">
        <f t="shared" si="84"/>
        <v>2.4702094542586246</v>
      </c>
      <c r="BG89">
        <f t="shared" si="84"/>
        <v>2.5702463093744035</v>
      </c>
      <c r="BH89">
        <f t="shared" si="84"/>
        <v>2.4222743765702446</v>
      </c>
      <c r="BI89">
        <f t="shared" si="84"/>
        <v>2.6361769080548796</v>
      </c>
      <c r="BJ89">
        <f t="shared" si="84"/>
        <v>2.313397792093336</v>
      </c>
      <c r="BK89">
        <f t="shared" si="84"/>
        <v>2.7780069473726376</v>
      </c>
      <c r="BL89">
        <f t="shared" si="79"/>
        <v>2.0121802207386308</v>
      </c>
      <c r="BM89"/>
      <c r="BN89"/>
      <c r="BO89"/>
      <c r="BP89"/>
      <c r="BQ89"/>
      <c r="BR89"/>
      <c r="BS89"/>
      <c r="BT89"/>
    </row>
    <row r="90" spans="1:72" s="19" customFormat="1">
      <c r="A90" t="s">
        <v>215</v>
      </c>
      <c r="B90" s="3" t="s">
        <v>92</v>
      </c>
      <c r="C90" s="18">
        <v>54193.631600000001</v>
      </c>
      <c r="D90" t="s">
        <v>204</v>
      </c>
      <c r="E90" s="92">
        <f t="shared" si="86"/>
        <v>-677.99231144610451</v>
      </c>
      <c r="F90" s="19">
        <f t="shared" si="87"/>
        <v>-678</v>
      </c>
      <c r="G90" s="19">
        <f t="shared" si="88"/>
        <v>1.8811999994795769E-2</v>
      </c>
      <c r="J90" s="20"/>
      <c r="K90" s="19">
        <f>G90</f>
        <v>1.8811999994795769E-2</v>
      </c>
      <c r="O90" s="19">
        <f t="shared" ca="1" si="105"/>
        <v>-3.0541049811920469E-2</v>
      </c>
      <c r="P90" s="21">
        <f t="shared" si="104"/>
        <v>-7.2741755563478173E-4</v>
      </c>
      <c r="Q90" s="22">
        <f t="shared" si="89"/>
        <v>39175.131600000001</v>
      </c>
      <c r="R90" s="19">
        <f t="shared" si="85"/>
        <v>3.8178883821007344E-4</v>
      </c>
      <c r="S90" s="137">
        <v>1</v>
      </c>
      <c r="Z90">
        <f t="shared" si="90"/>
        <v>-678</v>
      </c>
      <c r="AA90" s="19">
        <f t="shared" si="91"/>
        <v>1.6379434262780157E-2</v>
      </c>
      <c r="AB90" s="19">
        <f t="shared" si="92"/>
        <v>1.7051481763808302E-3</v>
      </c>
      <c r="AC90" s="19">
        <f t="shared" si="93"/>
        <v>1.9539417550430552E-2</v>
      </c>
      <c r="AD90" s="19">
        <f t="shared" si="94"/>
        <v>2.4325657320156124E-3</v>
      </c>
      <c r="AE90" s="19">
        <f t="shared" si="95"/>
        <v>5.9173760405766522E-6</v>
      </c>
      <c r="AF90">
        <f t="shared" si="96"/>
        <v>1.9539417550430552E-2</v>
      </c>
      <c r="AG90" s="137"/>
      <c r="AH90">
        <f t="shared" si="97"/>
        <v>1.7106851818414939E-2</v>
      </c>
      <c r="AI90">
        <f t="shared" si="98"/>
        <v>0.21483902959582202</v>
      </c>
      <c r="AJ90">
        <f t="shared" si="99"/>
        <v>0.73342494716014162</v>
      </c>
      <c r="AK90">
        <f t="shared" si="100"/>
        <v>-0.31770289386441802</v>
      </c>
      <c r="AL90">
        <f t="shared" si="101"/>
        <v>-2.7570977669609169</v>
      </c>
      <c r="AM90">
        <f t="shared" si="102"/>
        <v>-5.1373887090913444</v>
      </c>
      <c r="AN90" s="19">
        <f t="shared" si="83"/>
        <v>4.3308972507617112</v>
      </c>
      <c r="AO90" s="19">
        <f t="shared" si="83"/>
        <v>4.3308667169644508</v>
      </c>
      <c r="AP90" s="19">
        <f t="shared" si="83"/>
        <v>4.3309635483821136</v>
      </c>
      <c r="AQ90" s="19">
        <f t="shared" si="83"/>
        <v>4.3306565486423896</v>
      </c>
      <c r="AR90" s="19">
        <f t="shared" si="83"/>
        <v>4.3316306877063484</v>
      </c>
      <c r="AS90" s="19">
        <f t="shared" si="83"/>
        <v>4.3285477591448442</v>
      </c>
      <c r="AT90" s="19">
        <f t="shared" si="83"/>
        <v>4.3383872902732801</v>
      </c>
      <c r="AU90" s="19">
        <f t="shared" si="103"/>
        <v>5.1169991617402797</v>
      </c>
      <c r="AV90"/>
      <c r="AW90">
        <v>-1850</v>
      </c>
      <c r="AX90">
        <f t="shared" si="72"/>
        <v>3.6359571861852708E-3</v>
      </c>
      <c r="AY90">
        <f t="shared" si="73"/>
        <v>-5.8986816303090167E-5</v>
      </c>
      <c r="AZ90">
        <f t="shared" si="74"/>
        <v>3.694944002488361E-3</v>
      </c>
      <c r="BA90">
        <f t="shared" si="75"/>
        <v>0.16280716916703564</v>
      </c>
      <c r="BB90">
        <f t="shared" si="76"/>
        <v>0.28260755553042405</v>
      </c>
      <c r="BC90">
        <f t="shared" si="77"/>
        <v>2.9892521941842873</v>
      </c>
      <c r="BD90">
        <f t="shared" si="78"/>
        <v>13.10308879821592</v>
      </c>
      <c r="BE90">
        <f t="shared" si="84"/>
        <v>2.623191299245649</v>
      </c>
      <c r="BF90">
        <f t="shared" si="84"/>
        <v>2.5333882885427292</v>
      </c>
      <c r="BG90">
        <f t="shared" si="84"/>
        <v>2.6575398050763051</v>
      </c>
      <c r="BH90">
        <f t="shared" si="84"/>
        <v>2.4830716645105371</v>
      </c>
      <c r="BI90">
        <f t="shared" si="84"/>
        <v>2.7235584773443584</v>
      </c>
      <c r="BJ90">
        <f t="shared" si="84"/>
        <v>2.3802532330262944</v>
      </c>
      <c r="BK90">
        <f t="shared" si="84"/>
        <v>2.8530309176867048</v>
      </c>
      <c r="BL90">
        <f t="shared" si="79"/>
        <v>2.1392186389465544</v>
      </c>
      <c r="BM90"/>
      <c r="BN90"/>
      <c r="BO90"/>
      <c r="BP90"/>
      <c r="BQ90"/>
      <c r="BR90"/>
      <c r="BS90"/>
      <c r="BT90"/>
    </row>
    <row r="91" spans="1:72" s="19" customFormat="1">
      <c r="A91" t="s">
        <v>215</v>
      </c>
      <c r="B91" s="3" t="s">
        <v>92</v>
      </c>
      <c r="C91" s="18">
        <v>54193.631600000001</v>
      </c>
      <c r="D91" t="s">
        <v>204</v>
      </c>
      <c r="E91" s="92">
        <f t="shared" si="86"/>
        <v>-677.99231144610451</v>
      </c>
      <c r="F91" s="19">
        <f t="shared" si="87"/>
        <v>-678</v>
      </c>
      <c r="G91" s="19">
        <f t="shared" si="88"/>
        <v>1.8811999994795769E-2</v>
      </c>
      <c r="J91" s="20"/>
      <c r="K91" s="19">
        <f>G91</f>
        <v>1.8811999994795769E-2</v>
      </c>
      <c r="O91" s="19">
        <f t="shared" ca="1" si="105"/>
        <v>-3.0541049811920469E-2</v>
      </c>
      <c r="P91" s="21">
        <f t="shared" si="104"/>
        <v>-7.2741755563478173E-4</v>
      </c>
      <c r="Q91" s="22">
        <f t="shared" si="89"/>
        <v>39175.131600000001</v>
      </c>
      <c r="R91" s="19">
        <f t="shared" si="85"/>
        <v>3.8178883821007344E-4</v>
      </c>
      <c r="S91" s="137">
        <v>1</v>
      </c>
      <c r="Z91">
        <f t="shared" si="90"/>
        <v>-678</v>
      </c>
      <c r="AA91" s="19">
        <f t="shared" si="91"/>
        <v>1.6379434262780157E-2</v>
      </c>
      <c r="AB91" s="19">
        <f t="shared" si="92"/>
        <v>1.7051481763808302E-3</v>
      </c>
      <c r="AC91" s="19">
        <f t="shared" si="93"/>
        <v>1.9539417550430552E-2</v>
      </c>
      <c r="AD91" s="19">
        <f t="shared" si="94"/>
        <v>2.4325657320156124E-3</v>
      </c>
      <c r="AE91" s="19">
        <f t="shared" si="95"/>
        <v>5.9173760405766522E-6</v>
      </c>
      <c r="AF91">
        <f t="shared" si="96"/>
        <v>1.9539417550430552E-2</v>
      </c>
      <c r="AG91" s="137"/>
      <c r="AH91">
        <f t="shared" si="97"/>
        <v>1.7106851818414939E-2</v>
      </c>
      <c r="AI91">
        <f t="shared" si="98"/>
        <v>0.21483902959582202</v>
      </c>
      <c r="AJ91">
        <f t="shared" si="99"/>
        <v>0.73342494716014162</v>
      </c>
      <c r="AK91">
        <f t="shared" si="100"/>
        <v>-0.31770289386441802</v>
      </c>
      <c r="AL91">
        <f t="shared" si="101"/>
        <v>-2.7570977669609169</v>
      </c>
      <c r="AM91">
        <f t="shared" si="102"/>
        <v>-5.1373887090913444</v>
      </c>
      <c r="AN91" s="19">
        <f t="shared" ref="AN91:AT100" si="106">$AU91+$AB$7*SIN(AO91)</f>
        <v>4.3308972507617112</v>
      </c>
      <c r="AO91" s="19">
        <f t="shared" si="106"/>
        <v>4.3308667169644508</v>
      </c>
      <c r="AP91" s="19">
        <f t="shared" si="106"/>
        <v>4.3309635483821136</v>
      </c>
      <c r="AQ91" s="19">
        <f t="shared" si="106"/>
        <v>4.3306565486423896</v>
      </c>
      <c r="AR91" s="19">
        <f t="shared" si="106"/>
        <v>4.3316306877063484</v>
      </c>
      <c r="AS91" s="19">
        <f t="shared" si="106"/>
        <v>4.3285477591448442</v>
      </c>
      <c r="AT91" s="19">
        <f t="shared" si="106"/>
        <v>4.3383872902732801</v>
      </c>
      <c r="AU91" s="19">
        <f t="shared" si="103"/>
        <v>5.1169991617402797</v>
      </c>
      <c r="AV91"/>
      <c r="AW91">
        <v>-1800</v>
      </c>
      <c r="AX91">
        <f t="shared" si="72"/>
        <v>5.0454261707484193E-3</v>
      </c>
      <c r="AY91">
        <f t="shared" si="73"/>
        <v>-8.9752949350292298E-5</v>
      </c>
      <c r="AZ91">
        <f t="shared" si="74"/>
        <v>5.1351791200987115E-3</v>
      </c>
      <c r="BA91">
        <f t="shared" si="75"/>
        <v>0.15987515637410643</v>
      </c>
      <c r="BB91">
        <f t="shared" si="76"/>
        <v>0.306326093073163</v>
      </c>
      <c r="BC91">
        <f t="shared" si="77"/>
        <v>3.014071981060725</v>
      </c>
      <c r="BD91">
        <f t="shared" si="78"/>
        <v>15.662472381166319</v>
      </c>
      <c r="BE91">
        <f t="shared" si="84"/>
        <v>2.7049919805401785</v>
      </c>
      <c r="BF91">
        <f t="shared" si="84"/>
        <v>2.5970984283024574</v>
      </c>
      <c r="BG91">
        <f t="shared" si="84"/>
        <v>2.7403064539351787</v>
      </c>
      <c r="BH91">
        <f t="shared" si="84"/>
        <v>2.5475942500201492</v>
      </c>
      <c r="BI91">
        <f t="shared" si="84"/>
        <v>2.8030038434418225</v>
      </c>
      <c r="BJ91">
        <f t="shared" si="84"/>
        <v>2.4552636026470163</v>
      </c>
      <c r="BK91">
        <f t="shared" si="84"/>
        <v>2.9165503281000023</v>
      </c>
      <c r="BL91">
        <f t="shared" si="79"/>
        <v>2.266257057154478</v>
      </c>
      <c r="BM91"/>
      <c r="BN91"/>
      <c r="BO91"/>
      <c r="BP91"/>
      <c r="BQ91"/>
      <c r="BR91"/>
      <c r="BS91"/>
      <c r="BT91"/>
    </row>
    <row r="92" spans="1:72" s="19" customFormat="1">
      <c r="A92" s="83" t="s">
        <v>101</v>
      </c>
      <c r="B92" s="84" t="s">
        <v>89</v>
      </c>
      <c r="C92" s="83">
        <v>54400.3747</v>
      </c>
      <c r="D92" s="83">
        <v>5.9999999999999995E-4</v>
      </c>
      <c r="E92" s="19">
        <f t="shared" si="86"/>
        <v>-593.49542291542275</v>
      </c>
      <c r="F92" s="19">
        <f t="shared" si="87"/>
        <v>-593.5</v>
      </c>
      <c r="G92" s="19">
        <f t="shared" si="88"/>
        <v>1.1199000000488013E-2</v>
      </c>
      <c r="J92" s="92">
        <f>G92</f>
        <v>1.1199000000488013E-2</v>
      </c>
      <c r="O92" s="19">
        <f t="shared" ca="1" si="105"/>
        <v>-2.8702331819707824E-2</v>
      </c>
      <c r="P92" s="21">
        <f t="shared" si="104"/>
        <v>-7.7135341779526845E-4</v>
      </c>
      <c r="Q92" s="22">
        <f t="shared" si="89"/>
        <v>39381.8747</v>
      </c>
      <c r="R92" s="19">
        <f t="shared" si="85"/>
        <v>1.4328936095860622E-4</v>
      </c>
      <c r="S92" s="137">
        <v>1</v>
      </c>
      <c r="Z92">
        <f t="shared" si="90"/>
        <v>-593.5</v>
      </c>
      <c r="AA92" s="19">
        <f t="shared" si="91"/>
        <v>1.5038922343529106E-2</v>
      </c>
      <c r="AB92" s="19">
        <f t="shared" si="92"/>
        <v>-4.6112757608363607E-3</v>
      </c>
      <c r="AC92" s="19">
        <f t="shared" si="93"/>
        <v>1.1970353418283281E-2</v>
      </c>
      <c r="AD92" s="19">
        <f t="shared" si="94"/>
        <v>-3.8399223430410929E-3</v>
      </c>
      <c r="AE92" s="19">
        <f t="shared" si="95"/>
        <v>1.4745003600586197E-5</v>
      </c>
      <c r="AF92">
        <f t="shared" si="96"/>
        <v>1.1970353418283281E-2</v>
      </c>
      <c r="AG92" s="137"/>
      <c r="AH92">
        <f t="shared" si="97"/>
        <v>1.5810275761324374E-2</v>
      </c>
      <c r="AI92">
        <f t="shared" si="98"/>
        <v>0.24031106317962447</v>
      </c>
      <c r="AJ92">
        <f t="shared" si="99"/>
        <v>0.7813996221669216</v>
      </c>
      <c r="AK92">
        <f t="shared" si="100"/>
        <v>-0.37454718993550545</v>
      </c>
      <c r="AL92">
        <f t="shared" si="101"/>
        <v>-2.683538954636008</v>
      </c>
      <c r="AM92">
        <f t="shared" si="102"/>
        <v>-4.2896897089991928</v>
      </c>
      <c r="AN92" s="19">
        <f t="shared" si="106"/>
        <v>4.5031660585110433</v>
      </c>
      <c r="AO92" s="19">
        <f t="shared" si="106"/>
        <v>4.5031470207542625</v>
      </c>
      <c r="AP92" s="19">
        <f t="shared" si="106"/>
        <v>4.5032552555258736</v>
      </c>
      <c r="AQ92" s="19">
        <f t="shared" si="106"/>
        <v>4.5026406446915441</v>
      </c>
      <c r="AR92" s="19">
        <f t="shared" si="106"/>
        <v>4.5061546827916965</v>
      </c>
      <c r="AS92" s="19">
        <f t="shared" si="106"/>
        <v>4.4867894919696338</v>
      </c>
      <c r="AT92" s="19">
        <f t="shared" si="106"/>
        <v>4.641995356131174</v>
      </c>
      <c r="AU92" s="19">
        <f t="shared" si="103"/>
        <v>5.3316940885116697</v>
      </c>
      <c r="AV92"/>
      <c r="AW92">
        <v>-1750</v>
      </c>
      <c r="AX92">
        <f t="shared" si="72"/>
        <v>6.359970258334853E-3</v>
      </c>
      <c r="AY92">
        <f t="shared" si="73"/>
        <v>-1.2031859547409948E-4</v>
      </c>
      <c r="AZ92">
        <f t="shared" si="74"/>
        <v>6.4802888538089522E-3</v>
      </c>
      <c r="BA92">
        <f t="shared" si="75"/>
        <v>0.15758929523973897</v>
      </c>
      <c r="BB92">
        <f t="shared" si="76"/>
        <v>0.32846694125035358</v>
      </c>
      <c r="BC92">
        <f t="shared" si="77"/>
        <v>3.0374208006498189</v>
      </c>
      <c r="BD92">
        <f t="shared" si="78"/>
        <v>19.181678997256782</v>
      </c>
      <c r="BE92">
        <f t="shared" ref="BE92:BK101" si="107">$BL92+$AB$7*SIN(BF92)</f>
        <v>2.7832066304292931</v>
      </c>
      <c r="BF92">
        <f t="shared" si="107"/>
        <v>2.6632116782140232</v>
      </c>
      <c r="BG92">
        <f t="shared" si="107"/>
        <v>2.8172641798657185</v>
      </c>
      <c r="BH92">
        <f t="shared" si="107"/>
        <v>2.6173563460852258</v>
      </c>
      <c r="BI92">
        <f t="shared" si="107"/>
        <v>2.8738720174266392</v>
      </c>
      <c r="BJ92">
        <f t="shared" si="107"/>
        <v>2.5382657265418715</v>
      </c>
      <c r="BK92">
        <f t="shared" si="107"/>
        <v>2.9695889186794582</v>
      </c>
      <c r="BL92">
        <f t="shared" si="79"/>
        <v>2.3932954753624012</v>
      </c>
      <c r="BM92"/>
      <c r="BN92"/>
      <c r="BO92"/>
      <c r="BP92"/>
      <c r="BQ92"/>
      <c r="BR92"/>
      <c r="BS92"/>
      <c r="BT92"/>
    </row>
    <row r="93" spans="1:72" s="19" customFormat="1">
      <c r="A93" t="s">
        <v>215</v>
      </c>
      <c r="B93" s="3" t="s">
        <v>89</v>
      </c>
      <c r="C93" s="18">
        <v>54402.823700000001</v>
      </c>
      <c r="D93" t="s">
        <v>204</v>
      </c>
      <c r="E93" s="92">
        <f t="shared" si="86"/>
        <v>-592.49450496453733</v>
      </c>
      <c r="F93" s="19">
        <f t="shared" si="87"/>
        <v>-592.5</v>
      </c>
      <c r="G93" s="19">
        <f t="shared" si="88"/>
        <v>1.3444999996863771E-2</v>
      </c>
      <c r="J93" s="20"/>
      <c r="K93" s="19">
        <f>G93</f>
        <v>1.3444999996863771E-2</v>
      </c>
      <c r="O93" s="19">
        <f t="shared" ca="1" si="105"/>
        <v>-2.8680571843468623E-2</v>
      </c>
      <c r="P93" s="21">
        <f t="shared" si="104"/>
        <v>-7.7186994050036325E-4</v>
      </c>
      <c r="Q93" s="22">
        <f t="shared" si="89"/>
        <v>39384.323700000001</v>
      </c>
      <c r="R93" s="19">
        <f t="shared" si="85"/>
        <v>2.0211939081592808E-4</v>
      </c>
      <c r="S93" s="137">
        <v>1</v>
      </c>
      <c r="Z93">
        <f t="shared" si="90"/>
        <v>-592.5</v>
      </c>
      <c r="AA93" s="19">
        <f t="shared" si="91"/>
        <v>1.5019063148717697E-2</v>
      </c>
      <c r="AB93" s="19">
        <f t="shared" si="92"/>
        <v>-2.3459330923542888E-3</v>
      </c>
      <c r="AC93" s="19">
        <f t="shared" si="93"/>
        <v>1.4216869937364134E-2</v>
      </c>
      <c r="AD93" s="19">
        <f t="shared" si="94"/>
        <v>-1.5740631518539258E-3</v>
      </c>
      <c r="AE93" s="19">
        <f t="shared" si="95"/>
        <v>2.4776748060243152E-6</v>
      </c>
      <c r="AF93">
        <f t="shared" si="96"/>
        <v>1.4216869937364134E-2</v>
      </c>
      <c r="AG93" s="137"/>
      <c r="AH93">
        <f t="shared" si="97"/>
        <v>1.579093308921806E-2</v>
      </c>
      <c r="AI93">
        <f t="shared" si="98"/>
        <v>0.24067779496918673</v>
      </c>
      <c r="AJ93">
        <f t="shared" si="99"/>
        <v>0.78200965258289123</v>
      </c>
      <c r="AK93">
        <f t="shared" si="100"/>
        <v>-0.37529011066506895</v>
      </c>
      <c r="AL93">
        <f t="shared" si="101"/>
        <v>-2.6825607910796534</v>
      </c>
      <c r="AM93">
        <f t="shared" si="102"/>
        <v>-4.2802206846450073</v>
      </c>
      <c r="AN93" s="19">
        <f t="shared" si="106"/>
        <v>4.5053281936456493</v>
      </c>
      <c r="AO93" s="19">
        <f t="shared" si="106"/>
        <v>4.505310122868849</v>
      </c>
      <c r="AP93" s="19">
        <f t="shared" si="106"/>
        <v>4.5054139168327465</v>
      </c>
      <c r="AQ93" s="19">
        <f t="shared" si="106"/>
        <v>4.5048184475416395</v>
      </c>
      <c r="AR93" s="19">
        <f t="shared" si="106"/>
        <v>4.5082579369883193</v>
      </c>
      <c r="AS93" s="19">
        <f t="shared" si="106"/>
        <v>4.4891104191428788</v>
      </c>
      <c r="AT93" s="19">
        <f t="shared" si="106"/>
        <v>4.645787540867925</v>
      </c>
      <c r="AU93" s="19">
        <f t="shared" si="103"/>
        <v>5.3342348568758284</v>
      </c>
      <c r="AV93"/>
      <c r="AW93">
        <v>-1700</v>
      </c>
      <c r="AX93">
        <f t="shared" si="72"/>
        <v>7.5569030704590199E-3</v>
      </c>
      <c r="AY93">
        <f t="shared" si="73"/>
        <v>-1.5068375467451166E-4</v>
      </c>
      <c r="AZ93">
        <f t="shared" si="74"/>
        <v>7.7075868251335316E-3</v>
      </c>
      <c r="BA93">
        <f t="shared" si="75"/>
        <v>0.15587989197034691</v>
      </c>
      <c r="BB93">
        <f t="shared" si="76"/>
        <v>0.34883933223688346</v>
      </c>
      <c r="BC93">
        <f t="shared" si="77"/>
        <v>3.0590731539338369</v>
      </c>
      <c r="BD93">
        <f t="shared" si="78"/>
        <v>24.222940858907158</v>
      </c>
      <c r="BE93">
        <f t="shared" si="107"/>
        <v>2.8566600530046093</v>
      </c>
      <c r="BF93">
        <f t="shared" si="107"/>
        <v>2.7332615241379941</v>
      </c>
      <c r="BG93">
        <f t="shared" si="107"/>
        <v>2.8874768813644978</v>
      </c>
      <c r="BH93">
        <f t="shared" si="107"/>
        <v>2.693262162807688</v>
      </c>
      <c r="BI93">
        <f t="shared" si="107"/>
        <v>2.9359819323073566</v>
      </c>
      <c r="BJ93">
        <f t="shared" si="107"/>
        <v>2.6286671707153877</v>
      </c>
      <c r="BK93">
        <f t="shared" si="107"/>
        <v>3.0133393495612926</v>
      </c>
      <c r="BL93">
        <f t="shared" si="79"/>
        <v>2.5203338935703243</v>
      </c>
      <c r="BM93"/>
      <c r="BN93"/>
      <c r="BO93"/>
      <c r="BP93"/>
      <c r="BQ93"/>
      <c r="BR93"/>
      <c r="BS93"/>
      <c r="BT93"/>
    </row>
    <row r="94" spans="1:72" s="19" customFormat="1">
      <c r="A94" t="s">
        <v>215</v>
      </c>
      <c r="B94" s="3" t="s">
        <v>89</v>
      </c>
      <c r="C94" s="18">
        <v>54402.823700000001</v>
      </c>
      <c r="D94" t="s">
        <v>204</v>
      </c>
      <c r="E94" s="92">
        <f t="shared" si="86"/>
        <v>-592.49450496453733</v>
      </c>
      <c r="F94" s="19">
        <f t="shared" si="87"/>
        <v>-592.5</v>
      </c>
      <c r="G94" s="19">
        <f t="shared" si="88"/>
        <v>1.3444999996863771E-2</v>
      </c>
      <c r="J94" s="20"/>
      <c r="K94" s="19">
        <f>G94</f>
        <v>1.3444999996863771E-2</v>
      </c>
      <c r="O94" s="19">
        <f t="shared" ca="1" si="105"/>
        <v>-2.8680571843468623E-2</v>
      </c>
      <c r="P94" s="21">
        <f t="shared" si="104"/>
        <v>-7.7186994050036325E-4</v>
      </c>
      <c r="Q94" s="22">
        <f t="shared" si="89"/>
        <v>39384.323700000001</v>
      </c>
      <c r="R94" s="19">
        <f t="shared" si="85"/>
        <v>2.0211939081592808E-4</v>
      </c>
      <c r="S94" s="137">
        <v>1</v>
      </c>
      <c r="Z94">
        <f t="shared" si="90"/>
        <v>-592.5</v>
      </c>
      <c r="AA94" s="19">
        <f t="shared" si="91"/>
        <v>1.5019063148717697E-2</v>
      </c>
      <c r="AB94" s="19">
        <f t="shared" si="92"/>
        <v>-2.3459330923542888E-3</v>
      </c>
      <c r="AC94" s="19">
        <f t="shared" si="93"/>
        <v>1.4216869937364134E-2</v>
      </c>
      <c r="AD94" s="19">
        <f t="shared" si="94"/>
        <v>-1.5740631518539258E-3</v>
      </c>
      <c r="AE94" s="19">
        <f t="shared" si="95"/>
        <v>2.4776748060243152E-6</v>
      </c>
      <c r="AF94">
        <f t="shared" si="96"/>
        <v>1.4216869937364134E-2</v>
      </c>
      <c r="AG94" s="137"/>
      <c r="AH94">
        <f t="shared" si="97"/>
        <v>1.579093308921806E-2</v>
      </c>
      <c r="AI94">
        <f t="shared" si="98"/>
        <v>0.24067779496918673</v>
      </c>
      <c r="AJ94">
        <f t="shared" si="99"/>
        <v>0.78200965258289123</v>
      </c>
      <c r="AK94">
        <f t="shared" si="100"/>
        <v>-0.37529011066506895</v>
      </c>
      <c r="AL94">
        <f t="shared" si="101"/>
        <v>-2.6825607910796534</v>
      </c>
      <c r="AM94">
        <f t="shared" si="102"/>
        <v>-4.2802206846450073</v>
      </c>
      <c r="AN94" s="19">
        <f t="shared" si="106"/>
        <v>4.5053281936456493</v>
      </c>
      <c r="AO94" s="19">
        <f t="shared" si="106"/>
        <v>4.505310122868849</v>
      </c>
      <c r="AP94" s="19">
        <f t="shared" si="106"/>
        <v>4.5054139168327465</v>
      </c>
      <c r="AQ94" s="19">
        <f t="shared" si="106"/>
        <v>4.5048184475416395</v>
      </c>
      <c r="AR94" s="19">
        <f t="shared" si="106"/>
        <v>4.5082579369883193</v>
      </c>
      <c r="AS94" s="19">
        <f t="shared" si="106"/>
        <v>4.4891104191428788</v>
      </c>
      <c r="AT94" s="19">
        <f t="shared" si="106"/>
        <v>4.645787540867925</v>
      </c>
      <c r="AU94" s="19">
        <f t="shared" si="103"/>
        <v>5.3342348568758284</v>
      </c>
      <c r="AV94"/>
      <c r="AW94">
        <v>-1650</v>
      </c>
      <c r="AX94">
        <f t="shared" si="72"/>
        <v>8.6240723909433818E-3</v>
      </c>
      <c r="AY94">
        <f t="shared" si="73"/>
        <v>-1.8084842695152882E-4</v>
      </c>
      <c r="AZ94">
        <f t="shared" si="74"/>
        <v>8.8049208178949106E-3</v>
      </c>
      <c r="BA94">
        <f t="shared" si="75"/>
        <v>0.1546618983490885</v>
      </c>
      <c r="BB94">
        <f t="shared" si="76"/>
        <v>0.36734712031903455</v>
      </c>
      <c r="BC94">
        <f t="shared" si="77"/>
        <v>3.0788959081304577</v>
      </c>
      <c r="BD94">
        <f t="shared" si="78"/>
        <v>31.889132289795036</v>
      </c>
      <c r="BE94">
        <f t="shared" si="107"/>
        <v>2.9245381611538104</v>
      </c>
      <c r="BF94">
        <f t="shared" si="107"/>
        <v>2.8082203483938954</v>
      </c>
      <c r="BG94">
        <f t="shared" si="107"/>
        <v>2.9505295934166287</v>
      </c>
      <c r="BH94">
        <f t="shared" si="107"/>
        <v>2.7755555332386823</v>
      </c>
      <c r="BI94">
        <f t="shared" si="107"/>
        <v>2.9896714209777504</v>
      </c>
      <c r="BJ94">
        <f t="shared" si="107"/>
        <v>2.7255650574345864</v>
      </c>
      <c r="BK94">
        <f t="shared" si="107"/>
        <v>3.0491439787684005</v>
      </c>
      <c r="BL94">
        <f t="shared" si="79"/>
        <v>2.6473723117782479</v>
      </c>
      <c r="BM94"/>
      <c r="BN94"/>
      <c r="BO94"/>
      <c r="BP94"/>
      <c r="BQ94"/>
      <c r="BR94"/>
      <c r="BS94"/>
      <c r="BT94"/>
    </row>
    <row r="95" spans="1:72" s="19" customFormat="1">
      <c r="A95" t="s">
        <v>215</v>
      </c>
      <c r="B95" s="3" t="s">
        <v>92</v>
      </c>
      <c r="C95" s="18">
        <v>54408.942300000002</v>
      </c>
      <c r="D95" t="s">
        <v>204</v>
      </c>
      <c r="E95" s="92">
        <f t="shared" si="86"/>
        <v>-589.99380403587782</v>
      </c>
      <c r="F95" s="19">
        <f t="shared" si="87"/>
        <v>-590</v>
      </c>
      <c r="G95" s="19">
        <f t="shared" si="88"/>
        <v>1.5160000002651941E-2</v>
      </c>
      <c r="J95" s="20"/>
      <c r="K95" s="19">
        <f>G95</f>
        <v>1.5160000002651941E-2</v>
      </c>
      <c r="O95" s="19">
        <f t="shared" ca="1" si="105"/>
        <v>-2.8626171902870614E-2</v>
      </c>
      <c r="P95" s="21">
        <f t="shared" si="104"/>
        <v>-7.7316089641098489E-4</v>
      </c>
      <c r="Q95" s="22">
        <f t="shared" si="89"/>
        <v>39390.442300000002</v>
      </c>
      <c r="R95" s="19">
        <f t="shared" si="85"/>
        <v>2.5386561623542774E-4</v>
      </c>
      <c r="S95" s="137">
        <v>1</v>
      </c>
      <c r="Z95">
        <f t="shared" si="90"/>
        <v>-590</v>
      </c>
      <c r="AA95" s="19">
        <f t="shared" si="91"/>
        <v>1.4968961284004823E-2</v>
      </c>
      <c r="AB95" s="19">
        <f t="shared" si="92"/>
        <v>-5.8212217776386702E-4</v>
      </c>
      <c r="AC95" s="19">
        <f t="shared" si="93"/>
        <v>1.5933160899062927E-2</v>
      </c>
      <c r="AD95" s="19">
        <f t="shared" si="94"/>
        <v>1.9103871864711852E-4</v>
      </c>
      <c r="AE95" s="19">
        <f t="shared" si="95"/>
        <v>3.6495792022332908E-8</v>
      </c>
      <c r="AF95">
        <f t="shared" si="96"/>
        <v>1.5933160899062927E-2</v>
      </c>
      <c r="AG95" s="137"/>
      <c r="AH95">
        <f t="shared" si="97"/>
        <v>1.5742122180415808E-2</v>
      </c>
      <c r="AI95">
        <f t="shared" si="98"/>
        <v>0.24160276248970114</v>
      </c>
      <c r="AJ95">
        <f t="shared" si="99"/>
        <v>0.78353962578533776</v>
      </c>
      <c r="AK95">
        <f t="shared" si="100"/>
        <v>-0.377155814422373</v>
      </c>
      <c r="AL95">
        <f t="shared" si="101"/>
        <v>-2.6801022302083419</v>
      </c>
      <c r="AM95">
        <f t="shared" si="102"/>
        <v>-4.2565949284105615</v>
      </c>
      <c r="AN95" s="19">
        <f t="shared" si="106"/>
        <v>4.5107480604140173</v>
      </c>
      <c r="AO95" s="19">
        <f t="shared" si="106"/>
        <v>4.5107322790141504</v>
      </c>
      <c r="AP95" s="19">
        <f t="shared" si="106"/>
        <v>4.5108253243452516</v>
      </c>
      <c r="AQ95" s="19">
        <f t="shared" si="106"/>
        <v>4.5102773495276205</v>
      </c>
      <c r="AR95" s="19">
        <f t="shared" si="106"/>
        <v>4.5135259975240345</v>
      </c>
      <c r="AS95" s="19">
        <f t="shared" si="106"/>
        <v>4.4949649756602801</v>
      </c>
      <c r="AT95" s="19">
        <f t="shared" si="106"/>
        <v>4.6552874286571386</v>
      </c>
      <c r="AU95" s="19">
        <f t="shared" si="103"/>
        <v>5.3405867777862248</v>
      </c>
      <c r="AV95"/>
      <c r="AW95">
        <v>-1600</v>
      </c>
      <c r="AX95">
        <f t="shared" si="72"/>
        <v>9.5623847122516537E-3</v>
      </c>
      <c r="AY95">
        <f t="shared" si="73"/>
        <v>-2.1081261230515092E-4</v>
      </c>
      <c r="AZ95">
        <f t="shared" si="74"/>
        <v>9.7731973245568041E-3</v>
      </c>
      <c r="BA95">
        <f t="shared" si="75"/>
        <v>0.1538431748868031</v>
      </c>
      <c r="BB95">
        <f t="shared" si="76"/>
        <v>0.38403956608444101</v>
      </c>
      <c r="BC95">
        <f t="shared" si="77"/>
        <v>3.0969081984742735</v>
      </c>
      <c r="BD95">
        <f t="shared" si="78"/>
        <v>44.750846806431525</v>
      </c>
      <c r="BE95">
        <f t="shared" si="107"/>
        <v>2.9866219503384146</v>
      </c>
      <c r="BF95">
        <f t="shared" si="107"/>
        <v>2.8883506647298396</v>
      </c>
      <c r="BG95">
        <f t="shared" si="107"/>
        <v>3.0066621958651294</v>
      </c>
      <c r="BH95">
        <f t="shared" si="107"/>
        <v>2.8638307128928346</v>
      </c>
      <c r="BI95">
        <f t="shared" si="107"/>
        <v>3.0358232502068367</v>
      </c>
      <c r="BJ95">
        <f t="shared" si="107"/>
        <v>2.8278375360792474</v>
      </c>
      <c r="BK95">
        <f t="shared" si="107"/>
        <v>3.0784732273369491</v>
      </c>
      <c r="BL95">
        <f t="shared" si="79"/>
        <v>2.7744107299861716</v>
      </c>
      <c r="BM95"/>
      <c r="BN95"/>
      <c r="BO95"/>
      <c r="BP95"/>
      <c r="BQ95"/>
      <c r="BR95"/>
      <c r="BS95"/>
      <c r="BT95"/>
    </row>
    <row r="96" spans="1:72" s="19" customFormat="1">
      <c r="A96" t="s">
        <v>215</v>
      </c>
      <c r="B96" s="3" t="s">
        <v>92</v>
      </c>
      <c r="C96" s="18">
        <v>54408.942300000002</v>
      </c>
      <c r="D96" t="s">
        <v>204</v>
      </c>
      <c r="E96" s="92">
        <f t="shared" si="86"/>
        <v>-589.99380403587782</v>
      </c>
      <c r="F96" s="19">
        <f t="shared" si="87"/>
        <v>-590</v>
      </c>
      <c r="G96" s="19">
        <f t="shared" si="88"/>
        <v>1.5160000002651941E-2</v>
      </c>
      <c r="J96" s="20"/>
      <c r="K96" s="19">
        <f>G96</f>
        <v>1.5160000002651941E-2</v>
      </c>
      <c r="O96" s="19">
        <f t="shared" ca="1" si="105"/>
        <v>-2.8626171902870614E-2</v>
      </c>
      <c r="P96" s="21">
        <f t="shared" si="104"/>
        <v>-7.7316089641098489E-4</v>
      </c>
      <c r="Q96" s="22">
        <f t="shared" si="89"/>
        <v>39390.442300000002</v>
      </c>
      <c r="R96" s="19">
        <f t="shared" si="85"/>
        <v>2.5386561623542774E-4</v>
      </c>
      <c r="S96" s="137">
        <v>1</v>
      </c>
      <c r="Z96">
        <f t="shared" si="90"/>
        <v>-590</v>
      </c>
      <c r="AA96" s="19">
        <f t="shared" si="91"/>
        <v>1.4968961284004823E-2</v>
      </c>
      <c r="AB96" s="19">
        <f t="shared" si="92"/>
        <v>-5.8212217776386702E-4</v>
      </c>
      <c r="AC96" s="19">
        <f t="shared" si="93"/>
        <v>1.5933160899062927E-2</v>
      </c>
      <c r="AD96" s="19">
        <f t="shared" si="94"/>
        <v>1.9103871864711852E-4</v>
      </c>
      <c r="AE96" s="19">
        <f t="shared" si="95"/>
        <v>3.6495792022332908E-8</v>
      </c>
      <c r="AF96">
        <f t="shared" si="96"/>
        <v>1.5933160899062927E-2</v>
      </c>
      <c r="AG96" s="137"/>
      <c r="AH96">
        <f t="shared" si="97"/>
        <v>1.5742122180415808E-2</v>
      </c>
      <c r="AI96">
        <f t="shared" si="98"/>
        <v>0.24160276248970114</v>
      </c>
      <c r="AJ96">
        <f t="shared" si="99"/>
        <v>0.78353962578533776</v>
      </c>
      <c r="AK96">
        <f t="shared" si="100"/>
        <v>-0.377155814422373</v>
      </c>
      <c r="AL96">
        <f t="shared" si="101"/>
        <v>-2.6801022302083419</v>
      </c>
      <c r="AM96">
        <f t="shared" si="102"/>
        <v>-4.2565949284105615</v>
      </c>
      <c r="AN96" s="19">
        <f t="shared" si="106"/>
        <v>4.5107480604140173</v>
      </c>
      <c r="AO96" s="19">
        <f t="shared" si="106"/>
        <v>4.5107322790141504</v>
      </c>
      <c r="AP96" s="19">
        <f t="shared" si="106"/>
        <v>4.5108253243452516</v>
      </c>
      <c r="AQ96" s="19">
        <f t="shared" si="106"/>
        <v>4.5102773495276205</v>
      </c>
      <c r="AR96" s="19">
        <f t="shared" si="106"/>
        <v>4.5135259975240345</v>
      </c>
      <c r="AS96" s="19">
        <f t="shared" si="106"/>
        <v>4.4949649756602801</v>
      </c>
      <c r="AT96" s="19">
        <f t="shared" si="106"/>
        <v>4.6552874286571386</v>
      </c>
      <c r="AU96" s="19">
        <f t="shared" si="103"/>
        <v>5.3405867777862248</v>
      </c>
      <c r="AV96"/>
      <c r="AW96">
        <v>-1550</v>
      </c>
      <c r="AX96">
        <f t="shared" si="72"/>
        <v>1.0385885739246608E-2</v>
      </c>
      <c r="AY96">
        <f t="shared" si="73"/>
        <v>-2.4057631073537815E-4</v>
      </c>
      <c r="AZ96">
        <f t="shared" si="74"/>
        <v>1.0626462049981985E-2</v>
      </c>
      <c r="BA96">
        <f t="shared" si="75"/>
        <v>0.15333614244538207</v>
      </c>
      <c r="BB96">
        <f t="shared" si="76"/>
        <v>0.39914307102938112</v>
      </c>
      <c r="BC96">
        <f t="shared" si="77"/>
        <v>3.113322851634853</v>
      </c>
      <c r="BD96">
        <f t="shared" si="78"/>
        <v>70.742158168034734</v>
      </c>
      <c r="BE96">
        <f t="shared" si="107"/>
        <v>3.0434417970076573</v>
      </c>
      <c r="BF96">
        <f t="shared" si="107"/>
        <v>2.9731559325095627</v>
      </c>
      <c r="BG96">
        <f t="shared" si="107"/>
        <v>3.0568317041054769</v>
      </c>
      <c r="BH96">
        <f t="shared" si="107"/>
        <v>2.9570977999792434</v>
      </c>
      <c r="BI96">
        <f t="shared" si="107"/>
        <v>3.075844584439309</v>
      </c>
      <c r="BJ96">
        <f t="shared" si="107"/>
        <v>2.934212145963103</v>
      </c>
      <c r="BK96">
        <f t="shared" si="107"/>
        <v>3.1029018804428872</v>
      </c>
      <c r="BL96">
        <f t="shared" si="79"/>
        <v>2.9014491481940947</v>
      </c>
      <c r="BM96"/>
      <c r="BN96"/>
      <c r="BO96"/>
      <c r="BP96"/>
      <c r="BQ96"/>
      <c r="BR96"/>
      <c r="BS96"/>
      <c r="BT96"/>
    </row>
    <row r="97" spans="1:72" s="19" customFormat="1">
      <c r="A97" s="83" t="s">
        <v>101</v>
      </c>
      <c r="B97" s="84" t="s">
        <v>92</v>
      </c>
      <c r="C97" s="83">
        <v>54433.410100000001</v>
      </c>
      <c r="D97" s="83">
        <v>5.9999999999999995E-4</v>
      </c>
      <c r="E97" s="19">
        <f t="shared" si="86"/>
        <v>-579.99369777264144</v>
      </c>
      <c r="F97" s="19">
        <f t="shared" si="87"/>
        <v>-580</v>
      </c>
      <c r="G97" s="19">
        <f t="shared" si="88"/>
        <v>1.5419999996083789E-2</v>
      </c>
      <c r="J97" s="92">
        <f>G97</f>
        <v>1.5419999996083789E-2</v>
      </c>
      <c r="O97" s="19">
        <f t="shared" ca="1" si="105"/>
        <v>-2.8408572140478587E-2</v>
      </c>
      <c r="P97" s="21">
        <f t="shared" si="104"/>
        <v>-7.7831970788038612E-4</v>
      </c>
      <c r="Q97" s="22">
        <f t="shared" si="89"/>
        <v>39414.910100000001</v>
      </c>
      <c r="R97" s="19">
        <f t="shared" si="85"/>
        <v>2.6238556123183403E-4</v>
      </c>
      <c r="S97" s="137">
        <v>1</v>
      </c>
      <c r="Z97">
        <f t="shared" si="90"/>
        <v>-580</v>
      </c>
      <c r="AA97" s="19">
        <f t="shared" si="91"/>
        <v>1.4761955461971191E-2</v>
      </c>
      <c r="AB97" s="19">
        <f t="shared" si="92"/>
        <v>-1.202751737677879E-4</v>
      </c>
      <c r="AC97" s="19">
        <f t="shared" si="93"/>
        <v>1.6198319703964174E-2</v>
      </c>
      <c r="AD97" s="19">
        <f t="shared" si="94"/>
        <v>6.5804453411259789E-4</v>
      </c>
      <c r="AE97" s="19">
        <f t="shared" si="95"/>
        <v>4.3302260887546602E-7</v>
      </c>
      <c r="AF97">
        <f t="shared" si="96"/>
        <v>1.6198319703964174E-2</v>
      </c>
      <c r="AG97" s="137"/>
      <c r="AH97">
        <f t="shared" si="97"/>
        <v>1.5540275169851576E-2</v>
      </c>
      <c r="AI97">
        <f t="shared" si="98"/>
        <v>0.24542288406585178</v>
      </c>
      <c r="AJ97">
        <f t="shared" si="99"/>
        <v>0.78973083594966265</v>
      </c>
      <c r="AK97">
        <f t="shared" si="100"/>
        <v>-0.38474180215354703</v>
      </c>
      <c r="AL97">
        <f t="shared" si="101"/>
        <v>-2.670074401058574</v>
      </c>
      <c r="AM97">
        <f t="shared" si="102"/>
        <v>-4.1627382217113489</v>
      </c>
      <c r="AN97" s="19">
        <f t="shared" si="106"/>
        <v>4.5326398611386161</v>
      </c>
      <c r="AO97" s="19">
        <f t="shared" si="106"/>
        <v>4.5326314294152343</v>
      </c>
      <c r="AP97" s="19">
        <f t="shared" si="106"/>
        <v>4.5326871162551665</v>
      </c>
      <c r="AQ97" s="19">
        <f t="shared" si="106"/>
        <v>4.5323196509487556</v>
      </c>
      <c r="AR97" s="19">
        <f t="shared" si="106"/>
        <v>4.534758364435687</v>
      </c>
      <c r="AS97" s="19">
        <f t="shared" si="106"/>
        <v>4.5191422767766465</v>
      </c>
      <c r="AT97" s="19">
        <f t="shared" si="106"/>
        <v>4.693562189117034</v>
      </c>
      <c r="AU97" s="19">
        <f t="shared" si="103"/>
        <v>5.3659944614278086</v>
      </c>
      <c r="AV97"/>
      <c r="AW97">
        <v>-1500</v>
      </c>
      <c r="AX97">
        <f t="shared" si="72"/>
        <v>1.1119377679512972E-2</v>
      </c>
      <c r="AY97">
        <f t="shared" si="73"/>
        <v>-2.7013952224221038E-4</v>
      </c>
      <c r="AZ97">
        <f t="shared" si="74"/>
        <v>1.1389517201755182E-2</v>
      </c>
      <c r="BA97">
        <f t="shared" si="75"/>
        <v>0.15306969343475985</v>
      </c>
      <c r="BB97">
        <f t="shared" si="76"/>
        <v>0.41306266433088001</v>
      </c>
      <c r="BC97">
        <f t="shared" si="77"/>
        <v>3.1285552774471657</v>
      </c>
      <c r="BD97">
        <f t="shared" si="78"/>
        <v>153.40292779601126</v>
      </c>
      <c r="BE97">
        <f t="shared" si="107"/>
        <v>3.0963015033494812</v>
      </c>
      <c r="BF97">
        <f t="shared" si="107"/>
        <v>3.0614434057505711</v>
      </c>
      <c r="BG97">
        <f t="shared" si="107"/>
        <v>3.1026740335239475</v>
      </c>
      <c r="BH97">
        <f t="shared" si="107"/>
        <v>3.0538931862202912</v>
      </c>
      <c r="BI97">
        <f t="shared" si="107"/>
        <v>3.1115934066117736</v>
      </c>
      <c r="BJ97">
        <f t="shared" si="107"/>
        <v>3.0433169269681457</v>
      </c>
      <c r="BK97">
        <f t="shared" si="107"/>
        <v>3.1240837064846843</v>
      </c>
      <c r="BL97">
        <f t="shared" si="79"/>
        <v>3.0284875664020183</v>
      </c>
      <c r="BM97"/>
      <c r="BN97"/>
      <c r="BO97"/>
      <c r="BP97"/>
      <c r="BQ97"/>
      <c r="BR97"/>
      <c r="BS97"/>
      <c r="BT97"/>
    </row>
    <row r="98" spans="1:72" s="19" customFormat="1">
      <c r="A98" s="83" t="s">
        <v>100</v>
      </c>
      <c r="B98" s="84" t="s">
        <v>89</v>
      </c>
      <c r="C98" s="83">
        <v>54515.373599999999</v>
      </c>
      <c r="D98" s="83">
        <v>5.9999999999999995E-4</v>
      </c>
      <c r="E98" s="19">
        <f t="shared" si="86"/>
        <v>-546.49482538906796</v>
      </c>
      <c r="F98" s="19">
        <f t="shared" si="87"/>
        <v>-546.5</v>
      </c>
      <c r="G98" s="19">
        <f t="shared" si="88"/>
        <v>1.2660999993386213E-2</v>
      </c>
      <c r="J98" s="92">
        <f>G98</f>
        <v>1.2660999993386213E-2</v>
      </c>
      <c r="O98" s="19">
        <f t="shared" ca="1" si="105"/>
        <v>-2.7679612936465287E-2</v>
      </c>
      <c r="P98" s="21">
        <f t="shared" si="104"/>
        <v>-7.9554329438905709E-4</v>
      </c>
      <c r="Q98" s="22">
        <f t="shared" si="89"/>
        <v>39496.873599999999</v>
      </c>
      <c r="R98" s="19">
        <f t="shared" si="85"/>
        <v>1.8107855725576968E-4</v>
      </c>
      <c r="S98" s="137">
        <v>1</v>
      </c>
      <c r="Z98">
        <f t="shared" si="90"/>
        <v>-546.5</v>
      </c>
      <c r="AA98" s="19">
        <f t="shared" si="91"/>
        <v>1.3986621909399312E-2</v>
      </c>
      <c r="AB98" s="19">
        <f t="shared" si="92"/>
        <v>-2.121165210402157E-3</v>
      </c>
      <c r="AC98" s="19">
        <f t="shared" si="93"/>
        <v>1.345654328777527E-2</v>
      </c>
      <c r="AD98" s="19">
        <f t="shared" si="94"/>
        <v>-1.3256219160130995E-3</v>
      </c>
      <c r="AE98" s="19">
        <f t="shared" si="95"/>
        <v>1.7572734642142411E-6</v>
      </c>
      <c r="AF98">
        <f t="shared" si="96"/>
        <v>1.345654328777527E-2</v>
      </c>
      <c r="AG98" s="137"/>
      <c r="AH98">
        <f t="shared" si="97"/>
        <v>1.478216520378837E-2</v>
      </c>
      <c r="AI98">
        <f t="shared" si="98"/>
        <v>0.25980226273622797</v>
      </c>
      <c r="AJ98">
        <f t="shared" si="99"/>
        <v>0.81135940910480442</v>
      </c>
      <c r="AK98">
        <f t="shared" si="100"/>
        <v>-0.41172829386070625</v>
      </c>
      <c r="AL98">
        <f t="shared" si="101"/>
        <v>-2.63397055544488</v>
      </c>
      <c r="AM98">
        <f t="shared" si="102"/>
        <v>-3.8549695279899168</v>
      </c>
      <c r="AN98" s="19">
        <f t="shared" si="106"/>
        <v>4.6086605233780196</v>
      </c>
      <c r="AO98" s="19">
        <f t="shared" si="106"/>
        <v>4.608660574821263</v>
      </c>
      <c r="AP98" s="19">
        <f t="shared" si="106"/>
        <v>4.6086599882457691</v>
      </c>
      <c r="AQ98" s="19">
        <f t="shared" si="106"/>
        <v>4.6086666767994497</v>
      </c>
      <c r="AR98" s="19">
        <f t="shared" si="106"/>
        <v>4.608590434592795</v>
      </c>
      <c r="AS98" s="19">
        <f t="shared" si="106"/>
        <v>4.6094628476366726</v>
      </c>
      <c r="AT98" s="19">
        <f t="shared" si="106"/>
        <v>4.8248958128881902</v>
      </c>
      <c r="AU98" s="19">
        <f t="shared" si="103"/>
        <v>5.4511102016271176</v>
      </c>
      <c r="AV98"/>
      <c r="AW98">
        <v>-1450</v>
      </c>
      <c r="AX98">
        <f t="shared" ref="AX98:AX129" si="108">AB$3+AB$4*AW98+AB$5*AW98^2+AZ98</f>
        <v>1.1793884019435394E-2</v>
      </c>
      <c r="AY98">
        <f t="shared" ref="AY98:AY129" si="109">AB$3+AB$4*AW98+AB$5*AW98^2</f>
        <v>-2.9950224682564764E-4</v>
      </c>
      <c r="AZ98">
        <f t="shared" ref="AZ98:AZ129" si="110">$AB$6*($AB$11/BA98*BB98+$AB$12)</f>
        <v>1.209338626626104E-2</v>
      </c>
      <c r="BA98">
        <f t="shared" ref="BA98:BA129" si="111">1+$AB$7*COS(BC98)</f>
        <v>0.15299878963320301</v>
      </c>
      <c r="BB98">
        <f t="shared" ref="BB98:BB129" si="112">SIN(BC98+RADIANS($AB$9))</f>
        <v>0.4263447949117754</v>
      </c>
      <c r="BC98">
        <f t="shared" ref="BC98:BC129" si="113">2*ATAN(BD98)</f>
        <v>-3.13999645751844</v>
      </c>
      <c r="BD98">
        <f t="shared" ref="BD98:BD129" si="114">SQRT((1+$AB$7)/(1-$AB$7))*TAN(BE98/2)</f>
        <v>-1252.9786354279227</v>
      </c>
      <c r="BE98">
        <f t="shared" si="107"/>
        <v>3.1471386101983034</v>
      </c>
      <c r="BF98">
        <f t="shared" si="107"/>
        <v>3.1514952377948933</v>
      </c>
      <c r="BG98">
        <f t="shared" si="107"/>
        <v>3.1463515097103549</v>
      </c>
      <c r="BH98">
        <f t="shared" si="107"/>
        <v>3.1524245656453043</v>
      </c>
      <c r="BI98">
        <f t="shared" si="107"/>
        <v>3.1452543035451774</v>
      </c>
      <c r="BJ98">
        <f t="shared" si="107"/>
        <v>3.1537200503870846</v>
      </c>
      <c r="BK98">
        <f t="shared" si="107"/>
        <v>3.1437248031882237</v>
      </c>
      <c r="BL98">
        <f t="shared" ref="BL98:BL129" si="115">RADIANS($AB$9)+$AB$18*(AW98-AB$15)</f>
        <v>3.1555259846099415</v>
      </c>
      <c r="BM98"/>
      <c r="BN98"/>
      <c r="BO98"/>
      <c r="BP98"/>
      <c r="BQ98"/>
      <c r="BR98"/>
      <c r="BS98"/>
      <c r="BT98"/>
    </row>
    <row r="99" spans="1:72" s="19" customFormat="1">
      <c r="A99" t="s">
        <v>215</v>
      </c>
      <c r="B99" s="3" t="s">
        <v>89</v>
      </c>
      <c r="C99" s="18">
        <v>54764.939200000001</v>
      </c>
      <c r="D99" t="s">
        <v>204</v>
      </c>
      <c r="E99" s="92">
        <f t="shared" si="86"/>
        <v>-444.49617738440475</v>
      </c>
      <c r="F99" s="19">
        <f t="shared" si="87"/>
        <v>-444.5</v>
      </c>
      <c r="G99" s="19">
        <f t="shared" si="88"/>
        <v>9.3530000012833625E-3</v>
      </c>
      <c r="J99" s="20"/>
      <c r="K99" s="19">
        <f t="shared" ref="K99:K146" si="116">G99</f>
        <v>9.3530000012833625E-3</v>
      </c>
      <c r="O99" s="19">
        <f t="shared" ca="1" si="105"/>
        <v>-2.5460095360066597E-2</v>
      </c>
      <c r="P99" s="21">
        <f t="shared" si="104"/>
        <v>-8.4743107332748118E-4</v>
      </c>
      <c r="Q99" s="22">
        <f t="shared" si="89"/>
        <v>39746.439200000001</v>
      </c>
      <c r="R99" s="19">
        <f t="shared" si="85"/>
        <v>1.0404879410788652E-4</v>
      </c>
      <c r="S99" s="137">
        <v>1</v>
      </c>
      <c r="Z99">
        <f t="shared" si="90"/>
        <v>-444.5</v>
      </c>
      <c r="AA99" s="19">
        <f t="shared" si="91"/>
        <v>1.0647298985750665E-2</v>
      </c>
      <c r="AB99" s="19">
        <f t="shared" si="92"/>
        <v>-2.1417300577947825E-3</v>
      </c>
      <c r="AC99" s="19">
        <f t="shared" si="93"/>
        <v>1.0200431074610843E-2</v>
      </c>
      <c r="AD99" s="19">
        <f t="shared" si="94"/>
        <v>-1.2942989844673021E-3</v>
      </c>
      <c r="AE99" s="19">
        <f t="shared" si="95"/>
        <v>1.6752098611930896E-6</v>
      </c>
      <c r="AF99">
        <f t="shared" si="96"/>
        <v>1.0200431074610843E-2</v>
      </c>
      <c r="AG99" s="137"/>
      <c r="AH99">
        <f t="shared" si="97"/>
        <v>1.1494730059078145E-2</v>
      </c>
      <c r="AI99">
        <f t="shared" si="98"/>
        <v>0.32729176373534929</v>
      </c>
      <c r="AJ99">
        <f t="shared" si="99"/>
        <v>0.88751385818652795</v>
      </c>
      <c r="AK99">
        <f t="shared" si="100"/>
        <v>-0.51466154614227688</v>
      </c>
      <c r="AL99">
        <f t="shared" si="101"/>
        <v>-2.4885231895268447</v>
      </c>
      <c r="AM99">
        <f t="shared" si="102"/>
        <v>-2.9528348038364207</v>
      </c>
      <c r="AN99" s="19">
        <f t="shared" si="106"/>
        <v>4.8743585822820812</v>
      </c>
      <c r="AO99" s="19">
        <f t="shared" si="106"/>
        <v>4.8744052201855412</v>
      </c>
      <c r="AP99" s="19">
        <f t="shared" si="106"/>
        <v>4.8747462126340348</v>
      </c>
      <c r="AQ99" s="19">
        <f t="shared" si="106"/>
        <v>4.8772181299877539</v>
      </c>
      <c r="AR99" s="19">
        <f t="shared" si="106"/>
        <v>4.8941440242960121</v>
      </c>
      <c r="AS99" s="19">
        <f t="shared" si="106"/>
        <v>4.983235787726616</v>
      </c>
      <c r="AT99" s="19">
        <f t="shared" si="106"/>
        <v>5.2511210425363561</v>
      </c>
      <c r="AU99" s="19">
        <f t="shared" si="103"/>
        <v>5.7102685747712814</v>
      </c>
      <c r="AV99"/>
      <c r="AW99">
        <v>-1400</v>
      </c>
      <c r="AX99">
        <f t="shared" si="108"/>
        <v>1.2440633978900901E-2</v>
      </c>
      <c r="AY99">
        <f t="shared" si="109"/>
        <v>-3.286644844856899E-4</v>
      </c>
      <c r="AZ99">
        <f t="shared" si="110"/>
        <v>1.2769298463386591E-2</v>
      </c>
      <c r="BA99">
        <f t="shared" si="111"/>
        <v>0.15311029820401711</v>
      </c>
      <c r="BB99">
        <f t="shared" si="112"/>
        <v>0.43960326905108993</v>
      </c>
      <c r="BC99">
        <f t="shared" si="113"/>
        <v>-3.1252875798405588</v>
      </c>
      <c r="BD99">
        <f t="shared" si="114"/>
        <v>-122.6584878623578</v>
      </c>
      <c r="BE99">
        <f t="shared" si="107"/>
        <v>3.1982306031052699</v>
      </c>
      <c r="BF99">
        <f t="shared" si="107"/>
        <v>3.2413252858515302</v>
      </c>
      <c r="BG99">
        <f t="shared" si="107"/>
        <v>3.1903002286889364</v>
      </c>
      <c r="BH99">
        <f t="shared" si="107"/>
        <v>3.2507394897012998</v>
      </c>
      <c r="BI99">
        <f t="shared" si="107"/>
        <v>3.17917508582513</v>
      </c>
      <c r="BJ99">
        <f t="shared" si="107"/>
        <v>3.2639628087883019</v>
      </c>
      <c r="BK99">
        <f t="shared" si="107"/>
        <v>3.1635561003164545</v>
      </c>
      <c r="BL99">
        <f t="shared" si="115"/>
        <v>3.2825644028178651</v>
      </c>
      <c r="BM99"/>
      <c r="BN99"/>
      <c r="BO99"/>
      <c r="BP99"/>
      <c r="BQ99"/>
      <c r="BR99"/>
      <c r="BS99"/>
      <c r="BT99"/>
    </row>
    <row r="100" spans="1:72" s="19" customFormat="1">
      <c r="A100" t="s">
        <v>215</v>
      </c>
      <c r="B100" s="3" t="s">
        <v>89</v>
      </c>
      <c r="C100" s="18">
        <v>54764.939200000001</v>
      </c>
      <c r="D100" t="s">
        <v>204</v>
      </c>
      <c r="E100" s="92">
        <f t="shared" si="86"/>
        <v>-444.49617738440475</v>
      </c>
      <c r="F100" s="19">
        <f t="shared" si="87"/>
        <v>-444.5</v>
      </c>
      <c r="G100" s="19">
        <f t="shared" si="88"/>
        <v>9.3530000012833625E-3</v>
      </c>
      <c r="J100" s="20"/>
      <c r="K100" s="19">
        <f t="shared" si="116"/>
        <v>9.3530000012833625E-3</v>
      </c>
      <c r="O100" s="19">
        <f t="shared" ca="1" si="105"/>
        <v>-2.5460095360066597E-2</v>
      </c>
      <c r="P100" s="21">
        <f t="shared" si="104"/>
        <v>-8.4743107332748118E-4</v>
      </c>
      <c r="Q100" s="22">
        <f t="shared" si="89"/>
        <v>39746.439200000001</v>
      </c>
      <c r="R100" s="19">
        <f t="shared" si="85"/>
        <v>1.0404879410788652E-4</v>
      </c>
      <c r="S100" s="137">
        <v>1</v>
      </c>
      <c r="Z100">
        <f t="shared" si="90"/>
        <v>-444.5</v>
      </c>
      <c r="AA100" s="19">
        <f t="shared" si="91"/>
        <v>1.0647298985750665E-2</v>
      </c>
      <c r="AB100" s="19">
        <f t="shared" si="92"/>
        <v>-2.1417300577947825E-3</v>
      </c>
      <c r="AC100" s="19">
        <f t="shared" si="93"/>
        <v>1.0200431074610843E-2</v>
      </c>
      <c r="AD100" s="19">
        <f t="shared" si="94"/>
        <v>-1.2942989844673021E-3</v>
      </c>
      <c r="AE100" s="19">
        <f t="shared" si="95"/>
        <v>1.6752098611930896E-6</v>
      </c>
      <c r="AF100">
        <f t="shared" si="96"/>
        <v>1.0200431074610843E-2</v>
      </c>
      <c r="AG100" s="137"/>
      <c r="AH100">
        <f t="shared" si="97"/>
        <v>1.1494730059078145E-2</v>
      </c>
      <c r="AI100">
        <f t="shared" si="98"/>
        <v>0.32729176373534929</v>
      </c>
      <c r="AJ100">
        <f t="shared" si="99"/>
        <v>0.88751385818652795</v>
      </c>
      <c r="AK100">
        <f t="shared" si="100"/>
        <v>-0.51466154614227688</v>
      </c>
      <c r="AL100">
        <f t="shared" si="101"/>
        <v>-2.4885231895268447</v>
      </c>
      <c r="AM100">
        <f t="shared" si="102"/>
        <v>-2.9528348038364207</v>
      </c>
      <c r="AN100" s="19">
        <f t="shared" si="106"/>
        <v>4.8743585822820812</v>
      </c>
      <c r="AO100" s="19">
        <f t="shared" si="106"/>
        <v>4.8744052201855412</v>
      </c>
      <c r="AP100" s="19">
        <f t="shared" si="106"/>
        <v>4.8747462126340348</v>
      </c>
      <c r="AQ100" s="19">
        <f t="shared" si="106"/>
        <v>4.8772181299877539</v>
      </c>
      <c r="AR100" s="19">
        <f t="shared" si="106"/>
        <v>4.8941440242960121</v>
      </c>
      <c r="AS100" s="19">
        <f t="shared" si="106"/>
        <v>4.983235787726616</v>
      </c>
      <c r="AT100" s="19">
        <f t="shared" si="106"/>
        <v>5.2511210425363561</v>
      </c>
      <c r="AU100" s="19">
        <f t="shared" si="103"/>
        <v>5.7102685747712814</v>
      </c>
      <c r="AV100"/>
      <c r="AW100">
        <v>-1350</v>
      </c>
      <c r="AX100">
        <f t="shared" si="108"/>
        <v>1.3084681420153959E-2</v>
      </c>
      <c r="AY100">
        <f t="shared" si="109"/>
        <v>-3.5762623522233715E-4</v>
      </c>
      <c r="AZ100">
        <f t="shared" si="110"/>
        <v>1.3442307655376297E-2</v>
      </c>
      <c r="BA100">
        <f t="shared" si="111"/>
        <v>0.15342463854144073</v>
      </c>
      <c r="BB100">
        <f t="shared" si="112"/>
        <v>0.4534243922856937</v>
      </c>
      <c r="BC100">
        <f t="shared" si="113"/>
        <v>-3.1098408624479359</v>
      </c>
      <c r="BD100">
        <f t="shared" si="114"/>
        <v>-62.983280498049844</v>
      </c>
      <c r="BE100">
        <f t="shared" si="107"/>
        <v>3.2518115350306687</v>
      </c>
      <c r="BF100">
        <f t="shared" si="107"/>
        <v>3.3289812177498179</v>
      </c>
      <c r="BG100">
        <f t="shared" si="107"/>
        <v>3.236921607813199</v>
      </c>
      <c r="BH100">
        <f t="shared" si="107"/>
        <v>3.3469054252317316</v>
      </c>
      <c r="BI100">
        <f t="shared" si="107"/>
        <v>3.2156831196441131</v>
      </c>
      <c r="BJ100">
        <f t="shared" si="107"/>
        <v>3.3725897622052159</v>
      </c>
      <c r="BK100">
        <f t="shared" si="107"/>
        <v>3.1853054621594485</v>
      </c>
      <c r="BL100">
        <f t="shared" si="115"/>
        <v>3.4096028210257887</v>
      </c>
      <c r="BM100"/>
      <c r="BN100"/>
      <c r="BO100"/>
      <c r="BP100"/>
      <c r="BQ100"/>
      <c r="BR100"/>
      <c r="BS100"/>
      <c r="BT100"/>
    </row>
    <row r="101" spans="1:72" s="19" customFormat="1">
      <c r="A101" t="s">
        <v>215</v>
      </c>
      <c r="B101" s="3" t="s">
        <v>89</v>
      </c>
      <c r="C101" s="18">
        <v>54764.939899999998</v>
      </c>
      <c r="D101" t="s">
        <v>204</v>
      </c>
      <c r="E101" s="92">
        <f t="shared" si="86"/>
        <v>-444.49589129107579</v>
      </c>
      <c r="F101" s="19">
        <f t="shared" si="87"/>
        <v>-444.5</v>
      </c>
      <c r="G101" s="19">
        <f t="shared" si="88"/>
        <v>1.005299999815179E-2</v>
      </c>
      <c r="J101" s="20"/>
      <c r="K101" s="19">
        <f t="shared" si="116"/>
        <v>1.005299999815179E-2</v>
      </c>
      <c r="O101" s="19">
        <f t="shared" ca="1" si="105"/>
        <v>-2.5460095360066597E-2</v>
      </c>
      <c r="P101" s="21">
        <f t="shared" si="104"/>
        <v>-8.4743107332748118E-4</v>
      </c>
      <c r="Q101" s="22">
        <f t="shared" si="89"/>
        <v>39746.439899999998</v>
      </c>
      <c r="R101" s="19">
        <f t="shared" si="85"/>
        <v>1.1881939754407072E-4</v>
      </c>
      <c r="S101" s="137">
        <v>1</v>
      </c>
      <c r="Z101">
        <f t="shared" si="90"/>
        <v>-444.5</v>
      </c>
      <c r="AA101" s="19">
        <f t="shared" si="91"/>
        <v>1.0647298985750665E-2</v>
      </c>
      <c r="AB101" s="19">
        <f t="shared" si="92"/>
        <v>-1.4417300609263547E-3</v>
      </c>
      <c r="AC101" s="19">
        <f t="shared" si="93"/>
        <v>1.0900431071479271E-2</v>
      </c>
      <c r="AD101" s="19">
        <f t="shared" si="94"/>
        <v>-5.9429898759887426E-4</v>
      </c>
      <c r="AE101" s="19">
        <f t="shared" si="95"/>
        <v>3.5319128666104691E-7</v>
      </c>
      <c r="AF101">
        <f t="shared" si="96"/>
        <v>1.0900431071479271E-2</v>
      </c>
      <c r="AG101" s="137"/>
      <c r="AH101">
        <f t="shared" si="97"/>
        <v>1.1494730059078145E-2</v>
      </c>
      <c r="AI101">
        <f t="shared" si="98"/>
        <v>0.32729176373534929</v>
      </c>
      <c r="AJ101">
        <f t="shared" si="99"/>
        <v>0.88751385818652795</v>
      </c>
      <c r="AK101">
        <f t="shared" si="100"/>
        <v>-0.51466154614227688</v>
      </c>
      <c r="AL101">
        <f t="shared" si="101"/>
        <v>-2.4885231895268447</v>
      </c>
      <c r="AM101">
        <f t="shared" si="102"/>
        <v>-2.9528348038364207</v>
      </c>
      <c r="AN101" s="19">
        <f t="shared" ref="AN101:AT110" si="117">$AU101+$AB$7*SIN(AO101)</f>
        <v>4.8743585822820812</v>
      </c>
      <c r="AO101" s="19">
        <f t="shared" si="117"/>
        <v>4.8744052201855412</v>
      </c>
      <c r="AP101" s="19">
        <f t="shared" si="117"/>
        <v>4.8747462126340348</v>
      </c>
      <c r="AQ101" s="19">
        <f t="shared" si="117"/>
        <v>4.8772181299877539</v>
      </c>
      <c r="AR101" s="19">
        <f t="shared" si="117"/>
        <v>4.8941440242960121</v>
      </c>
      <c r="AS101" s="19">
        <f t="shared" si="117"/>
        <v>4.983235787726616</v>
      </c>
      <c r="AT101" s="19">
        <f t="shared" si="117"/>
        <v>5.2511210425363561</v>
      </c>
      <c r="AU101" s="19">
        <f t="shared" si="103"/>
        <v>5.7102685747712814</v>
      </c>
      <c r="AV101"/>
      <c r="AW101">
        <v>-1300</v>
      </c>
      <c r="AX101">
        <f t="shared" si="108"/>
        <v>1.3739623179797189E-2</v>
      </c>
      <c r="AY101">
        <f t="shared" si="109"/>
        <v>-3.8638749903558935E-4</v>
      </c>
      <c r="AZ101">
        <f t="shared" si="110"/>
        <v>1.4126010678832778E-2</v>
      </c>
      <c r="BA101">
        <f t="shared" si="111"/>
        <v>0.15399320986563325</v>
      </c>
      <c r="BB101">
        <f t="shared" si="112"/>
        <v>0.46827723298891588</v>
      </c>
      <c r="BC101">
        <f t="shared" si="113"/>
        <v>-3.0931044919325812</v>
      </c>
      <c r="BD101">
        <f t="shared" si="114"/>
        <v>-41.239099730719069</v>
      </c>
      <c r="BE101">
        <f t="shared" si="107"/>
        <v>3.3097003551765676</v>
      </c>
      <c r="BF101">
        <f t="shared" si="107"/>
        <v>3.4128408498702423</v>
      </c>
      <c r="BG101">
        <f t="shared" si="107"/>
        <v>3.2882811424174707</v>
      </c>
      <c r="BH101">
        <f t="shared" si="107"/>
        <v>3.4391883776871914</v>
      </c>
      <c r="BI101">
        <f t="shared" si="107"/>
        <v>3.2569042249166325</v>
      </c>
      <c r="BJ101">
        <f t="shared" si="107"/>
        <v>3.4781792240311926</v>
      </c>
      <c r="BK101">
        <f t="shared" si="107"/>
        <v>3.2106698394308912</v>
      </c>
      <c r="BL101">
        <f t="shared" si="115"/>
        <v>3.5366412392337119</v>
      </c>
      <c r="BM101"/>
      <c r="BN101"/>
      <c r="BO101"/>
      <c r="BP101"/>
      <c r="BQ101"/>
      <c r="BR101"/>
      <c r="BS101"/>
      <c r="BT101"/>
    </row>
    <row r="102" spans="1:72" s="19" customFormat="1">
      <c r="A102" t="s">
        <v>215</v>
      </c>
      <c r="B102" s="3" t="s">
        <v>89</v>
      </c>
      <c r="C102" s="18">
        <v>54764.939899999998</v>
      </c>
      <c r="D102" t="s">
        <v>204</v>
      </c>
      <c r="E102" s="92">
        <f t="shared" si="86"/>
        <v>-444.49589129107579</v>
      </c>
      <c r="F102" s="19">
        <f t="shared" si="87"/>
        <v>-444.5</v>
      </c>
      <c r="G102" s="19">
        <f t="shared" si="88"/>
        <v>1.005299999815179E-2</v>
      </c>
      <c r="J102" s="20"/>
      <c r="K102" s="19">
        <f t="shared" si="116"/>
        <v>1.005299999815179E-2</v>
      </c>
      <c r="O102" s="19">
        <f t="shared" ca="1" si="105"/>
        <v>-2.5460095360066597E-2</v>
      </c>
      <c r="P102" s="21">
        <f t="shared" si="104"/>
        <v>-8.4743107332748118E-4</v>
      </c>
      <c r="Q102" s="22">
        <f t="shared" si="89"/>
        <v>39746.439899999998</v>
      </c>
      <c r="R102" s="19">
        <f t="shared" si="85"/>
        <v>1.1881939754407072E-4</v>
      </c>
      <c r="S102" s="137">
        <v>1</v>
      </c>
      <c r="Z102">
        <f t="shared" si="90"/>
        <v>-444.5</v>
      </c>
      <c r="AA102" s="19">
        <f t="shared" si="91"/>
        <v>1.0647298985750665E-2</v>
      </c>
      <c r="AB102" s="19">
        <f t="shared" si="92"/>
        <v>-1.4417300609263547E-3</v>
      </c>
      <c r="AC102" s="19">
        <f t="shared" si="93"/>
        <v>1.0900431071479271E-2</v>
      </c>
      <c r="AD102" s="19">
        <f t="shared" si="94"/>
        <v>-5.9429898759887426E-4</v>
      </c>
      <c r="AE102" s="19">
        <f t="shared" si="95"/>
        <v>3.5319128666104691E-7</v>
      </c>
      <c r="AF102">
        <f t="shared" si="96"/>
        <v>1.0900431071479271E-2</v>
      </c>
      <c r="AG102" s="137"/>
      <c r="AH102">
        <f t="shared" si="97"/>
        <v>1.1494730059078145E-2</v>
      </c>
      <c r="AI102">
        <f t="shared" si="98"/>
        <v>0.32729176373534929</v>
      </c>
      <c r="AJ102">
        <f t="shared" si="99"/>
        <v>0.88751385818652795</v>
      </c>
      <c r="AK102">
        <f t="shared" si="100"/>
        <v>-0.51466154614227688</v>
      </c>
      <c r="AL102">
        <f t="shared" si="101"/>
        <v>-2.4885231895268447</v>
      </c>
      <c r="AM102">
        <f t="shared" si="102"/>
        <v>-2.9528348038364207</v>
      </c>
      <c r="AN102" s="19">
        <f t="shared" si="117"/>
        <v>4.8743585822820812</v>
      </c>
      <c r="AO102" s="19">
        <f t="shared" si="117"/>
        <v>4.8744052201855412</v>
      </c>
      <c r="AP102" s="19">
        <f t="shared" si="117"/>
        <v>4.8747462126340348</v>
      </c>
      <c r="AQ102" s="19">
        <f t="shared" si="117"/>
        <v>4.8772181299877539</v>
      </c>
      <c r="AR102" s="19">
        <f t="shared" si="117"/>
        <v>4.8941440242960121</v>
      </c>
      <c r="AS102" s="19">
        <f t="shared" si="117"/>
        <v>4.983235787726616</v>
      </c>
      <c r="AT102" s="19">
        <f t="shared" si="117"/>
        <v>5.2511210425363561</v>
      </c>
      <c r="AU102" s="19">
        <f t="shared" si="103"/>
        <v>5.7102685747712814</v>
      </c>
      <c r="AV102"/>
      <c r="AW102">
        <v>-1250</v>
      </c>
      <c r="AX102">
        <f t="shared" si="108"/>
        <v>1.4404817603515956E-2</v>
      </c>
      <c r="AY102">
        <f t="shared" si="109"/>
        <v>-4.1494827592544666E-4</v>
      </c>
      <c r="AZ102">
        <f t="shared" si="110"/>
        <v>1.4819765879441404E-2</v>
      </c>
      <c r="BA102">
        <f t="shared" si="111"/>
        <v>0.15489166622317163</v>
      </c>
      <c r="BB102">
        <f t="shared" si="112"/>
        <v>0.4844535078585544</v>
      </c>
      <c r="BC102">
        <f t="shared" si="113"/>
        <v>-3.0747061395473478</v>
      </c>
      <c r="BD102">
        <f t="shared" si="114"/>
        <v>-29.890245271787698</v>
      </c>
      <c r="BE102">
        <f t="shared" ref="BE102:BK111" si="118">$BL102+$AB$7*SIN(BF102)</f>
        <v>3.3730372507440052</v>
      </c>
      <c r="BF102">
        <f t="shared" si="118"/>
        <v>3.4918530550104889</v>
      </c>
      <c r="BG102">
        <f t="shared" si="118"/>
        <v>3.3458749067547457</v>
      </c>
      <c r="BH102">
        <f t="shared" si="118"/>
        <v>3.5262172709364155</v>
      </c>
      <c r="BI102">
        <f t="shared" si="118"/>
        <v>3.304606485627744</v>
      </c>
      <c r="BJ102">
        <f t="shared" si="118"/>
        <v>3.5793773499854287</v>
      </c>
      <c r="BK102">
        <f t="shared" si="118"/>
        <v>3.2412879194007358</v>
      </c>
      <c r="BL102">
        <f t="shared" si="115"/>
        <v>3.6636796574416355</v>
      </c>
      <c r="BM102"/>
      <c r="BN102"/>
      <c r="BO102"/>
      <c r="BP102"/>
      <c r="BQ102"/>
      <c r="BR102"/>
      <c r="BS102"/>
      <c r="BT102"/>
    </row>
    <row r="103" spans="1:72" s="19" customFormat="1">
      <c r="A103" t="s">
        <v>215</v>
      </c>
      <c r="B103" s="3" t="s">
        <v>89</v>
      </c>
      <c r="C103" s="18">
        <v>54774.726499999997</v>
      </c>
      <c r="D103" t="s">
        <v>204</v>
      </c>
      <c r="E103" s="92">
        <f t="shared" si="86"/>
        <v>-440.49606131225511</v>
      </c>
      <c r="F103" s="19">
        <f t="shared" si="87"/>
        <v>-440.5</v>
      </c>
      <c r="G103" s="19">
        <f t="shared" si="88"/>
        <v>9.6369999955641106E-3</v>
      </c>
      <c r="J103" s="20"/>
      <c r="K103" s="19">
        <f t="shared" si="116"/>
        <v>9.6369999955641106E-3</v>
      </c>
      <c r="O103" s="19">
        <f t="shared" ca="1" si="105"/>
        <v>-2.5373055455109782E-2</v>
      </c>
      <c r="P103" s="21">
        <f t="shared" si="104"/>
        <v>-8.4944888689670759E-4</v>
      </c>
      <c r="Q103" s="22">
        <f t="shared" si="89"/>
        <v>39756.226499999997</v>
      </c>
      <c r="R103" s="19">
        <f t="shared" si="85"/>
        <v>1.0996561016446375E-4</v>
      </c>
      <c r="S103" s="137">
        <v>1</v>
      </c>
      <c r="Z103">
        <f t="shared" si="90"/>
        <v>-440.5</v>
      </c>
      <c r="AA103" s="19">
        <f t="shared" si="91"/>
        <v>1.047802813204938E-2</v>
      </c>
      <c r="AB103" s="19">
        <f t="shared" si="92"/>
        <v>-1.6904770233819779E-3</v>
      </c>
      <c r="AC103" s="19">
        <f t="shared" si="93"/>
        <v>1.0486448882460819E-2</v>
      </c>
      <c r="AD103" s="19">
        <f t="shared" si="94"/>
        <v>-8.4102813648526988E-4</v>
      </c>
      <c r="AE103" s="19">
        <f t="shared" si="95"/>
        <v>7.073283263598857E-7</v>
      </c>
      <c r="AF103">
        <f t="shared" si="96"/>
        <v>1.0486448882460819E-2</v>
      </c>
      <c r="AG103" s="137"/>
      <c r="AH103">
        <f t="shared" si="97"/>
        <v>1.1327477018946088E-2</v>
      </c>
      <c r="AI103">
        <f t="shared" si="98"/>
        <v>0.33108392005743803</v>
      </c>
      <c r="AJ103">
        <f t="shared" si="99"/>
        <v>0.89086895217778228</v>
      </c>
      <c r="AK103">
        <f t="shared" si="100"/>
        <v>-0.51958075042300422</v>
      </c>
      <c r="AL103">
        <f t="shared" si="101"/>
        <v>-2.4811900155869901</v>
      </c>
      <c r="AM103">
        <f t="shared" si="102"/>
        <v>-2.9175799297586411</v>
      </c>
      <c r="AN103" s="19">
        <f t="shared" si="117"/>
        <v>4.88620080300492</v>
      </c>
      <c r="AO103" s="19">
        <f t="shared" si="117"/>
        <v>4.8862650964626706</v>
      </c>
      <c r="AP103" s="19">
        <f t="shared" si="117"/>
        <v>4.8867033156720527</v>
      </c>
      <c r="AQ103" s="19">
        <f t="shared" si="117"/>
        <v>4.8896616235276102</v>
      </c>
      <c r="AR103" s="19">
        <f t="shared" si="117"/>
        <v>4.9084802665259399</v>
      </c>
      <c r="AS103" s="19">
        <f t="shared" si="117"/>
        <v>5.0010788269306774</v>
      </c>
      <c r="AT103" s="19">
        <f t="shared" si="117"/>
        <v>5.2685413307085112</v>
      </c>
      <c r="AU103" s="19">
        <f t="shared" si="103"/>
        <v>5.7204316482279154</v>
      </c>
      <c r="AV103"/>
      <c r="AW103">
        <v>-1200</v>
      </c>
      <c r="AX103">
        <f t="shared" si="108"/>
        <v>1.5065872384699627E-2</v>
      </c>
      <c r="AY103">
        <f t="shared" si="109"/>
        <v>-4.4330856589190897E-4</v>
      </c>
      <c r="AZ103">
        <f t="shared" si="110"/>
        <v>1.5509180950591537E-2</v>
      </c>
      <c r="BA103">
        <f t="shared" si="111"/>
        <v>0.15620964404702797</v>
      </c>
      <c r="BB103">
        <f t="shared" si="112"/>
        <v>0.50204947487882656</v>
      </c>
      <c r="BC103">
        <f t="shared" si="113"/>
        <v>-3.0544775795167709</v>
      </c>
      <c r="BD103">
        <f t="shared" si="114"/>
        <v>-22.943618218802239</v>
      </c>
      <c r="BE103">
        <f t="shared" si="118"/>
        <v>3.4421809029543953</v>
      </c>
      <c r="BF103">
        <f t="shared" si="118"/>
        <v>3.5656863769608447</v>
      </c>
      <c r="BG103">
        <f t="shared" si="118"/>
        <v>3.4105020165359319</v>
      </c>
      <c r="BH103">
        <f t="shared" si="118"/>
        <v>3.6071222922571113</v>
      </c>
      <c r="BI103">
        <f t="shared" si="118"/>
        <v>3.3600864634252554</v>
      </c>
      <c r="BJ103">
        <f t="shared" si="118"/>
        <v>3.6749398341000785</v>
      </c>
      <c r="BK103">
        <f t="shared" si="118"/>
        <v>3.2787137150636445</v>
      </c>
      <c r="BL103">
        <f t="shared" si="115"/>
        <v>3.7907180756495586</v>
      </c>
      <c r="BM103"/>
      <c r="BN103"/>
      <c r="BO103"/>
      <c r="BP103"/>
      <c r="BQ103"/>
      <c r="BR103"/>
      <c r="BS103"/>
      <c r="BT103"/>
    </row>
    <row r="104" spans="1:72" s="19" customFormat="1">
      <c r="A104" t="s">
        <v>215</v>
      </c>
      <c r="B104" s="3" t="s">
        <v>89</v>
      </c>
      <c r="C104" s="18">
        <v>54774.726499999997</v>
      </c>
      <c r="D104" t="s">
        <v>204</v>
      </c>
      <c r="E104" s="92">
        <f t="shared" si="86"/>
        <v>-440.49606131225511</v>
      </c>
      <c r="F104" s="19">
        <f t="shared" si="87"/>
        <v>-440.5</v>
      </c>
      <c r="G104" s="19">
        <f t="shared" si="88"/>
        <v>9.6369999955641106E-3</v>
      </c>
      <c r="J104" s="20"/>
      <c r="K104" s="19">
        <f t="shared" si="116"/>
        <v>9.6369999955641106E-3</v>
      </c>
      <c r="O104" s="19">
        <f t="shared" ca="1" si="105"/>
        <v>-2.5373055455109782E-2</v>
      </c>
      <c r="P104" s="21">
        <f t="shared" si="104"/>
        <v>-8.4944888689670759E-4</v>
      </c>
      <c r="Q104" s="22">
        <f t="shared" si="89"/>
        <v>39756.226499999997</v>
      </c>
      <c r="R104" s="19">
        <f t="shared" si="85"/>
        <v>1.0996561016446375E-4</v>
      </c>
      <c r="S104" s="137">
        <v>1</v>
      </c>
      <c r="Z104">
        <f t="shared" si="90"/>
        <v>-440.5</v>
      </c>
      <c r="AA104" s="19">
        <f t="shared" si="91"/>
        <v>1.047802813204938E-2</v>
      </c>
      <c r="AB104" s="19">
        <f t="shared" si="92"/>
        <v>-1.6904770233819779E-3</v>
      </c>
      <c r="AC104" s="19">
        <f t="shared" si="93"/>
        <v>1.0486448882460819E-2</v>
      </c>
      <c r="AD104" s="19">
        <f t="shared" si="94"/>
        <v>-8.4102813648526988E-4</v>
      </c>
      <c r="AE104" s="19">
        <f t="shared" si="95"/>
        <v>7.073283263598857E-7</v>
      </c>
      <c r="AF104">
        <f t="shared" si="96"/>
        <v>1.0486448882460819E-2</v>
      </c>
      <c r="AG104" s="137"/>
      <c r="AH104">
        <f t="shared" si="97"/>
        <v>1.1327477018946088E-2</v>
      </c>
      <c r="AI104">
        <f t="shared" si="98"/>
        <v>0.33108392005743803</v>
      </c>
      <c r="AJ104">
        <f t="shared" si="99"/>
        <v>0.89086895217778228</v>
      </c>
      <c r="AK104">
        <f t="shared" si="100"/>
        <v>-0.51958075042300422</v>
      </c>
      <c r="AL104">
        <f t="shared" si="101"/>
        <v>-2.4811900155869901</v>
      </c>
      <c r="AM104">
        <f t="shared" si="102"/>
        <v>-2.9175799297586411</v>
      </c>
      <c r="AN104" s="19">
        <f t="shared" si="117"/>
        <v>4.88620080300492</v>
      </c>
      <c r="AO104" s="19">
        <f t="shared" si="117"/>
        <v>4.8862650964626706</v>
      </c>
      <c r="AP104" s="19">
        <f t="shared" si="117"/>
        <v>4.8867033156720527</v>
      </c>
      <c r="AQ104" s="19">
        <f t="shared" si="117"/>
        <v>4.8896616235276102</v>
      </c>
      <c r="AR104" s="19">
        <f t="shared" si="117"/>
        <v>4.9084802665259399</v>
      </c>
      <c r="AS104" s="19">
        <f t="shared" si="117"/>
        <v>5.0010788269306774</v>
      </c>
      <c r="AT104" s="19">
        <f t="shared" si="117"/>
        <v>5.2685413307085112</v>
      </c>
      <c r="AU104" s="19">
        <f t="shared" si="103"/>
        <v>5.7204316482279154</v>
      </c>
      <c r="AV104"/>
      <c r="AW104">
        <v>-1150</v>
      </c>
      <c r="AX104">
        <f t="shared" si="108"/>
        <v>1.5698189398570865E-2</v>
      </c>
      <c r="AY104">
        <f t="shared" si="109"/>
        <v>-4.7146836893497633E-4</v>
      </c>
      <c r="AZ104">
        <f t="shared" si="110"/>
        <v>1.6169657767505841E-2</v>
      </c>
      <c r="BA104">
        <f t="shared" si="111"/>
        <v>0.15803865639749393</v>
      </c>
      <c r="BB104">
        <f t="shared" si="112"/>
        <v>0.5209871375281282</v>
      </c>
      <c r="BC104">
        <f t="shared" si="113"/>
        <v>-3.0324374744721485</v>
      </c>
      <c r="BD104">
        <f t="shared" si="114"/>
        <v>-18.304342614254754</v>
      </c>
      <c r="BE104">
        <f t="shared" si="118"/>
        <v>3.5167649823741303</v>
      </c>
      <c r="BF104">
        <f t="shared" si="118"/>
        <v>3.6347670127986018</v>
      </c>
      <c r="BG104">
        <f t="shared" si="118"/>
        <v>3.4822503888071159</v>
      </c>
      <c r="BH104">
        <f t="shared" si="118"/>
        <v>3.6816363484331593</v>
      </c>
      <c r="BI104">
        <f t="shared" si="118"/>
        <v>3.424107371100932</v>
      </c>
      <c r="BJ104">
        <f t="shared" si="118"/>
        <v>3.763786287743315</v>
      </c>
      <c r="BK104">
        <f t="shared" si="118"/>
        <v>3.3243915190083548</v>
      </c>
      <c r="BL104">
        <f t="shared" si="115"/>
        <v>3.9177564938574823</v>
      </c>
      <c r="BM104"/>
      <c r="BN104"/>
      <c r="BO104"/>
      <c r="BP104"/>
      <c r="BQ104"/>
      <c r="BR104"/>
      <c r="BS104"/>
      <c r="BT104"/>
    </row>
    <row r="105" spans="1:72" s="19" customFormat="1">
      <c r="A105" t="s">
        <v>215</v>
      </c>
      <c r="B105" s="3" t="s">
        <v>89</v>
      </c>
      <c r="C105" s="18">
        <v>54786.962099999997</v>
      </c>
      <c r="D105" t="s">
        <v>204</v>
      </c>
      <c r="E105" s="92">
        <f t="shared" si="86"/>
        <v>-435.49531338254906</v>
      </c>
      <c r="F105" s="19">
        <f t="shared" si="87"/>
        <v>-435.5</v>
      </c>
      <c r="G105" s="19">
        <f t="shared" si="88"/>
        <v>1.1466999996628147E-2</v>
      </c>
      <c r="J105" s="20"/>
      <c r="K105" s="19">
        <f t="shared" si="116"/>
        <v>1.1466999996628147E-2</v>
      </c>
      <c r="O105" s="19">
        <f t="shared" ca="1" si="105"/>
        <v>-2.526425557391377E-2</v>
      </c>
      <c r="P105" s="21">
        <f t="shared" si="104"/>
        <v>-8.5196934947593013E-4</v>
      </c>
      <c r="Q105" s="22">
        <f t="shared" si="89"/>
        <v>39768.462099999997</v>
      </c>
      <c r="R105" s="19">
        <f t="shared" si="85"/>
        <v>1.517570057502519E-4</v>
      </c>
      <c r="S105" s="137">
        <v>1</v>
      </c>
      <c r="Z105">
        <f t="shared" si="90"/>
        <v>-435.5</v>
      </c>
      <c r="AA105" s="19">
        <f t="shared" si="91"/>
        <v>1.0261373728594925E-2</v>
      </c>
      <c r="AB105" s="19">
        <f t="shared" si="92"/>
        <v>3.536569185572918E-4</v>
      </c>
      <c r="AC105" s="19">
        <f t="shared" si="93"/>
        <v>1.2318969346104077E-2</v>
      </c>
      <c r="AD105" s="19">
        <f t="shared" si="94"/>
        <v>1.2056262680332219E-3</v>
      </c>
      <c r="AE105" s="19">
        <f t="shared" si="95"/>
        <v>1.4535346981717143E-6</v>
      </c>
      <c r="AF105">
        <f t="shared" si="96"/>
        <v>1.2318969346104077E-2</v>
      </c>
      <c r="AG105" s="137"/>
      <c r="AH105">
        <f t="shared" si="97"/>
        <v>1.1113343078070855E-2</v>
      </c>
      <c r="AI105">
        <f t="shared" si="98"/>
        <v>0.33600355706156948</v>
      </c>
      <c r="AJ105">
        <f t="shared" si="99"/>
        <v>0.89510474863703782</v>
      </c>
      <c r="AK105">
        <f t="shared" si="100"/>
        <v>-0.52585321334091684</v>
      </c>
      <c r="AL105">
        <f t="shared" si="101"/>
        <v>-2.4717784202873436</v>
      </c>
      <c r="AM105">
        <f t="shared" si="102"/>
        <v>-2.8734230275386001</v>
      </c>
      <c r="AN105" s="19">
        <f t="shared" si="117"/>
        <v>4.901201136484997</v>
      </c>
      <c r="AO105" s="19">
        <f t="shared" si="117"/>
        <v>4.9012948830065559</v>
      </c>
      <c r="AP105" s="19">
        <f t="shared" si="117"/>
        <v>4.9018833786566143</v>
      </c>
      <c r="AQ105" s="19">
        <f t="shared" si="117"/>
        <v>4.905537208145982</v>
      </c>
      <c r="AR105" s="19">
        <f t="shared" si="117"/>
        <v>4.9268513165527796</v>
      </c>
      <c r="AS105" s="19">
        <f t="shared" si="117"/>
        <v>5.0237196533117165</v>
      </c>
      <c r="AT105" s="19">
        <f t="shared" si="117"/>
        <v>5.2903822386007544</v>
      </c>
      <c r="AU105" s="19">
        <f t="shared" si="103"/>
        <v>5.7331354900487081</v>
      </c>
      <c r="AV105"/>
      <c r="AW105">
        <v>-1100</v>
      </c>
      <c r="AX105">
        <f t="shared" si="108"/>
        <v>1.6272453194124684E-2</v>
      </c>
      <c r="AY105">
        <f t="shared" si="109"/>
        <v>-4.9942768505464863E-4</v>
      </c>
      <c r="AZ105">
        <f t="shared" si="110"/>
        <v>1.6771880879179333E-2</v>
      </c>
      <c r="BA105">
        <f t="shared" si="111"/>
        <v>0.16046091239751947</v>
      </c>
      <c r="BB105">
        <f t="shared" si="112"/>
        <v>0.54106229487225466</v>
      </c>
      <c r="BC105">
        <f t="shared" si="113"/>
        <v>-3.0087447498401807</v>
      </c>
      <c r="BD105">
        <f t="shared" si="114"/>
        <v>-15.032662544771503</v>
      </c>
      <c r="BE105">
        <f t="shared" si="118"/>
        <v>3.5958743644888895</v>
      </c>
      <c r="BF105">
        <f t="shared" si="118"/>
        <v>3.70020621463813</v>
      </c>
      <c r="BG105">
        <f t="shared" si="118"/>
        <v>3.5605774302428648</v>
      </c>
      <c r="BH105">
        <f t="shared" si="118"/>
        <v>3.7501492652996133</v>
      </c>
      <c r="BI105">
        <f t="shared" si="118"/>
        <v>3.4968895913585678</v>
      </c>
      <c r="BJ105">
        <f t="shared" si="118"/>
        <v>3.8450731939293803</v>
      </c>
      <c r="BK105">
        <f t="shared" si="118"/>
        <v>3.3796326256581106</v>
      </c>
      <c r="BL105">
        <f t="shared" si="115"/>
        <v>4.0447949120654059</v>
      </c>
      <c r="BM105"/>
      <c r="BN105"/>
      <c r="BO105"/>
      <c r="BP105"/>
      <c r="BQ105"/>
      <c r="BR105"/>
      <c r="BS105"/>
      <c r="BT105"/>
    </row>
    <row r="106" spans="1:72" s="19" customFormat="1">
      <c r="A106" t="s">
        <v>215</v>
      </c>
      <c r="B106" s="3" t="s">
        <v>89</v>
      </c>
      <c r="C106" s="18">
        <v>54786.962099999997</v>
      </c>
      <c r="D106" t="s">
        <v>204</v>
      </c>
      <c r="E106" s="92">
        <f t="shared" si="86"/>
        <v>-435.49531338254906</v>
      </c>
      <c r="F106" s="19">
        <f t="shared" si="87"/>
        <v>-435.5</v>
      </c>
      <c r="G106" s="19">
        <f t="shared" si="88"/>
        <v>1.1466999996628147E-2</v>
      </c>
      <c r="J106" s="20"/>
      <c r="K106" s="19">
        <f t="shared" si="116"/>
        <v>1.1466999996628147E-2</v>
      </c>
      <c r="O106" s="19">
        <f t="shared" ca="1" si="105"/>
        <v>-2.526425557391377E-2</v>
      </c>
      <c r="P106" s="21">
        <f t="shared" si="104"/>
        <v>-8.5196934947593013E-4</v>
      </c>
      <c r="Q106" s="22">
        <f t="shared" si="89"/>
        <v>39768.462099999997</v>
      </c>
      <c r="R106" s="19">
        <f t="shared" si="85"/>
        <v>1.517570057502519E-4</v>
      </c>
      <c r="S106" s="137">
        <v>1</v>
      </c>
      <c r="Z106">
        <f t="shared" si="90"/>
        <v>-435.5</v>
      </c>
      <c r="AA106" s="19">
        <f t="shared" si="91"/>
        <v>1.0261373728594925E-2</v>
      </c>
      <c r="AB106" s="19">
        <f t="shared" si="92"/>
        <v>3.536569185572918E-4</v>
      </c>
      <c r="AC106" s="19">
        <f t="shared" si="93"/>
        <v>1.2318969346104077E-2</v>
      </c>
      <c r="AD106" s="19">
        <f t="shared" si="94"/>
        <v>1.2056262680332219E-3</v>
      </c>
      <c r="AE106" s="19">
        <f t="shared" si="95"/>
        <v>1.4535346981717143E-6</v>
      </c>
      <c r="AF106">
        <f t="shared" si="96"/>
        <v>1.2318969346104077E-2</v>
      </c>
      <c r="AG106" s="137"/>
      <c r="AH106">
        <f t="shared" si="97"/>
        <v>1.1113343078070855E-2</v>
      </c>
      <c r="AI106">
        <f t="shared" si="98"/>
        <v>0.33600355706156948</v>
      </c>
      <c r="AJ106">
        <f t="shared" si="99"/>
        <v>0.89510474863703782</v>
      </c>
      <c r="AK106">
        <f t="shared" si="100"/>
        <v>-0.52585321334091684</v>
      </c>
      <c r="AL106">
        <f t="shared" si="101"/>
        <v>-2.4717784202873436</v>
      </c>
      <c r="AM106">
        <f t="shared" si="102"/>
        <v>-2.8734230275386001</v>
      </c>
      <c r="AN106" s="19">
        <f t="shared" si="117"/>
        <v>4.901201136484997</v>
      </c>
      <c r="AO106" s="19">
        <f t="shared" si="117"/>
        <v>4.9012948830065559</v>
      </c>
      <c r="AP106" s="19">
        <f t="shared" si="117"/>
        <v>4.9018833786566143</v>
      </c>
      <c r="AQ106" s="19">
        <f t="shared" si="117"/>
        <v>4.905537208145982</v>
      </c>
      <c r="AR106" s="19">
        <f t="shared" si="117"/>
        <v>4.9268513165527796</v>
      </c>
      <c r="AS106" s="19">
        <f t="shared" si="117"/>
        <v>5.0237196533117165</v>
      </c>
      <c r="AT106" s="19">
        <f t="shared" si="117"/>
        <v>5.2903822386007544</v>
      </c>
      <c r="AU106" s="19">
        <f t="shared" si="103"/>
        <v>5.7331354900487081</v>
      </c>
      <c r="AV106"/>
      <c r="AW106">
        <v>-1050</v>
      </c>
      <c r="AX106">
        <f t="shared" si="108"/>
        <v>1.6760460566384673E-2</v>
      </c>
      <c r="AY106">
        <f t="shared" si="109"/>
        <v>-5.2718651425092604E-4</v>
      </c>
      <c r="AZ106">
        <f t="shared" si="110"/>
        <v>1.7287647080635599E-2</v>
      </c>
      <c r="BA106">
        <f t="shared" si="111"/>
        <v>0.16354221070877917</v>
      </c>
      <c r="BB106">
        <f t="shared" si="112"/>
        <v>0.56200535671090546</v>
      </c>
      <c r="BC106">
        <f t="shared" si="113"/>
        <v>-2.9836362319790806</v>
      </c>
      <c r="BD106">
        <f t="shared" si="114"/>
        <v>-12.63538308578924</v>
      </c>
      <c r="BE106">
        <f t="shared" si="118"/>
        <v>3.6782899236730433</v>
      </c>
      <c r="BF106">
        <f t="shared" si="118"/>
        <v>3.7636327005452355</v>
      </c>
      <c r="BG106">
        <f t="shared" si="118"/>
        <v>3.6444551939240171</v>
      </c>
      <c r="BH106">
        <f t="shared" si="118"/>
        <v>3.8137055643185667</v>
      </c>
      <c r="BI106">
        <f t="shared" si="118"/>
        <v>3.5781453021176213</v>
      </c>
      <c r="BJ106">
        <f t="shared" si="118"/>
        <v>3.9182911136075838</v>
      </c>
      <c r="BK106">
        <f t="shared" si="118"/>
        <v>3.4455941970513573</v>
      </c>
      <c r="BL106">
        <f t="shared" si="115"/>
        <v>4.171833330273329</v>
      </c>
      <c r="BM106"/>
      <c r="BN106"/>
      <c r="BO106"/>
      <c r="BP106"/>
      <c r="BQ106"/>
      <c r="BR106"/>
      <c r="BS106"/>
      <c r="BT106"/>
    </row>
    <row r="107" spans="1:72" s="19" customFormat="1">
      <c r="A107" t="s">
        <v>215</v>
      </c>
      <c r="B107" s="3" t="s">
        <v>89</v>
      </c>
      <c r="C107" s="18">
        <v>54801.6414</v>
      </c>
      <c r="D107" t="s">
        <v>204</v>
      </c>
      <c r="E107" s="92">
        <f t="shared" si="86"/>
        <v>-429.49581363717073</v>
      </c>
      <c r="F107" s="19">
        <f t="shared" si="87"/>
        <v>-429.5</v>
      </c>
      <c r="G107" s="19">
        <f t="shared" si="88"/>
        <v>1.0242999996989965E-2</v>
      </c>
      <c r="J107" s="20"/>
      <c r="K107" s="19">
        <f t="shared" si="116"/>
        <v>1.0242999996989965E-2</v>
      </c>
      <c r="O107" s="19">
        <f t="shared" ca="1" si="105"/>
        <v>-2.5133695716478551E-2</v>
      </c>
      <c r="P107" s="21">
        <f t="shared" si="104"/>
        <v>-8.5499125814360831E-4</v>
      </c>
      <c r="Q107" s="22">
        <f t="shared" si="89"/>
        <v>39783.1414</v>
      </c>
      <c r="R107" s="19">
        <f t="shared" si="85"/>
        <v>1.2316540989902128E-4</v>
      </c>
      <c r="S107" s="137">
        <v>1</v>
      </c>
      <c r="Z107">
        <f t="shared" si="90"/>
        <v>-429.5</v>
      </c>
      <c r="AA107" s="19">
        <f t="shared" si="91"/>
        <v>9.9936800075229662E-3</v>
      </c>
      <c r="AB107" s="19">
        <f t="shared" si="92"/>
        <v>-6.0567126867660907E-4</v>
      </c>
      <c r="AC107" s="19">
        <f t="shared" si="93"/>
        <v>1.1097991255133574E-2</v>
      </c>
      <c r="AD107" s="19">
        <f t="shared" si="94"/>
        <v>2.4931998946699924E-4</v>
      </c>
      <c r="AE107" s="19">
        <f t="shared" si="95"/>
        <v>6.2160457147824612E-8</v>
      </c>
      <c r="AF107">
        <f t="shared" si="96"/>
        <v>1.1097991255133574E-2</v>
      </c>
      <c r="AG107" s="137"/>
      <c r="AH107">
        <f t="shared" si="97"/>
        <v>1.0848671265666575E-2</v>
      </c>
      <c r="AI107">
        <f t="shared" si="98"/>
        <v>0.34218807823477071</v>
      </c>
      <c r="AJ107">
        <f t="shared" si="99"/>
        <v>0.90024905335192473</v>
      </c>
      <c r="AK107">
        <f t="shared" si="100"/>
        <v>-0.5335694460886905</v>
      </c>
      <c r="AL107">
        <f t="shared" si="101"/>
        <v>-2.4601032859722007</v>
      </c>
      <c r="AM107">
        <f t="shared" si="102"/>
        <v>-2.8202780765966593</v>
      </c>
      <c r="AN107" s="19">
        <f t="shared" si="117"/>
        <v>4.9195047690747034</v>
      </c>
      <c r="AO107" s="19">
        <f t="shared" si="117"/>
        <v>4.9196476799513222</v>
      </c>
      <c r="AP107" s="19">
        <f t="shared" si="117"/>
        <v>4.920466026878497</v>
      </c>
      <c r="AQ107" s="19">
        <f t="shared" si="117"/>
        <v>4.925092354766254</v>
      </c>
      <c r="AR107" s="19">
        <f t="shared" si="117"/>
        <v>4.949580208939131</v>
      </c>
      <c r="AS107" s="19">
        <f t="shared" si="117"/>
        <v>5.0513802243561976</v>
      </c>
      <c r="AT107" s="19">
        <f t="shared" si="117"/>
        <v>5.3166855166705389</v>
      </c>
      <c r="AU107" s="19">
        <f t="shared" si="103"/>
        <v>5.7483801002336588</v>
      </c>
      <c r="AV107"/>
      <c r="AW107">
        <v>-1000</v>
      </c>
      <c r="AX107">
        <f t="shared" si="108"/>
        <v>1.7139705207154677E-2</v>
      </c>
      <c r="AY107">
        <f t="shared" si="109"/>
        <v>-5.5474485652380839E-4</v>
      </c>
      <c r="AZ107">
        <f t="shared" si="110"/>
        <v>1.7694450063678487E-2</v>
      </c>
      <c r="BA107">
        <f t="shared" si="111"/>
        <v>0.16733175017809498</v>
      </c>
      <c r="BB107">
        <f t="shared" si="112"/>
        <v>0.58354445217973927</v>
      </c>
      <c r="BC107">
        <f t="shared" si="113"/>
        <v>-2.957357972284667</v>
      </c>
      <c r="BD107">
        <f t="shared" si="114"/>
        <v>-10.824996213564408</v>
      </c>
      <c r="BE107">
        <f t="shared" si="118"/>
        <v>3.7627565778027443</v>
      </c>
      <c r="BF107">
        <f t="shared" si="118"/>
        <v>3.8269581126574646</v>
      </c>
      <c r="BG107">
        <f t="shared" si="118"/>
        <v>3.7325514260952399</v>
      </c>
      <c r="BH107">
        <f t="shared" si="118"/>
        <v>3.8739403346535126</v>
      </c>
      <c r="BI107">
        <f t="shared" si="118"/>
        <v>3.6671423852448148</v>
      </c>
      <c r="BJ107">
        <f t="shared" si="118"/>
        <v>3.9833897142115942</v>
      </c>
      <c r="BK107">
        <f t="shared" si="118"/>
        <v>3.5232606127843247</v>
      </c>
      <c r="BL107">
        <f t="shared" si="115"/>
        <v>4.2988717484812522</v>
      </c>
      <c r="BM107"/>
      <c r="BN107"/>
      <c r="BO107"/>
      <c r="BP107"/>
      <c r="BQ107"/>
      <c r="BR107"/>
      <c r="BS107"/>
      <c r="BT107"/>
    </row>
    <row r="108" spans="1:72" s="19" customFormat="1">
      <c r="A108" t="s">
        <v>215</v>
      </c>
      <c r="B108" s="3" t="s">
        <v>89</v>
      </c>
      <c r="C108" s="18">
        <v>54801.6414</v>
      </c>
      <c r="D108" t="s">
        <v>204</v>
      </c>
      <c r="E108" s="92">
        <f t="shared" si="86"/>
        <v>-429.49581363717073</v>
      </c>
      <c r="F108" s="19">
        <f t="shared" si="87"/>
        <v>-429.5</v>
      </c>
      <c r="G108" s="19">
        <f t="shared" si="88"/>
        <v>1.0242999996989965E-2</v>
      </c>
      <c r="J108" s="20"/>
      <c r="K108" s="19">
        <f t="shared" si="116"/>
        <v>1.0242999996989965E-2</v>
      </c>
      <c r="O108" s="19">
        <f t="shared" ca="1" si="105"/>
        <v>-2.5133695716478551E-2</v>
      </c>
      <c r="P108" s="21">
        <f t="shared" si="104"/>
        <v>-8.5499125814360831E-4</v>
      </c>
      <c r="Q108" s="22">
        <f t="shared" si="89"/>
        <v>39783.1414</v>
      </c>
      <c r="R108" s="19">
        <f t="shared" si="85"/>
        <v>1.2316540989902128E-4</v>
      </c>
      <c r="S108" s="137">
        <v>1</v>
      </c>
      <c r="Z108">
        <f t="shared" si="90"/>
        <v>-429.5</v>
      </c>
      <c r="AA108" s="19">
        <f t="shared" si="91"/>
        <v>9.9936800075229662E-3</v>
      </c>
      <c r="AB108" s="19">
        <f t="shared" si="92"/>
        <v>-6.0567126867660907E-4</v>
      </c>
      <c r="AC108" s="19">
        <f t="shared" si="93"/>
        <v>1.1097991255133574E-2</v>
      </c>
      <c r="AD108" s="19">
        <f t="shared" si="94"/>
        <v>2.4931998946699924E-4</v>
      </c>
      <c r="AE108" s="19">
        <f t="shared" si="95"/>
        <v>6.2160457147824612E-8</v>
      </c>
      <c r="AF108">
        <f t="shared" si="96"/>
        <v>1.1097991255133574E-2</v>
      </c>
      <c r="AG108" s="137"/>
      <c r="AH108">
        <f t="shared" si="97"/>
        <v>1.0848671265666575E-2</v>
      </c>
      <c r="AI108">
        <f t="shared" si="98"/>
        <v>0.34218807823477071</v>
      </c>
      <c r="AJ108">
        <f t="shared" si="99"/>
        <v>0.90024905335192473</v>
      </c>
      <c r="AK108">
        <f t="shared" si="100"/>
        <v>-0.5335694460886905</v>
      </c>
      <c r="AL108">
        <f t="shared" si="101"/>
        <v>-2.4601032859722007</v>
      </c>
      <c r="AM108">
        <f t="shared" si="102"/>
        <v>-2.8202780765966593</v>
      </c>
      <c r="AN108" s="19">
        <f t="shared" si="117"/>
        <v>4.9195047690747034</v>
      </c>
      <c r="AO108" s="19">
        <f t="shared" si="117"/>
        <v>4.9196476799513222</v>
      </c>
      <c r="AP108" s="19">
        <f t="shared" si="117"/>
        <v>4.920466026878497</v>
      </c>
      <c r="AQ108" s="19">
        <f t="shared" si="117"/>
        <v>4.925092354766254</v>
      </c>
      <c r="AR108" s="19">
        <f t="shared" si="117"/>
        <v>4.949580208939131</v>
      </c>
      <c r="AS108" s="19">
        <f t="shared" si="117"/>
        <v>5.0513802243561976</v>
      </c>
      <c r="AT108" s="19">
        <f t="shared" si="117"/>
        <v>5.3166855166705389</v>
      </c>
      <c r="AU108" s="19">
        <f t="shared" si="103"/>
        <v>5.7483801002336588</v>
      </c>
      <c r="AV108"/>
      <c r="AW108">
        <v>-950</v>
      </c>
      <c r="AX108">
        <f t="shared" si="108"/>
        <v>1.7395578199680233E-2</v>
      </c>
      <c r="AY108">
        <f t="shared" si="109"/>
        <v>-5.8210271187329569E-4</v>
      </c>
      <c r="AZ108">
        <f t="shared" si="110"/>
        <v>1.7977680911553526E-2</v>
      </c>
      <c r="BA108">
        <f t="shared" si="111"/>
        <v>0.17187088249397708</v>
      </c>
      <c r="BB108">
        <f t="shared" si="112"/>
        <v>0.6054643483408132</v>
      </c>
      <c r="BC108">
        <f t="shared" si="113"/>
        <v>-2.9300953222799517</v>
      </c>
      <c r="BD108">
        <f t="shared" si="114"/>
        <v>-9.4211082328754561</v>
      </c>
      <c r="BE108">
        <f t="shared" si="118"/>
        <v>3.848238190279389</v>
      </c>
      <c r="BF108">
        <f t="shared" si="118"/>
        <v>3.892112973709061</v>
      </c>
      <c r="BG108">
        <f t="shared" si="118"/>
        <v>3.8234282886985054</v>
      </c>
      <c r="BH108">
        <f t="shared" si="118"/>
        <v>3.9329540157903162</v>
      </c>
      <c r="BI108">
        <f t="shared" si="118"/>
        <v>3.7627798277396547</v>
      </c>
      <c r="BJ108">
        <f t="shared" si="118"/>
        <v>4.040929410333912</v>
      </c>
      <c r="BK108">
        <f t="shared" si="118"/>
        <v>3.6134276046996998</v>
      </c>
      <c r="BL108">
        <f t="shared" si="115"/>
        <v>4.4259101666891763</v>
      </c>
      <c r="BM108"/>
      <c r="BN108"/>
      <c r="BO108"/>
      <c r="BP108"/>
      <c r="BQ108"/>
      <c r="BR108"/>
      <c r="BS108"/>
      <c r="BT108"/>
    </row>
    <row r="109" spans="1:72" s="19" customFormat="1">
      <c r="A109" t="s">
        <v>215</v>
      </c>
      <c r="B109" s="3" t="s">
        <v>92</v>
      </c>
      <c r="C109" s="18">
        <v>54812.652300000002</v>
      </c>
      <c r="D109" t="s">
        <v>204</v>
      </c>
      <c r="E109" s="92">
        <f t="shared" si="86"/>
        <v>-424.99560642385831</v>
      </c>
      <c r="F109" s="19">
        <f t="shared" si="87"/>
        <v>-425</v>
      </c>
      <c r="G109" s="19">
        <f t="shared" si="88"/>
        <v>1.0750000001280569E-2</v>
      </c>
      <c r="J109" s="20"/>
      <c r="K109" s="19">
        <f t="shared" si="116"/>
        <v>1.0750000001280569E-2</v>
      </c>
      <c r="O109" s="19">
        <f t="shared" ca="1" si="105"/>
        <v>-2.5035775823402138E-2</v>
      </c>
      <c r="P109" s="21">
        <f t="shared" si="104"/>
        <v>-8.5725579504294101E-4</v>
      </c>
      <c r="Q109" s="22">
        <f t="shared" si="89"/>
        <v>39794.152300000002</v>
      </c>
      <c r="R109" s="19">
        <f t="shared" si="85"/>
        <v>1.3472838712128571E-4</v>
      </c>
      <c r="S109" s="137">
        <v>1</v>
      </c>
      <c r="Z109">
        <f t="shared" si="90"/>
        <v>-425</v>
      </c>
      <c r="AA109" s="19">
        <f t="shared" si="91"/>
        <v>9.7871688173590699E-3</v>
      </c>
      <c r="AB109" s="19">
        <f t="shared" si="92"/>
        <v>1.0557538887855794E-4</v>
      </c>
      <c r="AC109" s="19">
        <f t="shared" si="93"/>
        <v>1.1607255796323509E-2</v>
      </c>
      <c r="AD109" s="19">
        <f t="shared" si="94"/>
        <v>9.6283118392149862E-4</v>
      </c>
      <c r="AE109" s="19">
        <f t="shared" si="95"/>
        <v>9.2704388873167473E-7</v>
      </c>
      <c r="AF109">
        <f t="shared" si="96"/>
        <v>1.1607255796323509E-2</v>
      </c>
      <c r="AG109" s="137"/>
      <c r="AH109">
        <f t="shared" si="97"/>
        <v>1.0644424612402011E-2</v>
      </c>
      <c r="AI109">
        <f t="shared" si="98"/>
        <v>0.34704203708753101</v>
      </c>
      <c r="AJ109">
        <f t="shared" si="99"/>
        <v>0.90415092041535816</v>
      </c>
      <c r="AK109">
        <f t="shared" si="100"/>
        <v>-0.53949863473882387</v>
      </c>
      <c r="AL109">
        <f t="shared" si="101"/>
        <v>-2.4510564680983804</v>
      </c>
      <c r="AM109">
        <f t="shared" si="102"/>
        <v>-2.7802855386633949</v>
      </c>
      <c r="AN109" s="19">
        <f t="shared" si="117"/>
        <v>4.9334604359557748</v>
      </c>
      <c r="AO109" s="19">
        <f t="shared" si="117"/>
        <v>4.9336527253883178</v>
      </c>
      <c r="AP109" s="19">
        <f t="shared" si="117"/>
        <v>4.9346848092036018</v>
      </c>
      <c r="AQ109" s="19">
        <f t="shared" si="117"/>
        <v>4.9401457698801066</v>
      </c>
      <c r="AR109" s="19">
        <f t="shared" si="117"/>
        <v>4.9671325445391599</v>
      </c>
      <c r="AS109" s="19">
        <f t="shared" si="117"/>
        <v>5.0724752336488343</v>
      </c>
      <c r="AT109" s="19">
        <f t="shared" si="117"/>
        <v>5.336478953668105</v>
      </c>
      <c r="AU109" s="19">
        <f t="shared" si="103"/>
        <v>5.7598135578723717</v>
      </c>
      <c r="AV109"/>
      <c r="AW109">
        <v>-900</v>
      </c>
      <c r="AX109">
        <f t="shared" si="108"/>
        <v>1.7520774008532702E-2</v>
      </c>
      <c r="AY109">
        <f t="shared" si="109"/>
        <v>-6.0926008029938816E-4</v>
      </c>
      <c r="AZ109">
        <f t="shared" si="110"/>
        <v>1.8130034088832091E-2</v>
      </c>
      <c r="BA109">
        <f t="shared" si="111"/>
        <v>0.17721149441409056</v>
      </c>
      <c r="BB109">
        <f t="shared" si="112"/>
        <v>0.62765605109657685</v>
      </c>
      <c r="BC109">
        <f t="shared" si="113"/>
        <v>-2.9019058508996807</v>
      </c>
      <c r="BD109">
        <f t="shared" si="114"/>
        <v>-8.3042363473968415</v>
      </c>
      <c r="BE109">
        <f t="shared" si="118"/>
        <v>3.9341267132704658</v>
      </c>
      <c r="BF109">
        <f t="shared" si="118"/>
        <v>3.9607963753599842</v>
      </c>
      <c r="BG109">
        <f t="shared" si="118"/>
        <v>3.9157519906006328</v>
      </c>
      <c r="BH109">
        <f t="shared" si="118"/>
        <v>3.9931331104513275</v>
      </c>
      <c r="BI109">
        <f t="shared" si="118"/>
        <v>3.8636598345886295</v>
      </c>
      <c r="BJ109">
        <f t="shared" si="118"/>
        <v>4.0922504844025021</v>
      </c>
      <c r="BK109">
        <f t="shared" si="118"/>
        <v>3.7166894320236712</v>
      </c>
      <c r="BL109">
        <f t="shared" si="115"/>
        <v>4.5529485848970994</v>
      </c>
      <c r="BM109"/>
      <c r="BN109"/>
      <c r="BO109"/>
      <c r="BP109"/>
      <c r="BQ109"/>
      <c r="BR109"/>
      <c r="BS109"/>
      <c r="BT109"/>
    </row>
    <row r="110" spans="1:72" s="19" customFormat="1">
      <c r="A110" t="s">
        <v>215</v>
      </c>
      <c r="B110" s="3" t="s">
        <v>92</v>
      </c>
      <c r="C110" s="18">
        <v>54812.652300000002</v>
      </c>
      <c r="D110" t="s">
        <v>204</v>
      </c>
      <c r="E110" s="92">
        <f t="shared" si="86"/>
        <v>-424.99560642385831</v>
      </c>
      <c r="F110" s="19">
        <f t="shared" si="87"/>
        <v>-425</v>
      </c>
      <c r="G110" s="19">
        <f t="shared" si="88"/>
        <v>1.0750000001280569E-2</v>
      </c>
      <c r="J110" s="20"/>
      <c r="K110" s="19">
        <f t="shared" si="116"/>
        <v>1.0750000001280569E-2</v>
      </c>
      <c r="O110" s="19">
        <f t="shared" ca="1" si="105"/>
        <v>-2.5035775823402138E-2</v>
      </c>
      <c r="P110" s="21">
        <f t="shared" si="104"/>
        <v>-8.5725579504294101E-4</v>
      </c>
      <c r="Q110" s="22">
        <f t="shared" si="89"/>
        <v>39794.152300000002</v>
      </c>
      <c r="R110" s="19">
        <f t="shared" si="85"/>
        <v>1.3472838712128571E-4</v>
      </c>
      <c r="S110" s="137">
        <v>1</v>
      </c>
      <c r="U110"/>
      <c r="V110"/>
      <c r="Z110">
        <f t="shared" si="90"/>
        <v>-425</v>
      </c>
      <c r="AA110" s="19">
        <f t="shared" si="91"/>
        <v>9.7871688173590699E-3</v>
      </c>
      <c r="AB110" s="19">
        <f t="shared" si="92"/>
        <v>1.0557538887855794E-4</v>
      </c>
      <c r="AC110" s="19">
        <f t="shared" si="93"/>
        <v>1.1607255796323509E-2</v>
      </c>
      <c r="AD110" s="19">
        <f t="shared" si="94"/>
        <v>9.6283118392149862E-4</v>
      </c>
      <c r="AE110" s="19">
        <f t="shared" si="95"/>
        <v>9.2704388873167473E-7</v>
      </c>
      <c r="AF110">
        <f t="shared" si="96"/>
        <v>1.1607255796323509E-2</v>
      </c>
      <c r="AG110" s="137"/>
      <c r="AH110">
        <f t="shared" si="97"/>
        <v>1.0644424612402011E-2</v>
      </c>
      <c r="AI110">
        <f t="shared" si="98"/>
        <v>0.34704203708753101</v>
      </c>
      <c r="AJ110">
        <f t="shared" si="99"/>
        <v>0.90415092041535816</v>
      </c>
      <c r="AK110">
        <f t="shared" si="100"/>
        <v>-0.53949863473882387</v>
      </c>
      <c r="AL110">
        <f t="shared" si="101"/>
        <v>-2.4510564680983804</v>
      </c>
      <c r="AM110">
        <f t="shared" si="102"/>
        <v>-2.7802855386633949</v>
      </c>
      <c r="AN110" s="19">
        <f t="shared" si="117"/>
        <v>4.9334604359557748</v>
      </c>
      <c r="AO110" s="19">
        <f t="shared" si="117"/>
        <v>4.9336527253883178</v>
      </c>
      <c r="AP110" s="19">
        <f t="shared" si="117"/>
        <v>4.9346848092036018</v>
      </c>
      <c r="AQ110" s="19">
        <f t="shared" si="117"/>
        <v>4.9401457698801066</v>
      </c>
      <c r="AR110" s="19">
        <f t="shared" si="117"/>
        <v>4.9671325445391599</v>
      </c>
      <c r="AS110" s="19">
        <f t="shared" si="117"/>
        <v>5.0724752336488343</v>
      </c>
      <c r="AT110" s="19">
        <f t="shared" si="117"/>
        <v>5.336478953668105</v>
      </c>
      <c r="AU110" s="19">
        <f t="shared" si="103"/>
        <v>5.7598135578723717</v>
      </c>
      <c r="AV110"/>
      <c r="AW110">
        <v>-850</v>
      </c>
      <c r="AX110">
        <f t="shared" si="108"/>
        <v>1.7512307977573201E-2</v>
      </c>
      <c r="AY110">
        <f t="shared" si="109"/>
        <v>-6.3621696180208556E-4</v>
      </c>
      <c r="AZ110">
        <f t="shared" si="110"/>
        <v>1.8148524939375285E-2</v>
      </c>
      <c r="BA110">
        <f t="shared" si="111"/>
        <v>0.18344282348884178</v>
      </c>
      <c r="BB110">
        <f t="shared" si="112"/>
        <v>0.65015084921423694</v>
      </c>
      <c r="BC110">
        <f t="shared" si="113"/>
        <v>-2.8726615494304335</v>
      </c>
      <c r="BD110">
        <f t="shared" si="114"/>
        <v>-7.3919729794136648</v>
      </c>
      <c r="BE110">
        <f t="shared" si="118"/>
        <v>4.0203729716450569</v>
      </c>
      <c r="BF110">
        <f t="shared" si="118"/>
        <v>4.0342841408352657</v>
      </c>
      <c r="BG110">
        <f t="shared" si="118"/>
        <v>4.0085122395690895</v>
      </c>
      <c r="BH110">
        <f t="shared" si="118"/>
        <v>4.0569265885505414</v>
      </c>
      <c r="BI110">
        <f t="shared" si="118"/>
        <v>3.9681542664925717</v>
      </c>
      <c r="BJ110">
        <f t="shared" si="118"/>
        <v>4.1396396761116918</v>
      </c>
      <c r="BK110">
        <f t="shared" si="118"/>
        <v>3.8334293036505214</v>
      </c>
      <c r="BL110">
        <f t="shared" si="115"/>
        <v>4.6799870031050226</v>
      </c>
      <c r="BM110"/>
      <c r="BN110"/>
      <c r="BO110"/>
      <c r="BP110"/>
      <c r="BQ110"/>
      <c r="BR110"/>
      <c r="BS110"/>
      <c r="BT110"/>
    </row>
    <row r="111" spans="1:72" s="19" customFormat="1">
      <c r="A111" t="s">
        <v>235</v>
      </c>
      <c r="B111" s="3" t="s">
        <v>89</v>
      </c>
      <c r="C111" s="18">
        <v>54816.322200000002</v>
      </c>
      <c r="D111" t="s">
        <v>204</v>
      </c>
      <c r="E111" s="92">
        <f t="shared" si="86"/>
        <v>-423.49570083465693</v>
      </c>
      <c r="F111" s="19">
        <f t="shared" si="87"/>
        <v>-423.5</v>
      </c>
      <c r="G111" s="19">
        <f t="shared" si="88"/>
        <v>1.0519000003114343E-2</v>
      </c>
      <c r="J111" s="20"/>
      <c r="K111" s="19">
        <f t="shared" si="116"/>
        <v>1.0519000003114343E-2</v>
      </c>
      <c r="O111" s="19">
        <f t="shared" ca="1" si="105"/>
        <v>-2.5003135859043332E-2</v>
      </c>
      <c r="P111" s="21">
        <f t="shared" si="104"/>
        <v>-8.5801027979958962E-4</v>
      </c>
      <c r="Q111" s="22">
        <f t="shared" si="89"/>
        <v>39797.822200000002</v>
      </c>
      <c r="R111" s="19">
        <f t="shared" si="85"/>
        <v>1.2943636297752935E-4</v>
      </c>
      <c r="S111" s="137">
        <v>1</v>
      </c>
      <c r="U111"/>
      <c r="V111"/>
      <c r="Z111">
        <f t="shared" si="90"/>
        <v>-423.5</v>
      </c>
      <c r="AA111" s="19">
        <f t="shared" si="91"/>
        <v>9.7172031207198046E-3</v>
      </c>
      <c r="AB111" s="19">
        <f t="shared" si="92"/>
        <v>-5.6213397405050977E-5</v>
      </c>
      <c r="AC111" s="19">
        <f t="shared" si="93"/>
        <v>1.1377010282913932E-2</v>
      </c>
      <c r="AD111" s="19">
        <f t="shared" si="94"/>
        <v>8.017968823945381E-4</v>
      </c>
      <c r="AE111" s="19">
        <f t="shared" si="95"/>
        <v>6.428782406176008E-7</v>
      </c>
      <c r="AF111">
        <f t="shared" si="96"/>
        <v>1.1377010282913932E-2</v>
      </c>
      <c r="AG111" s="137"/>
      <c r="AH111">
        <f t="shared" si="97"/>
        <v>1.0575213400519394E-2</v>
      </c>
      <c r="AI111">
        <f t="shared" si="98"/>
        <v>0.34870339493681002</v>
      </c>
      <c r="AJ111">
        <f t="shared" si="99"/>
        <v>0.90545978743915689</v>
      </c>
      <c r="AK111">
        <f t="shared" si="100"/>
        <v>-0.54150310289879156</v>
      </c>
      <c r="AL111">
        <f t="shared" si="101"/>
        <v>-2.4479827329073749</v>
      </c>
      <c r="AM111">
        <f t="shared" si="102"/>
        <v>-2.7669257783066752</v>
      </c>
      <c r="AN111" s="19">
        <f t="shared" ref="AN111:AT120" si="119">$AU111+$AB$7*SIN(AO111)</f>
        <v>4.9381574702476199</v>
      </c>
      <c r="AO111" s="19">
        <f t="shared" si="119"/>
        <v>4.9383690413746875</v>
      </c>
      <c r="AP111" s="19">
        <f t="shared" si="119"/>
        <v>4.9394811707428135</v>
      </c>
      <c r="AQ111" s="19">
        <f t="shared" si="119"/>
        <v>4.9452412807408654</v>
      </c>
      <c r="AR111" s="19">
        <f t="shared" si="119"/>
        <v>4.9730819733397613</v>
      </c>
      <c r="AS111" s="19">
        <f t="shared" si="119"/>
        <v>5.0795731021614232</v>
      </c>
      <c r="AT111" s="19">
        <f t="shared" si="119"/>
        <v>5.343089117815528</v>
      </c>
      <c r="AU111" s="19">
        <f t="shared" si="103"/>
        <v>5.7636247104186094</v>
      </c>
      <c r="AV111"/>
      <c r="AW111">
        <v>-800</v>
      </c>
      <c r="AX111">
        <f t="shared" si="108"/>
        <v>1.736722372614365E-2</v>
      </c>
      <c r="AY111">
        <f t="shared" si="109"/>
        <v>-6.6297335638138791E-4</v>
      </c>
      <c r="AZ111">
        <f t="shared" si="110"/>
        <v>1.8030197082525037E-2</v>
      </c>
      <c r="BA111">
        <f t="shared" si="111"/>
        <v>0.19072360174332958</v>
      </c>
      <c r="BB111">
        <f t="shared" si="112"/>
        <v>0.67313157724882944</v>
      </c>
      <c r="BC111">
        <f t="shared" si="113"/>
        <v>-2.8420092434230484</v>
      </c>
      <c r="BD111">
        <f t="shared" si="114"/>
        <v>-6.6259316754200341</v>
      </c>
      <c r="BE111">
        <f t="shared" si="118"/>
        <v>4.1075108857034728</v>
      </c>
      <c r="BF111">
        <f t="shared" si="118"/>
        <v>4.1133376298509052</v>
      </c>
      <c r="BG111">
        <f t="shared" si="118"/>
        <v>4.1012441363104921</v>
      </c>
      <c r="BH111">
        <f t="shared" si="118"/>
        <v>4.1265882048105089</v>
      </c>
      <c r="BI111">
        <f t="shared" si="118"/>
        <v>4.0744880637991221</v>
      </c>
      <c r="BJ111">
        <f t="shared" si="118"/>
        <v>4.1864616293540342</v>
      </c>
      <c r="BK111">
        <f t="shared" si="118"/>
        <v>3.9638132019394248</v>
      </c>
      <c r="BL111">
        <f t="shared" si="115"/>
        <v>4.8070254213129457</v>
      </c>
      <c r="BM111"/>
      <c r="BN111"/>
      <c r="BO111"/>
      <c r="BP111"/>
      <c r="BQ111"/>
      <c r="BR111"/>
      <c r="BS111"/>
      <c r="BT111"/>
    </row>
    <row r="112" spans="1:72" s="19" customFormat="1">
      <c r="A112" t="s">
        <v>235</v>
      </c>
      <c r="B112" s="3" t="s">
        <v>89</v>
      </c>
      <c r="C112" s="18">
        <v>54816.322200000002</v>
      </c>
      <c r="D112" t="s">
        <v>204</v>
      </c>
      <c r="E112" s="92">
        <f t="shared" si="86"/>
        <v>-423.49570083465693</v>
      </c>
      <c r="F112" s="19">
        <f t="shared" si="87"/>
        <v>-423.5</v>
      </c>
      <c r="G112" s="19">
        <f t="shared" si="88"/>
        <v>1.0519000003114343E-2</v>
      </c>
      <c r="J112" s="20"/>
      <c r="K112" s="19">
        <f t="shared" si="116"/>
        <v>1.0519000003114343E-2</v>
      </c>
      <c r="O112" s="19">
        <f t="shared" ca="1" si="105"/>
        <v>-2.5003135859043332E-2</v>
      </c>
      <c r="P112" s="21">
        <f t="shared" si="104"/>
        <v>-8.5801027979958962E-4</v>
      </c>
      <c r="Q112" s="22">
        <f t="shared" si="89"/>
        <v>39797.822200000002</v>
      </c>
      <c r="R112" s="19">
        <f t="shared" si="85"/>
        <v>1.2943636297752935E-4</v>
      </c>
      <c r="S112" s="137">
        <v>1</v>
      </c>
      <c r="U112"/>
      <c r="V112"/>
      <c r="Z112">
        <f t="shared" si="90"/>
        <v>-423.5</v>
      </c>
      <c r="AA112" s="19">
        <f t="shared" si="91"/>
        <v>9.7172031207198046E-3</v>
      </c>
      <c r="AB112" s="19">
        <f t="shared" si="92"/>
        <v>-5.6213397405050977E-5</v>
      </c>
      <c r="AC112" s="19">
        <f t="shared" si="93"/>
        <v>1.1377010282913932E-2</v>
      </c>
      <c r="AD112" s="19">
        <f t="shared" si="94"/>
        <v>8.017968823945381E-4</v>
      </c>
      <c r="AE112" s="19">
        <f t="shared" si="95"/>
        <v>6.428782406176008E-7</v>
      </c>
      <c r="AF112">
        <f t="shared" si="96"/>
        <v>1.1377010282913932E-2</v>
      </c>
      <c r="AG112" s="137"/>
      <c r="AH112">
        <f t="shared" si="97"/>
        <v>1.0575213400519394E-2</v>
      </c>
      <c r="AI112">
        <f t="shared" si="98"/>
        <v>0.34870339493681002</v>
      </c>
      <c r="AJ112">
        <f t="shared" si="99"/>
        <v>0.90545978743915689</v>
      </c>
      <c r="AK112">
        <f t="shared" si="100"/>
        <v>-0.54150310289879156</v>
      </c>
      <c r="AL112">
        <f t="shared" si="101"/>
        <v>-2.4479827329073749</v>
      </c>
      <c r="AM112">
        <f t="shared" si="102"/>
        <v>-2.7669257783066752</v>
      </c>
      <c r="AN112" s="19">
        <f t="shared" si="119"/>
        <v>4.9381574702476199</v>
      </c>
      <c r="AO112" s="19">
        <f t="shared" si="119"/>
        <v>4.9383690413746875</v>
      </c>
      <c r="AP112" s="19">
        <f t="shared" si="119"/>
        <v>4.9394811707428135</v>
      </c>
      <c r="AQ112" s="19">
        <f t="shared" si="119"/>
        <v>4.9452412807408654</v>
      </c>
      <c r="AR112" s="19">
        <f t="shared" si="119"/>
        <v>4.9730819733397613</v>
      </c>
      <c r="AS112" s="19">
        <f t="shared" si="119"/>
        <v>5.0795731021614232</v>
      </c>
      <c r="AT112" s="19">
        <f t="shared" si="119"/>
        <v>5.343089117815528</v>
      </c>
      <c r="AU112" s="19">
        <f t="shared" si="103"/>
        <v>5.7636247104186094</v>
      </c>
      <c r="AV112"/>
      <c r="AW112">
        <v>-750</v>
      </c>
      <c r="AX112">
        <f t="shared" si="108"/>
        <v>1.707838564955972E-2</v>
      </c>
      <c r="AY112">
        <f t="shared" si="109"/>
        <v>-6.8952926403729542E-4</v>
      </c>
      <c r="AZ112">
        <f t="shared" si="110"/>
        <v>1.7767914913597017E-2</v>
      </c>
      <c r="BA112">
        <f t="shared" si="111"/>
        <v>0.19931591864096454</v>
      </c>
      <c r="BB112">
        <f t="shared" si="112"/>
        <v>0.69691643742303566</v>
      </c>
      <c r="BC112">
        <f t="shared" si="113"/>
        <v>-2.8093557751076768</v>
      </c>
      <c r="BD112">
        <f t="shared" si="114"/>
        <v>-5.9643263707820502</v>
      </c>
      <c r="BE112">
        <f t="shared" ref="BE112:BK121" si="120">$BL112+$AB$7*SIN(BF112)</f>
        <v>4.196565517757314</v>
      </c>
      <c r="BF112">
        <f t="shared" si="120"/>
        <v>4.198248723461055</v>
      </c>
      <c r="BG112">
        <f t="shared" si="120"/>
        <v>4.1942221842667493</v>
      </c>
      <c r="BH112">
        <f t="shared" si="120"/>
        <v>4.2039027063513608</v>
      </c>
      <c r="BI112">
        <f t="shared" si="120"/>
        <v>4.1808998658399856</v>
      </c>
      <c r="BJ112">
        <f t="shared" si="120"/>
        <v>4.23721089198144</v>
      </c>
      <c r="BK112">
        <f t="shared" si="120"/>
        <v>4.1077872075657424</v>
      </c>
      <c r="BL112">
        <f t="shared" si="115"/>
        <v>4.9340638395208689</v>
      </c>
      <c r="BM112"/>
      <c r="BN112"/>
      <c r="BO112"/>
      <c r="BP112"/>
      <c r="BQ112"/>
      <c r="BR112"/>
      <c r="BS112"/>
      <c r="BT112"/>
    </row>
    <row r="113" spans="1:72" s="19" customFormat="1">
      <c r="A113" t="s">
        <v>215</v>
      </c>
      <c r="B113" s="3" t="s">
        <v>89</v>
      </c>
      <c r="C113" s="18">
        <v>54840.787400000001</v>
      </c>
      <c r="D113" t="s">
        <v>204</v>
      </c>
      <c r="E113" s="92">
        <f t="shared" si="86"/>
        <v>-413.49665720378977</v>
      </c>
      <c r="F113" s="19">
        <f t="shared" si="87"/>
        <v>-413.5</v>
      </c>
      <c r="G113" s="19">
        <f t="shared" si="88"/>
        <v>8.1789999967440963E-3</v>
      </c>
      <c r="J113" s="20"/>
      <c r="K113" s="19">
        <f t="shared" si="116"/>
        <v>8.1789999967440963E-3</v>
      </c>
      <c r="O113" s="19">
        <f t="shared" ca="1" si="105"/>
        <v>-2.4785536096651305E-2</v>
      </c>
      <c r="P113" s="21">
        <f t="shared" si="104"/>
        <v>-8.6303556697800996E-4</v>
      </c>
      <c r="Q113" s="22">
        <f t="shared" si="89"/>
        <v>39822.287400000001</v>
      </c>
      <c r="R113" s="19">
        <f t="shared" si="85"/>
        <v>8.1758407135615341E-5</v>
      </c>
      <c r="S113" s="137">
        <v>1</v>
      </c>
      <c r="U113"/>
      <c r="V113"/>
      <c r="Z113">
        <f t="shared" si="90"/>
        <v>-413.5</v>
      </c>
      <c r="AA113" s="19">
        <f t="shared" si="91"/>
        <v>9.2356856365074826E-3</v>
      </c>
      <c r="AB113" s="19">
        <f t="shared" si="92"/>
        <v>-1.9197212067413958E-3</v>
      </c>
      <c r="AC113" s="19">
        <f t="shared" si="93"/>
        <v>9.0420355637221058E-3</v>
      </c>
      <c r="AD113" s="19">
        <f t="shared" si="94"/>
        <v>-1.0566856397633863E-3</v>
      </c>
      <c r="AE113" s="19">
        <f t="shared" si="95"/>
        <v>1.116584541282157E-6</v>
      </c>
      <c r="AF113">
        <f t="shared" si="96"/>
        <v>9.0420355637221058E-3</v>
      </c>
      <c r="AG113" s="137"/>
      <c r="AH113">
        <f t="shared" si="97"/>
        <v>1.0098721203485492E-2</v>
      </c>
      <c r="AI113">
        <f t="shared" si="98"/>
        <v>0.36037735593616305</v>
      </c>
      <c r="AJ113">
        <f t="shared" si="99"/>
        <v>0.9142890667408109</v>
      </c>
      <c r="AK113">
        <f t="shared" si="100"/>
        <v>-0.55524386661776126</v>
      </c>
      <c r="AL113">
        <f t="shared" si="101"/>
        <v>-2.4266951971792592</v>
      </c>
      <c r="AM113">
        <f t="shared" si="102"/>
        <v>-2.6774270240931473</v>
      </c>
      <c r="AN113" s="19">
        <f t="shared" si="119"/>
        <v>4.9700805643907229</v>
      </c>
      <c r="AO113" s="19">
        <f t="shared" si="119"/>
        <v>4.9704655621837386</v>
      </c>
      <c r="AP113" s="19">
        <f t="shared" si="119"/>
        <v>4.9722405656830704</v>
      </c>
      <c r="AQ113" s="19">
        <f t="shared" si="119"/>
        <v>4.9802754365476449</v>
      </c>
      <c r="AR113" s="19">
        <f t="shared" si="119"/>
        <v>5.0140434678010344</v>
      </c>
      <c r="AS113" s="19">
        <f t="shared" si="119"/>
        <v>5.1277305501692165</v>
      </c>
      <c r="AT113" s="19">
        <f t="shared" si="119"/>
        <v>5.3873110061190843</v>
      </c>
      <c r="AU113" s="19">
        <f t="shared" si="103"/>
        <v>5.789032394060194</v>
      </c>
      <c r="AV113"/>
      <c r="AW113">
        <v>-700</v>
      </c>
      <c r="AX113">
        <f t="shared" si="108"/>
        <v>1.663156985605042E-2</v>
      </c>
      <c r="AY113">
        <f t="shared" si="109"/>
        <v>-7.1588468476980777E-4</v>
      </c>
      <c r="AZ113">
        <f t="shared" si="110"/>
        <v>1.7347454540820227E-2</v>
      </c>
      <c r="BA113">
        <f t="shared" si="111"/>
        <v>0.20962034742713775</v>
      </c>
      <c r="BB113">
        <f t="shared" si="112"/>
        <v>0.7219192879099412</v>
      </c>
      <c r="BC113">
        <f t="shared" si="113"/>
        <v>-2.7738725563661024</v>
      </c>
      <c r="BD113">
        <f t="shared" si="114"/>
        <v>-5.3774942332324969</v>
      </c>
      <c r="BE113">
        <f t="shared" si="120"/>
        <v>4.2888742738651917</v>
      </c>
      <c r="BF113">
        <f t="shared" si="120"/>
        <v>4.2890415713102863</v>
      </c>
      <c r="BG113">
        <f t="shared" si="120"/>
        <v>4.2885610337845144</v>
      </c>
      <c r="BH113">
        <f t="shared" si="120"/>
        <v>4.289942688683114</v>
      </c>
      <c r="BI113">
        <f t="shared" si="120"/>
        <v>4.2859814554908624</v>
      </c>
      <c r="BJ113">
        <f t="shared" si="120"/>
        <v>4.2974334441371447</v>
      </c>
      <c r="BK113">
        <f t="shared" si="120"/>
        <v>4.2650783685423592</v>
      </c>
      <c r="BL113">
        <f t="shared" si="115"/>
        <v>5.061102257728793</v>
      </c>
      <c r="BM113"/>
      <c r="BN113"/>
      <c r="BO113"/>
      <c r="BP113"/>
      <c r="BQ113"/>
      <c r="BR113"/>
      <c r="BS113"/>
      <c r="BT113"/>
    </row>
    <row r="114" spans="1:72" s="19" customFormat="1">
      <c r="A114" t="s">
        <v>215</v>
      </c>
      <c r="B114" s="3" t="s">
        <v>89</v>
      </c>
      <c r="C114" s="18">
        <v>54840.787400000001</v>
      </c>
      <c r="D114" t="s">
        <v>204</v>
      </c>
      <c r="E114" s="92">
        <f t="shared" si="86"/>
        <v>-413.49665720378977</v>
      </c>
      <c r="F114" s="19">
        <f t="shared" si="87"/>
        <v>-413.5</v>
      </c>
      <c r="G114" s="19">
        <f t="shared" si="88"/>
        <v>8.1789999967440963E-3</v>
      </c>
      <c r="J114" s="20"/>
      <c r="K114" s="19">
        <f t="shared" si="116"/>
        <v>8.1789999967440963E-3</v>
      </c>
      <c r="O114" s="19">
        <f t="shared" ca="1" si="105"/>
        <v>-2.4785536096651305E-2</v>
      </c>
      <c r="P114" s="21">
        <f t="shared" si="104"/>
        <v>-8.6303556697800996E-4</v>
      </c>
      <c r="Q114" s="22">
        <f t="shared" si="89"/>
        <v>39822.287400000001</v>
      </c>
      <c r="R114" s="19">
        <f t="shared" si="85"/>
        <v>8.1758407135615341E-5</v>
      </c>
      <c r="S114" s="137">
        <v>1</v>
      </c>
      <c r="U114"/>
      <c r="V114"/>
      <c r="Z114">
        <f t="shared" si="90"/>
        <v>-413.5</v>
      </c>
      <c r="AA114" s="19">
        <f t="shared" si="91"/>
        <v>9.2356856365074826E-3</v>
      </c>
      <c r="AB114" s="19">
        <f t="shared" si="92"/>
        <v>-1.9197212067413958E-3</v>
      </c>
      <c r="AC114" s="19">
        <f t="shared" si="93"/>
        <v>9.0420355637221058E-3</v>
      </c>
      <c r="AD114" s="19">
        <f t="shared" si="94"/>
        <v>-1.0566856397633863E-3</v>
      </c>
      <c r="AE114" s="19">
        <f t="shared" si="95"/>
        <v>1.116584541282157E-6</v>
      </c>
      <c r="AF114">
        <f t="shared" si="96"/>
        <v>9.0420355637221058E-3</v>
      </c>
      <c r="AG114" s="137"/>
      <c r="AH114">
        <f t="shared" si="97"/>
        <v>1.0098721203485492E-2</v>
      </c>
      <c r="AI114">
        <f t="shared" si="98"/>
        <v>0.36037735593616305</v>
      </c>
      <c r="AJ114">
        <f t="shared" si="99"/>
        <v>0.9142890667408109</v>
      </c>
      <c r="AK114">
        <f t="shared" si="100"/>
        <v>-0.55524386661776126</v>
      </c>
      <c r="AL114">
        <f t="shared" si="101"/>
        <v>-2.4266951971792592</v>
      </c>
      <c r="AM114">
        <f t="shared" si="102"/>
        <v>-2.6774270240931473</v>
      </c>
      <c r="AN114" s="19">
        <f t="shared" si="119"/>
        <v>4.9700805643907229</v>
      </c>
      <c r="AO114" s="19">
        <f t="shared" si="119"/>
        <v>4.9704655621837386</v>
      </c>
      <c r="AP114" s="19">
        <f t="shared" si="119"/>
        <v>4.9722405656830704</v>
      </c>
      <c r="AQ114" s="19">
        <f t="shared" si="119"/>
        <v>4.9802754365476449</v>
      </c>
      <c r="AR114" s="19">
        <f t="shared" si="119"/>
        <v>5.0140434678010344</v>
      </c>
      <c r="AS114" s="19">
        <f t="shared" si="119"/>
        <v>5.1277305501692165</v>
      </c>
      <c r="AT114" s="19">
        <f t="shared" si="119"/>
        <v>5.3873110061190843</v>
      </c>
      <c r="AU114" s="19">
        <f t="shared" si="103"/>
        <v>5.789032394060194</v>
      </c>
      <c r="AV114"/>
      <c r="AW114">
        <v>-650</v>
      </c>
      <c r="AX114">
        <f t="shared" si="108"/>
        <v>1.6004295458390355E-2</v>
      </c>
      <c r="AY114">
        <f t="shared" si="109"/>
        <v>-7.4203961857892528E-4</v>
      </c>
      <c r="AZ114">
        <f t="shared" si="110"/>
        <v>1.6746335076969279E-2</v>
      </c>
      <c r="BA114">
        <f t="shared" si="111"/>
        <v>0.22222143184546139</v>
      </c>
      <c r="BB114">
        <f t="shared" si="112"/>
        <v>0.74860394581905221</v>
      </c>
      <c r="BC114">
        <f t="shared" si="113"/>
        <v>-2.7344905445145207</v>
      </c>
      <c r="BD114">
        <f t="shared" si="114"/>
        <v>-4.8447338761005687</v>
      </c>
      <c r="BE114">
        <f t="shared" si="120"/>
        <v>4.3859044249710486</v>
      </c>
      <c r="BF114">
        <f t="shared" si="120"/>
        <v>4.3858172138471652</v>
      </c>
      <c r="BG114">
        <f t="shared" si="120"/>
        <v>4.386138329698885</v>
      </c>
      <c r="BH114">
        <f t="shared" si="120"/>
        <v>4.3849574639557165</v>
      </c>
      <c r="BI114">
        <f t="shared" si="120"/>
        <v>4.3893204446204788</v>
      </c>
      <c r="BJ114">
        <f t="shared" si="120"/>
        <v>4.3734699589523665</v>
      </c>
      <c r="BK114">
        <f t="shared" si="120"/>
        <v>4.4351990994049846</v>
      </c>
      <c r="BL114">
        <f t="shared" si="115"/>
        <v>5.1881406759367161</v>
      </c>
      <c r="BM114"/>
      <c r="BN114"/>
      <c r="BO114"/>
      <c r="BP114"/>
      <c r="BQ114"/>
      <c r="BR114"/>
      <c r="BS114"/>
      <c r="BT114"/>
    </row>
    <row r="115" spans="1:72" s="19" customFormat="1">
      <c r="A115" t="s">
        <v>215</v>
      </c>
      <c r="B115" s="3" t="s">
        <v>89</v>
      </c>
      <c r="C115" s="18">
        <v>54840.788399999998</v>
      </c>
      <c r="D115" t="s">
        <v>204</v>
      </c>
      <c r="E115" s="92">
        <f t="shared" si="86"/>
        <v>-413.49624849903375</v>
      </c>
      <c r="F115" s="19">
        <f t="shared" si="87"/>
        <v>-413.5</v>
      </c>
      <c r="G115" s="19">
        <f t="shared" si="88"/>
        <v>9.1789999933098443E-3</v>
      </c>
      <c r="J115" s="20"/>
      <c r="K115" s="19">
        <f t="shared" si="116"/>
        <v>9.1789999933098443E-3</v>
      </c>
      <c r="O115" s="19">
        <f t="shared" ca="1" si="105"/>
        <v>-2.4785536096651305E-2</v>
      </c>
      <c r="P115" s="21">
        <f t="shared" si="104"/>
        <v>-8.6303556697800996E-4</v>
      </c>
      <c r="Q115" s="22">
        <f t="shared" si="89"/>
        <v>39822.288399999998</v>
      </c>
      <c r="R115" s="19">
        <f t="shared" ref="R115:R146" si="121">+(P115-G115)^2</f>
        <v>1.0084247819408579E-4</v>
      </c>
      <c r="S115" s="137">
        <v>1</v>
      </c>
      <c r="U115"/>
      <c r="V115"/>
      <c r="Z115">
        <f t="shared" si="90"/>
        <v>-413.5</v>
      </c>
      <c r="AA115" s="19">
        <f t="shared" si="91"/>
        <v>9.2356856365074826E-3</v>
      </c>
      <c r="AB115" s="19">
        <f t="shared" si="92"/>
        <v>-9.197212101756478E-4</v>
      </c>
      <c r="AC115" s="19">
        <f t="shared" si="93"/>
        <v>1.0042035560287854E-2</v>
      </c>
      <c r="AD115" s="19">
        <f t="shared" si="94"/>
        <v>-5.6685643197638275E-5</v>
      </c>
      <c r="AE115" s="19">
        <f t="shared" si="95"/>
        <v>3.2132621447299546E-9</v>
      </c>
      <c r="AF115">
        <f t="shared" si="96"/>
        <v>1.0042035560287854E-2</v>
      </c>
      <c r="AG115" s="137"/>
      <c r="AH115">
        <f t="shared" si="97"/>
        <v>1.0098721203485492E-2</v>
      </c>
      <c r="AI115">
        <f t="shared" si="98"/>
        <v>0.36037735593616305</v>
      </c>
      <c r="AJ115">
        <f t="shared" si="99"/>
        <v>0.9142890667408109</v>
      </c>
      <c r="AK115">
        <f t="shared" si="100"/>
        <v>-0.55524386661776126</v>
      </c>
      <c r="AL115">
        <f t="shared" si="101"/>
        <v>-2.4266951971792592</v>
      </c>
      <c r="AM115">
        <f t="shared" si="102"/>
        <v>-2.6774270240931473</v>
      </c>
      <c r="AN115" s="19">
        <f t="shared" si="119"/>
        <v>4.9700805643907229</v>
      </c>
      <c r="AO115" s="19">
        <f t="shared" si="119"/>
        <v>4.9704655621837386</v>
      </c>
      <c r="AP115" s="19">
        <f t="shared" si="119"/>
        <v>4.9722405656830704</v>
      </c>
      <c r="AQ115" s="19">
        <f t="shared" si="119"/>
        <v>4.9802754365476449</v>
      </c>
      <c r="AR115" s="19">
        <f t="shared" si="119"/>
        <v>5.0140434678010344</v>
      </c>
      <c r="AS115" s="19">
        <f t="shared" si="119"/>
        <v>5.1277305501692165</v>
      </c>
      <c r="AT115" s="19">
        <f t="shared" si="119"/>
        <v>5.3873110061190843</v>
      </c>
      <c r="AU115" s="19">
        <f t="shared" si="103"/>
        <v>5.789032394060194</v>
      </c>
      <c r="AV115"/>
      <c r="AW115">
        <v>-600</v>
      </c>
      <c r="AX115">
        <f t="shared" si="108"/>
        <v>1.5165510326853909E-2</v>
      </c>
      <c r="AY115">
        <f t="shared" si="109"/>
        <v>-7.6799406546464784E-4</v>
      </c>
      <c r="AZ115">
        <f t="shared" si="110"/>
        <v>1.5933504392318557E-2</v>
      </c>
      <c r="BA115">
        <f t="shared" si="111"/>
        <v>0.23797155041922124</v>
      </c>
      <c r="BB115">
        <f t="shared" si="112"/>
        <v>0.7774613240759829</v>
      </c>
      <c r="BC115">
        <f t="shared" si="113"/>
        <v>-2.6898253161557584</v>
      </c>
      <c r="BD115">
        <f t="shared" si="114"/>
        <v>-4.3515056191937527</v>
      </c>
      <c r="BE115">
        <f t="shared" si="120"/>
        <v>4.4891917942345838</v>
      </c>
      <c r="BF115">
        <f t="shared" si="120"/>
        <v>4.4891657712482802</v>
      </c>
      <c r="BG115">
        <f t="shared" si="120"/>
        <v>4.4893045997850836</v>
      </c>
      <c r="BH115">
        <f t="shared" si="120"/>
        <v>4.488564950473541</v>
      </c>
      <c r="BI115">
        <f t="shared" si="120"/>
        <v>4.4925338538883661</v>
      </c>
      <c r="BJ115">
        <f t="shared" si="120"/>
        <v>4.4719907232810767</v>
      </c>
      <c r="BK115">
        <f t="shared" si="120"/>
        <v>4.6174550396594647</v>
      </c>
      <c r="BL115">
        <f t="shared" si="115"/>
        <v>5.3151790941446393</v>
      </c>
      <c r="BM115"/>
      <c r="BN115"/>
      <c r="BO115"/>
      <c r="BP115"/>
      <c r="BQ115"/>
      <c r="BR115"/>
      <c r="BS115"/>
      <c r="BT115"/>
    </row>
    <row r="116" spans="1:72" s="19" customFormat="1">
      <c r="A116" t="s">
        <v>215</v>
      </c>
      <c r="B116" s="3" t="s">
        <v>89</v>
      </c>
      <c r="C116" s="18">
        <v>54840.788399999998</v>
      </c>
      <c r="D116" t="s">
        <v>204</v>
      </c>
      <c r="E116" s="92">
        <f t="shared" si="86"/>
        <v>-413.49624849903375</v>
      </c>
      <c r="F116" s="19">
        <f t="shared" si="87"/>
        <v>-413.5</v>
      </c>
      <c r="G116" s="19">
        <f t="shared" si="88"/>
        <v>9.1789999933098443E-3</v>
      </c>
      <c r="J116" s="20"/>
      <c r="K116" s="19">
        <f t="shared" si="116"/>
        <v>9.1789999933098443E-3</v>
      </c>
      <c r="O116" s="19">
        <f t="shared" ca="1" si="105"/>
        <v>-2.4785536096651305E-2</v>
      </c>
      <c r="P116" s="21">
        <f t="shared" si="104"/>
        <v>-8.6303556697800996E-4</v>
      </c>
      <c r="Q116" s="22">
        <f t="shared" si="89"/>
        <v>39822.288399999998</v>
      </c>
      <c r="R116" s="19">
        <f t="shared" si="121"/>
        <v>1.0084247819408579E-4</v>
      </c>
      <c r="S116" s="137">
        <v>1</v>
      </c>
      <c r="U116"/>
      <c r="V116"/>
      <c r="Z116">
        <f t="shared" si="90"/>
        <v>-413.5</v>
      </c>
      <c r="AA116" s="19">
        <f t="shared" si="91"/>
        <v>9.2356856365074826E-3</v>
      </c>
      <c r="AB116" s="19">
        <f t="shared" si="92"/>
        <v>-9.197212101756478E-4</v>
      </c>
      <c r="AC116" s="19">
        <f t="shared" si="93"/>
        <v>1.0042035560287854E-2</v>
      </c>
      <c r="AD116" s="19">
        <f t="shared" si="94"/>
        <v>-5.6685643197638275E-5</v>
      </c>
      <c r="AE116" s="19">
        <f t="shared" si="95"/>
        <v>3.2132621447299546E-9</v>
      </c>
      <c r="AF116">
        <f t="shared" si="96"/>
        <v>1.0042035560287854E-2</v>
      </c>
      <c r="AG116" s="137"/>
      <c r="AH116">
        <f t="shared" si="97"/>
        <v>1.0098721203485492E-2</v>
      </c>
      <c r="AI116">
        <f t="shared" si="98"/>
        <v>0.36037735593616305</v>
      </c>
      <c r="AJ116">
        <f t="shared" si="99"/>
        <v>0.9142890667408109</v>
      </c>
      <c r="AK116">
        <f t="shared" si="100"/>
        <v>-0.55524386661776126</v>
      </c>
      <c r="AL116">
        <f t="shared" si="101"/>
        <v>-2.4266951971792592</v>
      </c>
      <c r="AM116">
        <f t="shared" si="102"/>
        <v>-2.6774270240931473</v>
      </c>
      <c r="AN116" s="19">
        <f t="shared" si="119"/>
        <v>4.9700805643907229</v>
      </c>
      <c r="AO116" s="19">
        <f t="shared" si="119"/>
        <v>4.9704655621837386</v>
      </c>
      <c r="AP116" s="19">
        <f t="shared" si="119"/>
        <v>4.9722405656830704</v>
      </c>
      <c r="AQ116" s="19">
        <f t="shared" si="119"/>
        <v>4.9802754365476449</v>
      </c>
      <c r="AR116" s="19">
        <f t="shared" si="119"/>
        <v>5.0140434678010344</v>
      </c>
      <c r="AS116" s="19">
        <f t="shared" si="119"/>
        <v>5.1277305501692165</v>
      </c>
      <c r="AT116" s="19">
        <f t="shared" si="119"/>
        <v>5.3873110061190843</v>
      </c>
      <c r="AU116" s="19">
        <f t="shared" si="103"/>
        <v>5.789032394060194</v>
      </c>
      <c r="AV116"/>
      <c r="AW116">
        <v>-550</v>
      </c>
      <c r="AX116">
        <f t="shared" si="108"/>
        <v>1.40738597980943E-2</v>
      </c>
      <c r="AY116">
        <f t="shared" si="109"/>
        <v>-7.9374802542697535E-4</v>
      </c>
      <c r="AZ116">
        <f t="shared" si="110"/>
        <v>1.4867607823521275E-2</v>
      </c>
      <c r="BA116">
        <f t="shared" si="111"/>
        <v>0.25817329831284364</v>
      </c>
      <c r="BB116">
        <f t="shared" si="112"/>
        <v>0.80903202155679754</v>
      </c>
      <c r="BC116">
        <f t="shared" si="113"/>
        <v>-2.6379411437084093</v>
      </c>
      <c r="BD116">
        <f t="shared" si="114"/>
        <v>-3.8867007500368262</v>
      </c>
      <c r="BE116">
        <f t="shared" si="120"/>
        <v>4.6005105755607758</v>
      </c>
      <c r="BF116">
        <f t="shared" si="120"/>
        <v>4.6005104714182821</v>
      </c>
      <c r="BG116">
        <f t="shared" si="120"/>
        <v>4.6005115727172257</v>
      </c>
      <c r="BH116">
        <f t="shared" si="120"/>
        <v>4.6004999271112368</v>
      </c>
      <c r="BI116">
        <f t="shared" si="120"/>
        <v>4.6006231338988224</v>
      </c>
      <c r="BJ116">
        <f t="shared" si="120"/>
        <v>4.5993264205761193</v>
      </c>
      <c r="BK116">
        <f t="shared" si="120"/>
        <v>4.8109562448359782</v>
      </c>
      <c r="BL116">
        <f t="shared" si="115"/>
        <v>5.4422175123525633</v>
      </c>
      <c r="BM116"/>
      <c r="BN116"/>
      <c r="BO116"/>
      <c r="BP116"/>
      <c r="BQ116"/>
      <c r="BR116"/>
      <c r="BS116"/>
      <c r="BT116"/>
    </row>
    <row r="117" spans="1:72" s="19" customFormat="1">
      <c r="A117" t="s">
        <v>215</v>
      </c>
      <c r="B117" s="3" t="s">
        <v>89</v>
      </c>
      <c r="C117" s="18">
        <v>54845.680200000003</v>
      </c>
      <c r="D117" t="s">
        <v>204</v>
      </c>
      <c r="E117" s="92">
        <f t="shared" ref="E117:E148" si="122">+(C117-C$7)/C$8</f>
        <v>-411.4969465667574</v>
      </c>
      <c r="F117" s="19">
        <f t="shared" ref="F117:F148" si="123">ROUND(2*E117,0)/2</f>
        <v>-411.5</v>
      </c>
      <c r="G117" s="19">
        <f t="shared" ref="G117:G148" si="124">+C117-(C$7+F117*C$8)</f>
        <v>7.4709999971673824E-3</v>
      </c>
      <c r="J117" s="20"/>
      <c r="K117" s="19">
        <f t="shared" si="116"/>
        <v>7.4709999971673824E-3</v>
      </c>
      <c r="O117" s="19">
        <f t="shared" ca="1" si="105"/>
        <v>-2.4742016144172901E-2</v>
      </c>
      <c r="P117" s="21">
        <f t="shared" si="104"/>
        <v>-8.6403966207646173E-4</v>
      </c>
      <c r="Q117" s="22">
        <f t="shared" ref="Q117:Q148" si="125">+C117-15018.5</f>
        <v>39827.180200000003</v>
      </c>
      <c r="R117" s="19">
        <f t="shared" si="121"/>
        <v>6.9472886121167736E-5</v>
      </c>
      <c r="S117" s="137">
        <v>1</v>
      </c>
      <c r="U117"/>
      <c r="V117"/>
      <c r="Z117">
        <f t="shared" ref="Z117:Z148" si="126">F117</f>
        <v>-411.5</v>
      </c>
      <c r="AA117" s="19">
        <f t="shared" ref="AA117:AA148" si="127">AB$3+AB$4*Z117+AB$5*Z117^2+AH117</f>
        <v>9.1361094612688893E-3</v>
      </c>
      <c r="AB117" s="19">
        <f t="shared" ref="AB117:AB148" si="128">IF(S117&lt;&gt;0,G117-AH117, -9999)</f>
        <v>-2.5291491261779687E-3</v>
      </c>
      <c r="AC117" s="19">
        <f t="shared" ref="AC117:AC148" si="129">+G117-P117</f>
        <v>8.3350396592438442E-3</v>
      </c>
      <c r="AD117" s="19">
        <f t="shared" ref="AD117:AD148" si="130">IF(S117&lt;&gt;0,G117-AA117, -9999)</f>
        <v>-1.6651094641015069E-3</v>
      </c>
      <c r="AE117" s="19">
        <f t="shared" ref="AE117:AE148" si="131">+(G117-AA117)^2*S117</f>
        <v>2.7725895274404077E-6</v>
      </c>
      <c r="AF117">
        <f t="shared" ref="AF117:AF148" si="132">IF(S117&lt;&gt;0,G117-P117, -9999)</f>
        <v>8.3350396592438442E-3</v>
      </c>
      <c r="AG117" s="137"/>
      <c r="AH117">
        <f t="shared" ref="AH117:AH148" si="133">$AB$6*($AB$11/AI117*AJ117+$AB$12)</f>
        <v>1.0000149123345351E-2</v>
      </c>
      <c r="AI117">
        <f t="shared" ref="AI117:AI148" si="134">1+$AB$7*COS(AL117)</f>
        <v>0.36284552456043973</v>
      </c>
      <c r="AJ117">
        <f t="shared" ref="AJ117:AJ148" si="135">SIN(AL117+RADIANS($AB$9))</f>
        <v>0.91607607497985566</v>
      </c>
      <c r="AK117">
        <f t="shared" ref="AK117:AK148" si="136">$AB$7*SIN(AL117)</f>
        <v>-0.5580744149691822</v>
      </c>
      <c r="AL117">
        <f t="shared" ref="AL117:AL148" si="137">2*ATAN(AM117)</f>
        <v>-2.4222613086470339</v>
      </c>
      <c r="AM117">
        <f t="shared" ref="AM117:AM148" si="138">SQRT((1+$AB$7)/(1-$AB$7))*TAN(AN117/2)</f>
        <v>-2.65942448714845</v>
      </c>
      <c r="AN117" s="19">
        <f t="shared" si="119"/>
        <v>4.9765986751236264</v>
      </c>
      <c r="AO117" s="19">
        <f t="shared" si="119"/>
        <v>4.9770294798976789</v>
      </c>
      <c r="AP117" s="19">
        <f t="shared" si="119"/>
        <v>4.978967111495618</v>
      </c>
      <c r="AQ117" s="19">
        <f t="shared" si="119"/>
        <v>4.9875173265982555</v>
      </c>
      <c r="AR117" s="19">
        <f t="shared" si="119"/>
        <v>5.0225132270930395</v>
      </c>
      <c r="AS117" s="19">
        <f t="shared" si="119"/>
        <v>5.1375355301393268</v>
      </c>
      <c r="AT117" s="19">
        <f t="shared" si="119"/>
        <v>5.396186893505269</v>
      </c>
      <c r="AU117" s="19">
        <f t="shared" ref="AU117:AU148" si="139">RADIANS($AB$9)+$AB$18*(F117-AB$15)</f>
        <v>5.7941139307885106</v>
      </c>
      <c r="AV117"/>
      <c r="AW117">
        <v>-500</v>
      </c>
      <c r="AX117">
        <f t="shared" si="108"/>
        <v>1.2671919289241511E-2</v>
      </c>
      <c r="AY117">
        <f t="shared" si="109"/>
        <v>-8.193014984659078E-4</v>
      </c>
      <c r="AZ117">
        <f t="shared" si="110"/>
        <v>1.3491220787707418E-2</v>
      </c>
      <c r="BA117">
        <f t="shared" si="111"/>
        <v>0.28497821835084058</v>
      </c>
      <c r="BB117">
        <f t="shared" si="112"/>
        <v>0.8439559851084304</v>
      </c>
      <c r="BC117">
        <f t="shared" si="113"/>
        <v>-2.5758286206533607</v>
      </c>
      <c r="BD117">
        <f t="shared" si="114"/>
        <v>-3.4402417629576791</v>
      </c>
      <c r="BE117">
        <f t="shared" si="120"/>
        <v>4.7222952003650782</v>
      </c>
      <c r="BF117">
        <f t="shared" si="120"/>
        <v>4.7222952009449291</v>
      </c>
      <c r="BG117">
        <f t="shared" si="120"/>
        <v>4.7222952700530243</v>
      </c>
      <c r="BH117">
        <f t="shared" si="120"/>
        <v>4.7223035030886589</v>
      </c>
      <c r="BI117">
        <f t="shared" si="120"/>
        <v>4.723239718600948</v>
      </c>
      <c r="BJ117">
        <f t="shared" si="120"/>
        <v>4.7606470955693929</v>
      </c>
      <c r="BK117">
        <f t="shared" si="120"/>
        <v>5.0146315297831512</v>
      </c>
      <c r="BL117">
        <f t="shared" si="115"/>
        <v>5.5692559305604865</v>
      </c>
      <c r="BM117"/>
      <c r="BN117"/>
      <c r="BO117"/>
      <c r="BP117"/>
      <c r="BQ117"/>
      <c r="BR117"/>
      <c r="BS117"/>
      <c r="BT117"/>
    </row>
    <row r="118" spans="1:72" s="19" customFormat="1">
      <c r="A118" t="s">
        <v>215</v>
      </c>
      <c r="B118" s="3" t="s">
        <v>89</v>
      </c>
      <c r="C118" s="18">
        <v>54845.680200000003</v>
      </c>
      <c r="D118" t="s">
        <v>204</v>
      </c>
      <c r="E118" s="92">
        <f t="shared" si="122"/>
        <v>-411.4969465667574</v>
      </c>
      <c r="F118" s="19">
        <f t="shared" si="123"/>
        <v>-411.5</v>
      </c>
      <c r="G118" s="19">
        <f t="shared" si="124"/>
        <v>7.4709999971673824E-3</v>
      </c>
      <c r="J118" s="20"/>
      <c r="K118" s="19">
        <f t="shared" si="116"/>
        <v>7.4709999971673824E-3</v>
      </c>
      <c r="O118" s="19">
        <f t="shared" ca="1" si="105"/>
        <v>-2.4742016144172901E-2</v>
      </c>
      <c r="P118" s="21">
        <f t="shared" ref="P118:P149" si="140">D$11+D$12*F118+D$13*F118^2</f>
        <v>-8.6403966207646173E-4</v>
      </c>
      <c r="Q118" s="22">
        <f t="shared" si="125"/>
        <v>39827.180200000003</v>
      </c>
      <c r="R118" s="19">
        <f t="shared" si="121"/>
        <v>6.9472886121167736E-5</v>
      </c>
      <c r="S118" s="137">
        <v>1</v>
      </c>
      <c r="U118"/>
      <c r="V118"/>
      <c r="Z118">
        <f t="shared" si="126"/>
        <v>-411.5</v>
      </c>
      <c r="AA118" s="19">
        <f t="shared" si="127"/>
        <v>9.1361094612688893E-3</v>
      </c>
      <c r="AB118" s="19">
        <f t="shared" si="128"/>
        <v>-2.5291491261779687E-3</v>
      </c>
      <c r="AC118" s="19">
        <f t="shared" si="129"/>
        <v>8.3350396592438442E-3</v>
      </c>
      <c r="AD118" s="19">
        <f t="shared" si="130"/>
        <v>-1.6651094641015069E-3</v>
      </c>
      <c r="AE118" s="19">
        <f t="shared" si="131"/>
        <v>2.7725895274404077E-6</v>
      </c>
      <c r="AF118">
        <f t="shared" si="132"/>
        <v>8.3350396592438442E-3</v>
      </c>
      <c r="AG118" s="137"/>
      <c r="AH118">
        <f t="shared" si="133"/>
        <v>1.0000149123345351E-2</v>
      </c>
      <c r="AI118">
        <f t="shared" si="134"/>
        <v>0.36284552456043973</v>
      </c>
      <c r="AJ118">
        <f t="shared" si="135"/>
        <v>0.91607607497985566</v>
      </c>
      <c r="AK118">
        <f t="shared" si="136"/>
        <v>-0.5580744149691822</v>
      </c>
      <c r="AL118">
        <f t="shared" si="137"/>
        <v>-2.4222613086470339</v>
      </c>
      <c r="AM118">
        <f t="shared" si="138"/>
        <v>-2.65942448714845</v>
      </c>
      <c r="AN118" s="19">
        <f t="shared" si="119"/>
        <v>4.9765986751236264</v>
      </c>
      <c r="AO118" s="19">
        <f t="shared" si="119"/>
        <v>4.9770294798976789</v>
      </c>
      <c r="AP118" s="19">
        <f t="shared" si="119"/>
        <v>4.978967111495618</v>
      </c>
      <c r="AQ118" s="19">
        <f t="shared" si="119"/>
        <v>4.9875173265982555</v>
      </c>
      <c r="AR118" s="19">
        <f t="shared" si="119"/>
        <v>5.0225132270930395</v>
      </c>
      <c r="AS118" s="19">
        <f t="shared" si="119"/>
        <v>5.1375355301393268</v>
      </c>
      <c r="AT118" s="19">
        <f t="shared" si="119"/>
        <v>5.396186893505269</v>
      </c>
      <c r="AU118" s="19">
        <f t="shared" si="139"/>
        <v>5.7941139307885106</v>
      </c>
      <c r="AV118"/>
      <c r="AW118">
        <v>-450</v>
      </c>
      <c r="AX118">
        <f t="shared" si="108"/>
        <v>1.087436198475668E-2</v>
      </c>
      <c r="AY118">
        <f t="shared" si="109"/>
        <v>-8.446544845814453E-4</v>
      </c>
      <c r="AZ118">
        <f t="shared" si="110"/>
        <v>1.1719016469338124E-2</v>
      </c>
      <c r="BA118">
        <f t="shared" si="111"/>
        <v>0.32227352154959554</v>
      </c>
      <c r="BB118">
        <f t="shared" si="112"/>
        <v>0.88294924261073016</v>
      </c>
      <c r="BC118">
        <f t="shared" si="113"/>
        <v>-2.498336855694653</v>
      </c>
      <c r="BD118">
        <f t="shared" si="114"/>
        <v>-3.0012270059937878</v>
      </c>
      <c r="BE118">
        <f t="shared" si="120"/>
        <v>4.8582954387775219</v>
      </c>
      <c r="BF118">
        <f t="shared" si="120"/>
        <v>4.8583244751409449</v>
      </c>
      <c r="BG118">
        <f t="shared" si="120"/>
        <v>4.8585600296805671</v>
      </c>
      <c r="BH118">
        <f t="shared" si="120"/>
        <v>4.8604571904111102</v>
      </c>
      <c r="BI118">
        <f t="shared" si="120"/>
        <v>4.8749374350453447</v>
      </c>
      <c r="BJ118">
        <f t="shared" si="120"/>
        <v>4.9590946684483779</v>
      </c>
      <c r="BK118">
        <f t="shared" si="120"/>
        <v>5.2272457330302906</v>
      </c>
      <c r="BL118">
        <f t="shared" si="115"/>
        <v>5.6962943487684097</v>
      </c>
      <c r="BM118"/>
      <c r="BN118"/>
      <c r="BO118"/>
      <c r="BP118"/>
      <c r="BQ118"/>
      <c r="BR118"/>
      <c r="BS118"/>
      <c r="BT118"/>
    </row>
    <row r="119" spans="1:72" s="19" customFormat="1">
      <c r="A119" s="83" t="s">
        <v>102</v>
      </c>
      <c r="B119" s="84" t="s">
        <v>89</v>
      </c>
      <c r="C119" s="83">
        <v>54845.6826</v>
      </c>
      <c r="D119" s="83">
        <v>2.9999999999999997E-4</v>
      </c>
      <c r="E119" s="19">
        <f t="shared" si="122"/>
        <v>-411.49596567534064</v>
      </c>
      <c r="F119" s="19">
        <f t="shared" si="123"/>
        <v>-411.5</v>
      </c>
      <c r="G119" s="19">
        <f t="shared" si="124"/>
        <v>9.8709999947459437E-3</v>
      </c>
      <c r="J119" s="20"/>
      <c r="K119" s="19">
        <f t="shared" si="116"/>
        <v>9.8709999947459437E-3</v>
      </c>
      <c r="O119" s="19">
        <f t="shared" ca="1" si="105"/>
        <v>-2.4742016144172901E-2</v>
      </c>
      <c r="P119" s="21">
        <f t="shared" si="140"/>
        <v>-8.6403966207646173E-4</v>
      </c>
      <c r="Q119" s="22">
        <f t="shared" si="125"/>
        <v>39827.1826</v>
      </c>
      <c r="R119" s="19">
        <f t="shared" si="121"/>
        <v>1.1524107643354971E-4</v>
      </c>
      <c r="S119" s="137">
        <v>1</v>
      </c>
      <c r="U119"/>
      <c r="V119"/>
      <c r="Z119">
        <f t="shared" si="126"/>
        <v>-411.5</v>
      </c>
      <c r="AA119" s="19">
        <f t="shared" si="127"/>
        <v>9.1361094612688893E-3</v>
      </c>
      <c r="AB119" s="19">
        <f t="shared" si="128"/>
        <v>-1.2914912859940744E-4</v>
      </c>
      <c r="AC119" s="19">
        <f t="shared" si="129"/>
        <v>1.0735039656822406E-2</v>
      </c>
      <c r="AD119" s="19">
        <f t="shared" si="130"/>
        <v>7.3489053347705439E-4</v>
      </c>
      <c r="AE119" s="19">
        <f t="shared" si="131"/>
        <v>5.4006409619418962E-7</v>
      </c>
      <c r="AF119">
        <f t="shared" si="132"/>
        <v>1.0735039656822406E-2</v>
      </c>
      <c r="AG119" s="137"/>
      <c r="AH119">
        <f t="shared" si="133"/>
        <v>1.0000149123345351E-2</v>
      </c>
      <c r="AI119">
        <f t="shared" si="134"/>
        <v>0.36284552456043973</v>
      </c>
      <c r="AJ119">
        <f t="shared" si="135"/>
        <v>0.91607607497985566</v>
      </c>
      <c r="AK119">
        <f t="shared" si="136"/>
        <v>-0.5580744149691822</v>
      </c>
      <c r="AL119">
        <f t="shared" si="137"/>
        <v>-2.4222613086470339</v>
      </c>
      <c r="AM119">
        <f t="shared" si="138"/>
        <v>-2.65942448714845</v>
      </c>
      <c r="AN119" s="19">
        <f t="shared" si="119"/>
        <v>4.9765986751236264</v>
      </c>
      <c r="AO119" s="19">
        <f t="shared" si="119"/>
        <v>4.9770294798976789</v>
      </c>
      <c r="AP119" s="19">
        <f t="shared" si="119"/>
        <v>4.978967111495618</v>
      </c>
      <c r="AQ119" s="19">
        <f t="shared" si="119"/>
        <v>4.9875173265982555</v>
      </c>
      <c r="AR119" s="19">
        <f t="shared" si="119"/>
        <v>5.0225132270930395</v>
      </c>
      <c r="AS119" s="19">
        <f t="shared" si="119"/>
        <v>5.1375355301393268</v>
      </c>
      <c r="AT119" s="19">
        <f t="shared" si="119"/>
        <v>5.396186893505269</v>
      </c>
      <c r="AU119" s="19">
        <f t="shared" si="139"/>
        <v>5.7941139307885106</v>
      </c>
      <c r="AV119"/>
      <c r="AW119">
        <v>-400</v>
      </c>
      <c r="AX119">
        <f t="shared" si="108"/>
        <v>8.5407816369234366E-3</v>
      </c>
      <c r="AY119">
        <f t="shared" si="109"/>
        <v>-8.6980698377358786E-4</v>
      </c>
      <c r="AZ119">
        <f t="shared" si="110"/>
        <v>9.4105886206970243E-3</v>
      </c>
      <c r="BA119">
        <f t="shared" si="111"/>
        <v>0.37801055424284147</v>
      </c>
      <c r="BB119">
        <f t="shared" si="112"/>
        <v>0.92648072035419704</v>
      </c>
      <c r="BC119">
        <f t="shared" si="113"/>
        <v>-2.3954932695725488</v>
      </c>
      <c r="BD119">
        <f t="shared" si="114"/>
        <v>-2.5550889402270718</v>
      </c>
      <c r="BE119">
        <f t="shared" si="120"/>
        <v>5.0150218849044537</v>
      </c>
      <c r="BF119">
        <f t="shared" si="120"/>
        <v>5.0158110876876014</v>
      </c>
      <c r="BG119">
        <f t="shared" si="120"/>
        <v>5.0189141827523747</v>
      </c>
      <c r="BH119">
        <f t="shared" si="120"/>
        <v>5.0308314457695475</v>
      </c>
      <c r="BI119">
        <f t="shared" si="120"/>
        <v>5.0730768467199798</v>
      </c>
      <c r="BJ119">
        <f t="shared" si="120"/>
        <v>5.1950178260198516</v>
      </c>
      <c r="BK119">
        <f t="shared" si="120"/>
        <v>5.4474196239668276</v>
      </c>
      <c r="BL119">
        <f t="shared" si="115"/>
        <v>5.8233327669763337</v>
      </c>
      <c r="BM119"/>
      <c r="BN119"/>
      <c r="BO119"/>
      <c r="BP119"/>
      <c r="BQ119"/>
      <c r="BR119"/>
      <c r="BS119"/>
      <c r="BT119"/>
    </row>
    <row r="120" spans="1:72" s="19" customFormat="1">
      <c r="A120" t="s">
        <v>215</v>
      </c>
      <c r="B120" s="3" t="s">
        <v>89</v>
      </c>
      <c r="C120" s="18">
        <v>54867.701800000003</v>
      </c>
      <c r="D120" t="s">
        <v>204</v>
      </c>
      <c r="E120" s="92">
        <f t="shared" si="122"/>
        <v>-402.4966138810849</v>
      </c>
      <c r="F120" s="19">
        <f t="shared" si="123"/>
        <v>-402.5</v>
      </c>
      <c r="G120" s="19">
        <f t="shared" si="124"/>
        <v>8.2850000035250559E-3</v>
      </c>
      <c r="J120" s="20"/>
      <c r="K120" s="19">
        <f t="shared" si="116"/>
        <v>8.2850000035250559E-3</v>
      </c>
      <c r="O120" s="19">
        <f t="shared" ref="O120:O151" ca="1" si="141">+C$11+C$12*F120</f>
        <v>-2.4546176358020075E-2</v>
      </c>
      <c r="P120" s="21">
        <f t="shared" si="140"/>
        <v>-8.6855412037841135E-4</v>
      </c>
      <c r="Q120" s="22">
        <f t="shared" si="125"/>
        <v>39849.201800000003</v>
      </c>
      <c r="R120" s="19">
        <f t="shared" si="121"/>
        <v>8.3787553099230169E-5</v>
      </c>
      <c r="S120" s="137">
        <v>1</v>
      </c>
      <c r="U120"/>
      <c r="V120"/>
      <c r="Z120">
        <f t="shared" si="126"/>
        <v>-402.5</v>
      </c>
      <c r="AA120" s="19">
        <f t="shared" si="127"/>
        <v>8.6736197292426927E-3</v>
      </c>
      <c r="AB120" s="19">
        <f t="shared" si="128"/>
        <v>-1.2571738460960477E-3</v>
      </c>
      <c r="AC120" s="19">
        <f t="shared" si="129"/>
        <v>9.1535541239034669E-3</v>
      </c>
      <c r="AD120" s="19">
        <f t="shared" si="130"/>
        <v>-3.886197257176368E-4</v>
      </c>
      <c r="AE120" s="19">
        <f t="shared" si="131"/>
        <v>1.5102529121685125E-7</v>
      </c>
      <c r="AF120">
        <f t="shared" si="132"/>
        <v>9.1535541239034669E-3</v>
      </c>
      <c r="AG120" s="137"/>
      <c r="AH120">
        <f t="shared" si="133"/>
        <v>9.5421738496211037E-3</v>
      </c>
      <c r="AI120">
        <f t="shared" si="134"/>
        <v>0.37456437708142898</v>
      </c>
      <c r="AJ120">
        <f t="shared" si="135"/>
        <v>0.92420077088356567</v>
      </c>
      <c r="AK120">
        <f t="shared" si="136"/>
        <v>-0.5711769951602701</v>
      </c>
      <c r="AL120">
        <f t="shared" si="137"/>
        <v>-2.4015069721685163</v>
      </c>
      <c r="AM120">
        <f t="shared" si="138"/>
        <v>-2.577901289399688</v>
      </c>
      <c r="AN120" s="19">
        <f t="shared" si="119"/>
        <v>5.0065260985483571</v>
      </c>
      <c r="AO120" s="19">
        <f t="shared" si="119"/>
        <v>5.007221863303398</v>
      </c>
      <c r="AP120" s="19">
        <f t="shared" si="119"/>
        <v>5.0100357419894799</v>
      </c>
      <c r="AQ120" s="19">
        <f t="shared" si="119"/>
        <v>5.0211621413459557</v>
      </c>
      <c r="AR120" s="19">
        <f t="shared" si="119"/>
        <v>5.061810539962913</v>
      </c>
      <c r="AS120" s="19">
        <f t="shared" si="119"/>
        <v>5.1823631064899995</v>
      </c>
      <c r="AT120" s="19">
        <f t="shared" si="119"/>
        <v>5.4362541222901584</v>
      </c>
      <c r="AU120" s="19">
        <f t="shared" si="139"/>
        <v>5.8169808460659373</v>
      </c>
      <c r="AV120"/>
      <c r="AW120">
        <v>-350</v>
      </c>
      <c r="AX120">
        <f t="shared" si="108"/>
        <v>5.3724629711492857E-3</v>
      </c>
      <c r="AY120">
        <f t="shared" si="109"/>
        <v>-8.9475899604233536E-4</v>
      </c>
      <c r="AZ120">
        <f t="shared" si="110"/>
        <v>6.267221967191621E-3</v>
      </c>
      <c r="BA120">
        <f t="shared" si="111"/>
        <v>0.47286765018123933</v>
      </c>
      <c r="BB120">
        <f t="shared" si="112"/>
        <v>0.97300341144772728</v>
      </c>
      <c r="BC120">
        <f t="shared" si="113"/>
        <v>-2.2425384537221813</v>
      </c>
      <c r="BD120">
        <f t="shared" si="114"/>
        <v>-2.0726593485315412</v>
      </c>
      <c r="BE120">
        <f t="shared" si="120"/>
        <v>5.2074481674322657</v>
      </c>
      <c r="BF120">
        <f t="shared" si="120"/>
        <v>5.2133520465501197</v>
      </c>
      <c r="BG120">
        <f t="shared" si="120"/>
        <v>5.2276784459383325</v>
      </c>
      <c r="BH120">
        <f t="shared" si="120"/>
        <v>5.261026513327562</v>
      </c>
      <c r="BI120">
        <f t="shared" si="120"/>
        <v>5.3324138595808703</v>
      </c>
      <c r="BJ120">
        <f t="shared" si="120"/>
        <v>5.4654752780350533</v>
      </c>
      <c r="BK120">
        <f t="shared" si="120"/>
        <v>5.673652131993661</v>
      </c>
      <c r="BL120">
        <f t="shared" si="115"/>
        <v>5.9503711851842569</v>
      </c>
      <c r="BM120"/>
      <c r="BN120"/>
      <c r="BO120"/>
      <c r="BP120"/>
      <c r="BQ120"/>
      <c r="BR120"/>
      <c r="BS120"/>
      <c r="BT120"/>
    </row>
    <row r="121" spans="1:72" s="19" customFormat="1">
      <c r="A121" t="s">
        <v>215</v>
      </c>
      <c r="B121" s="3" t="s">
        <v>89</v>
      </c>
      <c r="C121" s="18">
        <v>54867.701800000003</v>
      </c>
      <c r="D121" t="s">
        <v>204</v>
      </c>
      <c r="E121" s="92">
        <f t="shared" si="122"/>
        <v>-402.4966138810849</v>
      </c>
      <c r="F121" s="19">
        <f t="shared" si="123"/>
        <v>-402.5</v>
      </c>
      <c r="G121" s="19">
        <f t="shared" si="124"/>
        <v>8.2850000035250559E-3</v>
      </c>
      <c r="J121" s="20"/>
      <c r="K121" s="19">
        <f t="shared" si="116"/>
        <v>8.2850000035250559E-3</v>
      </c>
      <c r="O121" s="19">
        <f t="shared" ca="1" si="141"/>
        <v>-2.4546176358020075E-2</v>
      </c>
      <c r="P121" s="21">
        <f t="shared" si="140"/>
        <v>-8.6855412037841135E-4</v>
      </c>
      <c r="Q121" s="22">
        <f t="shared" si="125"/>
        <v>39849.201800000003</v>
      </c>
      <c r="R121" s="19">
        <f t="shared" si="121"/>
        <v>8.3787553099230169E-5</v>
      </c>
      <c r="S121" s="137">
        <v>1</v>
      </c>
      <c r="U121"/>
      <c r="V121"/>
      <c r="Z121">
        <f t="shared" si="126"/>
        <v>-402.5</v>
      </c>
      <c r="AA121" s="19">
        <f t="shared" si="127"/>
        <v>8.6736197292426927E-3</v>
      </c>
      <c r="AB121" s="19">
        <f t="shared" si="128"/>
        <v>-1.2571738460960477E-3</v>
      </c>
      <c r="AC121" s="19">
        <f t="shared" si="129"/>
        <v>9.1535541239034669E-3</v>
      </c>
      <c r="AD121" s="19">
        <f t="shared" si="130"/>
        <v>-3.886197257176368E-4</v>
      </c>
      <c r="AE121" s="19">
        <f t="shared" si="131"/>
        <v>1.5102529121685125E-7</v>
      </c>
      <c r="AF121">
        <f t="shared" si="132"/>
        <v>9.1535541239034669E-3</v>
      </c>
      <c r="AG121" s="137"/>
      <c r="AH121">
        <f t="shared" si="133"/>
        <v>9.5421738496211037E-3</v>
      </c>
      <c r="AI121">
        <f t="shared" si="134"/>
        <v>0.37456437708142898</v>
      </c>
      <c r="AJ121">
        <f t="shared" si="135"/>
        <v>0.92420077088356567</v>
      </c>
      <c r="AK121">
        <f t="shared" si="136"/>
        <v>-0.5711769951602701</v>
      </c>
      <c r="AL121">
        <f t="shared" si="137"/>
        <v>-2.4015069721685163</v>
      </c>
      <c r="AM121">
        <f t="shared" si="138"/>
        <v>-2.577901289399688</v>
      </c>
      <c r="AN121" s="19">
        <f t="shared" ref="AN121:AT130" si="142">$AU121+$AB$7*SIN(AO121)</f>
        <v>5.0065260985483571</v>
      </c>
      <c r="AO121" s="19">
        <f t="shared" si="142"/>
        <v>5.007221863303398</v>
      </c>
      <c r="AP121" s="19">
        <f t="shared" si="142"/>
        <v>5.0100357419894799</v>
      </c>
      <c r="AQ121" s="19">
        <f t="shared" si="142"/>
        <v>5.0211621413459557</v>
      </c>
      <c r="AR121" s="19">
        <f t="shared" si="142"/>
        <v>5.061810539962913</v>
      </c>
      <c r="AS121" s="19">
        <f t="shared" si="142"/>
        <v>5.1823631064899995</v>
      </c>
      <c r="AT121" s="19">
        <f t="shared" si="142"/>
        <v>5.4362541222901584</v>
      </c>
      <c r="AU121" s="19">
        <f t="shared" si="139"/>
        <v>5.8169808460659373</v>
      </c>
      <c r="AV121"/>
      <c r="AW121">
        <v>-300</v>
      </c>
      <c r="AX121">
        <f t="shared" si="108"/>
        <v>5.4990510084868807E-4</v>
      </c>
      <c r="AY121">
        <f t="shared" si="109"/>
        <v>-9.1951052138768803E-4</v>
      </c>
      <c r="AZ121">
        <f t="shared" si="110"/>
        <v>1.4694156222363761E-3</v>
      </c>
      <c r="BA121">
        <f t="shared" si="111"/>
        <v>0.68500662112773181</v>
      </c>
      <c r="BB121">
        <f t="shared" si="112"/>
        <v>0.99832972896772276</v>
      </c>
      <c r="BC121">
        <f t="shared" si="113"/>
        <v>-1.9518427087578707</v>
      </c>
      <c r="BD121">
        <f t="shared" si="114"/>
        <v>-1.4778923510105646</v>
      </c>
      <c r="BE121">
        <f t="shared" si="120"/>
        <v>5.4788426987948888</v>
      </c>
      <c r="BF121">
        <f t="shared" si="120"/>
        <v>5.4983782956006051</v>
      </c>
      <c r="BG121">
        <f t="shared" si="120"/>
        <v>5.5304682890596908</v>
      </c>
      <c r="BH121">
        <f t="shared" si="120"/>
        <v>5.5811962786441009</v>
      </c>
      <c r="BI121">
        <f t="shared" si="120"/>
        <v>5.6572611286552883</v>
      </c>
      <c r="BJ121">
        <f t="shared" si="120"/>
        <v>5.7641511576167659</v>
      </c>
      <c r="BK121">
        <f t="shared" si="120"/>
        <v>5.9043445393776945</v>
      </c>
      <c r="BL121">
        <f t="shared" si="115"/>
        <v>6.0774096033921801</v>
      </c>
      <c r="BM121"/>
      <c r="BN121"/>
      <c r="BO121"/>
      <c r="BP121"/>
      <c r="BQ121"/>
      <c r="BR121"/>
      <c r="BS121"/>
      <c r="BT121"/>
    </row>
    <row r="122" spans="1:72" s="19" customFormat="1">
      <c r="A122" t="s">
        <v>215</v>
      </c>
      <c r="B122" s="3" t="s">
        <v>89</v>
      </c>
      <c r="C122" s="18">
        <v>54867.702400000002</v>
      </c>
      <c r="D122" t="s">
        <v>204</v>
      </c>
      <c r="E122" s="92">
        <f t="shared" si="122"/>
        <v>-402.49636865823067</v>
      </c>
      <c r="F122" s="19">
        <f t="shared" si="123"/>
        <v>-402.5</v>
      </c>
      <c r="G122" s="19">
        <f t="shared" si="124"/>
        <v>8.8850000029196963E-3</v>
      </c>
      <c r="J122" s="20"/>
      <c r="K122" s="19">
        <f t="shared" si="116"/>
        <v>8.8850000029196963E-3</v>
      </c>
      <c r="O122" s="19">
        <f t="shared" ca="1" si="141"/>
        <v>-2.4546176358020075E-2</v>
      </c>
      <c r="P122" s="21">
        <f t="shared" si="140"/>
        <v>-8.6855412037841135E-4</v>
      </c>
      <c r="Q122" s="22">
        <f t="shared" si="125"/>
        <v>39849.202400000002</v>
      </c>
      <c r="R122" s="19">
        <f t="shared" si="121"/>
        <v>9.513181803610551E-5</v>
      </c>
      <c r="S122" s="137">
        <v>1</v>
      </c>
      <c r="U122"/>
      <c r="V122"/>
      <c r="Z122">
        <f t="shared" si="126"/>
        <v>-402.5</v>
      </c>
      <c r="AA122" s="19">
        <f t="shared" si="127"/>
        <v>8.6736197292426927E-3</v>
      </c>
      <c r="AB122" s="19">
        <f t="shared" si="128"/>
        <v>-6.5717384670140738E-4</v>
      </c>
      <c r="AC122" s="19">
        <f t="shared" si="129"/>
        <v>9.7535541232981072E-3</v>
      </c>
      <c r="AD122" s="19">
        <f t="shared" si="130"/>
        <v>2.1138027367700353E-4</v>
      </c>
      <c r="AE122" s="19">
        <f t="shared" si="131"/>
        <v>4.4681620099764911E-8</v>
      </c>
      <c r="AF122">
        <f t="shared" si="132"/>
        <v>9.7535541232981072E-3</v>
      </c>
      <c r="AG122" s="137"/>
      <c r="AH122">
        <f t="shared" si="133"/>
        <v>9.5421738496211037E-3</v>
      </c>
      <c r="AI122">
        <f t="shared" si="134"/>
        <v>0.37456437708142898</v>
      </c>
      <c r="AJ122">
        <f t="shared" si="135"/>
        <v>0.92420077088356567</v>
      </c>
      <c r="AK122">
        <f t="shared" si="136"/>
        <v>-0.5711769951602701</v>
      </c>
      <c r="AL122">
        <f t="shared" si="137"/>
        <v>-2.4015069721685163</v>
      </c>
      <c r="AM122">
        <f t="shared" si="138"/>
        <v>-2.577901289399688</v>
      </c>
      <c r="AN122" s="19">
        <f t="shared" si="142"/>
        <v>5.0065260985483571</v>
      </c>
      <c r="AO122" s="19">
        <f t="shared" si="142"/>
        <v>5.007221863303398</v>
      </c>
      <c r="AP122" s="19">
        <f t="shared" si="142"/>
        <v>5.0100357419894799</v>
      </c>
      <c r="AQ122" s="19">
        <f t="shared" si="142"/>
        <v>5.0211621413459557</v>
      </c>
      <c r="AR122" s="19">
        <f t="shared" si="142"/>
        <v>5.061810539962913</v>
      </c>
      <c r="AS122" s="19">
        <f t="shared" si="142"/>
        <v>5.1823631064899995</v>
      </c>
      <c r="AT122" s="19">
        <f t="shared" si="142"/>
        <v>5.4362541222901584</v>
      </c>
      <c r="AU122" s="19">
        <f t="shared" si="139"/>
        <v>5.8169808460659373</v>
      </c>
      <c r="AV122"/>
      <c r="AW122">
        <v>-250</v>
      </c>
      <c r="AX122">
        <f t="shared" si="108"/>
        <v>-7.3244396823866197E-3</v>
      </c>
      <c r="AY122">
        <f t="shared" si="109"/>
        <v>-9.4406155980964563E-4</v>
      </c>
      <c r="AZ122">
        <f t="shared" si="110"/>
        <v>-6.3803781225769737E-3</v>
      </c>
      <c r="BA122">
        <f t="shared" si="111"/>
        <v>1.3548498796715089</v>
      </c>
      <c r="BB122">
        <f t="shared" si="112"/>
        <v>0.64395614068448215</v>
      </c>
      <c r="BC122">
        <f t="shared" si="113"/>
        <v>-1.1385099401780803</v>
      </c>
      <c r="BD122">
        <f t="shared" si="114"/>
        <v>-0.63991793471979641</v>
      </c>
      <c r="BE122">
        <f t="shared" ref="BE122:BK131" si="143">$BL122+$AB$7*SIN(BF122)</f>
        <v>5.9189154772179373</v>
      </c>
      <c r="BF122">
        <f t="shared" si="143"/>
        <v>5.9393402848034746</v>
      </c>
      <c r="BG122">
        <f t="shared" si="143"/>
        <v>5.9648401435352056</v>
      </c>
      <c r="BH122">
        <f t="shared" si="143"/>
        <v>5.9963801919854145</v>
      </c>
      <c r="BI122">
        <f t="shared" si="143"/>
        <v>6.0349930335622659</v>
      </c>
      <c r="BJ122">
        <f t="shared" si="143"/>
        <v>6.0817616782002188</v>
      </c>
      <c r="BK122">
        <f t="shared" si="143"/>
        <v>6.1378262478917121</v>
      </c>
      <c r="BL122">
        <f t="shared" si="115"/>
        <v>6.2044480216001041</v>
      </c>
      <c r="BM122"/>
      <c r="BN122"/>
      <c r="BO122"/>
      <c r="BP122"/>
      <c r="BQ122"/>
      <c r="BR122"/>
      <c r="BS122"/>
      <c r="BT122"/>
    </row>
    <row r="123" spans="1:72" s="19" customFormat="1">
      <c r="A123" t="s">
        <v>215</v>
      </c>
      <c r="B123" s="3" t="s">
        <v>89</v>
      </c>
      <c r="C123" s="18">
        <v>54867.702400000002</v>
      </c>
      <c r="D123" t="s">
        <v>204</v>
      </c>
      <c r="E123" s="92">
        <f t="shared" si="122"/>
        <v>-402.49636865823067</v>
      </c>
      <c r="F123" s="19">
        <f t="shared" si="123"/>
        <v>-402.5</v>
      </c>
      <c r="G123" s="19">
        <f t="shared" si="124"/>
        <v>8.8850000029196963E-3</v>
      </c>
      <c r="J123" s="20"/>
      <c r="K123" s="19">
        <f t="shared" si="116"/>
        <v>8.8850000029196963E-3</v>
      </c>
      <c r="O123" s="19">
        <f t="shared" ca="1" si="141"/>
        <v>-2.4546176358020075E-2</v>
      </c>
      <c r="P123" s="21">
        <f t="shared" si="140"/>
        <v>-8.6855412037841135E-4</v>
      </c>
      <c r="Q123" s="22">
        <f t="shared" si="125"/>
        <v>39849.202400000002</v>
      </c>
      <c r="R123" s="19">
        <f t="shared" si="121"/>
        <v>9.513181803610551E-5</v>
      </c>
      <c r="S123" s="137">
        <v>1</v>
      </c>
      <c r="U123"/>
      <c r="V123"/>
      <c r="Z123">
        <f t="shared" si="126"/>
        <v>-402.5</v>
      </c>
      <c r="AA123" s="19">
        <f t="shared" si="127"/>
        <v>8.6736197292426927E-3</v>
      </c>
      <c r="AB123" s="19">
        <f t="shared" si="128"/>
        <v>-6.5717384670140738E-4</v>
      </c>
      <c r="AC123" s="19">
        <f t="shared" si="129"/>
        <v>9.7535541232981072E-3</v>
      </c>
      <c r="AD123" s="19">
        <f t="shared" si="130"/>
        <v>2.1138027367700353E-4</v>
      </c>
      <c r="AE123" s="19">
        <f t="shared" si="131"/>
        <v>4.4681620099764911E-8</v>
      </c>
      <c r="AF123">
        <f t="shared" si="132"/>
        <v>9.7535541232981072E-3</v>
      </c>
      <c r="AG123" s="137"/>
      <c r="AH123">
        <f t="shared" si="133"/>
        <v>9.5421738496211037E-3</v>
      </c>
      <c r="AI123">
        <f t="shared" si="134"/>
        <v>0.37456437708142898</v>
      </c>
      <c r="AJ123">
        <f t="shared" si="135"/>
        <v>0.92420077088356567</v>
      </c>
      <c r="AK123">
        <f t="shared" si="136"/>
        <v>-0.5711769951602701</v>
      </c>
      <c r="AL123">
        <f t="shared" si="137"/>
        <v>-2.4015069721685163</v>
      </c>
      <c r="AM123">
        <f t="shared" si="138"/>
        <v>-2.577901289399688</v>
      </c>
      <c r="AN123" s="19">
        <f t="shared" si="142"/>
        <v>5.0065260985483571</v>
      </c>
      <c r="AO123" s="19">
        <f t="shared" si="142"/>
        <v>5.007221863303398</v>
      </c>
      <c r="AP123" s="19">
        <f t="shared" si="142"/>
        <v>5.0100357419894799</v>
      </c>
      <c r="AQ123" s="19">
        <f t="shared" si="142"/>
        <v>5.0211621413459557</v>
      </c>
      <c r="AR123" s="19">
        <f t="shared" si="142"/>
        <v>5.061810539962913</v>
      </c>
      <c r="AS123" s="19">
        <f t="shared" si="142"/>
        <v>5.1823631064899995</v>
      </c>
      <c r="AT123" s="19">
        <f t="shared" si="142"/>
        <v>5.4362541222901584</v>
      </c>
      <c r="AU123" s="19">
        <f t="shared" si="139"/>
        <v>5.8169808460659373</v>
      </c>
      <c r="AV123"/>
      <c r="AW123">
        <v>-200</v>
      </c>
      <c r="AX123">
        <f t="shared" si="108"/>
        <v>-1.5759333734055584E-2</v>
      </c>
      <c r="AY123">
        <f t="shared" si="109"/>
        <v>-9.6841211130820819E-4</v>
      </c>
      <c r="AZ123">
        <f t="shared" si="110"/>
        <v>-1.4790921622747377E-2</v>
      </c>
      <c r="BA123">
        <f t="shared" si="111"/>
        <v>1.6143028539313717</v>
      </c>
      <c r="BB123">
        <f t="shared" si="112"/>
        <v>-0.93139478612883198</v>
      </c>
      <c r="BC123">
        <f t="shared" si="113"/>
        <v>0.75937411758510853</v>
      </c>
      <c r="BD123">
        <f t="shared" si="114"/>
        <v>0.39904990190953338</v>
      </c>
      <c r="BE123">
        <f t="shared" si="143"/>
        <v>6.5118858596406097</v>
      </c>
      <c r="BF123">
        <f t="shared" si="143"/>
        <v>6.4978151228448322</v>
      </c>
      <c r="BG123">
        <f t="shared" si="143"/>
        <v>6.4808431898740464</v>
      </c>
      <c r="BH123">
        <f t="shared" si="143"/>
        <v>6.4604478845217042</v>
      </c>
      <c r="BI123">
        <f t="shared" si="143"/>
        <v>6.4360361090577829</v>
      </c>
      <c r="BJ123">
        <f t="shared" si="143"/>
        <v>6.4069358532554173</v>
      </c>
      <c r="BK123">
        <f t="shared" si="143"/>
        <v>6.3723817039569406</v>
      </c>
      <c r="BL123">
        <f t="shared" si="115"/>
        <v>6.3314864398080264</v>
      </c>
      <c r="BM123"/>
      <c r="BN123"/>
      <c r="BO123"/>
      <c r="BP123"/>
      <c r="BQ123"/>
      <c r="BR123"/>
      <c r="BS123"/>
      <c r="BT123"/>
    </row>
    <row r="124" spans="1:72" s="19" customFormat="1">
      <c r="A124" s="88" t="s">
        <v>191</v>
      </c>
      <c r="B124" s="89" t="s">
        <v>89</v>
      </c>
      <c r="C124" s="90">
        <v>55158.854299999999</v>
      </c>
      <c r="D124" s="90">
        <v>1.1000000000000001E-3</v>
      </c>
      <c r="E124" s="19">
        <f t="shared" si="122"/>
        <v>-283.50120200069296</v>
      </c>
      <c r="F124" s="19">
        <f t="shared" si="123"/>
        <v>-283.5</v>
      </c>
      <c r="G124" s="19">
        <f t="shared" si="124"/>
        <v>-2.9410000061034225E-3</v>
      </c>
      <c r="J124" s="20"/>
      <c r="K124" s="19">
        <f t="shared" si="116"/>
        <v>-2.9410000061034225E-3</v>
      </c>
      <c r="O124" s="19">
        <f t="shared" ca="1" si="141"/>
        <v>-2.1956739185554932E-2</v>
      </c>
      <c r="P124" s="21">
        <f t="shared" si="140"/>
        <v>-9.276345278963153E-4</v>
      </c>
      <c r="Q124" s="22">
        <f t="shared" si="125"/>
        <v>40140.354299999999</v>
      </c>
      <c r="R124" s="19">
        <f t="shared" si="121"/>
        <v>4.0536405488361331E-6</v>
      </c>
      <c r="S124" s="137">
        <v>1</v>
      </c>
      <c r="U124"/>
      <c r="V124"/>
      <c r="Z124">
        <f t="shared" si="126"/>
        <v>-283.5</v>
      </c>
      <c r="AA124" s="19">
        <f t="shared" si="127"/>
        <v>-1.6717361455088693E-3</v>
      </c>
      <c r="AB124" s="19">
        <f t="shared" si="128"/>
        <v>-2.1968983884908685E-3</v>
      </c>
      <c r="AC124" s="19">
        <f t="shared" si="129"/>
        <v>-2.0133654782071072E-3</v>
      </c>
      <c r="AD124" s="19">
        <f t="shared" si="130"/>
        <v>-1.2692638605945532E-3</v>
      </c>
      <c r="AE124" s="19">
        <f t="shared" si="131"/>
        <v>1.6110307478113893E-6</v>
      </c>
      <c r="AF124">
        <f t="shared" si="132"/>
        <v>-2.0133654782071072E-3</v>
      </c>
      <c r="AG124" s="137"/>
      <c r="AH124">
        <f t="shared" si="133"/>
        <v>-7.4410161761255414E-4</v>
      </c>
      <c r="AI124">
        <f t="shared" si="134"/>
        <v>0.82473524590878045</v>
      </c>
      <c r="AJ124">
        <f t="shared" si="135"/>
        <v>0.97357000817123285</v>
      </c>
      <c r="AK124">
        <f t="shared" si="136"/>
        <v>-0.82867070914157481</v>
      </c>
      <c r="AL124">
        <f t="shared" si="137"/>
        <v>-1.7792257692723579</v>
      </c>
      <c r="AM124">
        <f t="shared" si="138"/>
        <v>-1.2336227553290988</v>
      </c>
      <c r="AN124" s="19">
        <f t="shared" si="142"/>
        <v>5.6008497726013635</v>
      </c>
      <c r="AO124" s="19">
        <f t="shared" si="142"/>
        <v>5.6244234470768655</v>
      </c>
      <c r="AP124" s="19">
        <f t="shared" si="142"/>
        <v>5.6591602264224852</v>
      </c>
      <c r="AQ124" s="19">
        <f t="shared" si="142"/>
        <v>5.7088284753674507</v>
      </c>
      <c r="AR124" s="19">
        <f t="shared" si="142"/>
        <v>5.7772167206172114</v>
      </c>
      <c r="AS124" s="19">
        <f t="shared" si="142"/>
        <v>5.8673946104087031</v>
      </c>
      <c r="AT124" s="19">
        <f t="shared" si="142"/>
        <v>5.98116856767877</v>
      </c>
      <c r="AU124" s="19">
        <f t="shared" si="139"/>
        <v>6.1193322814007951</v>
      </c>
      <c r="AV124"/>
      <c r="AW124">
        <v>-150</v>
      </c>
      <c r="AX124">
        <f t="shared" si="108"/>
        <v>-1.8997722179748586E-2</v>
      </c>
      <c r="AY124">
        <f t="shared" si="109"/>
        <v>-9.9256217588337579E-4</v>
      </c>
      <c r="AZ124">
        <f t="shared" si="110"/>
        <v>-1.8005160003865209E-2</v>
      </c>
      <c r="BA124">
        <f t="shared" si="111"/>
        <v>0.78055814424491388</v>
      </c>
      <c r="BB124">
        <f t="shared" si="112"/>
        <v>-0.76424787759216595</v>
      </c>
      <c r="BC124">
        <f t="shared" si="113"/>
        <v>1.8328664991570673</v>
      </c>
      <c r="BD124">
        <f t="shared" si="114"/>
        <v>1.3035907793594785</v>
      </c>
      <c r="BE124">
        <f t="shared" si="143"/>
        <v>7.0010579216868214</v>
      </c>
      <c r="BF124">
        <f t="shared" si="143"/>
        <v>6.9783776700078617</v>
      </c>
      <c r="BG124">
        <f t="shared" si="143"/>
        <v>6.9439947294905942</v>
      </c>
      <c r="BH124">
        <f t="shared" si="143"/>
        <v>6.8935451990584253</v>
      </c>
      <c r="BI124">
        <f t="shared" si="143"/>
        <v>6.8225604652027521</v>
      </c>
      <c r="BJ124">
        <f t="shared" si="143"/>
        <v>6.7274487548374138</v>
      </c>
      <c r="BK124">
        <f t="shared" si="143"/>
        <v>6.6062780483340271</v>
      </c>
      <c r="BL124">
        <f t="shared" si="115"/>
        <v>6.4585248580159504</v>
      </c>
      <c r="BM124"/>
      <c r="BN124"/>
      <c r="BO124"/>
      <c r="BP124"/>
      <c r="BQ124"/>
      <c r="BR124"/>
      <c r="BS124"/>
      <c r="BT124"/>
    </row>
    <row r="125" spans="1:72" s="19" customFormat="1">
      <c r="A125" s="88" t="s">
        <v>191</v>
      </c>
      <c r="B125" s="89" t="s">
        <v>92</v>
      </c>
      <c r="C125" s="90">
        <v>55169.863499999999</v>
      </c>
      <c r="D125" s="90">
        <v>5.9999999999999995E-4</v>
      </c>
      <c r="E125" s="19">
        <f t="shared" si="122"/>
        <v>-279.00168958546834</v>
      </c>
      <c r="F125" s="19">
        <f t="shared" si="123"/>
        <v>-279</v>
      </c>
      <c r="G125" s="19">
        <f t="shared" si="124"/>
        <v>-4.1340000025229529E-3</v>
      </c>
      <c r="J125" s="20"/>
      <c r="K125" s="19">
        <f t="shared" si="116"/>
        <v>-4.1340000025229529E-3</v>
      </c>
      <c r="O125" s="19">
        <f t="shared" ca="1" si="141"/>
        <v>-2.1858819292478519E-2</v>
      </c>
      <c r="P125" s="21">
        <f t="shared" si="140"/>
        <v>-9.2984637683217962E-4</v>
      </c>
      <c r="Q125" s="22">
        <f t="shared" si="125"/>
        <v>40151.363499999999</v>
      </c>
      <c r="R125" s="19">
        <f t="shared" si="121"/>
        <v>1.0266600457027326E-5</v>
      </c>
      <c r="S125" s="137">
        <v>1</v>
      </c>
      <c r="U125"/>
      <c r="V125"/>
      <c r="Z125">
        <f t="shared" si="126"/>
        <v>-279</v>
      </c>
      <c r="AA125" s="19">
        <f t="shared" si="127"/>
        <v>-2.3456688488070936E-3</v>
      </c>
      <c r="AB125" s="19">
        <f t="shared" si="128"/>
        <v>-2.7181775305480387E-3</v>
      </c>
      <c r="AC125" s="19">
        <f t="shared" si="129"/>
        <v>-3.204153625690773E-3</v>
      </c>
      <c r="AD125" s="19">
        <f t="shared" si="130"/>
        <v>-1.7883311537158593E-3</v>
      </c>
      <c r="AE125" s="19">
        <f t="shared" si="131"/>
        <v>3.198128315350696E-6</v>
      </c>
      <c r="AF125">
        <f t="shared" si="132"/>
        <v>-3.204153625690773E-3</v>
      </c>
      <c r="AG125" s="137"/>
      <c r="AH125">
        <f t="shared" si="133"/>
        <v>-1.4158224719749142E-3</v>
      </c>
      <c r="AI125">
        <f t="shared" si="134"/>
        <v>0.87407099398607646</v>
      </c>
      <c r="AJ125">
        <f t="shared" si="135"/>
        <v>0.95835175894016011</v>
      </c>
      <c r="AK125">
        <f t="shared" si="136"/>
        <v>-0.83758866017885014</v>
      </c>
      <c r="AL125">
        <f t="shared" si="137"/>
        <v>-1.7200256958164688</v>
      </c>
      <c r="AM125">
        <f t="shared" si="138"/>
        <v>-1.1615860405592191</v>
      </c>
      <c r="AN125" s="19">
        <f t="shared" si="142"/>
        <v>5.6379118051082475</v>
      </c>
      <c r="AO125" s="19">
        <f t="shared" si="142"/>
        <v>5.6621465297617384</v>
      </c>
      <c r="AP125" s="19">
        <f t="shared" si="142"/>
        <v>5.6969030792784841</v>
      </c>
      <c r="AQ125" s="19">
        <f t="shared" si="142"/>
        <v>5.7454023408409425</v>
      </c>
      <c r="AR125" s="19">
        <f t="shared" si="142"/>
        <v>5.8108431140614893</v>
      </c>
      <c r="AS125" s="19">
        <f t="shared" si="142"/>
        <v>5.8958616946734894</v>
      </c>
      <c r="AT125" s="19">
        <f t="shared" si="142"/>
        <v>6.0021653037651843</v>
      </c>
      <c r="AU125" s="19">
        <f t="shared" si="139"/>
        <v>6.1307657390395081</v>
      </c>
      <c r="AV125"/>
      <c r="AW125">
        <v>-100</v>
      </c>
      <c r="AX125">
        <f t="shared" si="108"/>
        <v>-1.890245223023946E-2</v>
      </c>
      <c r="AY125">
        <f t="shared" si="109"/>
        <v>-1.0165117535351484E-3</v>
      </c>
      <c r="AZ125">
        <f t="shared" si="110"/>
        <v>-1.7885940476704311E-2</v>
      </c>
      <c r="BA125">
        <f t="shared" si="111"/>
        <v>0.50720213922400059</v>
      </c>
      <c r="BB125">
        <f t="shared" si="112"/>
        <v>-0.48903849174932396</v>
      </c>
      <c r="BC125">
        <f t="shared" si="113"/>
        <v>2.1917537049192859</v>
      </c>
      <c r="BD125">
        <f t="shared" si="114"/>
        <v>1.9448809284286208</v>
      </c>
      <c r="BE125">
        <f t="shared" si="143"/>
        <v>7.3037963210994228</v>
      </c>
      <c r="BF125">
        <f t="shared" si="143"/>
        <v>7.2953300609170055</v>
      </c>
      <c r="BG125">
        <f t="shared" si="143"/>
        <v>7.2767472057106852</v>
      </c>
      <c r="BH125">
        <f t="shared" si="143"/>
        <v>7.2377037453349882</v>
      </c>
      <c r="BI125">
        <f t="shared" si="143"/>
        <v>7.1619315505638106</v>
      </c>
      <c r="BJ125">
        <f t="shared" si="143"/>
        <v>7.0316030465041424</v>
      </c>
      <c r="BK125">
        <f t="shared" si="143"/>
        <v>6.837793044730458</v>
      </c>
      <c r="BL125">
        <f t="shared" si="115"/>
        <v>6.5855632762238736</v>
      </c>
      <c r="BM125"/>
      <c r="BN125"/>
      <c r="BO125"/>
      <c r="BP125"/>
      <c r="BQ125"/>
      <c r="BR125"/>
      <c r="BS125"/>
      <c r="BT125"/>
    </row>
    <row r="126" spans="1:72" s="19" customFormat="1">
      <c r="A126" s="88" t="s">
        <v>191</v>
      </c>
      <c r="B126" s="89" t="s">
        <v>89</v>
      </c>
      <c r="C126" s="90">
        <v>55185.768199999999</v>
      </c>
      <c r="D126" s="90">
        <v>4.0000000000000002E-4</v>
      </c>
      <c r="E126" s="19">
        <f t="shared" si="122"/>
        <v>-272.50136303036754</v>
      </c>
      <c r="F126" s="19">
        <f t="shared" si="123"/>
        <v>-272.5</v>
      </c>
      <c r="G126" s="19">
        <f t="shared" si="124"/>
        <v>-3.3350000012433156E-3</v>
      </c>
      <c r="J126" s="20"/>
      <c r="K126" s="19">
        <f t="shared" si="116"/>
        <v>-3.3350000012433156E-3</v>
      </c>
      <c r="O126" s="19">
        <f t="shared" ca="1" si="141"/>
        <v>-2.1717379446923701E-2</v>
      </c>
      <c r="P126" s="21">
        <f t="shared" si="140"/>
        <v>-9.3303840277653475E-4</v>
      </c>
      <c r="Q126" s="22">
        <f t="shared" si="125"/>
        <v>40167.268199999999</v>
      </c>
      <c r="R126" s="19">
        <f t="shared" si="121"/>
        <v>5.7694195205090921E-6</v>
      </c>
      <c r="S126" s="137">
        <v>1</v>
      </c>
      <c r="U126"/>
      <c r="V126"/>
      <c r="Z126">
        <f t="shared" si="126"/>
        <v>-272.5</v>
      </c>
      <c r="AA126" s="19">
        <f t="shared" si="127"/>
        <v>-3.370861469089625E-3</v>
      </c>
      <c r="AB126" s="19">
        <f t="shared" si="128"/>
        <v>-8.9717693493022522E-4</v>
      </c>
      <c r="AC126" s="19">
        <f t="shared" si="129"/>
        <v>-2.4019615984667807E-3</v>
      </c>
      <c r="AD126" s="19">
        <f t="shared" si="130"/>
        <v>3.5861467846309315E-5</v>
      </c>
      <c r="AE126" s="19">
        <f t="shared" si="131"/>
        <v>1.2860448760918769E-9</v>
      </c>
      <c r="AF126">
        <f t="shared" si="132"/>
        <v>-2.4019615984667807E-3</v>
      </c>
      <c r="AG126" s="137"/>
      <c r="AH126">
        <f t="shared" si="133"/>
        <v>-2.4378230663130904E-3</v>
      </c>
      <c r="AI126">
        <f t="shared" si="134"/>
        <v>0.9561050071227456</v>
      </c>
      <c r="AJ126">
        <f t="shared" si="135"/>
        <v>0.92604369108861007</v>
      </c>
      <c r="AK126">
        <f t="shared" si="136"/>
        <v>-0.84586411900266922</v>
      </c>
      <c r="AL126">
        <f t="shared" si="137"/>
        <v>-1.6226434888296288</v>
      </c>
      <c r="AM126">
        <f t="shared" si="138"/>
        <v>-1.0532392404919724</v>
      </c>
      <c r="AN126" s="19">
        <f t="shared" si="142"/>
        <v>5.6945247862015531</v>
      </c>
      <c r="AO126" s="19">
        <f t="shared" si="142"/>
        <v>5.7192228574560904</v>
      </c>
      <c r="AP126" s="19">
        <f t="shared" si="142"/>
        <v>5.7533632145553408</v>
      </c>
      <c r="AQ126" s="19">
        <f t="shared" si="142"/>
        <v>5.7994687398657563</v>
      </c>
      <c r="AR126" s="19">
        <f t="shared" si="142"/>
        <v>5.8600307748973695</v>
      </c>
      <c r="AS126" s="19">
        <f t="shared" si="142"/>
        <v>5.9371857477934853</v>
      </c>
      <c r="AT126" s="19">
        <f t="shared" si="142"/>
        <v>6.0325232737236698</v>
      </c>
      <c r="AU126" s="19">
        <f t="shared" si="139"/>
        <v>6.1472807334065376</v>
      </c>
      <c r="AV126"/>
      <c r="AW126">
        <v>-50</v>
      </c>
      <c r="AX126">
        <f t="shared" si="108"/>
        <v>-1.7910698859722584E-2</v>
      </c>
      <c r="AY126">
        <f t="shared" si="109"/>
        <v>-1.0402608442635262E-3</v>
      </c>
      <c r="AZ126">
        <f t="shared" si="110"/>
        <v>-1.6870438015459059E-2</v>
      </c>
      <c r="BA126">
        <f t="shared" si="111"/>
        <v>0.39583664068438107</v>
      </c>
      <c r="BB126">
        <f t="shared" si="112"/>
        <v>-0.33136943931236246</v>
      </c>
      <c r="BC126">
        <f t="shared" si="113"/>
        <v>2.3649861509271473</v>
      </c>
      <c r="BD126">
        <f t="shared" si="114"/>
        <v>2.4445523345142322</v>
      </c>
      <c r="BE126">
        <f t="shared" si="143"/>
        <v>7.5094228306018884</v>
      </c>
      <c r="BF126">
        <f t="shared" si="143"/>
        <v>7.5080335965536138</v>
      </c>
      <c r="BG126">
        <f t="shared" si="143"/>
        <v>7.5032285894266142</v>
      </c>
      <c r="BH126">
        <f t="shared" si="143"/>
        <v>7.4870743886240065</v>
      </c>
      <c r="BI126">
        <f t="shared" si="143"/>
        <v>7.4371321643696637</v>
      </c>
      <c r="BJ126">
        <f t="shared" si="143"/>
        <v>7.3095186430355241</v>
      </c>
      <c r="BK126">
        <f t="shared" si="143"/>
        <v>7.0652428371972746</v>
      </c>
      <c r="BL126">
        <f t="shared" si="115"/>
        <v>6.7126016944317968</v>
      </c>
      <c r="BM126"/>
      <c r="BN126"/>
      <c r="BO126"/>
      <c r="BP126"/>
      <c r="BQ126"/>
      <c r="BR126"/>
      <c r="BS126"/>
      <c r="BT126"/>
    </row>
    <row r="127" spans="1:72" s="19" customFormat="1">
      <c r="A127" s="88" t="s">
        <v>191</v>
      </c>
      <c r="B127" s="89" t="s">
        <v>92</v>
      </c>
      <c r="C127" s="90">
        <v>55201.675499999998</v>
      </c>
      <c r="D127" s="90">
        <v>5.0000000000000001E-4</v>
      </c>
      <c r="E127" s="19">
        <f t="shared" si="122"/>
        <v>-265.99997384289753</v>
      </c>
      <c r="F127" s="19">
        <f t="shared" si="123"/>
        <v>-266</v>
      </c>
      <c r="G127" s="19">
        <f t="shared" si="124"/>
        <v>6.3999992562457919E-5</v>
      </c>
      <c r="J127" s="20"/>
      <c r="K127" s="19">
        <f t="shared" si="116"/>
        <v>6.3999992562457919E-5</v>
      </c>
      <c r="O127" s="19">
        <f t="shared" ca="1" si="141"/>
        <v>-2.1575939601368881E-2</v>
      </c>
      <c r="P127" s="21">
        <f t="shared" si="140"/>
        <v>-9.3622704049188456E-4</v>
      </c>
      <c r="Q127" s="22">
        <f t="shared" si="125"/>
        <v>40183.175499999998</v>
      </c>
      <c r="R127" s="19">
        <f t="shared" si="121"/>
        <v>1.0004541176526928E-6</v>
      </c>
      <c r="S127" s="137">
        <v>1</v>
      </c>
      <c r="U127"/>
      <c r="V127"/>
      <c r="Z127">
        <f t="shared" si="126"/>
        <v>-266</v>
      </c>
      <c r="AA127" s="19">
        <f t="shared" si="127"/>
        <v>-4.454496121257423E-3</v>
      </c>
      <c r="AB127" s="19">
        <f t="shared" si="128"/>
        <v>3.5822690733279959E-3</v>
      </c>
      <c r="AC127" s="19">
        <f t="shared" si="129"/>
        <v>1.0002270330543425E-3</v>
      </c>
      <c r="AD127" s="19">
        <f t="shared" si="130"/>
        <v>4.5184961138198809E-3</v>
      </c>
      <c r="AE127" s="19">
        <f t="shared" si="131"/>
        <v>2.0416807130605365E-5</v>
      </c>
      <c r="AF127">
        <f t="shared" si="132"/>
        <v>1.0002270330543425E-3</v>
      </c>
      <c r="AG127" s="137"/>
      <c r="AH127">
        <f t="shared" si="133"/>
        <v>-3.518269080765538E-3</v>
      </c>
      <c r="AI127">
        <f t="shared" si="134"/>
        <v>1.0525204006059647</v>
      </c>
      <c r="AJ127">
        <f t="shared" si="135"/>
        <v>0.87715118164188111</v>
      </c>
      <c r="AK127">
        <f t="shared" si="136"/>
        <v>-0.84537239470900927</v>
      </c>
      <c r="AL127">
        <f t="shared" si="137"/>
        <v>-1.5087491331550016</v>
      </c>
      <c r="AM127">
        <f t="shared" si="138"/>
        <v>-0.93980107908306709</v>
      </c>
      <c r="AN127" s="19">
        <f t="shared" si="142"/>
        <v>5.7548559127130732</v>
      </c>
      <c r="AO127" s="19">
        <f t="shared" si="142"/>
        <v>5.7793264870569256</v>
      </c>
      <c r="AP127" s="19">
        <f t="shared" si="142"/>
        <v>5.8120282322436507</v>
      </c>
      <c r="AQ127" s="19">
        <f t="shared" si="142"/>
        <v>5.8549030821661994</v>
      </c>
      <c r="AR127" s="19">
        <f t="shared" si="142"/>
        <v>5.9098862402424057</v>
      </c>
      <c r="AS127" s="19">
        <f t="shared" si="142"/>
        <v>5.9787292804510166</v>
      </c>
      <c r="AT127" s="19">
        <f t="shared" si="142"/>
        <v>6.0629125424985739</v>
      </c>
      <c r="AU127" s="19">
        <f t="shared" si="139"/>
        <v>6.163795727773568</v>
      </c>
      <c r="AV127"/>
      <c r="AW127">
        <v>0</v>
      </c>
      <c r="AX127">
        <f t="shared" si="108"/>
        <v>-1.6617893673252684E-2</v>
      </c>
      <c r="AY127">
        <f t="shared" si="109"/>
        <v>-1.0638094480685087E-3</v>
      </c>
      <c r="AZ127">
        <f t="shared" si="110"/>
        <v>-1.5554084225184176E-2</v>
      </c>
      <c r="BA127">
        <f t="shared" si="111"/>
        <v>0.33349756899328886</v>
      </c>
      <c r="BB127">
        <f t="shared" si="112"/>
        <v>-0.22425877470625202</v>
      </c>
      <c r="BC127">
        <f t="shared" si="113"/>
        <v>2.4765584296509253</v>
      </c>
      <c r="BD127">
        <f t="shared" si="114"/>
        <v>2.8956992734362044</v>
      </c>
      <c r="BE127">
        <f t="shared" si="143"/>
        <v>7.6727602732757978</v>
      </c>
      <c r="BF127">
        <f t="shared" si="143"/>
        <v>7.6726825149652802</v>
      </c>
      <c r="BG127">
        <f t="shared" si="143"/>
        <v>7.6721740670691618</v>
      </c>
      <c r="BH127">
        <f t="shared" si="143"/>
        <v>7.6688834577907325</v>
      </c>
      <c r="BI127">
        <f t="shared" si="143"/>
        <v>7.6488450941443684</v>
      </c>
      <c r="BJ127">
        <f t="shared" si="143"/>
        <v>7.5541126535807743</v>
      </c>
      <c r="BK127">
        <f t="shared" si="143"/>
        <v>7.2870090889472241</v>
      </c>
      <c r="BL127">
        <f t="shared" si="115"/>
        <v>6.8396401126397208</v>
      </c>
      <c r="BM127"/>
      <c r="BN127"/>
      <c r="BO127"/>
      <c r="BP127"/>
      <c r="BQ127"/>
      <c r="BR127"/>
      <c r="BS127"/>
      <c r="BT127"/>
    </row>
    <row r="128" spans="1:72" s="19" customFormat="1">
      <c r="A128" s="88" t="s">
        <v>191</v>
      </c>
      <c r="B128" s="89" t="s">
        <v>92</v>
      </c>
      <c r="C128" s="90">
        <v>55245.709699999999</v>
      </c>
      <c r="D128" s="90">
        <v>4.0000000000000002E-4</v>
      </c>
      <c r="E128" s="19">
        <f t="shared" si="122"/>
        <v>-248.00298681436837</v>
      </c>
      <c r="F128" s="19">
        <f t="shared" si="123"/>
        <v>-248</v>
      </c>
      <c r="G128" s="19">
        <f t="shared" si="124"/>
        <v>-7.3080000001937151E-3</v>
      </c>
      <c r="J128" s="20"/>
      <c r="K128" s="19">
        <f t="shared" si="116"/>
        <v>-7.3080000001937151E-3</v>
      </c>
      <c r="O128" s="19">
        <f t="shared" ca="1" si="141"/>
        <v>-2.1184260029063227E-2</v>
      </c>
      <c r="P128" s="21">
        <f t="shared" si="140"/>
        <v>-9.4503943121851722E-4</v>
      </c>
      <c r="Q128" s="22">
        <f t="shared" si="125"/>
        <v>40227.209699999999</v>
      </c>
      <c r="R128" s="19">
        <f t="shared" si="121"/>
        <v>4.048726720233317E-5</v>
      </c>
      <c r="S128" s="137">
        <v>1</v>
      </c>
      <c r="U128"/>
      <c r="V128"/>
      <c r="Z128">
        <f t="shared" si="126"/>
        <v>-248</v>
      </c>
      <c r="AA128" s="19">
        <f t="shared" si="127"/>
        <v>-7.6971322155157292E-3</v>
      </c>
      <c r="AB128" s="19">
        <f t="shared" si="128"/>
        <v>-5.5590721589650338E-4</v>
      </c>
      <c r="AC128" s="19">
        <f t="shared" si="129"/>
        <v>-6.3629605689751977E-3</v>
      </c>
      <c r="AD128" s="19">
        <f t="shared" si="130"/>
        <v>3.8913221532201406E-4</v>
      </c>
      <c r="AE128" s="19">
        <f t="shared" si="131"/>
        <v>1.5142388100141832E-7</v>
      </c>
      <c r="AF128">
        <f t="shared" si="132"/>
        <v>-6.3629605689751977E-3</v>
      </c>
      <c r="AG128" s="137"/>
      <c r="AH128">
        <f t="shared" si="133"/>
        <v>-6.7520927842972117E-3</v>
      </c>
      <c r="AI128">
        <f t="shared" si="134"/>
        <v>1.3979796676611203</v>
      </c>
      <c r="AJ128">
        <f t="shared" si="135"/>
        <v>0.59944113284664868</v>
      </c>
      <c r="AK128">
        <f t="shared" si="136"/>
        <v>-0.74767978596736206</v>
      </c>
      <c r="AL128">
        <f t="shared" si="137"/>
        <v>-1.0816545601204977</v>
      </c>
      <c r="AM128">
        <f t="shared" si="138"/>
        <v>-0.60055471626594015</v>
      </c>
      <c r="AN128" s="19">
        <f t="shared" si="142"/>
        <v>5.940873941477772</v>
      </c>
      <c r="AO128" s="19">
        <f t="shared" si="142"/>
        <v>5.9604265709513156</v>
      </c>
      <c r="AP128" s="19">
        <f t="shared" si="142"/>
        <v>5.9846720463910783</v>
      </c>
      <c r="AQ128" s="19">
        <f t="shared" si="142"/>
        <v>6.0144892551863105</v>
      </c>
      <c r="AR128" s="19">
        <f t="shared" si="142"/>
        <v>6.0508288597445468</v>
      </c>
      <c r="AS128" s="19">
        <f t="shared" si="142"/>
        <v>6.0947038150891899</v>
      </c>
      <c r="AT128" s="19">
        <f t="shared" si="142"/>
        <v>6.147199364759806</v>
      </c>
      <c r="AU128" s="19">
        <f t="shared" si="139"/>
        <v>6.2095295583284207</v>
      </c>
      <c r="AV128"/>
      <c r="AW128">
        <v>50</v>
      </c>
      <c r="AX128">
        <f t="shared" si="108"/>
        <v>-1.5179412870870684E-2</v>
      </c>
      <c r="AY128">
        <f t="shared" si="109"/>
        <v>-1.0871575649500963E-3</v>
      </c>
      <c r="AZ128">
        <f t="shared" si="110"/>
        <v>-1.4092255305920587E-2</v>
      </c>
      <c r="BA128">
        <f t="shared" si="111"/>
        <v>0.29275400976668176</v>
      </c>
      <c r="BB128">
        <f t="shared" si="112"/>
        <v>-0.14331844391402701</v>
      </c>
      <c r="BC128">
        <f t="shared" si="113"/>
        <v>2.5589271350685756</v>
      </c>
      <c r="BD128">
        <f t="shared" si="114"/>
        <v>3.3348361589832982</v>
      </c>
      <c r="BE128">
        <f t="shared" si="143"/>
        <v>7.8129685562090225</v>
      </c>
      <c r="BF128">
        <f t="shared" si="143"/>
        <v>7.8129684347671589</v>
      </c>
      <c r="BG128">
        <f t="shared" si="143"/>
        <v>7.8129649380262842</v>
      </c>
      <c r="BH128">
        <f t="shared" si="143"/>
        <v>7.8128643819676293</v>
      </c>
      <c r="BI128">
        <f t="shared" si="143"/>
        <v>7.8100710440723944</v>
      </c>
      <c r="BJ128">
        <f t="shared" si="143"/>
        <v>7.7616251899685409</v>
      </c>
      <c r="BK128">
        <f t="shared" si="143"/>
        <v>7.5015650651962247</v>
      </c>
      <c r="BL128">
        <f t="shared" si="115"/>
        <v>6.966678530847644</v>
      </c>
      <c r="BM128"/>
      <c r="BN128"/>
      <c r="BO128"/>
      <c r="BP128"/>
      <c r="BQ128"/>
      <c r="BR128"/>
      <c r="BS128"/>
      <c r="BT128"/>
    </row>
    <row r="129" spans="1:72" s="19" customFormat="1">
      <c r="A129" s="88" t="s">
        <v>191</v>
      </c>
      <c r="B129" s="89" t="s">
        <v>89</v>
      </c>
      <c r="C129" s="90">
        <v>55432.875099999997</v>
      </c>
      <c r="D129" s="90">
        <v>5.0000000000000001E-4</v>
      </c>
      <c r="E129" s="19">
        <f t="shared" si="122"/>
        <v>-171.50759741273745</v>
      </c>
      <c r="F129" s="19">
        <f t="shared" si="123"/>
        <v>-171.5</v>
      </c>
      <c r="G129" s="19">
        <f t="shared" si="124"/>
        <v>-1.8589000006613787E-2</v>
      </c>
      <c r="J129" s="20"/>
      <c r="K129" s="19">
        <f t="shared" si="116"/>
        <v>-1.8589000006613787E-2</v>
      </c>
      <c r="O129" s="19">
        <f t="shared" ca="1" si="141"/>
        <v>-1.9519621846764208E-2</v>
      </c>
      <c r="P129" s="21">
        <f t="shared" si="140"/>
        <v>-9.8220221778851568E-4</v>
      </c>
      <c r="Q129" s="22">
        <f t="shared" si="125"/>
        <v>40414.375099999997</v>
      </c>
      <c r="R129" s="19">
        <f t="shared" si="121"/>
        <v>3.0999932837658253E-4</v>
      </c>
      <c r="S129" s="137">
        <v>1</v>
      </c>
      <c r="U129"/>
      <c r="V129"/>
      <c r="Z129">
        <f t="shared" si="126"/>
        <v>-171.5</v>
      </c>
      <c r="AA129" s="19">
        <f t="shared" si="127"/>
        <v>-1.8250896642995913E-2</v>
      </c>
      <c r="AB129" s="19">
        <f t="shared" si="128"/>
        <v>-1.3203055814063891E-3</v>
      </c>
      <c r="AC129" s="19">
        <f t="shared" si="129"/>
        <v>-1.7606797788825273E-2</v>
      </c>
      <c r="AD129" s="19">
        <f t="shared" si="130"/>
        <v>-3.3810336361787471E-4</v>
      </c>
      <c r="AE129" s="19">
        <f t="shared" si="131"/>
        <v>1.1431388448972081E-7</v>
      </c>
      <c r="AF129">
        <f t="shared" si="132"/>
        <v>-1.7606797788825273E-2</v>
      </c>
      <c r="AG129" s="137"/>
      <c r="AH129">
        <f t="shared" si="133"/>
        <v>-1.7268694425207398E-2</v>
      </c>
      <c r="AI129">
        <f t="shared" si="134"/>
        <v>1.0442280340923968</v>
      </c>
      <c r="AJ129">
        <f t="shared" si="135"/>
        <v>-0.92619222057030814</v>
      </c>
      <c r="AK129">
        <f t="shared" si="136"/>
        <v>0.84584677053008717</v>
      </c>
      <c r="AL129">
        <f t="shared" si="137"/>
        <v>1.5185554317495176</v>
      </c>
      <c r="AM129">
        <f t="shared" si="138"/>
        <v>0.9490776382405971</v>
      </c>
      <c r="AN129" s="19">
        <f t="shared" si="142"/>
        <v>6.816487113212184</v>
      </c>
      <c r="AO129" s="19">
        <f t="shared" si="142"/>
        <v>6.7919702834348605</v>
      </c>
      <c r="AP129" s="19">
        <f t="shared" si="142"/>
        <v>6.7591218081866353</v>
      </c>
      <c r="AQ129" s="19">
        <f t="shared" si="142"/>
        <v>6.7159575066312369</v>
      </c>
      <c r="AR129" s="19">
        <f t="shared" si="142"/>
        <v>6.6605025699802853</v>
      </c>
      <c r="AS129" s="19">
        <f t="shared" si="142"/>
        <v>6.5909779674051885</v>
      </c>
      <c r="AT129" s="19">
        <f t="shared" si="142"/>
        <v>6.5058944217513588</v>
      </c>
      <c r="AU129" s="19">
        <f t="shared" si="139"/>
        <v>6.4038983381865435</v>
      </c>
      <c r="AV129"/>
      <c r="AW129">
        <v>100</v>
      </c>
      <c r="AX129">
        <f t="shared" si="108"/>
        <v>-1.3667969783978058E-2</v>
      </c>
      <c r="AY129">
        <f t="shared" si="109"/>
        <v>-1.1103051949082892E-3</v>
      </c>
      <c r="AZ129">
        <f t="shared" si="110"/>
        <v>-1.2557664589069768E-2</v>
      </c>
      <c r="BA129">
        <f t="shared" si="111"/>
        <v>0.26388593890396184</v>
      </c>
      <c r="BB129">
        <f t="shared" si="112"/>
        <v>-7.8520981065279896E-2</v>
      </c>
      <c r="BC129">
        <f t="shared" si="113"/>
        <v>2.624138907985031</v>
      </c>
      <c r="BD129">
        <f t="shared" si="114"/>
        <v>3.7784501328285711</v>
      </c>
      <c r="BE129">
        <f t="shared" si="143"/>
        <v>7.9377492722018266</v>
      </c>
      <c r="BF129">
        <f t="shared" si="143"/>
        <v>7.9377491130314191</v>
      </c>
      <c r="BG129">
        <f t="shared" si="143"/>
        <v>7.9377513590043378</v>
      </c>
      <c r="BH129">
        <f t="shared" si="143"/>
        <v>7.9377196616601813</v>
      </c>
      <c r="BI129">
        <f t="shared" si="143"/>
        <v>7.9381659035142693</v>
      </c>
      <c r="BJ129">
        <f t="shared" si="143"/>
        <v>7.9316484960541302</v>
      </c>
      <c r="BK129">
        <f t="shared" si="143"/>
        <v>7.707500239649284</v>
      </c>
      <c r="BL129">
        <f t="shared" si="115"/>
        <v>7.0937169490555672</v>
      </c>
      <c r="BM129"/>
      <c r="BN129"/>
      <c r="BO129"/>
      <c r="BP129"/>
      <c r="BQ129"/>
      <c r="BR129"/>
      <c r="BS129"/>
      <c r="BT129"/>
    </row>
    <row r="130" spans="1:72" s="19" customFormat="1">
      <c r="A130" s="88" t="s">
        <v>191</v>
      </c>
      <c r="B130" s="89" t="s">
        <v>92</v>
      </c>
      <c r="C130" s="90">
        <v>55443.885900000001</v>
      </c>
      <c r="D130" s="90">
        <v>4.0000000000000002E-4</v>
      </c>
      <c r="E130" s="19">
        <f t="shared" si="122"/>
        <v>-167.0074310698997</v>
      </c>
      <c r="F130" s="19">
        <f t="shared" si="123"/>
        <v>-167</v>
      </c>
      <c r="G130" s="19">
        <f t="shared" si="124"/>
        <v>-1.8181999999796972E-2</v>
      </c>
      <c r="J130" s="20"/>
      <c r="K130" s="19">
        <f t="shared" si="116"/>
        <v>-1.8181999999796972E-2</v>
      </c>
      <c r="O130" s="19">
        <f t="shared" ca="1" si="141"/>
        <v>-1.9421701953687795E-2</v>
      </c>
      <c r="P130" s="21">
        <f t="shared" si="140"/>
        <v>-9.8437364856062358E-4</v>
      </c>
      <c r="Q130" s="22">
        <f t="shared" si="125"/>
        <v>40425.385900000001</v>
      </c>
      <c r="R130" s="19">
        <f t="shared" si="121"/>
        <v>2.9575835211673889E-4</v>
      </c>
      <c r="S130" s="137">
        <v>1</v>
      </c>
      <c r="U130"/>
      <c r="V130"/>
      <c r="Z130">
        <f t="shared" si="126"/>
        <v>-167</v>
      </c>
      <c r="AA130" s="19">
        <f t="shared" si="127"/>
        <v>-1.8473232648294802E-2</v>
      </c>
      <c r="AB130" s="19">
        <f t="shared" si="128"/>
        <v>-6.9314100006279133E-4</v>
      </c>
      <c r="AC130" s="19">
        <f t="shared" si="129"/>
        <v>-1.719762635123635E-2</v>
      </c>
      <c r="AD130" s="19">
        <f t="shared" si="130"/>
        <v>2.9123264849783073E-4</v>
      </c>
      <c r="AE130" s="19">
        <f t="shared" si="131"/>
        <v>8.4816455551061033E-8</v>
      </c>
      <c r="AF130">
        <f t="shared" si="132"/>
        <v>-1.719762635123635E-2</v>
      </c>
      <c r="AG130" s="137"/>
      <c r="AH130">
        <f t="shared" si="133"/>
        <v>-1.748885899973418E-2</v>
      </c>
      <c r="AI130">
        <f t="shared" si="134"/>
        <v>0.97672155864183507</v>
      </c>
      <c r="AJ130">
        <f t="shared" si="135"/>
        <v>-0.89322048779703822</v>
      </c>
      <c r="AK130">
        <f t="shared" si="136"/>
        <v>0.84668234443845025</v>
      </c>
      <c r="AL130">
        <f t="shared" si="137"/>
        <v>1.5982831153709689</v>
      </c>
      <c r="AM130">
        <f t="shared" si="138"/>
        <v>1.0278715937036507</v>
      </c>
      <c r="AN130" s="19">
        <f t="shared" si="142"/>
        <v>6.8584455302717142</v>
      </c>
      <c r="AO130" s="19">
        <f t="shared" si="142"/>
        <v>6.8337344375645639</v>
      </c>
      <c r="AP130" s="19">
        <f t="shared" si="142"/>
        <v>6.7998472354609536</v>
      </c>
      <c r="AQ130" s="19">
        <f t="shared" si="142"/>
        <v>6.7544035967151697</v>
      </c>
      <c r="AR130" s="19">
        <f t="shared" si="142"/>
        <v>6.6950511280199709</v>
      </c>
      <c r="AS130" s="19">
        <f t="shared" si="142"/>
        <v>6.61974976053585</v>
      </c>
      <c r="AT130" s="19">
        <f t="shared" si="142"/>
        <v>6.5269346967118418</v>
      </c>
      <c r="AU130" s="19">
        <f t="shared" si="139"/>
        <v>6.4153317958252565</v>
      </c>
      <c r="AV130"/>
      <c r="AW130">
        <v>150</v>
      </c>
      <c r="AX130">
        <f t="shared" ref="AX130:AX137" si="144">AB$3+AB$4*AW130+AB$5*AW130^2+AZ130</f>
        <v>-1.2123805790483059E-2</v>
      </c>
      <c r="AY130">
        <f t="shared" ref="AY130:AY137" si="145">AB$3+AB$4*AW130+AB$5*AW130^2</f>
        <v>-1.1332523379430867E-3</v>
      </c>
      <c r="AZ130">
        <f t="shared" ref="AZ130:AZ137" si="146">$AB$6*($AB$11/BA130*BB130+$AB$12)</f>
        <v>-1.0990553452539973E-2</v>
      </c>
      <c r="BA130">
        <f t="shared" ref="BA130:BA137" si="147">1+$AB$7*COS(BC130)</f>
        <v>0.24234336611759455</v>
      </c>
      <c r="BB130">
        <f t="shared" ref="BB130:BB137" si="148">SIN(BC130+RADIANS($AB$9))</f>
        <v>-2.4595884317995712E-2</v>
      </c>
      <c r="BC130">
        <f t="shared" ref="BC130:BC137" si="149">2*ATAN(BD130)</f>
        <v>2.6781424362714041</v>
      </c>
      <c r="BD130">
        <f t="shared" ref="BD130:BD137" si="150">SQRT((1+$AB$7)/(1-$AB$7))*TAN(BE130/2)</f>
        <v>4.2379384803822377</v>
      </c>
      <c r="BE130">
        <f t="shared" si="143"/>
        <v>8.0513170861712915</v>
      </c>
      <c r="BF130">
        <f t="shared" si="143"/>
        <v>8.0513311850540763</v>
      </c>
      <c r="BG130">
        <f t="shared" si="143"/>
        <v>8.0512462711253452</v>
      </c>
      <c r="BH130">
        <f t="shared" si="143"/>
        <v>8.0517571415268065</v>
      </c>
      <c r="BI130">
        <f t="shared" si="143"/>
        <v>8.0486636108044856</v>
      </c>
      <c r="BJ130">
        <f t="shared" si="143"/>
        <v>8.0667176102401879</v>
      </c>
      <c r="BK130">
        <f t="shared" si="143"/>
        <v>7.9035430280464629</v>
      </c>
      <c r="BL130">
        <f t="shared" ref="BL130:BL137" si="151">RADIANS($AB$9)+$AB$18*(AW130-AB$15)</f>
        <v>7.2207553672634912</v>
      </c>
      <c r="BM130"/>
      <c r="BN130"/>
      <c r="BO130"/>
      <c r="BP130"/>
      <c r="BQ130"/>
      <c r="BR130"/>
      <c r="BS130"/>
      <c r="BT130"/>
    </row>
    <row r="131" spans="1:72" s="19" customFormat="1">
      <c r="A131" s="88" t="s">
        <v>191</v>
      </c>
      <c r="B131" s="89" t="s">
        <v>89</v>
      </c>
      <c r="C131" s="90">
        <v>55459.789299999997</v>
      </c>
      <c r="D131" s="90">
        <v>8.9999999999999998E-4</v>
      </c>
      <c r="E131" s="19">
        <f t="shared" si="122"/>
        <v>-160.50763583098495</v>
      </c>
      <c r="F131" s="19">
        <f t="shared" si="123"/>
        <v>-160.5</v>
      </c>
      <c r="G131" s="19">
        <f t="shared" si="124"/>
        <v>-1.8683000009332318E-2</v>
      </c>
      <c r="J131" s="20"/>
      <c r="K131" s="19">
        <f t="shared" si="116"/>
        <v>-1.8683000009332318E-2</v>
      </c>
      <c r="O131" s="19">
        <f t="shared" ca="1" si="141"/>
        <v>-1.9280262108132978E-2</v>
      </c>
      <c r="P131" s="21">
        <f t="shared" si="140"/>
        <v>-9.8750729271288615E-4</v>
      </c>
      <c r="Q131" s="22">
        <f t="shared" si="125"/>
        <v>40441.289299999997</v>
      </c>
      <c r="R131" s="19">
        <f t="shared" si="121"/>
        <v>3.1313046248393131E-4</v>
      </c>
      <c r="S131" s="137">
        <v>1</v>
      </c>
      <c r="U131"/>
      <c r="V131"/>
      <c r="Z131">
        <f t="shared" si="126"/>
        <v>-160.5</v>
      </c>
      <c r="AA131" s="19">
        <f t="shared" si="127"/>
        <v>-1.8727832872438774E-2</v>
      </c>
      <c r="AB131" s="19">
        <f t="shared" si="128"/>
        <v>-9.4267442960643127E-4</v>
      </c>
      <c r="AC131" s="19">
        <f t="shared" si="129"/>
        <v>-1.7695492716619431E-2</v>
      </c>
      <c r="AD131" s="19">
        <f t="shared" si="130"/>
        <v>4.4832863106455956E-5</v>
      </c>
      <c r="AE131" s="19">
        <f t="shared" si="131"/>
        <v>2.0099856143222194E-9</v>
      </c>
      <c r="AF131">
        <f t="shared" si="132"/>
        <v>-1.7695492716619431E-2</v>
      </c>
      <c r="AG131" s="137"/>
      <c r="AH131">
        <f t="shared" si="133"/>
        <v>-1.7740325579725887E-2</v>
      </c>
      <c r="AI131">
        <f t="shared" si="134"/>
        <v>0.8915665771230582</v>
      </c>
      <c r="AJ131">
        <f t="shared" si="135"/>
        <v>-0.843395548025338</v>
      </c>
      <c r="AK131">
        <f t="shared" si="136"/>
        <v>0.84003277972889034</v>
      </c>
      <c r="AL131">
        <f t="shared" si="137"/>
        <v>1.6991688463635355</v>
      </c>
      <c r="AM131">
        <f t="shared" si="138"/>
        <v>1.1373790824755963</v>
      </c>
      <c r="AN131" s="19">
        <f t="shared" ref="AN131:AT140" si="152">$AU131+$AB$7*SIN(AO131)</f>
        <v>6.9158993879732176</v>
      </c>
      <c r="AO131" s="19">
        <f t="shared" si="152"/>
        <v>6.8915046759430192</v>
      </c>
      <c r="AP131" s="19">
        <f t="shared" si="152"/>
        <v>6.856819240058913</v>
      </c>
      <c r="AQ131" s="19">
        <f t="shared" si="152"/>
        <v>6.8087910465110966</v>
      </c>
      <c r="AR131" s="19">
        <f t="shared" si="152"/>
        <v>6.744396795692075</v>
      </c>
      <c r="AS131" s="19">
        <f t="shared" si="152"/>
        <v>6.6611259946548218</v>
      </c>
      <c r="AT131" s="19">
        <f t="shared" si="152"/>
        <v>6.557300121044765</v>
      </c>
      <c r="AU131" s="19">
        <f t="shared" si="139"/>
        <v>6.4318467901922869</v>
      </c>
      <c r="AV131"/>
      <c r="AW131">
        <v>200</v>
      </c>
      <c r="AX131">
        <f t="shared" si="144"/>
        <v>-1.0570682144777068E-2</v>
      </c>
      <c r="AY131">
        <f t="shared" si="145"/>
        <v>-1.1559989940544896E-3</v>
      </c>
      <c r="AZ131">
        <f t="shared" si="146"/>
        <v>-9.4146831507225786E-3</v>
      </c>
      <c r="BA131">
        <f t="shared" si="147"/>
        <v>0.22566842619313432</v>
      </c>
      <c r="BB131">
        <f t="shared" si="148"/>
        <v>2.1589389554124858E-2</v>
      </c>
      <c r="BC131">
        <f t="shared" si="149"/>
        <v>2.7243318682236435</v>
      </c>
      <c r="BD131">
        <f t="shared" si="150"/>
        <v>4.723419393812673</v>
      </c>
      <c r="BE131">
        <f t="shared" si="143"/>
        <v>8.1563508382536014</v>
      </c>
      <c r="BF131">
        <f t="shared" si="143"/>
        <v>8.1564295027054428</v>
      </c>
      <c r="BG131">
        <f t="shared" si="143"/>
        <v>8.1561175404556661</v>
      </c>
      <c r="BH131">
        <f t="shared" si="143"/>
        <v>8.1573528709248162</v>
      </c>
      <c r="BI131">
        <f t="shared" si="143"/>
        <v>8.1524320778315467</v>
      </c>
      <c r="BJ131">
        <f t="shared" si="143"/>
        <v>8.1715945497792788</v>
      </c>
      <c r="BK131">
        <f t="shared" si="143"/>
        <v>8.0885812823708338</v>
      </c>
      <c r="BL131">
        <f t="shared" si="151"/>
        <v>7.3477937854714144</v>
      </c>
      <c r="BM131"/>
      <c r="BN131"/>
      <c r="BO131"/>
      <c r="BP131"/>
      <c r="BQ131"/>
      <c r="BR131"/>
      <c r="BS131"/>
      <c r="BT131"/>
    </row>
    <row r="132" spans="1:72" s="19" customFormat="1">
      <c r="A132" s="88" t="s">
        <v>191</v>
      </c>
      <c r="B132" s="89" t="s">
        <v>92</v>
      </c>
      <c r="C132" s="90">
        <v>55465.905200000001</v>
      </c>
      <c r="D132" s="90">
        <v>5.0000000000000001E-4</v>
      </c>
      <c r="E132" s="19">
        <f t="shared" si="122"/>
        <v>-158.00803840516923</v>
      </c>
      <c r="F132" s="19">
        <f t="shared" si="123"/>
        <v>-158</v>
      </c>
      <c r="G132" s="19">
        <f t="shared" si="124"/>
        <v>-1.966800000082003E-2</v>
      </c>
      <c r="J132" s="20"/>
      <c r="K132" s="19">
        <f t="shared" si="116"/>
        <v>-1.966800000082003E-2</v>
      </c>
      <c r="O132" s="19">
        <f t="shared" ca="1" si="141"/>
        <v>-1.9225862167534968E-2</v>
      </c>
      <c r="P132" s="21">
        <f t="shared" si="140"/>
        <v>-9.887116382726012E-4</v>
      </c>
      <c r="Q132" s="22">
        <f t="shared" si="125"/>
        <v>40447.405200000001</v>
      </c>
      <c r="R132" s="19">
        <f t="shared" si="121"/>
        <v>3.4891581373119976E-4</v>
      </c>
      <c r="S132" s="137">
        <v>1</v>
      </c>
      <c r="Z132">
        <f t="shared" si="126"/>
        <v>-158</v>
      </c>
      <c r="AA132" s="19">
        <f t="shared" si="127"/>
        <v>-1.8806792121246623E-2</v>
      </c>
      <c r="AB132" s="19">
        <f t="shared" si="128"/>
        <v>-1.8499195178460076E-3</v>
      </c>
      <c r="AC132" s="19">
        <f t="shared" si="129"/>
        <v>-1.8679288362547428E-2</v>
      </c>
      <c r="AD132" s="19">
        <f t="shared" si="130"/>
        <v>-8.6120787957340642E-4</v>
      </c>
      <c r="AE132" s="19">
        <f t="shared" si="131"/>
        <v>7.4167901183932285E-7</v>
      </c>
      <c r="AF132">
        <f t="shared" si="132"/>
        <v>-1.8679288362547428E-2</v>
      </c>
      <c r="AG132" s="137"/>
      <c r="AH132">
        <f t="shared" si="133"/>
        <v>-1.7818080482974022E-2</v>
      </c>
      <c r="AI132">
        <f t="shared" si="134"/>
        <v>0.86237543241956938</v>
      </c>
      <c r="AJ132">
        <f t="shared" si="135"/>
        <v>-0.82417085017103953</v>
      </c>
      <c r="AK132">
        <f t="shared" si="136"/>
        <v>0.83574658636105459</v>
      </c>
      <c r="AL132">
        <f t="shared" si="137"/>
        <v>1.7340042110583205</v>
      </c>
      <c r="AM132">
        <f t="shared" si="138"/>
        <v>1.1781404471517469</v>
      </c>
      <c r="AN132" s="19">
        <f t="shared" si="152"/>
        <v>6.9370176210157917</v>
      </c>
      <c r="AO132" s="19">
        <f t="shared" si="152"/>
        <v>6.9129105706299931</v>
      </c>
      <c r="AP132" s="19">
        <f t="shared" si="152"/>
        <v>6.8781278001160437</v>
      </c>
      <c r="AQ132" s="19">
        <f t="shared" si="152"/>
        <v>6.8293285801669636</v>
      </c>
      <c r="AR132" s="19">
        <f t="shared" si="152"/>
        <v>6.7631877698792504</v>
      </c>
      <c r="AS132" s="19">
        <f t="shared" si="152"/>
        <v>6.6769776523085964</v>
      </c>
      <c r="AT132" s="19">
        <f t="shared" si="152"/>
        <v>6.5689702256719444</v>
      </c>
      <c r="AU132" s="19">
        <f t="shared" si="139"/>
        <v>6.4381987111026824</v>
      </c>
      <c r="AV132"/>
      <c r="AW132">
        <v>250</v>
      </c>
      <c r="AX132">
        <f t="shared" si="144"/>
        <v>-9.0226369113020916E-3</v>
      </c>
      <c r="AY132">
        <f t="shared" si="145"/>
        <v>-1.1785451632424972E-3</v>
      </c>
      <c r="AZ132">
        <f t="shared" si="146"/>
        <v>-7.8440917480595944E-3</v>
      </c>
      <c r="BA132">
        <f t="shared" si="147"/>
        <v>0.21240337985046254</v>
      </c>
      <c r="BB132">
        <f t="shared" si="148"/>
        <v>6.2057617460472232E-2</v>
      </c>
      <c r="BC132">
        <f t="shared" si="149"/>
        <v>2.7648383200016244</v>
      </c>
      <c r="BD132">
        <f t="shared" si="150"/>
        <v>5.245557549147807</v>
      </c>
      <c r="BE132">
        <f t="shared" ref="BE132:BK137" si="153">$BL132+$AB$7*SIN(BF132)</f>
        <v>8.2547360343505449</v>
      </c>
      <c r="BF132">
        <f t="shared" si="153"/>
        <v>8.2546993766811045</v>
      </c>
      <c r="BG132">
        <f t="shared" si="153"/>
        <v>8.2548103121629026</v>
      </c>
      <c r="BH132">
        <f t="shared" si="153"/>
        <v>8.2544745039114158</v>
      </c>
      <c r="BI132">
        <f t="shared" si="153"/>
        <v>8.2554902002460775</v>
      </c>
      <c r="BJ132">
        <f t="shared" si="153"/>
        <v>8.2524105942483246</v>
      </c>
      <c r="BK132">
        <f t="shared" si="153"/>
        <v>8.2616802154119373</v>
      </c>
      <c r="BL132">
        <f t="shared" si="151"/>
        <v>7.4748322036793375</v>
      </c>
      <c r="BM132"/>
      <c r="BN132"/>
      <c r="BO132"/>
      <c r="BP132"/>
      <c r="BQ132"/>
      <c r="BR132"/>
      <c r="BS132"/>
      <c r="BT132"/>
    </row>
    <row r="133" spans="1:72" s="19" customFormat="1">
      <c r="A133" s="88" t="s">
        <v>191</v>
      </c>
      <c r="B133" s="89" t="s">
        <v>89</v>
      </c>
      <c r="C133" s="90">
        <v>55476.9162</v>
      </c>
      <c r="D133" s="90">
        <v>4.0000000000000002E-4</v>
      </c>
      <c r="E133" s="19">
        <f t="shared" si="122"/>
        <v>-153.50779032138203</v>
      </c>
      <c r="F133" s="19">
        <f t="shared" si="123"/>
        <v>-153.5</v>
      </c>
      <c r="G133" s="19">
        <f t="shared" si="124"/>
        <v>-1.9061000006331597E-2</v>
      </c>
      <c r="J133" s="20"/>
      <c r="K133" s="19">
        <f t="shared" si="116"/>
        <v>-1.9061000006331597E-2</v>
      </c>
      <c r="O133" s="19">
        <f t="shared" ca="1" si="141"/>
        <v>-1.9127942274458555E-2</v>
      </c>
      <c r="P133" s="21">
        <f t="shared" si="140"/>
        <v>-9.9087819721247069E-4</v>
      </c>
      <c r="Q133" s="22">
        <f t="shared" si="125"/>
        <v>40458.4162</v>
      </c>
      <c r="R133" s="19">
        <f t="shared" si="121"/>
        <v>3.2652930219640271E-4</v>
      </c>
      <c r="S133" s="137">
        <v>1</v>
      </c>
      <c r="Z133">
        <f t="shared" si="126"/>
        <v>-153.5</v>
      </c>
      <c r="AA133" s="19">
        <f t="shared" si="127"/>
        <v>-1.8925089550903072E-2</v>
      </c>
      <c r="AB133" s="19">
        <f t="shared" si="128"/>
        <v>-1.1267886526409934E-3</v>
      </c>
      <c r="AC133" s="19">
        <f t="shared" si="129"/>
        <v>-1.8070121809119127E-2</v>
      </c>
      <c r="AD133" s="19">
        <f t="shared" si="130"/>
        <v>-1.3591045542852426E-4</v>
      </c>
      <c r="AE133" s="19">
        <f t="shared" si="131"/>
        <v>1.8471651894788879E-8</v>
      </c>
      <c r="AF133">
        <f t="shared" si="132"/>
        <v>-1.8070121809119127E-2</v>
      </c>
      <c r="AG133" s="137"/>
      <c r="AH133">
        <f t="shared" si="133"/>
        <v>-1.7934211353690603E-2</v>
      </c>
      <c r="AI133">
        <f t="shared" si="134"/>
        <v>0.81431061481859701</v>
      </c>
      <c r="AJ133">
        <f t="shared" si="135"/>
        <v>-0.79006680952919484</v>
      </c>
      <c r="AK133">
        <f t="shared" si="136"/>
        <v>0.82639719895871422</v>
      </c>
      <c r="AL133">
        <f t="shared" si="137"/>
        <v>1.7918228272967773</v>
      </c>
      <c r="AM133">
        <f t="shared" si="138"/>
        <v>1.249631140888612</v>
      </c>
      <c r="AN133" s="19">
        <f t="shared" si="152"/>
        <v>6.9736921449308902</v>
      </c>
      <c r="AO133" s="19">
        <f t="shared" si="152"/>
        <v>6.9503017463294219</v>
      </c>
      <c r="AP133" s="19">
        <f t="shared" si="152"/>
        <v>6.9156167694023711</v>
      </c>
      <c r="AQ133" s="19">
        <f t="shared" si="152"/>
        <v>6.8657380555775331</v>
      </c>
      <c r="AR133" s="19">
        <f t="shared" si="152"/>
        <v>6.7967312857118305</v>
      </c>
      <c r="AS133" s="19">
        <f t="shared" si="152"/>
        <v>6.7054169686925142</v>
      </c>
      <c r="AT133" s="19">
        <f t="shared" si="152"/>
        <v>6.589962973901895</v>
      </c>
      <c r="AU133" s="19">
        <f t="shared" si="139"/>
        <v>6.4496321687413953</v>
      </c>
      <c r="AV133"/>
      <c r="AW133">
        <v>300</v>
      </c>
      <c r="AX133">
        <f t="shared" si="144"/>
        <v>-7.4851629272493095E-3</v>
      </c>
      <c r="AY133">
        <f t="shared" si="145"/>
        <v>-1.2008908455071099E-3</v>
      </c>
      <c r="AZ133">
        <f t="shared" si="146"/>
        <v>-6.2842720817421994E-3</v>
      </c>
      <c r="BA133">
        <f t="shared" si="147"/>
        <v>0.20161019039638217</v>
      </c>
      <c r="BB133">
        <f t="shared" si="148"/>
        <v>9.8248894775930212E-2</v>
      </c>
      <c r="BC133">
        <f t="shared" si="149"/>
        <v>2.8011484500801669</v>
      </c>
      <c r="BD133">
        <f t="shared" si="150"/>
        <v>5.8178271766077074</v>
      </c>
      <c r="BE133">
        <f t="shared" si="153"/>
        <v>8.3480401334450232</v>
      </c>
      <c r="BF133">
        <f t="shared" si="153"/>
        <v>8.3469048309773282</v>
      </c>
      <c r="BG133">
        <f t="shared" si="153"/>
        <v>8.3497299672423093</v>
      </c>
      <c r="BH133">
        <f t="shared" si="153"/>
        <v>8.3426720319681156</v>
      </c>
      <c r="BI133">
        <f t="shared" si="153"/>
        <v>8.3601356019069719</v>
      </c>
      <c r="BJ133">
        <f t="shared" si="153"/>
        <v>8.3158226045066392</v>
      </c>
      <c r="BK133">
        <f t="shared" si="153"/>
        <v>8.4220974667933266</v>
      </c>
      <c r="BL133">
        <f t="shared" si="151"/>
        <v>7.6018706218872616</v>
      </c>
      <c r="BM133"/>
      <c r="BN133"/>
      <c r="BO133"/>
      <c r="BP133"/>
      <c r="BQ133"/>
      <c r="BR133"/>
      <c r="BS133"/>
      <c r="BT133"/>
    </row>
    <row r="134" spans="1:72" s="19" customFormat="1">
      <c r="A134" s="91" t="s">
        <v>192</v>
      </c>
      <c r="B134" s="84" t="s">
        <v>89</v>
      </c>
      <c r="C134" s="83">
        <v>55476.916799999999</v>
      </c>
      <c r="D134" s="83">
        <v>1.1999999999999999E-3</v>
      </c>
      <c r="E134" s="19">
        <f t="shared" si="122"/>
        <v>-153.50754509852786</v>
      </c>
      <c r="F134" s="19">
        <f t="shared" si="123"/>
        <v>-153.5</v>
      </c>
      <c r="G134" s="19">
        <f t="shared" si="124"/>
        <v>-1.8461000006936956E-2</v>
      </c>
      <c r="J134" s="20"/>
      <c r="K134" s="19">
        <f t="shared" si="116"/>
        <v>-1.8461000006936956E-2</v>
      </c>
      <c r="O134" s="19">
        <f t="shared" ca="1" si="141"/>
        <v>-1.9127942274458555E-2</v>
      </c>
      <c r="P134" s="21">
        <f t="shared" si="140"/>
        <v>-9.9087819721247069E-4</v>
      </c>
      <c r="Q134" s="22">
        <f t="shared" si="125"/>
        <v>40458.416799999999</v>
      </c>
      <c r="R134" s="19">
        <f t="shared" si="121"/>
        <v>3.052051560466112E-4</v>
      </c>
      <c r="S134" s="137">
        <v>1</v>
      </c>
      <c r="Z134">
        <f t="shared" si="126"/>
        <v>-153.5</v>
      </c>
      <c r="AA134" s="19">
        <f t="shared" si="127"/>
        <v>-1.8925089550903072E-2</v>
      </c>
      <c r="AB134" s="19">
        <f t="shared" si="128"/>
        <v>-5.267886532463531E-4</v>
      </c>
      <c r="AC134" s="19">
        <f t="shared" si="129"/>
        <v>-1.7470121809724487E-2</v>
      </c>
      <c r="AD134" s="19">
        <f t="shared" si="130"/>
        <v>4.6408954396611607E-4</v>
      </c>
      <c r="AE134" s="19">
        <f t="shared" si="131"/>
        <v>2.1537910481867759E-7</v>
      </c>
      <c r="AF134">
        <f t="shared" si="132"/>
        <v>-1.7470121809724487E-2</v>
      </c>
      <c r="AG134" s="137"/>
      <c r="AH134">
        <f t="shared" si="133"/>
        <v>-1.7934211353690603E-2</v>
      </c>
      <c r="AI134">
        <f t="shared" si="134"/>
        <v>0.81431061481859701</v>
      </c>
      <c r="AJ134">
        <f t="shared" si="135"/>
        <v>-0.79006680952919484</v>
      </c>
      <c r="AK134">
        <f t="shared" si="136"/>
        <v>0.82639719895871422</v>
      </c>
      <c r="AL134">
        <f t="shared" si="137"/>
        <v>1.7918228272967773</v>
      </c>
      <c r="AM134">
        <f t="shared" si="138"/>
        <v>1.249631140888612</v>
      </c>
      <c r="AN134" s="19">
        <f t="shared" si="152"/>
        <v>6.9736921449308902</v>
      </c>
      <c r="AO134" s="19">
        <f t="shared" si="152"/>
        <v>6.9503017463294219</v>
      </c>
      <c r="AP134" s="19">
        <f t="shared" si="152"/>
        <v>6.9156167694023711</v>
      </c>
      <c r="AQ134" s="19">
        <f t="shared" si="152"/>
        <v>6.8657380555775331</v>
      </c>
      <c r="AR134" s="19">
        <f t="shared" si="152"/>
        <v>6.7967312857118305</v>
      </c>
      <c r="AS134" s="19">
        <f t="shared" si="152"/>
        <v>6.7054169686925142</v>
      </c>
      <c r="AT134" s="19">
        <f t="shared" si="152"/>
        <v>6.589962973901895</v>
      </c>
      <c r="AU134" s="19">
        <f t="shared" si="139"/>
        <v>6.4496321687413953</v>
      </c>
      <c r="AV134"/>
      <c r="AW134">
        <v>350</v>
      </c>
      <c r="AX134">
        <f t="shared" si="144"/>
        <v>-5.9559418443281492E-3</v>
      </c>
      <c r="AY134">
        <f t="shared" si="145"/>
        <v>-1.2230360408483278E-3</v>
      </c>
      <c r="AZ134">
        <f t="shared" si="146"/>
        <v>-4.7329058034798217E-3</v>
      </c>
      <c r="BA134">
        <f t="shared" si="147"/>
        <v>0.19265019156965957</v>
      </c>
      <c r="BB134">
        <f t="shared" si="148"/>
        <v>0.13127489174216808</v>
      </c>
      <c r="BC134">
        <f t="shared" si="149"/>
        <v>2.8343956927100282</v>
      </c>
      <c r="BD134">
        <f t="shared" si="150"/>
        <v>6.4592008715635929</v>
      </c>
      <c r="BE134">
        <f t="shared" si="153"/>
        <v>8.4377450972659602</v>
      </c>
      <c r="BF134">
        <f t="shared" si="153"/>
        <v>8.433226578678795</v>
      </c>
      <c r="BG134">
        <f t="shared" si="153"/>
        <v>8.4429008827784155</v>
      </c>
      <c r="BH134">
        <f t="shared" si="153"/>
        <v>8.4220099956671675</v>
      </c>
      <c r="BI134">
        <f t="shared" si="153"/>
        <v>8.4663328848329105</v>
      </c>
      <c r="BJ134">
        <f t="shared" si="153"/>
        <v>8.3683006600047349</v>
      </c>
      <c r="BK134">
        <f t="shared" si="153"/>
        <v>8.5692950676440507</v>
      </c>
      <c r="BL134">
        <f t="shared" si="151"/>
        <v>7.7289090400951839</v>
      </c>
      <c r="BM134"/>
      <c r="BN134"/>
      <c r="BO134"/>
      <c r="BP134"/>
      <c r="BQ134"/>
      <c r="BR134"/>
      <c r="BS134"/>
      <c r="BT134"/>
    </row>
    <row r="135" spans="1:72" s="19" customFormat="1">
      <c r="A135" s="88" t="s">
        <v>191</v>
      </c>
      <c r="B135" s="89" t="s">
        <v>89</v>
      </c>
      <c r="C135" s="90">
        <v>55481.809300000001</v>
      </c>
      <c r="D135" s="90">
        <v>4.0000000000000002E-4</v>
      </c>
      <c r="E135" s="19">
        <f t="shared" si="122"/>
        <v>-151.50795707292261</v>
      </c>
      <c r="F135" s="19">
        <f t="shared" si="123"/>
        <v>-151.5</v>
      </c>
      <c r="G135" s="19">
        <f t="shared" si="124"/>
        <v>-1.9468999998935033E-2</v>
      </c>
      <c r="J135" s="20"/>
      <c r="K135" s="19">
        <f t="shared" si="116"/>
        <v>-1.9468999998935033E-2</v>
      </c>
      <c r="O135" s="19">
        <f t="shared" ca="1" si="141"/>
        <v>-1.9084422321980151E-2</v>
      </c>
      <c r="P135" s="21">
        <f t="shared" si="140"/>
        <v>-9.9184059103085611E-4</v>
      </c>
      <c r="Q135" s="22">
        <f t="shared" si="125"/>
        <v>40463.309300000001</v>
      </c>
      <c r="R135" s="19">
        <f t="shared" si="121"/>
        <v>3.4140541978510178E-4</v>
      </c>
      <c r="S135" s="137">
        <v>1</v>
      </c>
      <c r="Z135">
        <f t="shared" si="126"/>
        <v>-151.5</v>
      </c>
      <c r="AA135" s="19">
        <f t="shared" si="127"/>
        <v>-1.8968553738959035E-2</v>
      </c>
      <c r="AB135" s="19">
        <f t="shared" si="128"/>
        <v>-1.4922868510068542E-3</v>
      </c>
      <c r="AC135" s="19">
        <f t="shared" si="129"/>
        <v>-1.8477159407904176E-2</v>
      </c>
      <c r="AD135" s="19">
        <f t="shared" si="130"/>
        <v>-5.004462599759972E-4</v>
      </c>
      <c r="AE135" s="19">
        <f t="shared" si="131"/>
        <v>2.5044645912396337E-7</v>
      </c>
      <c r="AF135">
        <f t="shared" si="132"/>
        <v>-1.8477159407904176E-2</v>
      </c>
      <c r="AG135" s="137"/>
      <c r="AH135">
        <f t="shared" si="133"/>
        <v>-1.7976713147928178E-2</v>
      </c>
      <c r="AI135">
        <f t="shared" si="134"/>
        <v>0.79465716807473774</v>
      </c>
      <c r="AJ135">
        <f t="shared" si="135"/>
        <v>-0.775224070870148</v>
      </c>
      <c r="AK135">
        <f t="shared" si="136"/>
        <v>0.82173426336789046</v>
      </c>
      <c r="AL135">
        <f t="shared" si="137"/>
        <v>1.81567106478476</v>
      </c>
      <c r="AM135">
        <f t="shared" si="138"/>
        <v>1.2806392141818912</v>
      </c>
      <c r="AN135" s="19">
        <f t="shared" si="152"/>
        <v>6.9894516191040976</v>
      </c>
      <c r="AO135" s="19">
        <f t="shared" si="152"/>
        <v>6.9664522514924592</v>
      </c>
      <c r="AP135" s="19">
        <f t="shared" si="152"/>
        <v>6.9319168328225622</v>
      </c>
      <c r="AQ135" s="19">
        <f t="shared" si="152"/>
        <v>6.8816835767463376</v>
      </c>
      <c r="AR135" s="19">
        <f t="shared" si="152"/>
        <v>6.8115194160745807</v>
      </c>
      <c r="AS135" s="19">
        <f t="shared" si="152"/>
        <v>6.7180162465487028</v>
      </c>
      <c r="AT135" s="19">
        <f t="shared" si="152"/>
        <v>6.5992872700956173</v>
      </c>
      <c r="AU135" s="19">
        <f t="shared" si="139"/>
        <v>6.4547137054697128</v>
      </c>
      <c r="AV135"/>
      <c r="AW135">
        <v>400</v>
      </c>
      <c r="AX135">
        <f t="shared" si="144"/>
        <v>-4.4280876449604599E-3</v>
      </c>
      <c r="AY135">
        <f t="shared" si="145"/>
        <v>-1.2449807492661503E-3</v>
      </c>
      <c r="AZ135">
        <f t="shared" si="146"/>
        <v>-3.1831068956943093E-3</v>
      </c>
      <c r="BA135">
        <f t="shared" si="147"/>
        <v>0.18508367247596857</v>
      </c>
      <c r="BB135">
        <f t="shared" si="148"/>
        <v>0.16200642292526934</v>
      </c>
      <c r="BC135">
        <f t="shared" si="149"/>
        <v>2.8654643994700133</v>
      </c>
      <c r="BD135">
        <f t="shared" si="150"/>
        <v>7.1969311000726854</v>
      </c>
      <c r="BE135">
        <f t="shared" si="153"/>
        <v>8.5252337306025368</v>
      </c>
      <c r="BF135">
        <f t="shared" si="153"/>
        <v>8.5136714620331375</v>
      </c>
      <c r="BG135">
        <f t="shared" si="153"/>
        <v>8.535635758229045</v>
      </c>
      <c r="BH135">
        <f t="shared" si="153"/>
        <v>8.4933658380594697</v>
      </c>
      <c r="BI135">
        <f t="shared" si="153"/>
        <v>8.572839967437071</v>
      </c>
      <c r="BJ135">
        <f t="shared" si="153"/>
        <v>8.4156120632019515</v>
      </c>
      <c r="BK135">
        <f t="shared" si="153"/>
        <v>8.7029481110786886</v>
      </c>
      <c r="BL135">
        <f t="shared" si="151"/>
        <v>7.8559474583031079</v>
      </c>
      <c r="BM135"/>
      <c r="BN135"/>
      <c r="BO135"/>
      <c r="BP135"/>
      <c r="BQ135"/>
      <c r="BR135"/>
      <c r="BS135"/>
      <c r="BT135"/>
    </row>
    <row r="136" spans="1:72" s="19" customFormat="1">
      <c r="A136" s="88" t="s">
        <v>191</v>
      </c>
      <c r="B136" s="89" t="s">
        <v>92</v>
      </c>
      <c r="C136" s="90">
        <v>55497.714599999999</v>
      </c>
      <c r="D136" s="90">
        <v>5.9999999999999995E-4</v>
      </c>
      <c r="E136" s="19">
        <f t="shared" si="122"/>
        <v>-145.00738529496758</v>
      </c>
      <c r="F136" s="19">
        <f t="shared" si="123"/>
        <v>-145</v>
      </c>
      <c r="G136" s="19">
        <f t="shared" si="124"/>
        <v>-1.8070000005536713E-2</v>
      </c>
      <c r="J136" s="20"/>
      <c r="K136" s="19">
        <f t="shared" si="116"/>
        <v>-1.8070000005536713E-2</v>
      </c>
      <c r="O136" s="19">
        <f t="shared" ca="1" si="141"/>
        <v>-1.8942982476425334E-2</v>
      </c>
      <c r="P136" s="21">
        <f t="shared" si="140"/>
        <v>-9.9496615556010572E-4</v>
      </c>
      <c r="Q136" s="22">
        <f t="shared" si="125"/>
        <v>40479.214599999999</v>
      </c>
      <c r="R136" s="19">
        <f t="shared" si="121"/>
        <v>2.9155678097784695E-4</v>
      </c>
      <c r="S136" s="137">
        <v>1</v>
      </c>
      <c r="Z136">
        <f t="shared" si="126"/>
        <v>-145</v>
      </c>
      <c r="AA136" s="19">
        <f t="shared" si="127"/>
        <v>-1.9075281423592192E-2</v>
      </c>
      <c r="AB136" s="19">
        <f t="shared" si="128"/>
        <v>1.0315262495372984E-5</v>
      </c>
      <c r="AC136" s="19">
        <f t="shared" si="129"/>
        <v>-1.7075033849976606E-2</v>
      </c>
      <c r="AD136" s="19">
        <f t="shared" si="130"/>
        <v>1.0052814180554794E-3</v>
      </c>
      <c r="AE136" s="19">
        <f t="shared" si="131"/>
        <v>1.0105907294876354E-6</v>
      </c>
      <c r="AF136">
        <f t="shared" si="132"/>
        <v>-1.7075033849976606E-2</v>
      </c>
      <c r="AG136" s="137"/>
      <c r="AH136">
        <f t="shared" si="133"/>
        <v>-1.8080315268032086E-2</v>
      </c>
      <c r="AI136">
        <f t="shared" si="134"/>
        <v>0.73722371283224863</v>
      </c>
      <c r="AJ136">
        <f t="shared" si="135"/>
        <v>-0.72875094101172422</v>
      </c>
      <c r="AK136">
        <f t="shared" si="136"/>
        <v>0.80520897977990014</v>
      </c>
      <c r="AL136">
        <f t="shared" si="137"/>
        <v>1.8862446580507537</v>
      </c>
      <c r="AM136">
        <f t="shared" si="138"/>
        <v>1.3782491308674081</v>
      </c>
      <c r="AN136" s="19">
        <f t="shared" si="152"/>
        <v>7.0384613363601192</v>
      </c>
      <c r="AO136" s="19">
        <f t="shared" si="152"/>
        <v>7.0169824265703742</v>
      </c>
      <c r="AP136" s="19">
        <f t="shared" si="152"/>
        <v>6.9833394808602733</v>
      </c>
      <c r="AQ136" s="19">
        <f t="shared" si="152"/>
        <v>6.9324684610111289</v>
      </c>
      <c r="AR136" s="19">
        <f t="shared" si="152"/>
        <v>6.8590443678903821</v>
      </c>
      <c r="AS136" s="19">
        <f t="shared" si="152"/>
        <v>6.7587814376527273</v>
      </c>
      <c r="AT136" s="19">
        <f t="shared" si="152"/>
        <v>6.6295648836930026</v>
      </c>
      <c r="AU136" s="19">
        <f t="shared" si="139"/>
        <v>6.4712286998367432</v>
      </c>
      <c r="AV136"/>
      <c r="AW136">
        <v>450</v>
      </c>
      <c r="AX136">
        <f t="shared" si="144"/>
        <v>-2.8955455633000509E-3</v>
      </c>
      <c r="AY136">
        <f t="shared" si="145"/>
        <v>-1.2667249707605784E-3</v>
      </c>
      <c r="AZ136">
        <f t="shared" si="146"/>
        <v>-1.6288205925394724E-3</v>
      </c>
      <c r="BA136">
        <f t="shared" si="147"/>
        <v>0.17861870075541908</v>
      </c>
      <c r="BB136">
        <f t="shared" si="148"/>
        <v>0.1910817486334638</v>
      </c>
      <c r="BC136">
        <f t="shared" si="149"/>
        <v>2.8950048846990102</v>
      </c>
      <c r="BD136">
        <f t="shared" si="150"/>
        <v>8.0695626920993053</v>
      </c>
      <c r="BE136">
        <f t="shared" si="153"/>
        <v>8.6116241457269389</v>
      </c>
      <c r="BF136">
        <f t="shared" si="153"/>
        <v>8.5884428664336188</v>
      </c>
      <c r="BG136">
        <f t="shared" si="153"/>
        <v>8.6284065353695851</v>
      </c>
      <c r="BH136">
        <f t="shared" si="153"/>
        <v>8.5583730371047757</v>
      </c>
      <c r="BI136">
        <f t="shared" si="153"/>
        <v>8.6779398353349233</v>
      </c>
      <c r="BJ136">
        <f t="shared" si="153"/>
        <v>8.4625164086456177</v>
      </c>
      <c r="BK136">
        <f t="shared" si="153"/>
        <v>8.822949988743181</v>
      </c>
      <c r="BL136">
        <f t="shared" si="151"/>
        <v>7.982985876511032</v>
      </c>
      <c r="BM136"/>
      <c r="BN136"/>
      <c r="BO136"/>
      <c r="BP136"/>
      <c r="BQ136"/>
      <c r="BR136"/>
      <c r="BS136"/>
      <c r="BT136"/>
    </row>
    <row r="137" spans="1:72">
      <c r="A137" s="88" t="s">
        <v>191</v>
      </c>
      <c r="B137" s="89" t="s">
        <v>89</v>
      </c>
      <c r="C137" s="90">
        <v>55498.934600000001</v>
      </c>
      <c r="D137" s="90">
        <v>4.0000000000000002E-4</v>
      </c>
      <c r="E137" s="19">
        <f t="shared" si="122"/>
        <v>-144.50876549093286</v>
      </c>
      <c r="F137" s="19">
        <f t="shared" si="123"/>
        <v>-144.5</v>
      </c>
      <c r="G137" s="19">
        <f t="shared" si="124"/>
        <v>-2.1446999999170657E-2</v>
      </c>
      <c r="H137" s="19"/>
      <c r="I137" s="19"/>
      <c r="J137" s="20"/>
      <c r="K137" s="19">
        <f t="shared" si="116"/>
        <v>-2.1446999999170657E-2</v>
      </c>
      <c r="L137" s="19"/>
      <c r="M137" s="19"/>
      <c r="N137" s="19"/>
      <c r="O137" s="19">
        <f t="shared" ca="1" si="141"/>
        <v>-1.8932102488305732E-2</v>
      </c>
      <c r="P137" s="21">
        <f t="shared" si="140"/>
        <v>-9.9520644325997104E-4</v>
      </c>
      <c r="Q137" s="22">
        <f t="shared" si="125"/>
        <v>40480.434600000001</v>
      </c>
      <c r="R137" s="19">
        <f t="shared" si="121"/>
        <v>4.1827585965358981E-4</v>
      </c>
      <c r="S137" s="137">
        <v>1</v>
      </c>
      <c r="T137" s="19"/>
      <c r="U137" s="19"/>
      <c r="V137" s="19"/>
      <c r="Z137">
        <f t="shared" si="126"/>
        <v>-144.5</v>
      </c>
      <c r="AA137" s="19">
        <f t="shared" si="127"/>
        <v>-1.9081477514670431E-2</v>
      </c>
      <c r="AB137" s="19">
        <f t="shared" si="128"/>
        <v>-3.3607289277601989E-3</v>
      </c>
      <c r="AC137" s="19">
        <f t="shared" si="129"/>
        <v>-2.0451793555910685E-2</v>
      </c>
      <c r="AD137" s="19">
        <f t="shared" si="130"/>
        <v>-2.3655224845002265E-3</v>
      </c>
      <c r="AE137" s="19">
        <f t="shared" si="131"/>
        <v>5.5956966246761247E-6</v>
      </c>
      <c r="AF137">
        <f t="shared" si="132"/>
        <v>-2.0451793555910685E-2</v>
      </c>
      <c r="AG137" s="137"/>
      <c r="AH137">
        <f t="shared" si="133"/>
        <v>-1.8086271071410458E-2</v>
      </c>
      <c r="AI137">
        <f t="shared" si="134"/>
        <v>0.73317975941778601</v>
      </c>
      <c r="AJ137">
        <f t="shared" si="135"/>
        <v>-0.72529978799594497</v>
      </c>
      <c r="AK137">
        <f t="shared" si="136"/>
        <v>0.80387799909657032</v>
      </c>
      <c r="AL137">
        <f t="shared" si="137"/>
        <v>1.8912710425203247</v>
      </c>
      <c r="AM137">
        <f t="shared" si="138"/>
        <v>1.3855616539008402</v>
      </c>
      <c r="AN137" s="19">
        <f t="shared" si="152"/>
        <v>7.0420956866884907</v>
      </c>
      <c r="AO137" s="19">
        <f t="shared" si="152"/>
        <v>7.0207470280150996</v>
      </c>
      <c r="AP137" s="19">
        <f t="shared" si="152"/>
        <v>6.9871964092382282</v>
      </c>
      <c r="AQ137" s="19">
        <f t="shared" si="152"/>
        <v>6.9363079589444068</v>
      </c>
      <c r="AR137" s="19">
        <f t="shared" si="152"/>
        <v>6.8626650548582884</v>
      </c>
      <c r="AS137" s="19">
        <f t="shared" si="152"/>
        <v>6.7619051996115198</v>
      </c>
      <c r="AT137" s="19">
        <f t="shared" si="152"/>
        <v>6.6318921899517163</v>
      </c>
      <c r="AU137" s="19">
        <f t="shared" si="139"/>
        <v>6.4724990840188221</v>
      </c>
      <c r="AW137">
        <v>500</v>
      </c>
      <c r="AX137">
        <f t="shared" si="144"/>
        <v>-1.3585367261304436E-3</v>
      </c>
      <c r="AY137">
        <f t="shared" si="145"/>
        <v>-1.288268705331611E-3</v>
      </c>
      <c r="AZ137">
        <f t="shared" si="146"/>
        <v>-7.0268020798832666E-5</v>
      </c>
      <c r="BA137">
        <f t="shared" si="147"/>
        <v>0.17307487705189428</v>
      </c>
      <c r="BB137">
        <f t="shared" si="148"/>
        <v>0.21889964440628001</v>
      </c>
      <c r="BC137">
        <f t="shared" si="149"/>
        <v>2.9234274233414159</v>
      </c>
      <c r="BD137">
        <f t="shared" si="150"/>
        <v>9.1309738949063259</v>
      </c>
      <c r="BE137">
        <f t="shared" si="153"/>
        <v>8.6975804349611483</v>
      </c>
      <c r="BF137">
        <f t="shared" si="153"/>
        <v>8.6581798487297288</v>
      </c>
      <c r="BG137">
        <f t="shared" si="153"/>
        <v>8.7209099507089824</v>
      </c>
      <c r="BH137">
        <f t="shared" si="153"/>
        <v>8.6191978668881664</v>
      </c>
      <c r="BI137">
        <f t="shared" si="153"/>
        <v>8.7798413149514474</v>
      </c>
      <c r="BJ137">
        <f t="shared" si="153"/>
        <v>8.51264835585763</v>
      </c>
      <c r="BK137">
        <f t="shared" si="153"/>
        <v>8.9294141090287624</v>
      </c>
      <c r="BL137">
        <f t="shared" si="151"/>
        <v>8.1100242947189543</v>
      </c>
    </row>
    <row r="138" spans="1:72">
      <c r="A138" s="88" t="s">
        <v>191</v>
      </c>
      <c r="B138" s="89" t="s">
        <v>89</v>
      </c>
      <c r="C138" s="90">
        <v>55498.936399999999</v>
      </c>
      <c r="D138" s="90">
        <v>6.9999999999999999E-4</v>
      </c>
      <c r="E138" s="19">
        <f t="shared" si="122"/>
        <v>-144.50802982237028</v>
      </c>
      <c r="F138" s="19">
        <f t="shared" si="123"/>
        <v>-144.5</v>
      </c>
      <c r="G138" s="19">
        <f t="shared" si="124"/>
        <v>-1.9647000000986736E-2</v>
      </c>
      <c r="H138" s="19"/>
      <c r="I138" s="19"/>
      <c r="J138" s="20"/>
      <c r="K138" s="19">
        <f t="shared" si="116"/>
        <v>-1.9647000000986736E-2</v>
      </c>
      <c r="L138" s="19"/>
      <c r="M138" s="19"/>
      <c r="N138" s="19"/>
      <c r="O138" s="19">
        <f t="shared" ca="1" si="141"/>
        <v>-1.8932102488305732E-2</v>
      </c>
      <c r="P138" s="21">
        <f t="shared" si="140"/>
        <v>-9.9520644325997104E-4</v>
      </c>
      <c r="Q138" s="22">
        <f t="shared" si="125"/>
        <v>40480.436399999999</v>
      </c>
      <c r="R138" s="19">
        <f t="shared" si="121"/>
        <v>3.478894029200576E-4</v>
      </c>
      <c r="S138" s="137">
        <v>1</v>
      </c>
      <c r="T138" s="19"/>
      <c r="U138" s="19"/>
      <c r="V138" s="19"/>
      <c r="Z138">
        <f t="shared" si="126"/>
        <v>-144.5</v>
      </c>
      <c r="AA138" s="19">
        <f t="shared" si="127"/>
        <v>-1.9081477514670431E-2</v>
      </c>
      <c r="AB138" s="19">
        <f t="shared" si="128"/>
        <v>-1.5607289295762779E-3</v>
      </c>
      <c r="AC138" s="19">
        <f t="shared" si="129"/>
        <v>-1.8651793557726764E-2</v>
      </c>
      <c r="AD138" s="19">
        <f t="shared" si="130"/>
        <v>-5.6552248631630553E-4</v>
      </c>
      <c r="AE138" s="19">
        <f t="shared" si="131"/>
        <v>3.1981568252937597E-7</v>
      </c>
      <c r="AF138">
        <f t="shared" si="132"/>
        <v>-1.8651793557726764E-2</v>
      </c>
      <c r="AG138" s="137"/>
      <c r="AH138">
        <f t="shared" si="133"/>
        <v>-1.8086271071410458E-2</v>
      </c>
      <c r="AI138">
        <f t="shared" si="134"/>
        <v>0.73317975941778601</v>
      </c>
      <c r="AJ138">
        <f t="shared" si="135"/>
        <v>-0.72529978799594497</v>
      </c>
      <c r="AK138">
        <f t="shared" si="136"/>
        <v>0.80387799909657032</v>
      </c>
      <c r="AL138">
        <f t="shared" si="137"/>
        <v>1.8912710425203247</v>
      </c>
      <c r="AM138">
        <f t="shared" si="138"/>
        <v>1.3855616539008402</v>
      </c>
      <c r="AN138" s="19">
        <f t="shared" si="152"/>
        <v>7.0420956866884907</v>
      </c>
      <c r="AO138" s="19">
        <f t="shared" si="152"/>
        <v>7.0207470280150996</v>
      </c>
      <c r="AP138" s="19">
        <f t="shared" si="152"/>
        <v>6.9871964092382282</v>
      </c>
      <c r="AQ138" s="19">
        <f t="shared" si="152"/>
        <v>6.9363079589444068</v>
      </c>
      <c r="AR138" s="19">
        <f t="shared" si="152"/>
        <v>6.8626650548582884</v>
      </c>
      <c r="AS138" s="19">
        <f t="shared" si="152"/>
        <v>6.7619051996115198</v>
      </c>
      <c r="AT138" s="19">
        <f t="shared" si="152"/>
        <v>6.6318921899517163</v>
      </c>
      <c r="AU138" s="19">
        <f t="shared" si="139"/>
        <v>6.4724990840188221</v>
      </c>
    </row>
    <row r="139" spans="1:72">
      <c r="A139" s="88" t="s">
        <v>191</v>
      </c>
      <c r="B139" s="89" t="s">
        <v>89</v>
      </c>
      <c r="C139" s="90">
        <v>55503.830800000003</v>
      </c>
      <c r="D139" s="90">
        <v>2.9999999999999997E-4</v>
      </c>
      <c r="E139" s="19">
        <f t="shared" si="122"/>
        <v>-142.50766525772477</v>
      </c>
      <c r="F139" s="19">
        <f t="shared" si="123"/>
        <v>-142.5</v>
      </c>
      <c r="G139" s="19">
        <f t="shared" si="124"/>
        <v>-1.8754999997327104E-2</v>
      </c>
      <c r="H139" s="19"/>
      <c r="I139" s="19"/>
      <c r="J139" s="20"/>
      <c r="K139" s="19">
        <f t="shared" si="116"/>
        <v>-1.8754999997327104E-2</v>
      </c>
      <c r="L139" s="19"/>
      <c r="M139" s="19"/>
      <c r="N139" s="19"/>
      <c r="O139" s="19">
        <f t="shared" ca="1" si="141"/>
        <v>-1.8888582535827324E-2</v>
      </c>
      <c r="P139" s="21">
        <f t="shared" si="140"/>
        <v>-9.9616739357250819E-4</v>
      </c>
      <c r="Q139" s="22">
        <f t="shared" si="125"/>
        <v>40485.330800000003</v>
      </c>
      <c r="R139" s="19">
        <f t="shared" si="121"/>
        <v>3.1537613544817728E-4</v>
      </c>
      <c r="S139" s="137">
        <v>1</v>
      </c>
      <c r="T139" s="19"/>
      <c r="U139" s="19"/>
      <c r="V139" s="19"/>
      <c r="Z139">
        <f t="shared" si="126"/>
        <v>-142.5</v>
      </c>
      <c r="AA139" s="19">
        <f t="shared" si="127"/>
        <v>-1.9103620264472078E-2</v>
      </c>
      <c r="AB139" s="19">
        <f t="shared" si="128"/>
        <v>-6.4754712642753343E-4</v>
      </c>
      <c r="AC139" s="19">
        <f t="shared" si="129"/>
        <v>-1.7758832603754597E-2</v>
      </c>
      <c r="AD139" s="19">
        <f t="shared" si="130"/>
        <v>3.4862026714497368E-4</v>
      </c>
      <c r="AE139" s="19">
        <f t="shared" si="131"/>
        <v>1.2153609066423283E-7</v>
      </c>
      <c r="AF139">
        <f t="shared" si="132"/>
        <v>-1.7758832603754597E-2</v>
      </c>
      <c r="AG139" s="137"/>
      <c r="AH139">
        <f t="shared" si="133"/>
        <v>-1.8107452870899571E-2</v>
      </c>
      <c r="AI139">
        <f t="shared" si="134"/>
        <v>0.71749252327799296</v>
      </c>
      <c r="AJ139">
        <f t="shared" si="135"/>
        <v>-0.71168258023681086</v>
      </c>
      <c r="AK139">
        <f t="shared" si="136"/>
        <v>0.79850009631309415</v>
      </c>
      <c r="AL139">
        <f t="shared" si="137"/>
        <v>1.9108503603356495</v>
      </c>
      <c r="AM139">
        <f t="shared" si="138"/>
        <v>1.4145392985145631</v>
      </c>
      <c r="AN139" s="19">
        <f t="shared" si="152"/>
        <v>7.0564458421169309</v>
      </c>
      <c r="AO139" s="19">
        <f t="shared" si="152"/>
        <v>7.0356336852653367</v>
      </c>
      <c r="AP139" s="19">
        <f t="shared" si="152"/>
        <v>7.0024831435486767</v>
      </c>
      <c r="AQ139" s="19">
        <f t="shared" si="152"/>
        <v>6.9515685802819682</v>
      </c>
      <c r="AR139" s="19">
        <f t="shared" si="152"/>
        <v>6.8770961857715047</v>
      </c>
      <c r="AS139" s="19">
        <f t="shared" si="152"/>
        <v>6.7743824177245413</v>
      </c>
      <c r="AT139" s="19">
        <f t="shared" si="152"/>
        <v>6.6411988255287202</v>
      </c>
      <c r="AU139" s="19">
        <f t="shared" si="139"/>
        <v>6.4775806207471387</v>
      </c>
    </row>
    <row r="140" spans="1:72">
      <c r="A140" s="88" t="s">
        <v>191</v>
      </c>
      <c r="B140" s="89" t="s">
        <v>89</v>
      </c>
      <c r="C140" s="90">
        <v>55508.723599999998</v>
      </c>
      <c r="D140" s="90">
        <v>2.0000000000000001E-4</v>
      </c>
      <c r="E140" s="19">
        <f t="shared" si="122"/>
        <v>-140.50795462069539</v>
      </c>
      <c r="F140" s="19">
        <f t="shared" si="123"/>
        <v>-140.5</v>
      </c>
      <c r="G140" s="19">
        <f t="shared" si="124"/>
        <v>-1.9463000004179776E-2</v>
      </c>
      <c r="H140" s="19"/>
      <c r="I140" s="19"/>
      <c r="J140" s="20"/>
      <c r="K140" s="19">
        <f t="shared" si="116"/>
        <v>-1.9463000004179776E-2</v>
      </c>
      <c r="L140" s="19"/>
      <c r="M140" s="19"/>
      <c r="N140" s="19"/>
      <c r="O140" s="19">
        <f t="shared" ca="1" si="141"/>
        <v>-1.884506258334892E-2</v>
      </c>
      <c r="P140" s="21">
        <f t="shared" si="140"/>
        <v>-9.9712802310596778E-4</v>
      </c>
      <c r="Q140" s="22">
        <f t="shared" si="125"/>
        <v>40490.223599999998</v>
      </c>
      <c r="R140" s="19">
        <f t="shared" si="121"/>
        <v>3.409884280214067E-4</v>
      </c>
      <c r="S140" s="137">
        <v>1</v>
      </c>
      <c r="T140" s="19"/>
      <c r="U140" s="19"/>
      <c r="V140" s="19"/>
      <c r="Z140">
        <f t="shared" si="126"/>
        <v>-140.5</v>
      </c>
      <c r="AA140" s="19">
        <f t="shared" si="127"/>
        <v>-1.9121713656445244E-2</v>
      </c>
      <c r="AB140" s="19">
        <f t="shared" si="128"/>
        <v>-1.3384143708405002E-3</v>
      </c>
      <c r="AC140" s="19">
        <f t="shared" si="129"/>
        <v>-1.8465871981073807E-2</v>
      </c>
      <c r="AD140" s="19">
        <f t="shared" si="130"/>
        <v>-3.4128634773453181E-4</v>
      </c>
      <c r="AE140" s="19">
        <f t="shared" si="131"/>
        <v>1.1647637114997577E-7</v>
      </c>
      <c r="AF140">
        <f t="shared" si="132"/>
        <v>-1.8465871981073807E-2</v>
      </c>
      <c r="AG140" s="137"/>
      <c r="AH140">
        <f t="shared" si="133"/>
        <v>-1.8124585633339275E-2</v>
      </c>
      <c r="AI140">
        <f t="shared" si="134"/>
        <v>0.70255283024238557</v>
      </c>
      <c r="AJ140">
        <f t="shared" si="135"/>
        <v>-0.69836979604640514</v>
      </c>
      <c r="AK140">
        <f t="shared" si="136"/>
        <v>0.79305615149183539</v>
      </c>
      <c r="AL140">
        <f t="shared" si="137"/>
        <v>1.9296235005074953</v>
      </c>
      <c r="AM140">
        <f t="shared" si="138"/>
        <v>1.4430875505918381</v>
      </c>
      <c r="AN140" s="19">
        <f t="shared" si="152"/>
        <v>7.0705018541368494</v>
      </c>
      <c r="AO140" s="19">
        <f t="shared" si="152"/>
        <v>7.050248313280993</v>
      </c>
      <c r="AP140" s="19">
        <f t="shared" si="152"/>
        <v>7.0175445894231627</v>
      </c>
      <c r="AQ140" s="19">
        <f t="shared" si="152"/>
        <v>6.9666722842635176</v>
      </c>
      <c r="AR140" s="19">
        <f t="shared" si="152"/>
        <v>6.8914435730214763</v>
      </c>
      <c r="AS140" s="19">
        <f t="shared" si="152"/>
        <v>6.7868305891651097</v>
      </c>
      <c r="AT140" s="19">
        <f t="shared" si="152"/>
        <v>6.6505012361629934</v>
      </c>
      <c r="AU140" s="19">
        <f t="shared" si="139"/>
        <v>6.4826621574754562</v>
      </c>
    </row>
    <row r="141" spans="1:72">
      <c r="A141" s="88" t="s">
        <v>191</v>
      </c>
      <c r="B141" s="89" t="s">
        <v>92</v>
      </c>
      <c r="C141" s="90">
        <v>55509.9476</v>
      </c>
      <c r="D141" s="90">
        <v>1E-3</v>
      </c>
      <c r="E141" s="19">
        <f t="shared" si="122"/>
        <v>-140.00769999763071</v>
      </c>
      <c r="F141" s="19">
        <f t="shared" si="123"/>
        <v>-140</v>
      </c>
      <c r="G141" s="19">
        <f t="shared" si="124"/>
        <v>-1.8840000004274771E-2</v>
      </c>
      <c r="H141" s="19"/>
      <c r="I141" s="19"/>
      <c r="J141" s="20"/>
      <c r="K141" s="19">
        <f t="shared" si="116"/>
        <v>-1.8840000004274771E-2</v>
      </c>
      <c r="L141" s="19"/>
      <c r="M141" s="19"/>
      <c r="N141" s="19"/>
      <c r="O141" s="19">
        <f t="shared" ca="1" si="141"/>
        <v>-1.8834182595229319E-2</v>
      </c>
      <c r="P141" s="21">
        <f t="shared" si="140"/>
        <v>-9.9736813036760191E-4</v>
      </c>
      <c r="Q141" s="22">
        <f t="shared" si="125"/>
        <v>40491.4476</v>
      </c>
      <c r="R141" s="19">
        <f t="shared" si="121"/>
        <v>3.183595121877681E-4</v>
      </c>
      <c r="S141" s="137">
        <v>1</v>
      </c>
      <c r="T141" s="19"/>
      <c r="U141" s="19"/>
      <c r="V141" s="19"/>
      <c r="Z141">
        <f t="shared" si="126"/>
        <v>-140</v>
      </c>
      <c r="AA141" s="19">
        <f t="shared" si="127"/>
        <v>-1.9125631194740915E-2</v>
      </c>
      <c r="AB141" s="19">
        <f t="shared" si="128"/>
        <v>-7.1173693990145628E-4</v>
      </c>
      <c r="AC141" s="19">
        <f t="shared" si="129"/>
        <v>-1.784263187390717E-2</v>
      </c>
      <c r="AD141" s="19">
        <f t="shared" si="130"/>
        <v>2.8563119046614432E-4</v>
      </c>
      <c r="AE141" s="19">
        <f t="shared" si="131"/>
        <v>8.1585176967106818E-8</v>
      </c>
      <c r="AF141">
        <f t="shared" si="132"/>
        <v>-1.784263187390717E-2</v>
      </c>
      <c r="AG141" s="137"/>
      <c r="AH141">
        <f t="shared" si="133"/>
        <v>-1.8128263064373314E-2</v>
      </c>
      <c r="AI141">
        <f t="shared" si="134"/>
        <v>0.69892954289753506</v>
      </c>
      <c r="AJ141">
        <f t="shared" si="135"/>
        <v>-0.6950896533244435</v>
      </c>
      <c r="AK141">
        <f t="shared" si="136"/>
        <v>0.79168772762748385</v>
      </c>
      <c r="AL141">
        <f t="shared" si="137"/>
        <v>1.9341962028591237</v>
      </c>
      <c r="AM141">
        <f t="shared" si="138"/>
        <v>1.450158574421152</v>
      </c>
      <c r="AN141" s="19">
        <f t="shared" ref="AN141:AT150" si="154">$AU141+$AB$7*SIN(AO141)</f>
        <v>7.0739707619824044</v>
      </c>
      <c r="AO141" s="19">
        <f t="shared" si="154"/>
        <v>7.0538599208834007</v>
      </c>
      <c r="AP141" s="19">
        <f t="shared" si="154"/>
        <v>7.02127481388706</v>
      </c>
      <c r="AQ141" s="19">
        <f t="shared" si="154"/>
        <v>6.9704235277331916</v>
      </c>
      <c r="AR141" s="19">
        <f t="shared" si="154"/>
        <v>6.8950171575851344</v>
      </c>
      <c r="AS141" s="19">
        <f t="shared" si="154"/>
        <v>6.7899380127544848</v>
      </c>
      <c r="AT141" s="19">
        <f t="shared" si="154"/>
        <v>6.6528261658994108</v>
      </c>
      <c r="AU141" s="19">
        <f t="shared" si="139"/>
        <v>6.4839325416575351</v>
      </c>
    </row>
    <row r="142" spans="1:72">
      <c r="A142" s="88" t="s">
        <v>191</v>
      </c>
      <c r="B142" s="89" t="s">
        <v>92</v>
      </c>
      <c r="C142" s="90">
        <v>55514.842100000002</v>
      </c>
      <c r="D142" s="90">
        <v>2.9999999999999997E-4</v>
      </c>
      <c r="E142" s="19">
        <f t="shared" si="122"/>
        <v>-138.00729456251048</v>
      </c>
      <c r="F142" s="19">
        <f t="shared" si="123"/>
        <v>-138</v>
      </c>
      <c r="G142" s="19">
        <f t="shared" si="124"/>
        <v>-1.7848000003141351E-2</v>
      </c>
      <c r="H142" s="19"/>
      <c r="I142" s="19"/>
      <c r="J142" s="20"/>
      <c r="K142" s="19">
        <f t="shared" si="116"/>
        <v>-1.7848000003141351E-2</v>
      </c>
      <c r="L142" s="19"/>
      <c r="M142" s="19"/>
      <c r="N142" s="19"/>
      <c r="O142" s="19">
        <f t="shared" ca="1" si="141"/>
        <v>-1.8790662642750911E-2</v>
      </c>
      <c r="P142" s="21">
        <f t="shared" si="140"/>
        <v>-9.9832835892721492E-4</v>
      </c>
      <c r="Q142" s="22">
        <f t="shared" si="125"/>
        <v>40496.342100000002</v>
      </c>
      <c r="R142" s="19">
        <f t="shared" si="121"/>
        <v>2.8391143451783396E-4</v>
      </c>
      <c r="S142" s="137">
        <v>1</v>
      </c>
      <c r="T142" s="19"/>
      <c r="U142" s="19"/>
      <c r="V142" s="19"/>
      <c r="Z142">
        <f t="shared" si="126"/>
        <v>-138</v>
      </c>
      <c r="AA142" s="19">
        <f t="shared" si="127"/>
        <v>-1.9138981599374705E-2</v>
      </c>
      <c r="AB142" s="19">
        <f t="shared" si="128"/>
        <v>2.9265323730614037E-4</v>
      </c>
      <c r="AC142" s="19">
        <f t="shared" si="129"/>
        <v>-1.6849671644214137E-2</v>
      </c>
      <c r="AD142" s="19">
        <f t="shared" si="130"/>
        <v>1.2909815962333544E-3</v>
      </c>
      <c r="AE142" s="19">
        <f t="shared" si="131"/>
        <v>1.6666334818132197E-6</v>
      </c>
      <c r="AF142">
        <f t="shared" si="132"/>
        <v>-1.6849671644214137E-2</v>
      </c>
      <c r="AG142" s="137"/>
      <c r="AH142">
        <f t="shared" si="133"/>
        <v>-1.8140653240447491E-2</v>
      </c>
      <c r="AI142">
        <f t="shared" si="134"/>
        <v>0.68486316434311423</v>
      </c>
      <c r="AJ142">
        <f t="shared" si="135"/>
        <v>-0.68216220337740541</v>
      </c>
      <c r="AK142">
        <f t="shared" si="136"/>
        <v>0.78619441172525584</v>
      </c>
      <c r="AL142">
        <f t="shared" si="137"/>
        <v>1.9520251719468453</v>
      </c>
      <c r="AM142">
        <f t="shared" si="138"/>
        <v>1.4781828867075899</v>
      </c>
      <c r="AN142" s="19">
        <f t="shared" si="154"/>
        <v>7.0876695282485755</v>
      </c>
      <c r="AO142" s="19">
        <f t="shared" si="154"/>
        <v>7.0681400836391424</v>
      </c>
      <c r="AP142" s="19">
        <f t="shared" si="154"/>
        <v>7.0360555259959092</v>
      </c>
      <c r="AQ142" s="19">
        <f t="shared" si="154"/>
        <v>6.9853291744125192</v>
      </c>
      <c r="AR142" s="19">
        <f t="shared" si="154"/>
        <v>6.9092577554965793</v>
      </c>
      <c r="AS142" s="19">
        <f t="shared" si="154"/>
        <v>6.8023489091432854</v>
      </c>
      <c r="AT142" s="19">
        <f t="shared" si="154"/>
        <v>6.6621231420993929</v>
      </c>
      <c r="AU142" s="19">
        <f t="shared" si="139"/>
        <v>6.4890140783858516</v>
      </c>
    </row>
    <row r="143" spans="1:72">
      <c r="A143" s="88" t="s">
        <v>191</v>
      </c>
      <c r="B143" s="89" t="s">
        <v>92</v>
      </c>
      <c r="C143" s="90">
        <v>55519.735500000003</v>
      </c>
      <c r="D143" s="90">
        <v>5.0000000000000001E-4</v>
      </c>
      <c r="E143" s="19">
        <f t="shared" si="122"/>
        <v>-136.00733870262394</v>
      </c>
      <c r="F143" s="19">
        <f t="shared" si="123"/>
        <v>-136</v>
      </c>
      <c r="G143" s="19">
        <f t="shared" si="124"/>
        <v>-1.7956000003323425E-2</v>
      </c>
      <c r="H143" s="19"/>
      <c r="I143" s="19"/>
      <c r="J143" s="20"/>
      <c r="K143" s="19">
        <f t="shared" si="116"/>
        <v>-1.7956000003323425E-2</v>
      </c>
      <c r="L143" s="19"/>
      <c r="M143" s="19"/>
      <c r="N143" s="19"/>
      <c r="O143" s="19">
        <f t="shared" ca="1" si="141"/>
        <v>-1.8747142690272507E-2</v>
      </c>
      <c r="P143" s="21">
        <f t="shared" si="140"/>
        <v>-9.9928826670775037E-4</v>
      </c>
      <c r="Q143" s="22">
        <f t="shared" si="125"/>
        <v>40501.235500000003</v>
      </c>
      <c r="R143" s="19">
        <f t="shared" si="121"/>
        <v>2.8753007291867975E-4</v>
      </c>
      <c r="S143" s="137">
        <v>1</v>
      </c>
      <c r="T143" s="19"/>
      <c r="U143" s="19"/>
      <c r="V143" s="19"/>
      <c r="Z143">
        <f t="shared" si="126"/>
        <v>-136</v>
      </c>
      <c r="AA143" s="19">
        <f t="shared" si="127"/>
        <v>-1.9148779403184914E-2</v>
      </c>
      <c r="AB143" s="19">
        <f t="shared" si="128"/>
        <v>1.9349113315373853E-4</v>
      </c>
      <c r="AC143" s="19">
        <f t="shared" si="129"/>
        <v>-1.6956711736615674E-2</v>
      </c>
      <c r="AD143" s="19">
        <f t="shared" si="130"/>
        <v>1.1927793998614891E-3</v>
      </c>
      <c r="AE143" s="19">
        <f t="shared" si="131"/>
        <v>1.422722696733934E-6</v>
      </c>
      <c r="AF143">
        <f t="shared" si="132"/>
        <v>-1.6956711736615674E-2</v>
      </c>
      <c r="AG143" s="137"/>
      <c r="AH143">
        <f t="shared" si="133"/>
        <v>-1.8149491136477163E-2</v>
      </c>
      <c r="AI143">
        <f t="shared" si="134"/>
        <v>0.67144940361603245</v>
      </c>
      <c r="AJ143">
        <f t="shared" si="135"/>
        <v>-0.66954378428642147</v>
      </c>
      <c r="AK143">
        <f t="shared" si="136"/>
        <v>0.78068392056682923</v>
      </c>
      <c r="AL143">
        <f t="shared" si="137"/>
        <v>1.9691463903306354</v>
      </c>
      <c r="AM143">
        <f t="shared" si="138"/>
        <v>1.505798767971249</v>
      </c>
      <c r="AN143" s="19">
        <f t="shared" si="154"/>
        <v>7.1010910034948997</v>
      </c>
      <c r="AO143" s="19">
        <f t="shared" si="154"/>
        <v>7.0821574652058743</v>
      </c>
      <c r="AP143" s="19">
        <f t="shared" si="154"/>
        <v>7.0506126820252488</v>
      </c>
      <c r="AQ143" s="19">
        <f t="shared" si="154"/>
        <v>7.0000750368024116</v>
      </c>
      <c r="AR143" s="19">
        <f t="shared" si="154"/>
        <v>6.9234112915399804</v>
      </c>
      <c r="AS143" s="19">
        <f t="shared" si="154"/>
        <v>6.8147292186685462</v>
      </c>
      <c r="AT143" s="19">
        <f t="shared" si="154"/>
        <v>6.6714156482840652</v>
      </c>
      <c r="AU143" s="19">
        <f t="shared" si="139"/>
        <v>6.4940956151141691</v>
      </c>
    </row>
    <row r="144" spans="1:72">
      <c r="A144" s="88" t="s">
        <v>191</v>
      </c>
      <c r="B144" s="89" t="s">
        <v>92</v>
      </c>
      <c r="C144" s="90">
        <v>55536.865299999998</v>
      </c>
      <c r="D144" s="90">
        <v>5.9999999999999995E-4</v>
      </c>
      <c r="E144" s="19">
        <f t="shared" si="122"/>
        <v>-129.00630794922776</v>
      </c>
      <c r="F144" s="19">
        <f t="shared" si="123"/>
        <v>-129</v>
      </c>
      <c r="G144" s="19">
        <f t="shared" si="124"/>
        <v>-1.5434000008099247E-2</v>
      </c>
      <c r="H144" s="19"/>
      <c r="I144" s="19"/>
      <c r="J144" s="20"/>
      <c r="K144" s="19">
        <f t="shared" si="116"/>
        <v>-1.5434000008099247E-2</v>
      </c>
      <c r="L144" s="19"/>
      <c r="M144" s="19"/>
      <c r="N144" s="19"/>
      <c r="O144" s="19">
        <f t="shared" ca="1" si="141"/>
        <v>-1.8594822856598088E-2</v>
      </c>
      <c r="P144" s="21">
        <f t="shared" si="140"/>
        <v>-1.0026454178043898E-3</v>
      </c>
      <c r="Q144" s="22">
        <f t="shared" si="125"/>
        <v>40518.365299999998</v>
      </c>
      <c r="R144" s="19">
        <f t="shared" si="121"/>
        <v>2.0826399531082444E-4</v>
      </c>
      <c r="S144" s="137">
        <v>1</v>
      </c>
      <c r="T144" s="19"/>
      <c r="U144" s="19"/>
      <c r="V144" s="19"/>
      <c r="Z144">
        <f t="shared" si="126"/>
        <v>-129</v>
      </c>
      <c r="AA144" s="19">
        <f t="shared" si="127"/>
        <v>-1.9157934409763301E-2</v>
      </c>
      <c r="AB144" s="19">
        <f t="shared" si="128"/>
        <v>2.7212889838596661E-3</v>
      </c>
      <c r="AC144" s="19">
        <f t="shared" si="129"/>
        <v>-1.4431354590294857E-2</v>
      </c>
      <c r="AD144" s="19">
        <f t="shared" si="130"/>
        <v>3.7239344016640544E-3</v>
      </c>
      <c r="AE144" s="19">
        <f t="shared" si="131"/>
        <v>1.3867687427897019E-5</v>
      </c>
      <c r="AF144">
        <f t="shared" si="132"/>
        <v>-1.4431354590294857E-2</v>
      </c>
      <c r="AG144" s="137"/>
      <c r="AH144">
        <f t="shared" si="133"/>
        <v>-1.8155288991958913E-2</v>
      </c>
      <c r="AI144">
        <f t="shared" si="134"/>
        <v>0.62910571683676464</v>
      </c>
      <c r="AJ144">
        <f t="shared" si="135"/>
        <v>-0.62777661383472416</v>
      </c>
      <c r="AK144">
        <f t="shared" si="136"/>
        <v>0.76147902724414274</v>
      </c>
      <c r="AL144">
        <f t="shared" si="137"/>
        <v>2.0240472691341291</v>
      </c>
      <c r="AM144">
        <f t="shared" si="138"/>
        <v>1.5993829494574983</v>
      </c>
      <c r="AN144" s="19">
        <f t="shared" si="154"/>
        <v>7.1459933419549717</v>
      </c>
      <c r="AO144" s="19">
        <f t="shared" si="154"/>
        <v>7.1292160064771473</v>
      </c>
      <c r="AP144" s="19">
        <f t="shared" si="154"/>
        <v>7.0998216264368965</v>
      </c>
      <c r="AQ144" s="19">
        <f t="shared" si="154"/>
        <v>7.0504138494999653</v>
      </c>
      <c r="AR144" s="19">
        <f t="shared" si="154"/>
        <v>6.97224331198953</v>
      </c>
      <c r="AS144" s="19">
        <f t="shared" si="154"/>
        <v>6.857809726465991</v>
      </c>
      <c r="AT144" s="19">
        <f t="shared" si="154"/>
        <v>6.7039026497657321</v>
      </c>
      <c r="AU144" s="19">
        <f t="shared" si="139"/>
        <v>6.5118809936632784</v>
      </c>
    </row>
    <row r="145" spans="1:47">
      <c r="A145" s="88" t="s">
        <v>191</v>
      </c>
      <c r="B145" s="89" t="s">
        <v>89</v>
      </c>
      <c r="C145" s="90">
        <v>55557.660900000003</v>
      </c>
      <c r="D145" s="90">
        <v>5.0000000000000001E-4</v>
      </c>
      <c r="E145" s="19">
        <f t="shared" si="122"/>
        <v>-120.50704729613189</v>
      </c>
      <c r="F145" s="19">
        <f t="shared" si="123"/>
        <v>-120.5</v>
      </c>
      <c r="G145" s="19">
        <f t="shared" si="124"/>
        <v>-1.7243000002054032E-2</v>
      </c>
      <c r="H145" s="19"/>
      <c r="I145" s="19"/>
      <c r="J145" s="20"/>
      <c r="K145" s="19">
        <f t="shared" si="116"/>
        <v>-1.7243000002054032E-2</v>
      </c>
      <c r="L145" s="19"/>
      <c r="M145" s="19"/>
      <c r="N145" s="19"/>
      <c r="O145" s="19">
        <f t="shared" ca="1" si="141"/>
        <v>-1.8409863058564863E-2</v>
      </c>
      <c r="P145" s="21">
        <f t="shared" si="140"/>
        <v>-1.0067166755913062E-3</v>
      </c>
      <c r="Q145" s="22">
        <f t="shared" si="125"/>
        <v>40539.160900000003</v>
      </c>
      <c r="R145" s="19">
        <f t="shared" si="121"/>
        <v>2.636168962571715E-4</v>
      </c>
      <c r="S145" s="137">
        <v>1</v>
      </c>
      <c r="T145" s="19"/>
      <c r="U145" s="19"/>
      <c r="V145" s="19"/>
      <c r="Z145">
        <f t="shared" si="126"/>
        <v>-120.5</v>
      </c>
      <c r="AA145" s="19">
        <f t="shared" si="127"/>
        <v>-1.9124732657895396E-2</v>
      </c>
      <c r="AB145" s="19">
        <f t="shared" si="128"/>
        <v>8.7501598025005803E-4</v>
      </c>
      <c r="AC145" s="19">
        <f t="shared" si="129"/>
        <v>-1.6236283326462726E-2</v>
      </c>
      <c r="AD145" s="19">
        <f t="shared" si="130"/>
        <v>1.8817326558413644E-3</v>
      </c>
      <c r="AE145" s="19">
        <f t="shared" si="131"/>
        <v>3.5409177880597946E-6</v>
      </c>
      <c r="AF145">
        <f t="shared" si="132"/>
        <v>-1.6236283326462726E-2</v>
      </c>
      <c r="AG145" s="137"/>
      <c r="AH145">
        <f t="shared" si="133"/>
        <v>-1.811801598230409E-2</v>
      </c>
      <c r="AI145">
        <f t="shared" si="134"/>
        <v>0.58578263923649432</v>
      </c>
      <c r="AJ145">
        <f t="shared" si="135"/>
        <v>-0.58181338049828091</v>
      </c>
      <c r="AK145">
        <f t="shared" si="136"/>
        <v>0.73880772617641988</v>
      </c>
      <c r="AL145">
        <f t="shared" si="137"/>
        <v>2.0817842874933077</v>
      </c>
      <c r="AM145">
        <f t="shared" si="138"/>
        <v>1.7071013275284388</v>
      </c>
      <c r="AN145" s="19">
        <f t="shared" si="154"/>
        <v>7.1965509363570845</v>
      </c>
      <c r="AO145" s="19">
        <f t="shared" si="154"/>
        <v>7.1824140384521655</v>
      </c>
      <c r="AP145" s="19">
        <f t="shared" si="154"/>
        <v>7.1560246559353429</v>
      </c>
      <c r="AQ145" s="19">
        <f t="shared" si="154"/>
        <v>7.1088527690520058</v>
      </c>
      <c r="AR145" s="19">
        <f t="shared" si="154"/>
        <v>7.0300042613235201</v>
      </c>
      <c r="AS145" s="19">
        <f t="shared" si="154"/>
        <v>6.9095661438868241</v>
      </c>
      <c r="AT145" s="19">
        <f t="shared" si="154"/>
        <v>6.7432690502029935</v>
      </c>
      <c r="AU145" s="19">
        <f t="shared" si="139"/>
        <v>6.5334775247586254</v>
      </c>
    </row>
    <row r="146" spans="1:47">
      <c r="A146" s="37" t="s">
        <v>194</v>
      </c>
      <c r="B146" s="87" t="s">
        <v>89</v>
      </c>
      <c r="C146" s="37">
        <v>55579.680399999997</v>
      </c>
      <c r="D146" s="37">
        <v>4.0000000000000002E-4</v>
      </c>
      <c r="E146" s="19">
        <f t="shared" si="122"/>
        <v>-111.507572890452</v>
      </c>
      <c r="F146" s="19">
        <f t="shared" si="123"/>
        <v>-111.5</v>
      </c>
      <c r="G146" s="19">
        <f t="shared" si="124"/>
        <v>-1.8529000008129515E-2</v>
      </c>
      <c r="H146" s="19"/>
      <c r="I146" s="19"/>
      <c r="J146" s="20"/>
      <c r="K146" s="19">
        <f t="shared" si="116"/>
        <v>-1.8529000008129515E-2</v>
      </c>
      <c r="L146" s="19"/>
      <c r="M146" s="19"/>
      <c r="N146" s="19"/>
      <c r="O146" s="19">
        <f t="shared" ca="1" si="141"/>
        <v>-1.8214023272412037E-2</v>
      </c>
      <c r="P146" s="21">
        <f t="shared" si="140"/>
        <v>-1.0110211037923074E-3</v>
      </c>
      <c r="Q146" s="22">
        <f t="shared" si="125"/>
        <v>40561.180399999997</v>
      </c>
      <c r="R146" s="19">
        <f t="shared" si="121"/>
        <v>3.0687958489280338E-4</v>
      </c>
      <c r="S146" s="137">
        <v>1</v>
      </c>
      <c r="T146" s="19"/>
      <c r="U146" s="19"/>
      <c r="V146" s="19"/>
      <c r="Z146">
        <f t="shared" si="126"/>
        <v>-111.5</v>
      </c>
      <c r="AA146" s="19">
        <f t="shared" si="127"/>
        <v>-1.9047924396744225E-2</v>
      </c>
      <c r="AB146" s="19">
        <f t="shared" si="128"/>
        <v>-4.9209671517759859E-4</v>
      </c>
      <c r="AC146" s="19">
        <f t="shared" si="129"/>
        <v>-1.7517978904337206E-2</v>
      </c>
      <c r="AD146" s="19">
        <f t="shared" si="130"/>
        <v>5.1892438861471032E-4</v>
      </c>
      <c r="AE146" s="19">
        <f t="shared" si="131"/>
        <v>2.692825210991509E-7</v>
      </c>
      <c r="AF146">
        <f t="shared" si="132"/>
        <v>-1.7517978904337206E-2</v>
      </c>
      <c r="AG146" s="137"/>
      <c r="AH146">
        <f t="shared" si="133"/>
        <v>-1.8036903292951916E-2</v>
      </c>
      <c r="AI146">
        <f t="shared" si="134"/>
        <v>0.5475033891447072</v>
      </c>
      <c r="AJ146">
        <f t="shared" si="135"/>
        <v>-0.53823734597500539</v>
      </c>
      <c r="AK146">
        <f t="shared" si="136"/>
        <v>0.71600258056820565</v>
      </c>
      <c r="AL146">
        <f t="shared" si="137"/>
        <v>2.1343965347465028</v>
      </c>
      <c r="AM146">
        <f t="shared" si="138"/>
        <v>1.81493605680103</v>
      </c>
      <c r="AN146" s="19">
        <f t="shared" si="154"/>
        <v>7.2459359780317936</v>
      </c>
      <c r="AO146" s="19">
        <f t="shared" si="154"/>
        <v>7.2344585332836076</v>
      </c>
      <c r="AP146" s="19">
        <f t="shared" si="154"/>
        <v>7.2114891933126533</v>
      </c>
      <c r="AQ146" s="19">
        <f t="shared" si="154"/>
        <v>7.1675088265084135</v>
      </c>
      <c r="AR146" s="19">
        <f t="shared" si="154"/>
        <v>7.0892405902697444</v>
      </c>
      <c r="AS146" s="19">
        <f t="shared" si="154"/>
        <v>6.9636515606062002</v>
      </c>
      <c r="AT146" s="19">
        <f t="shared" si="154"/>
        <v>6.78484429709619</v>
      </c>
      <c r="AU146" s="19">
        <f t="shared" si="139"/>
        <v>6.5563444400360513</v>
      </c>
    </row>
    <row r="147" spans="1:47">
      <c r="A147" s="37" t="s">
        <v>196</v>
      </c>
      <c r="B147" s="87" t="s">
        <v>89</v>
      </c>
      <c r="C147" s="37">
        <v>55599.252</v>
      </c>
      <c r="D147" s="37" t="s">
        <v>197</v>
      </c>
      <c r="E147" s="19">
        <f t="shared" si="122"/>
        <v>-103.5085668604208</v>
      </c>
      <c r="F147" s="19">
        <f t="shared" si="123"/>
        <v>-103.5</v>
      </c>
      <c r="G147" s="19">
        <f t="shared" si="124"/>
        <v>-2.0961000001989305E-2</v>
      </c>
      <c r="H147" s="19"/>
      <c r="I147" s="19"/>
      <c r="J147" s="92">
        <f>G147</f>
        <v>-2.0961000001989305E-2</v>
      </c>
      <c r="K147" s="19"/>
      <c r="L147" s="19"/>
      <c r="M147" s="19"/>
      <c r="N147" s="19"/>
      <c r="O147" s="19">
        <f t="shared" ca="1" si="141"/>
        <v>-1.8039943462498414E-2</v>
      </c>
      <c r="P147" s="21">
        <f t="shared" si="140"/>
        <v>-1.0148418089488808E-3</v>
      </c>
      <c r="Q147" s="22">
        <f t="shared" si="125"/>
        <v>40580.752</v>
      </c>
      <c r="R147" s="19">
        <f t="shared" ref="R147:R162" si="155">+(P147-G147)^2</f>
        <v>3.9784922666179359E-4</v>
      </c>
      <c r="S147" s="137">
        <v>1</v>
      </c>
      <c r="T147" s="19"/>
      <c r="U147" s="19"/>
      <c r="V147" s="19"/>
      <c r="Z147">
        <f t="shared" si="126"/>
        <v>-103.5</v>
      </c>
      <c r="AA147" s="19">
        <f t="shared" si="127"/>
        <v>-1.8951510519954425E-2</v>
      </c>
      <c r="AB147" s="19">
        <f t="shared" si="128"/>
        <v>-3.024331290983763E-3</v>
      </c>
      <c r="AC147" s="19">
        <f t="shared" si="129"/>
        <v>-1.9946158193040422E-2</v>
      </c>
      <c r="AD147" s="19">
        <f t="shared" si="130"/>
        <v>-2.0094894820348805E-3</v>
      </c>
      <c r="AE147" s="19">
        <f t="shared" si="131"/>
        <v>4.0380479784088123E-6</v>
      </c>
      <c r="AF147">
        <f t="shared" si="132"/>
        <v>-1.9946158193040422E-2</v>
      </c>
      <c r="AG147" s="137"/>
      <c r="AH147">
        <f t="shared" si="133"/>
        <v>-1.7936668711005542E-2</v>
      </c>
      <c r="AI147">
        <f t="shared" si="134"/>
        <v>0.51859916601935896</v>
      </c>
      <c r="AJ147">
        <f t="shared" si="135"/>
        <v>-0.50331877718096707</v>
      </c>
      <c r="AK147">
        <f t="shared" si="136"/>
        <v>0.69689749264766288</v>
      </c>
      <c r="AL147">
        <f t="shared" si="137"/>
        <v>2.1753055735481248</v>
      </c>
      <c r="AM147">
        <f t="shared" si="138"/>
        <v>1.9061671728998208</v>
      </c>
      <c r="AN147" s="19">
        <f t="shared" si="154"/>
        <v>7.2867478017168512</v>
      </c>
      <c r="AO147" s="19">
        <f t="shared" si="154"/>
        <v>7.2774191644418016</v>
      </c>
      <c r="AP147" s="19">
        <f t="shared" si="154"/>
        <v>7.2575190878011497</v>
      </c>
      <c r="AQ147" s="19">
        <f t="shared" si="154"/>
        <v>7.2168965617314207</v>
      </c>
      <c r="AR147" s="19">
        <f t="shared" si="154"/>
        <v>7.1401714636224387</v>
      </c>
      <c r="AS147" s="19">
        <f t="shared" si="154"/>
        <v>7.01106547479454</v>
      </c>
      <c r="AT147" s="19">
        <f t="shared" si="154"/>
        <v>6.8217000737016278</v>
      </c>
      <c r="AU147" s="19">
        <f t="shared" si="139"/>
        <v>6.5766705869493194</v>
      </c>
    </row>
    <row r="148" spans="1:47">
      <c r="A148" s="37" t="s">
        <v>195</v>
      </c>
      <c r="B148" s="87" t="s">
        <v>92</v>
      </c>
      <c r="C148" s="37">
        <v>55847.606699999997</v>
      </c>
      <c r="D148" s="37">
        <v>2.9999999999999997E-4</v>
      </c>
      <c r="E148" s="19">
        <f t="shared" si="122"/>
        <v>-2.0048194465016955</v>
      </c>
      <c r="F148" s="19">
        <f t="shared" si="123"/>
        <v>-2</v>
      </c>
      <c r="G148" s="19">
        <f t="shared" si="124"/>
        <v>-1.1792000004788861E-2</v>
      </c>
      <c r="H148" s="19"/>
      <c r="I148" s="19"/>
      <c r="J148" s="20"/>
      <c r="K148" s="19">
        <f t="shared" ref="K148:K162" si="156">G148</f>
        <v>-1.1792000004788861E-2</v>
      </c>
      <c r="L148" s="19"/>
      <c r="M148" s="19"/>
      <c r="N148" s="19"/>
      <c r="O148" s="19">
        <f t="shared" ca="1" si="141"/>
        <v>-1.5831305874219322E-2</v>
      </c>
      <c r="P148" s="21">
        <f t="shared" si="140"/>
        <v>-1.0628713532652386E-3</v>
      </c>
      <c r="Q148" s="22">
        <f t="shared" si="125"/>
        <v>40829.106699999997</v>
      </c>
      <c r="R148" s="19">
        <f t="shared" si="155"/>
        <v>1.151142016209451E-4</v>
      </c>
      <c r="S148" s="137">
        <v>1</v>
      </c>
      <c r="T148" s="19"/>
      <c r="U148" s="19"/>
      <c r="V148" s="19"/>
      <c r="Z148">
        <f t="shared" si="126"/>
        <v>-2</v>
      </c>
      <c r="AA148" s="19">
        <f t="shared" si="127"/>
        <v>-1.66730474732288E-2</v>
      </c>
      <c r="AB148" s="19">
        <f t="shared" si="128"/>
        <v>3.8181761151747009E-3</v>
      </c>
      <c r="AC148" s="19">
        <f t="shared" si="129"/>
        <v>-1.0729128651523622E-2</v>
      </c>
      <c r="AD148" s="19">
        <f t="shared" si="130"/>
        <v>4.8810474684399391E-3</v>
      </c>
      <c r="AE148" s="19">
        <f t="shared" si="131"/>
        <v>2.3824624389163939E-5</v>
      </c>
      <c r="AF148">
        <f t="shared" si="132"/>
        <v>-1.0729128651523622E-2</v>
      </c>
      <c r="AG148" s="137"/>
      <c r="AH148">
        <f t="shared" si="133"/>
        <v>-1.5610176119963562E-2</v>
      </c>
      <c r="AI148">
        <f t="shared" si="134"/>
        <v>0.33548139489867101</v>
      </c>
      <c r="AJ148">
        <f t="shared" si="135"/>
        <v>-0.22794712223738964</v>
      </c>
      <c r="AK148">
        <f t="shared" si="136"/>
        <v>0.52519320415447124</v>
      </c>
      <c r="AL148">
        <f t="shared" si="137"/>
        <v>2.4727720245873024</v>
      </c>
      <c r="AM148">
        <f t="shared" si="138"/>
        <v>2.8780282808786772</v>
      </c>
      <c r="AN148" s="19">
        <f t="shared" si="154"/>
        <v>7.6667426763417268</v>
      </c>
      <c r="AO148" s="19">
        <f t="shared" si="154"/>
        <v>7.6666524373094633</v>
      </c>
      <c r="AP148" s="19">
        <f t="shared" si="154"/>
        <v>7.6660812302540737</v>
      </c>
      <c r="AQ148" s="19">
        <f t="shared" si="154"/>
        <v>7.6625045898628423</v>
      </c>
      <c r="AR148" s="19">
        <f t="shared" si="154"/>
        <v>7.6414569673924415</v>
      </c>
      <c r="AS148" s="19">
        <f t="shared" si="154"/>
        <v>7.5450270428689539</v>
      </c>
      <c r="AT148" s="19">
        <f t="shared" si="154"/>
        <v>7.2782670616044047</v>
      </c>
      <c r="AU148" s="19">
        <f t="shared" si="139"/>
        <v>6.8345585759114034</v>
      </c>
    </row>
    <row r="149" spans="1:47">
      <c r="A149" s="37" t="s">
        <v>198</v>
      </c>
      <c r="B149" s="87" t="s">
        <v>89</v>
      </c>
      <c r="C149" s="37">
        <v>55848.825799999999</v>
      </c>
      <c r="D149" s="37">
        <v>4.0000000000000002E-4</v>
      </c>
      <c r="E149" s="19">
        <f t="shared" ref="E149:E162" si="157">+(C149-C$7)/C$8</f>
        <v>-1.5065674767482702</v>
      </c>
      <c r="F149" s="19">
        <f t="shared" ref="F149:F163" si="158">ROUND(2*E149,0)/2</f>
        <v>-1.5</v>
      </c>
      <c r="G149" s="19">
        <f t="shared" ref="G149:G162" si="159">+C149-(C$7+F149*C$8)</f>
        <v>-1.6069000004790723E-2</v>
      </c>
      <c r="H149" s="19"/>
      <c r="I149" s="19"/>
      <c r="J149" s="20"/>
      <c r="K149" s="19">
        <f t="shared" si="156"/>
        <v>-1.6069000004790723E-2</v>
      </c>
      <c r="L149" s="19"/>
      <c r="M149" s="19"/>
      <c r="N149" s="19"/>
      <c r="O149" s="19">
        <f t="shared" ca="1" si="141"/>
        <v>-1.582042588609972E-2</v>
      </c>
      <c r="P149" s="21">
        <f t="shared" si="140"/>
        <v>-1.0631059070390946E-3</v>
      </c>
      <c r="Q149" s="22">
        <f t="shared" ref="Q149:Q162" si="160">+C149-15018.5</f>
        <v>40830.325799999999</v>
      </c>
      <c r="R149" s="19">
        <f t="shared" si="155"/>
        <v>2.2517685767293715E-4</v>
      </c>
      <c r="S149" s="137">
        <v>1</v>
      </c>
      <c r="T149" s="19"/>
      <c r="U149" s="19"/>
      <c r="V149" s="19"/>
      <c r="Z149">
        <f t="shared" ref="Z149:Z162" si="161">F149</f>
        <v>-1.5</v>
      </c>
      <c r="AA149" s="19">
        <f t="shared" ref="AA149:AA162" si="162">AB$3+AB$4*Z149+AB$5*Z149^2+AH149</f>
        <v>-1.665928043408825E-2</v>
      </c>
      <c r="AB149" s="19">
        <f t="shared" ref="AB149:AB162" si="163">IF(S149&lt;&gt;0,G149-AH149, -9999)</f>
        <v>-4.7282547774156816E-4</v>
      </c>
      <c r="AC149" s="19">
        <f t="shared" ref="AC149:AC162" si="164">+G149-P149</f>
        <v>-1.5005894097751628E-2</v>
      </c>
      <c r="AD149" s="19">
        <f t="shared" ref="AD149:AD162" si="165">IF(S149&lt;&gt;0,G149-AA149, -9999)</f>
        <v>5.9028042929752667E-4</v>
      </c>
      <c r="AE149" s="19">
        <f t="shared" ref="AE149:AE162" si="166">+(G149-AA149)^2*S149</f>
        <v>3.484309852116724E-7</v>
      </c>
      <c r="AF149">
        <f t="shared" ref="AF149:AF162" si="167">IF(S149&lt;&gt;0,G149-P149, -9999)</f>
        <v>-1.5005894097751628E-2</v>
      </c>
      <c r="AG149" s="137"/>
      <c r="AH149">
        <f t="shared" ref="AH149:AH162" si="168">$AB$6*($AB$11/AI149*AJ149+$AB$12)</f>
        <v>-1.5596174527049155E-2</v>
      </c>
      <c r="AI149">
        <f t="shared" ref="AI149:AI162" si="169">1+$AB$7*COS(AL149)</f>
        <v>0.33498231769642106</v>
      </c>
      <c r="AJ149">
        <f t="shared" ref="AJ149:AJ162" si="170">SIN(AL149+RADIANS($AB$9))</f>
        <v>-0.22702120610469712</v>
      </c>
      <c r="AK149">
        <f t="shared" ref="AK149:AK162" si="171">$AB$7*SIN(AL149)</f>
        <v>0.52456111220660673</v>
      </c>
      <c r="AL149">
        <f t="shared" ref="AL149:AL162" si="172">2*ATAN(AM149)</f>
        <v>2.473722870241128</v>
      </c>
      <c r="AM149">
        <f t="shared" ref="AM149:AM162" si="173">SQRT((1+$AB$7)/(1-$AB$7))*TAN(AN149/2)</f>
        <v>2.8824477005618623</v>
      </c>
      <c r="AN149" s="19">
        <f t="shared" si="154"/>
        <v>7.6682504670823004</v>
      </c>
      <c r="AO149" s="19">
        <f t="shared" si="154"/>
        <v>7.6681634926148865</v>
      </c>
      <c r="AP149" s="19">
        <f t="shared" si="154"/>
        <v>7.6676085083957748</v>
      </c>
      <c r="AQ149" s="19">
        <f t="shared" si="154"/>
        <v>7.6641049073784497</v>
      </c>
      <c r="AR149" s="19">
        <f t="shared" si="154"/>
        <v>7.6433116824231107</v>
      </c>
      <c r="AS149" s="19">
        <f t="shared" si="154"/>
        <v>7.547304043156462</v>
      </c>
      <c r="AT149" s="19">
        <f t="shared" si="154"/>
        <v>7.2804536462707956</v>
      </c>
      <c r="AU149" s="19">
        <f t="shared" ref="AU149:AU162" si="174">RADIANS($AB$9)+$AB$18*(F149-AB$15)</f>
        <v>6.8358289600934832</v>
      </c>
    </row>
    <row r="150" spans="1:47">
      <c r="A150" s="37" t="s">
        <v>198</v>
      </c>
      <c r="B150" s="87" t="s">
        <v>89</v>
      </c>
      <c r="C150" s="37">
        <v>55848.826500000003</v>
      </c>
      <c r="D150" s="37">
        <v>4.0000000000000002E-4</v>
      </c>
      <c r="E150" s="19">
        <f t="shared" si="157"/>
        <v>-1.5062813834163928</v>
      </c>
      <c r="F150" s="19">
        <f t="shared" si="158"/>
        <v>-1.5</v>
      </c>
      <c r="G150" s="19">
        <f t="shared" si="159"/>
        <v>-1.5369000000646338E-2</v>
      </c>
      <c r="H150" s="19"/>
      <c r="I150" s="19"/>
      <c r="J150" s="20"/>
      <c r="K150" s="19">
        <f t="shared" si="156"/>
        <v>-1.5369000000646338E-2</v>
      </c>
      <c r="L150" s="19"/>
      <c r="M150" s="19"/>
      <c r="N150" s="19"/>
      <c r="O150" s="19">
        <f t="shared" ca="1" si="141"/>
        <v>-1.582042588609972E-2</v>
      </c>
      <c r="P150" s="21">
        <f t="shared" ref="P150:P162" si="175">D$11+D$12*F150+D$13*F150^2</f>
        <v>-1.0631059070390946E-3</v>
      </c>
      <c r="Q150" s="22">
        <f t="shared" si="160"/>
        <v>40830.326500000003</v>
      </c>
      <c r="R150" s="19">
        <f t="shared" si="155"/>
        <v>2.046586058175066E-4</v>
      </c>
      <c r="S150" s="137">
        <v>1</v>
      </c>
      <c r="T150" s="19"/>
      <c r="U150" s="19"/>
      <c r="V150" s="19"/>
      <c r="Z150">
        <f t="shared" si="161"/>
        <v>-1.5</v>
      </c>
      <c r="AA150" s="19">
        <f t="shared" si="162"/>
        <v>-1.665928043408825E-2</v>
      </c>
      <c r="AB150" s="19">
        <f t="shared" si="163"/>
        <v>2.271745264028173E-4</v>
      </c>
      <c r="AC150" s="19">
        <f t="shared" si="164"/>
        <v>-1.4305894093607243E-2</v>
      </c>
      <c r="AD150" s="19">
        <f t="shared" si="165"/>
        <v>1.2902804334419121E-3</v>
      </c>
      <c r="AE150" s="19">
        <f t="shared" si="166"/>
        <v>1.6648235969230486E-6</v>
      </c>
      <c r="AF150">
        <f t="shared" si="167"/>
        <v>-1.4305894093607243E-2</v>
      </c>
      <c r="AG150" s="137"/>
      <c r="AH150">
        <f t="shared" si="168"/>
        <v>-1.5596174527049155E-2</v>
      </c>
      <c r="AI150">
        <f t="shared" si="169"/>
        <v>0.33498231769642106</v>
      </c>
      <c r="AJ150">
        <f t="shared" si="170"/>
        <v>-0.22702120610469712</v>
      </c>
      <c r="AK150">
        <f t="shared" si="171"/>
        <v>0.52456111220660673</v>
      </c>
      <c r="AL150">
        <f t="shared" si="172"/>
        <v>2.473722870241128</v>
      </c>
      <c r="AM150">
        <f t="shared" si="173"/>
        <v>2.8824477005618623</v>
      </c>
      <c r="AN150" s="19">
        <f t="shared" si="154"/>
        <v>7.6682504670823004</v>
      </c>
      <c r="AO150" s="19">
        <f t="shared" si="154"/>
        <v>7.6681634926148865</v>
      </c>
      <c r="AP150" s="19">
        <f t="shared" si="154"/>
        <v>7.6676085083957748</v>
      </c>
      <c r="AQ150" s="19">
        <f t="shared" si="154"/>
        <v>7.6641049073784497</v>
      </c>
      <c r="AR150" s="19">
        <f t="shared" si="154"/>
        <v>7.6433116824231107</v>
      </c>
      <c r="AS150" s="19">
        <f t="shared" si="154"/>
        <v>7.547304043156462</v>
      </c>
      <c r="AT150" s="19">
        <f t="shared" si="154"/>
        <v>7.2804536462707956</v>
      </c>
      <c r="AU150" s="19">
        <f t="shared" si="174"/>
        <v>6.8358289600934832</v>
      </c>
    </row>
    <row r="151" spans="1:47">
      <c r="A151" s="37" t="s">
        <v>195</v>
      </c>
      <c r="B151" s="87" t="s">
        <v>92</v>
      </c>
      <c r="C151" s="37">
        <v>55852.496899999998</v>
      </c>
      <c r="D151" s="37">
        <v>2.0000000000000001E-4</v>
      </c>
      <c r="E151" s="92">
        <f t="shared" si="157"/>
        <v>-6.1714418385206155E-3</v>
      </c>
      <c r="F151" s="19">
        <f t="shared" si="158"/>
        <v>0</v>
      </c>
      <c r="G151" s="19">
        <f t="shared" si="159"/>
        <v>-1.5100000004167669E-2</v>
      </c>
      <c r="H151" s="19"/>
      <c r="I151" s="19"/>
      <c r="J151" s="20"/>
      <c r="K151" s="19">
        <f t="shared" si="156"/>
        <v>-1.5100000004167669E-2</v>
      </c>
      <c r="L151" s="19"/>
      <c r="M151" s="19"/>
      <c r="N151" s="19"/>
      <c r="O151" s="19">
        <f t="shared" ca="1" si="141"/>
        <v>-1.5787785921740915E-2</v>
      </c>
      <c r="P151" s="21">
        <f t="shared" si="175"/>
        <v>-1.0638094480685087E-3</v>
      </c>
      <c r="Q151" s="22">
        <f t="shared" si="160"/>
        <v>40833.996899999998</v>
      </c>
      <c r="R151" s="19">
        <f t="shared" si="155"/>
        <v>1.9701464532712726E-4</v>
      </c>
      <c r="S151" s="137">
        <v>1</v>
      </c>
      <c r="T151" s="19"/>
      <c r="U151" s="19"/>
      <c r="V151" s="19"/>
      <c r="Z151">
        <f t="shared" si="161"/>
        <v>0</v>
      </c>
      <c r="AA151" s="19">
        <f t="shared" si="162"/>
        <v>-1.6617893673252684E-2</v>
      </c>
      <c r="AB151" s="19">
        <f t="shared" si="163"/>
        <v>4.5408422101650761E-4</v>
      </c>
      <c r="AC151" s="19">
        <f t="shared" si="164"/>
        <v>-1.403619055609916E-2</v>
      </c>
      <c r="AD151" s="19">
        <f t="shared" si="165"/>
        <v>1.5178936690850159E-3</v>
      </c>
      <c r="AE151" s="19">
        <f t="shared" si="166"/>
        <v>2.3040011906483717E-6</v>
      </c>
      <c r="AF151">
        <f t="shared" si="167"/>
        <v>-1.403619055609916E-2</v>
      </c>
      <c r="AG151" s="137"/>
      <c r="AH151">
        <f t="shared" si="168"/>
        <v>-1.5554084225184176E-2</v>
      </c>
      <c r="AI151">
        <f t="shared" si="169"/>
        <v>0.33349756899328886</v>
      </c>
      <c r="AJ151">
        <f t="shared" si="170"/>
        <v>-0.22425877470625202</v>
      </c>
      <c r="AK151">
        <f t="shared" si="171"/>
        <v>0.52267330874840012</v>
      </c>
      <c r="AL151">
        <f t="shared" si="172"/>
        <v>2.4765584296509253</v>
      </c>
      <c r="AM151">
        <f t="shared" si="173"/>
        <v>2.8956992734362044</v>
      </c>
      <c r="AN151" s="19">
        <f t="shared" ref="AN151:AT160" si="176">$AU151+$AB$7*SIN(AO151)</f>
        <v>7.6727602732757978</v>
      </c>
      <c r="AO151" s="19">
        <f t="shared" si="176"/>
        <v>7.6726825149652802</v>
      </c>
      <c r="AP151" s="19">
        <f t="shared" si="176"/>
        <v>7.6721740670691618</v>
      </c>
      <c r="AQ151" s="19">
        <f t="shared" si="176"/>
        <v>7.6688834577907325</v>
      </c>
      <c r="AR151" s="19">
        <f t="shared" si="176"/>
        <v>7.6488450941443684</v>
      </c>
      <c r="AS151" s="19">
        <f t="shared" si="176"/>
        <v>7.5541126535807743</v>
      </c>
      <c r="AT151" s="19">
        <f t="shared" si="176"/>
        <v>7.2870090889472241</v>
      </c>
      <c r="AU151" s="19">
        <f t="shared" si="174"/>
        <v>6.8396401126397208</v>
      </c>
    </row>
    <row r="152" spans="1:47">
      <c r="A152" s="37" t="s">
        <v>198</v>
      </c>
      <c r="B152" s="87" t="s">
        <v>89</v>
      </c>
      <c r="C152" s="37">
        <v>55865.9522</v>
      </c>
      <c r="D152" s="37">
        <v>4.0000000000000002E-4</v>
      </c>
      <c r="E152" s="92">
        <f t="shared" si="157"/>
        <v>5.4930736804751428</v>
      </c>
      <c r="F152" s="19">
        <f t="shared" si="158"/>
        <v>5.5</v>
      </c>
      <c r="G152" s="19">
        <f t="shared" si="159"/>
        <v>-1.6947000003710855E-2</v>
      </c>
      <c r="H152" s="19"/>
      <c r="I152" s="19"/>
      <c r="J152" s="20"/>
      <c r="K152" s="19">
        <f t="shared" si="156"/>
        <v>-1.6947000003710855E-2</v>
      </c>
      <c r="L152" s="19"/>
      <c r="M152" s="19"/>
      <c r="N152" s="19"/>
      <c r="O152" s="19">
        <f t="shared" ref="O152:O162" ca="1" si="177">+C$11+C$12*F152</f>
        <v>-1.5668106052425298E-2</v>
      </c>
      <c r="P152" s="21">
        <f t="shared" si="175"/>
        <v>-1.0663875547603835E-3</v>
      </c>
      <c r="Q152" s="22">
        <f t="shared" si="160"/>
        <v>40847.4522</v>
      </c>
      <c r="R152" s="19">
        <f t="shared" si="155"/>
        <v>2.5219385175376073E-4</v>
      </c>
      <c r="S152" s="137">
        <v>1</v>
      </c>
      <c r="T152" s="19"/>
      <c r="U152" s="19"/>
      <c r="V152" s="19"/>
      <c r="Z152">
        <f t="shared" si="161"/>
        <v>5.5</v>
      </c>
      <c r="AA152" s="19">
        <f t="shared" si="162"/>
        <v>-1.6465078900013044E-2</v>
      </c>
      <c r="AB152" s="19">
        <f t="shared" si="163"/>
        <v>-1.5483086584581942E-3</v>
      </c>
      <c r="AC152" s="19">
        <f t="shared" si="164"/>
        <v>-1.5880612448950473E-2</v>
      </c>
      <c r="AD152" s="19">
        <f t="shared" si="165"/>
        <v>-4.8192110369781049E-4</v>
      </c>
      <c r="AE152" s="19">
        <f t="shared" si="166"/>
        <v>2.3224795018931581E-7</v>
      </c>
      <c r="AF152">
        <f t="shared" si="167"/>
        <v>-1.5880612448950473E-2</v>
      </c>
      <c r="AG152" s="137"/>
      <c r="AH152">
        <f t="shared" si="168"/>
        <v>-1.5398691345252661E-2</v>
      </c>
      <c r="AI152">
        <f t="shared" si="169"/>
        <v>0.32820860617802705</v>
      </c>
      <c r="AJ152">
        <f t="shared" si="170"/>
        <v>-0.21432135846994513</v>
      </c>
      <c r="AK152">
        <f t="shared" si="171"/>
        <v>0.51585773368496379</v>
      </c>
      <c r="AL152">
        <f t="shared" si="172"/>
        <v>2.4867438104919888</v>
      </c>
      <c r="AM152">
        <f t="shared" si="173"/>
        <v>2.9442103588390403</v>
      </c>
      <c r="AN152" s="19">
        <f t="shared" si="176"/>
        <v>7.6891259928807472</v>
      </c>
      <c r="AO152" s="19">
        <f t="shared" si="176"/>
        <v>7.6890754555171208</v>
      </c>
      <c r="AP152" s="19">
        <f t="shared" si="176"/>
        <v>7.6887123877007442</v>
      </c>
      <c r="AQ152" s="19">
        <f t="shared" si="176"/>
        <v>7.6861269303032893</v>
      </c>
      <c r="AR152" s="19">
        <f t="shared" si="176"/>
        <v>7.6687464659407949</v>
      </c>
      <c r="AS152" s="19">
        <f t="shared" si="176"/>
        <v>7.5787894460295639</v>
      </c>
      <c r="AT152" s="19">
        <f t="shared" si="176"/>
        <v>7.3109898161949678</v>
      </c>
      <c r="AU152" s="19">
        <f t="shared" si="174"/>
        <v>6.8536143386425916</v>
      </c>
    </row>
    <row r="153" spans="1:47">
      <c r="A153" s="37" t="s">
        <v>198</v>
      </c>
      <c r="B153" s="87" t="s">
        <v>89</v>
      </c>
      <c r="C153" s="37">
        <v>55865.952700000002</v>
      </c>
      <c r="D153" s="37">
        <v>4.0000000000000002E-4</v>
      </c>
      <c r="E153" s="92">
        <f t="shared" si="157"/>
        <v>5.4932780328546302</v>
      </c>
      <c r="F153" s="19">
        <f t="shared" si="158"/>
        <v>5.5</v>
      </c>
      <c r="G153" s="19">
        <f t="shared" si="159"/>
        <v>-1.6447000001790002E-2</v>
      </c>
      <c r="H153" s="19"/>
      <c r="I153" s="19"/>
      <c r="J153" s="20"/>
      <c r="K153" s="19">
        <f t="shared" si="156"/>
        <v>-1.6447000001790002E-2</v>
      </c>
      <c r="L153" s="19"/>
      <c r="M153" s="19"/>
      <c r="N153" s="19"/>
      <c r="O153" s="19">
        <f t="shared" ca="1" si="177"/>
        <v>-1.5668106052425298E-2</v>
      </c>
      <c r="P153" s="21">
        <f t="shared" si="175"/>
        <v>-1.0663875547603835E-3</v>
      </c>
      <c r="Q153" s="22">
        <f t="shared" si="160"/>
        <v>40847.452700000002</v>
      </c>
      <c r="R153" s="19">
        <f t="shared" si="155"/>
        <v>2.3656323924572243E-4</v>
      </c>
      <c r="S153" s="137">
        <v>1</v>
      </c>
      <c r="T153" s="19"/>
      <c r="U153" s="19"/>
      <c r="V153" s="19"/>
      <c r="Z153">
        <f t="shared" si="161"/>
        <v>5.5</v>
      </c>
      <c r="AA153" s="19">
        <f t="shared" si="162"/>
        <v>-1.6465078900013044E-2</v>
      </c>
      <c r="AB153" s="19">
        <f t="shared" si="163"/>
        <v>-1.0483086565373414E-3</v>
      </c>
      <c r="AC153" s="19">
        <f t="shared" si="164"/>
        <v>-1.5380612447029618E-2</v>
      </c>
      <c r="AD153" s="19">
        <f t="shared" si="165"/>
        <v>1.8078898223042317E-5</v>
      </c>
      <c r="AE153" s="19">
        <f t="shared" si="166"/>
        <v>3.2684656095912263E-10</v>
      </c>
      <c r="AF153">
        <f t="shared" si="167"/>
        <v>-1.5380612447029618E-2</v>
      </c>
      <c r="AG153" s="137"/>
      <c r="AH153">
        <f t="shared" si="168"/>
        <v>-1.5398691345252661E-2</v>
      </c>
      <c r="AI153">
        <f t="shared" si="169"/>
        <v>0.32820860617802705</v>
      </c>
      <c r="AJ153">
        <f t="shared" si="170"/>
        <v>-0.21432135846994513</v>
      </c>
      <c r="AK153">
        <f t="shared" si="171"/>
        <v>0.51585773368496379</v>
      </c>
      <c r="AL153">
        <f t="shared" si="172"/>
        <v>2.4867438104919888</v>
      </c>
      <c r="AM153">
        <f t="shared" si="173"/>
        <v>2.9442103588390403</v>
      </c>
      <c r="AN153" s="19">
        <f t="shared" si="176"/>
        <v>7.6891259928807472</v>
      </c>
      <c r="AO153" s="19">
        <f t="shared" si="176"/>
        <v>7.6890754555171208</v>
      </c>
      <c r="AP153" s="19">
        <f t="shared" si="176"/>
        <v>7.6887123877007442</v>
      </c>
      <c r="AQ153" s="19">
        <f t="shared" si="176"/>
        <v>7.6861269303032893</v>
      </c>
      <c r="AR153" s="19">
        <f t="shared" si="176"/>
        <v>7.6687464659407949</v>
      </c>
      <c r="AS153" s="19">
        <f t="shared" si="176"/>
        <v>7.5787894460295639</v>
      </c>
      <c r="AT153" s="19">
        <f t="shared" si="176"/>
        <v>7.3109898161949678</v>
      </c>
      <c r="AU153" s="19">
        <f t="shared" si="174"/>
        <v>6.8536143386425916</v>
      </c>
    </row>
    <row r="154" spans="1:47">
      <c r="A154" s="37" t="s">
        <v>195</v>
      </c>
      <c r="B154" s="87" t="s">
        <v>89</v>
      </c>
      <c r="C154" s="37">
        <v>55868.396999999997</v>
      </c>
      <c r="D154" s="37">
        <v>2.9999999999999997E-4</v>
      </c>
      <c r="E154" s="92">
        <f t="shared" si="157"/>
        <v>6.4922750713781454</v>
      </c>
      <c r="F154" s="19">
        <f t="shared" si="158"/>
        <v>6.5</v>
      </c>
      <c r="G154" s="19">
        <f t="shared" si="159"/>
        <v>-1.8901000003097579E-2</v>
      </c>
      <c r="H154" s="19"/>
      <c r="I154" s="19"/>
      <c r="J154" s="20"/>
      <c r="K154" s="19">
        <f t="shared" si="156"/>
        <v>-1.8901000003097579E-2</v>
      </c>
      <c r="L154" s="19"/>
      <c r="M154" s="19"/>
      <c r="N154" s="19"/>
      <c r="O154" s="19">
        <f t="shared" ca="1" si="177"/>
        <v>-1.5646346076186098E-2</v>
      </c>
      <c r="P154" s="21">
        <f t="shared" si="175"/>
        <v>-1.0668560407986331E-3</v>
      </c>
      <c r="Q154" s="22">
        <f t="shared" si="160"/>
        <v>40849.896999999997</v>
      </c>
      <c r="R154" s="19">
        <f t="shared" si="155"/>
        <v>3.1805669086800391E-4</v>
      </c>
      <c r="S154" s="137">
        <v>1</v>
      </c>
      <c r="T154" s="19"/>
      <c r="U154" s="19"/>
      <c r="V154" s="19"/>
      <c r="Z154">
        <f t="shared" si="161"/>
        <v>6.5</v>
      </c>
      <c r="AA154" s="19">
        <f t="shared" si="162"/>
        <v>-1.6437121150105177E-2</v>
      </c>
      <c r="AB154" s="19">
        <f t="shared" si="163"/>
        <v>-3.5307348937910349E-3</v>
      </c>
      <c r="AC154" s="19">
        <f t="shared" si="164"/>
        <v>-1.7834143962298946E-2</v>
      </c>
      <c r="AD154" s="19">
        <f t="shared" si="165"/>
        <v>-2.4638788529924016E-3</v>
      </c>
      <c r="AE154" s="19">
        <f t="shared" si="166"/>
        <v>6.0706990022231522E-6</v>
      </c>
      <c r="AF154">
        <f t="shared" si="167"/>
        <v>-1.7834143962298946E-2</v>
      </c>
      <c r="AG154" s="137"/>
      <c r="AH154">
        <f t="shared" si="168"/>
        <v>-1.5370265109306544E-2</v>
      </c>
      <c r="AI154">
        <f t="shared" si="169"/>
        <v>0.32727228484693083</v>
      </c>
      <c r="AJ154">
        <f t="shared" si="170"/>
        <v>-0.21254600419558986</v>
      </c>
      <c r="AK154">
        <f t="shared" si="171"/>
        <v>0.51463608451097476</v>
      </c>
      <c r="AL154">
        <f t="shared" si="172"/>
        <v>2.4885610384207624</v>
      </c>
      <c r="AM154">
        <f t="shared" si="173"/>
        <v>2.9530187452317844</v>
      </c>
      <c r="AN154" s="19">
        <f t="shared" si="176"/>
        <v>7.692073508306553</v>
      </c>
      <c r="AO154" s="19">
        <f t="shared" si="176"/>
        <v>7.6920269508093417</v>
      </c>
      <c r="AP154" s="19">
        <f t="shared" si="176"/>
        <v>7.6916864176602484</v>
      </c>
      <c r="AQ154" s="19">
        <f t="shared" si="176"/>
        <v>7.6892168842168278</v>
      </c>
      <c r="AR154" s="19">
        <f t="shared" si="176"/>
        <v>7.6723006243887539</v>
      </c>
      <c r="AS154" s="19">
        <f t="shared" si="176"/>
        <v>7.5832273648877297</v>
      </c>
      <c r="AT154" s="19">
        <f t="shared" si="176"/>
        <v>7.3153404096421495</v>
      </c>
      <c r="AU154" s="19">
        <f t="shared" si="174"/>
        <v>6.8561551070067512</v>
      </c>
    </row>
    <row r="155" spans="1:47">
      <c r="A155" s="37" t="s">
        <v>198</v>
      </c>
      <c r="B155" s="87" t="s">
        <v>89</v>
      </c>
      <c r="C155" s="37">
        <v>55875.740400000002</v>
      </c>
      <c r="D155" s="37">
        <v>5.0000000000000001E-4</v>
      </c>
      <c r="E155" s="92">
        <f t="shared" si="157"/>
        <v>9.4935575869090094</v>
      </c>
      <c r="F155" s="19">
        <f t="shared" si="158"/>
        <v>9.5</v>
      </c>
      <c r="G155" s="19">
        <f t="shared" si="159"/>
        <v>-1.5763000003062189E-2</v>
      </c>
      <c r="H155" s="19"/>
      <c r="I155" s="19"/>
      <c r="J155" s="20"/>
      <c r="K155" s="19">
        <f t="shared" si="156"/>
        <v>-1.5763000003062189E-2</v>
      </c>
      <c r="L155" s="19"/>
      <c r="M155" s="19"/>
      <c r="N155" s="19"/>
      <c r="O155" s="19">
        <f t="shared" ca="1" si="177"/>
        <v>-1.5581066147468488E-2</v>
      </c>
      <c r="P155" s="21">
        <f t="shared" si="175"/>
        <v>-1.0682610177447655E-3</v>
      </c>
      <c r="Q155" s="22">
        <f t="shared" si="160"/>
        <v>40857.240400000002</v>
      </c>
      <c r="R155" s="19">
        <f t="shared" si="155"/>
        <v>2.1593535384660775E-4</v>
      </c>
      <c r="S155" s="137">
        <v>1</v>
      </c>
      <c r="T155" s="19"/>
      <c r="U155" s="19"/>
      <c r="V155" s="19"/>
      <c r="Z155">
        <f t="shared" si="161"/>
        <v>9.5</v>
      </c>
      <c r="AA155" s="19">
        <f t="shared" si="162"/>
        <v>-1.6352941362587473E-2</v>
      </c>
      <c r="AB155" s="19">
        <f t="shared" si="163"/>
        <v>-4.7831965821948201E-4</v>
      </c>
      <c r="AC155" s="19">
        <f t="shared" si="164"/>
        <v>-1.4694738985317424E-2</v>
      </c>
      <c r="AD155" s="19">
        <f t="shared" si="165"/>
        <v>5.8994135952528462E-4</v>
      </c>
      <c r="AE155" s="19">
        <f t="shared" si="166"/>
        <v>3.4803080767854114E-7</v>
      </c>
      <c r="AF155">
        <f t="shared" si="167"/>
        <v>-1.4694738985317424E-2</v>
      </c>
      <c r="AG155" s="137"/>
      <c r="AH155">
        <f t="shared" si="168"/>
        <v>-1.5284680344842707E-2</v>
      </c>
      <c r="AI155">
        <f t="shared" si="169"/>
        <v>0.32450820818376036</v>
      </c>
      <c r="AJ155">
        <f t="shared" si="170"/>
        <v>-0.20727614847458156</v>
      </c>
      <c r="AK155">
        <f t="shared" si="171"/>
        <v>0.51100265890183216</v>
      </c>
      <c r="AL155">
        <f t="shared" si="172"/>
        <v>2.4939509868586405</v>
      </c>
      <c r="AM155">
        <f t="shared" si="173"/>
        <v>2.979424969076828</v>
      </c>
      <c r="AN155" s="19">
        <f t="shared" si="176"/>
        <v>7.700865640500183</v>
      </c>
      <c r="AO155" s="19">
        <f t="shared" si="176"/>
        <v>7.7008295099135049</v>
      </c>
      <c r="AP155" s="19">
        <f t="shared" si="176"/>
        <v>7.7005501438229258</v>
      </c>
      <c r="AQ155" s="19">
        <f t="shared" si="176"/>
        <v>7.6984068528988381</v>
      </c>
      <c r="AR155" s="19">
        <f t="shared" si="176"/>
        <v>7.6828471023369023</v>
      </c>
      <c r="AS155" s="19">
        <f t="shared" si="176"/>
        <v>7.5964508304636267</v>
      </c>
      <c r="AT155" s="19">
        <f t="shared" si="176"/>
        <v>7.3283743577206861</v>
      </c>
      <c r="AU155" s="19">
        <f t="shared" si="174"/>
        <v>6.8637774120992265</v>
      </c>
    </row>
    <row r="156" spans="1:47">
      <c r="A156" s="37" t="s">
        <v>198</v>
      </c>
      <c r="B156" s="87" t="s">
        <v>89</v>
      </c>
      <c r="C156" s="37">
        <v>55940.579599999997</v>
      </c>
      <c r="D156" s="37">
        <v>8.9999999999999998E-4</v>
      </c>
      <c r="E156" s="92">
        <f t="shared" si="157"/>
        <v>35.993647093248796</v>
      </c>
      <c r="F156" s="19">
        <f t="shared" si="158"/>
        <v>36</v>
      </c>
      <c r="G156" s="19">
        <f t="shared" si="159"/>
        <v>-1.5544000001682434E-2</v>
      </c>
      <c r="H156" s="19"/>
      <c r="I156" s="19"/>
      <c r="J156" s="20"/>
      <c r="K156" s="19">
        <f t="shared" si="156"/>
        <v>-1.5544000001682434E-2</v>
      </c>
      <c r="L156" s="19"/>
      <c r="M156" s="19"/>
      <c r="N156" s="19"/>
      <c r="O156" s="19">
        <f t="shared" ca="1" si="177"/>
        <v>-1.5004426777129612E-2</v>
      </c>
      <c r="P156" s="21">
        <f t="shared" si="175"/>
        <v>-1.0806403013051301E-3</v>
      </c>
      <c r="Q156" s="22">
        <f t="shared" si="160"/>
        <v>40922.079599999997</v>
      </c>
      <c r="R156" s="19">
        <f t="shared" si="155"/>
        <v>2.0918877382249823E-4</v>
      </c>
      <c r="S156" s="137">
        <v>1</v>
      </c>
      <c r="T156" s="19"/>
      <c r="U156" s="19"/>
      <c r="V156" s="19"/>
      <c r="Z156">
        <f t="shared" si="161"/>
        <v>36</v>
      </c>
      <c r="AA156" s="19">
        <f t="shared" si="162"/>
        <v>-1.5591883462308578E-2</v>
      </c>
      <c r="AB156" s="19">
        <f t="shared" si="163"/>
        <v>-1.0327568406789858E-3</v>
      </c>
      <c r="AC156" s="19">
        <f t="shared" si="164"/>
        <v>-1.4463359700377303E-2</v>
      </c>
      <c r="AD156" s="19">
        <f t="shared" si="165"/>
        <v>4.7883460626143431E-5</v>
      </c>
      <c r="AE156" s="19">
        <f t="shared" si="166"/>
        <v>2.2928258015354281E-9</v>
      </c>
      <c r="AF156">
        <f t="shared" si="167"/>
        <v>-1.4463359700377303E-2</v>
      </c>
      <c r="AG156" s="137"/>
      <c r="AH156">
        <f t="shared" si="168"/>
        <v>-1.4511243161003448E-2</v>
      </c>
      <c r="AI156">
        <f t="shared" si="169"/>
        <v>0.30268653392532607</v>
      </c>
      <c r="AJ156">
        <f t="shared" si="170"/>
        <v>-0.16404790564422816</v>
      </c>
      <c r="AK156">
        <f t="shared" si="171"/>
        <v>0.48079809509479193</v>
      </c>
      <c r="AL156">
        <f t="shared" si="172"/>
        <v>2.5379480376078676</v>
      </c>
      <c r="AM156">
        <f t="shared" si="173"/>
        <v>3.2119839309070715</v>
      </c>
      <c r="AN156" s="19">
        <f t="shared" si="176"/>
        <v>7.7755029776485234</v>
      </c>
      <c r="AO156" s="19">
        <f t="shared" si="176"/>
        <v>7.775501126747864</v>
      </c>
      <c r="AP156" s="19">
        <f t="shared" si="176"/>
        <v>7.7754732587549951</v>
      </c>
      <c r="AQ156" s="19">
        <f t="shared" si="176"/>
        <v>7.7750548526696832</v>
      </c>
      <c r="AR156" s="19">
        <f t="shared" si="176"/>
        <v>7.7690197951793198</v>
      </c>
      <c r="AS156" s="19">
        <f t="shared" si="176"/>
        <v>7.7073423845625504</v>
      </c>
      <c r="AT156" s="19">
        <f t="shared" si="176"/>
        <v>7.4423000904890317</v>
      </c>
      <c r="AU156" s="19">
        <f t="shared" si="174"/>
        <v>6.9311077737494253</v>
      </c>
    </row>
    <row r="157" spans="1:47">
      <c r="A157" s="37" t="s">
        <v>198</v>
      </c>
      <c r="B157" s="87" t="s">
        <v>89</v>
      </c>
      <c r="C157" s="37">
        <v>55946.696000000004</v>
      </c>
      <c r="D157" s="37">
        <v>4.0000000000000002E-4</v>
      </c>
      <c r="E157" s="92">
        <f t="shared" si="157"/>
        <v>38.493448871444009</v>
      </c>
      <c r="F157" s="19">
        <f t="shared" si="158"/>
        <v>38.5</v>
      </c>
      <c r="G157" s="19">
        <f t="shared" si="159"/>
        <v>-1.6028999998525251E-2</v>
      </c>
      <c r="H157" s="19"/>
      <c r="I157" s="19"/>
      <c r="J157" s="20"/>
      <c r="K157" s="19">
        <f t="shared" si="156"/>
        <v>-1.6028999998525251E-2</v>
      </c>
      <c r="L157" s="19"/>
      <c r="M157" s="19"/>
      <c r="N157" s="19"/>
      <c r="O157" s="19">
        <f t="shared" ca="1" si="177"/>
        <v>-1.4950026836531604E-2</v>
      </c>
      <c r="P157" s="21">
        <f t="shared" si="175"/>
        <v>-1.0818052511843979E-3</v>
      </c>
      <c r="Q157" s="22">
        <f t="shared" si="160"/>
        <v>40928.196000000004</v>
      </c>
      <c r="R157" s="19">
        <f t="shared" si="155"/>
        <v>2.2341863081493397E-4</v>
      </c>
      <c r="S157" s="137">
        <v>1</v>
      </c>
      <c r="T157" s="19"/>
      <c r="U157" s="19"/>
      <c r="V157" s="19"/>
      <c r="Z157">
        <f t="shared" si="161"/>
        <v>38.5</v>
      </c>
      <c r="AA157" s="19">
        <f t="shared" si="162"/>
        <v>-1.5518685878468623E-2</v>
      </c>
      <c r="AB157" s="19">
        <f t="shared" si="163"/>
        <v>-1.5921193712410252E-3</v>
      </c>
      <c r="AC157" s="19">
        <f t="shared" si="164"/>
        <v>-1.4947194747340853E-2</v>
      </c>
      <c r="AD157" s="19">
        <f t="shared" si="165"/>
        <v>-5.1031412005662739E-4</v>
      </c>
      <c r="AE157" s="19">
        <f t="shared" si="166"/>
        <v>2.6042050112916989E-7</v>
      </c>
      <c r="AF157">
        <f t="shared" si="167"/>
        <v>-1.4947194747340853E-2</v>
      </c>
      <c r="AG157" s="137"/>
      <c r="AH157">
        <f t="shared" si="168"/>
        <v>-1.4436880627284225E-2</v>
      </c>
      <c r="AI157">
        <f t="shared" si="169"/>
        <v>0.30084043949348704</v>
      </c>
      <c r="AJ157">
        <f t="shared" si="170"/>
        <v>-0.16024845645771946</v>
      </c>
      <c r="AK157">
        <f t="shared" si="171"/>
        <v>0.47810959744413811</v>
      </c>
      <c r="AL157">
        <f t="shared" si="172"/>
        <v>2.5417984439929864</v>
      </c>
      <c r="AM157">
        <f t="shared" si="173"/>
        <v>3.2339067405307476</v>
      </c>
      <c r="AN157" s="19">
        <f t="shared" si="176"/>
        <v>7.7822859283214534</v>
      </c>
      <c r="AO157" s="19">
        <f t="shared" si="176"/>
        <v>7.7822846750646271</v>
      </c>
      <c r="AP157" s="19">
        <f t="shared" si="176"/>
        <v>7.7822640229529503</v>
      </c>
      <c r="AQ157" s="19">
        <f t="shared" si="176"/>
        <v>7.7819245528331926</v>
      </c>
      <c r="AR157" s="19">
        <f t="shared" si="176"/>
        <v>7.7765571490963454</v>
      </c>
      <c r="AS157" s="19">
        <f t="shared" si="176"/>
        <v>7.717253637305439</v>
      </c>
      <c r="AT157" s="19">
        <f t="shared" si="176"/>
        <v>7.4529314289096629</v>
      </c>
      <c r="AU157" s="19">
        <f t="shared" si="174"/>
        <v>6.9374596946598217</v>
      </c>
    </row>
    <row r="158" spans="1:47">
      <c r="A158" s="88" t="s">
        <v>200</v>
      </c>
      <c r="B158" s="89" t="s">
        <v>92</v>
      </c>
      <c r="C158" s="90">
        <v>56221.960500000001</v>
      </c>
      <c r="D158" s="90">
        <v>5.9999999999999995E-4</v>
      </c>
      <c r="E158" s="92">
        <f t="shared" si="157"/>
        <v>150.99535956618385</v>
      </c>
      <c r="F158" s="19">
        <f t="shared" si="158"/>
        <v>151</v>
      </c>
      <c r="G158" s="19">
        <f t="shared" si="159"/>
        <v>-1.1354000002029352E-2</v>
      </c>
      <c r="H158" s="19"/>
      <c r="I158" s="19"/>
      <c r="J158" s="20"/>
      <c r="K158" s="19">
        <f t="shared" si="156"/>
        <v>-1.1354000002029352E-2</v>
      </c>
      <c r="L158" s="19"/>
      <c r="M158" s="19"/>
      <c r="N158" s="19"/>
      <c r="O158" s="19">
        <f t="shared" ca="1" si="177"/>
        <v>-1.2502029509621281E-2</v>
      </c>
      <c r="P158" s="21">
        <f t="shared" si="175"/>
        <v>-1.1337092358371641E-3</v>
      </c>
      <c r="Q158" s="22">
        <f t="shared" si="160"/>
        <v>41203.460500000001</v>
      </c>
      <c r="R158" s="19">
        <f t="shared" si="155"/>
        <v>1.044543433455133E-4</v>
      </c>
      <c r="S158" s="137">
        <v>1</v>
      </c>
      <c r="T158" s="19"/>
      <c r="U158" s="19"/>
      <c r="V158" s="19"/>
      <c r="Z158">
        <f t="shared" si="161"/>
        <v>151</v>
      </c>
      <c r="AA158" s="19">
        <f t="shared" si="162"/>
        <v>-1.2092770199970248E-2</v>
      </c>
      <c r="AB158" s="19">
        <f t="shared" si="163"/>
        <v>-3.9493903789626812E-4</v>
      </c>
      <c r="AC158" s="19">
        <f t="shared" si="164"/>
        <v>-1.0220290766192188E-2</v>
      </c>
      <c r="AD158" s="19">
        <f t="shared" si="165"/>
        <v>7.3877019794089602E-4</v>
      </c>
      <c r="AE158" s="19">
        <f t="shared" si="166"/>
        <v>5.4578140536563069E-7</v>
      </c>
      <c r="AF158">
        <f t="shared" si="167"/>
        <v>-1.0220290766192188E-2</v>
      </c>
      <c r="AG158" s="137"/>
      <c r="AH158">
        <f t="shared" si="168"/>
        <v>-1.0959060964133084E-2</v>
      </c>
      <c r="AI158">
        <f t="shared" si="169"/>
        <v>0.24196822530298179</v>
      </c>
      <c r="AJ158">
        <f t="shared" si="170"/>
        <v>-2.360443331412385E-2</v>
      </c>
      <c r="AK158">
        <f t="shared" si="171"/>
        <v>0.37788980770264913</v>
      </c>
      <c r="AL158">
        <f t="shared" si="172"/>
        <v>2.6791341753675986</v>
      </c>
      <c r="AM158">
        <f t="shared" si="173"/>
        <v>4.2473600276102239</v>
      </c>
      <c r="AN158" s="19">
        <f t="shared" si="176"/>
        <v>8.0534941890282781</v>
      </c>
      <c r="AO158" s="19">
        <f t="shared" si="176"/>
        <v>8.0535091237280056</v>
      </c>
      <c r="AP158" s="19">
        <f t="shared" si="176"/>
        <v>8.0534201441794746</v>
      </c>
      <c r="AQ158" s="19">
        <f t="shared" si="176"/>
        <v>8.053949699046262</v>
      </c>
      <c r="AR158" s="19">
        <f t="shared" si="176"/>
        <v>8.0507773797852966</v>
      </c>
      <c r="AS158" s="19">
        <f t="shared" si="176"/>
        <v>8.0690922742854543</v>
      </c>
      <c r="AT158" s="19">
        <f t="shared" si="176"/>
        <v>7.9073550558292158</v>
      </c>
      <c r="AU158" s="19">
        <f t="shared" si="174"/>
        <v>7.2232961356276491</v>
      </c>
    </row>
    <row r="159" spans="1:47">
      <c r="A159" s="91" t="s">
        <v>199</v>
      </c>
      <c r="B159" s="84" t="s">
        <v>89</v>
      </c>
      <c r="C159" s="83">
        <v>56232.967700000001</v>
      </c>
      <c r="D159" s="83">
        <v>6.0000000000000006E-4</v>
      </c>
      <c r="E159" s="92">
        <f t="shared" si="157"/>
        <v>155.49405457189346</v>
      </c>
      <c r="F159" s="19">
        <f t="shared" si="158"/>
        <v>155.5</v>
      </c>
      <c r="G159" s="19">
        <f t="shared" si="159"/>
        <v>-1.4546999998856336E-2</v>
      </c>
      <c r="H159" s="19"/>
      <c r="I159" s="19"/>
      <c r="J159" s="20"/>
      <c r="K159" s="19">
        <f t="shared" si="156"/>
        <v>-1.4546999998856336E-2</v>
      </c>
      <c r="L159" s="19"/>
      <c r="M159" s="19"/>
      <c r="N159" s="19"/>
      <c r="O159" s="19">
        <f t="shared" ca="1" si="177"/>
        <v>-1.2404109616544867E-2</v>
      </c>
      <c r="P159" s="21">
        <f t="shared" si="175"/>
        <v>-1.1357642839502414E-3</v>
      </c>
      <c r="Q159" s="22">
        <f t="shared" si="160"/>
        <v>41214.467700000001</v>
      </c>
      <c r="R159" s="19">
        <f t="shared" si="155"/>
        <v>1.7986124340077278E-4</v>
      </c>
      <c r="S159" s="137">
        <v>1</v>
      </c>
      <c r="Z159">
        <f t="shared" si="161"/>
        <v>155.5</v>
      </c>
      <c r="AA159" s="19">
        <f t="shared" si="162"/>
        <v>-1.195307322716465E-2</v>
      </c>
      <c r="AB159" s="19">
        <f t="shared" si="163"/>
        <v>-3.7296910556419271E-3</v>
      </c>
      <c r="AC159" s="19">
        <f t="shared" si="164"/>
        <v>-1.3411235714906095E-2</v>
      </c>
      <c r="AD159" s="19">
        <f t="shared" si="165"/>
        <v>-2.5939267716916861E-3</v>
      </c>
      <c r="AE159" s="19">
        <f t="shared" si="166"/>
        <v>6.7284560968988527E-6</v>
      </c>
      <c r="AF159">
        <f t="shared" si="167"/>
        <v>-1.3411235714906095E-2</v>
      </c>
      <c r="AG159" s="137"/>
      <c r="AH159">
        <f t="shared" si="168"/>
        <v>-1.0817308943214409E-2</v>
      </c>
      <c r="AI159">
        <f t="shared" si="169"/>
        <v>0.24030342314484254</v>
      </c>
      <c r="AJ159">
        <f t="shared" si="170"/>
        <v>-1.9180271850867472E-2</v>
      </c>
      <c r="AK159">
        <f t="shared" si="171"/>
        <v>0.37453169335906933</v>
      </c>
      <c r="AL159">
        <f t="shared" si="172"/>
        <v>2.6835593531145983</v>
      </c>
      <c r="AM159">
        <f t="shared" si="173"/>
        <v>4.2898875975639204</v>
      </c>
      <c r="AN159" s="19">
        <f t="shared" si="176"/>
        <v>8.0632496797970497</v>
      </c>
      <c r="AO159" s="19">
        <f t="shared" si="176"/>
        <v>8.0632687380616055</v>
      </c>
      <c r="AP159" s="19">
        <f t="shared" si="176"/>
        <v>8.0631604097099299</v>
      </c>
      <c r="AQ159" s="19">
        <f t="shared" si="176"/>
        <v>8.0637754210104138</v>
      </c>
      <c r="AR159" s="19">
        <f t="shared" si="176"/>
        <v>8.0602598375010093</v>
      </c>
      <c r="AS159" s="19">
        <f t="shared" si="176"/>
        <v>8.0796294714050347</v>
      </c>
      <c r="AT159" s="19">
        <f t="shared" si="176"/>
        <v>7.9244544157478698</v>
      </c>
      <c r="AU159" s="19">
        <f t="shared" si="174"/>
        <v>7.234729593266362</v>
      </c>
    </row>
    <row r="160" spans="1:47">
      <c r="A160" s="88" t="s">
        <v>200</v>
      </c>
      <c r="B160" s="89" t="s">
        <v>92</v>
      </c>
      <c r="C160" s="90">
        <v>56324.723100000003</v>
      </c>
      <c r="D160" s="90">
        <v>5.9999999999999995E-4</v>
      </c>
      <c r="E160" s="92">
        <f t="shared" si="157"/>
        <v>192.9949230695037</v>
      </c>
      <c r="F160" s="19">
        <f t="shared" si="158"/>
        <v>193</v>
      </c>
      <c r="G160" s="19">
        <f t="shared" si="159"/>
        <v>-1.2421999999787658E-2</v>
      </c>
      <c r="H160" s="19"/>
      <c r="I160" s="19"/>
      <c r="J160" s="20"/>
      <c r="K160" s="19">
        <f t="shared" si="156"/>
        <v>-1.2421999999787658E-2</v>
      </c>
      <c r="L160" s="19"/>
      <c r="M160" s="19"/>
      <c r="N160" s="19"/>
      <c r="O160" s="19">
        <f t="shared" ca="1" si="177"/>
        <v>-1.1588110507574759E-2</v>
      </c>
      <c r="P160" s="21">
        <f t="shared" si="175"/>
        <v>-1.1528265315116815E-3</v>
      </c>
      <c r="Q160" s="22">
        <f t="shared" si="160"/>
        <v>41306.223100000003</v>
      </c>
      <c r="R160" s="19">
        <f t="shared" si="155"/>
        <v>1.2699427065809523E-4</v>
      </c>
      <c r="S160" s="137">
        <v>1</v>
      </c>
      <c r="Z160">
        <f t="shared" si="161"/>
        <v>193</v>
      </c>
      <c r="AA160" s="19">
        <f t="shared" si="162"/>
        <v>-1.0788044255923545E-2</v>
      </c>
      <c r="AB160" s="19">
        <f t="shared" si="163"/>
        <v>-2.7867822753757949E-3</v>
      </c>
      <c r="AC160" s="19">
        <f t="shared" si="164"/>
        <v>-1.1269173468275977E-2</v>
      </c>
      <c r="AD160" s="19">
        <f t="shared" si="165"/>
        <v>-1.6339557438641138E-3</v>
      </c>
      <c r="AE160" s="19">
        <f t="shared" si="166"/>
        <v>2.6698113729065294E-6</v>
      </c>
      <c r="AF160">
        <f t="shared" si="167"/>
        <v>-1.1269173468275977E-2</v>
      </c>
      <c r="AG160" s="137"/>
      <c r="AH160">
        <f t="shared" si="168"/>
        <v>-9.6352177244118636E-3</v>
      </c>
      <c r="AI160">
        <f t="shared" si="169"/>
        <v>0.22777125765240136</v>
      </c>
      <c r="AJ160">
        <f t="shared" si="170"/>
        <v>1.5506001707067261E-2</v>
      </c>
      <c r="AK160">
        <f t="shared" si="171"/>
        <v>0.34795926156391088</v>
      </c>
      <c r="AL160">
        <f t="shared" si="172"/>
        <v>2.7182474243170112</v>
      </c>
      <c r="AM160">
        <f t="shared" si="173"/>
        <v>4.6535074952465854</v>
      </c>
      <c r="AN160" s="19">
        <f t="shared" si="176"/>
        <v>8.1420844109475379</v>
      </c>
      <c r="AO160" s="19">
        <f t="shared" si="176"/>
        <v>8.1421542222217091</v>
      </c>
      <c r="AP160" s="19">
        <f t="shared" si="176"/>
        <v>8.1418640682381049</v>
      </c>
      <c r="AQ160" s="19">
        <f t="shared" si="176"/>
        <v>8.1430681673137375</v>
      </c>
      <c r="AR160" s="19">
        <f t="shared" si="176"/>
        <v>8.1380388950296734</v>
      </c>
      <c r="AS160" s="19">
        <f t="shared" si="176"/>
        <v>8.1585097409493468</v>
      </c>
      <c r="AT160" s="19">
        <f t="shared" si="176"/>
        <v>8.0633752745485463</v>
      </c>
      <c r="AU160" s="19">
        <f t="shared" si="174"/>
        <v>7.330008406922305</v>
      </c>
    </row>
    <row r="161" spans="1:48">
      <c r="A161" s="88" t="s">
        <v>201</v>
      </c>
      <c r="B161" s="89" t="s">
        <v>92</v>
      </c>
      <c r="C161" s="90">
        <v>56588.9787</v>
      </c>
      <c r="D161" s="90">
        <v>5.0000000000000001E-4</v>
      </c>
      <c r="E161" s="92">
        <f t="shared" si="157"/>
        <v>300.99744396044605</v>
      </c>
      <c r="F161" s="19">
        <f t="shared" si="158"/>
        <v>301</v>
      </c>
      <c r="G161" s="19">
        <f t="shared" si="159"/>
        <v>-6.2539999998989515E-3</v>
      </c>
      <c r="H161" s="19"/>
      <c r="I161" s="19"/>
      <c r="J161" s="20"/>
      <c r="K161" s="19">
        <f t="shared" si="156"/>
        <v>-6.2539999998989515E-3</v>
      </c>
      <c r="L161" s="19"/>
      <c r="M161" s="19"/>
      <c r="N161" s="19"/>
      <c r="O161" s="19">
        <f t="shared" ca="1" si="177"/>
        <v>-9.2380330737408482E-3</v>
      </c>
      <c r="P161" s="21">
        <f t="shared" si="175"/>
        <v>-1.2013357141857836E-3</v>
      </c>
      <c r="Q161" s="22">
        <f t="shared" si="160"/>
        <v>41570.4787</v>
      </c>
      <c r="R161" s="19">
        <f t="shared" si="155"/>
        <v>2.5529416384121354E-5</v>
      </c>
      <c r="S161" s="137">
        <v>1</v>
      </c>
      <c r="Z161">
        <f t="shared" si="161"/>
        <v>301</v>
      </c>
      <c r="AA161" s="19">
        <f t="shared" si="162"/>
        <v>-7.4545161657658589E-3</v>
      </c>
      <c r="AB161" s="19">
        <f t="shared" si="163"/>
        <v>-8.1954831887640772E-7</v>
      </c>
      <c r="AC161" s="19">
        <f t="shared" si="164"/>
        <v>-5.0526642857131676E-3</v>
      </c>
      <c r="AD161" s="19">
        <f t="shared" si="165"/>
        <v>1.2005161658669074E-3</v>
      </c>
      <c r="AE161" s="19">
        <f t="shared" si="166"/>
        <v>1.4412390645077801E-6</v>
      </c>
      <c r="AF161">
        <f t="shared" si="167"/>
        <v>-5.0526642857131676E-3</v>
      </c>
      <c r="AG161" s="137"/>
      <c r="AH161">
        <f t="shared" si="168"/>
        <v>-6.2531804515800751E-3</v>
      </c>
      <c r="AI161">
        <f t="shared" si="169"/>
        <v>0.20141477492699256</v>
      </c>
      <c r="AJ161">
        <f t="shared" si="170"/>
        <v>9.8937156197868401E-2</v>
      </c>
      <c r="AK161">
        <f t="shared" si="171"/>
        <v>0.28226674708677624</v>
      </c>
      <c r="AL161">
        <f t="shared" si="172"/>
        <v>2.8018400812548809</v>
      </c>
      <c r="AM161">
        <f t="shared" si="173"/>
        <v>5.8299021455320048</v>
      </c>
      <c r="AN161" s="19">
        <f t="shared" ref="AN161:AT162" si="178">$AU161+$AB$7*SIN(AO161)</f>
        <v>8.3498646545548993</v>
      </c>
      <c r="AO161" s="19">
        <f t="shared" si="178"/>
        <v>8.34868889486909</v>
      </c>
      <c r="AP161" s="19">
        <f t="shared" si="178"/>
        <v>8.3516048139360013</v>
      </c>
      <c r="AQ161" s="19">
        <f t="shared" si="178"/>
        <v>8.3443440794932577</v>
      </c>
      <c r="AR161" s="19">
        <f t="shared" si="178"/>
        <v>8.3622471050660767</v>
      </c>
      <c r="AS161" s="19">
        <f t="shared" si="178"/>
        <v>8.3169586706988436</v>
      </c>
      <c r="AT161" s="19">
        <f t="shared" si="178"/>
        <v>8.4251724100287078</v>
      </c>
      <c r="AU161" s="19">
        <f t="shared" si="174"/>
        <v>7.6044113902514194</v>
      </c>
    </row>
    <row r="162" spans="1:48">
      <c r="A162" s="88" t="s">
        <v>201</v>
      </c>
      <c r="B162" s="89" t="s">
        <v>92</v>
      </c>
      <c r="C162" s="90">
        <v>56610.996400000004</v>
      </c>
      <c r="D162" s="90">
        <v>8.0000000000000004E-4</v>
      </c>
      <c r="E162" s="92">
        <f t="shared" si="157"/>
        <v>309.99618269756633</v>
      </c>
      <c r="F162" s="19">
        <f t="shared" si="158"/>
        <v>310</v>
      </c>
      <c r="G162" s="19">
        <f t="shared" si="159"/>
        <v>-9.3399999968823977E-3</v>
      </c>
      <c r="H162" s="19"/>
      <c r="I162" s="19"/>
      <c r="J162" s="20"/>
      <c r="K162" s="19">
        <f t="shared" si="156"/>
        <v>-9.3399999968823977E-3</v>
      </c>
      <c r="L162" s="19"/>
      <c r="M162" s="19"/>
      <c r="N162" s="19"/>
      <c r="O162" s="19">
        <f t="shared" ca="1" si="177"/>
        <v>-9.0421932875880233E-3</v>
      </c>
      <c r="P162" s="21">
        <f t="shared" si="175"/>
        <v>-1.2053359235292252E-3</v>
      </c>
      <c r="Q162" s="22">
        <f t="shared" si="160"/>
        <v>41592.496400000004</v>
      </c>
      <c r="R162" s="19">
        <f t="shared" si="155"/>
        <v>6.6172759586302822E-5</v>
      </c>
      <c r="S162" s="137">
        <v>1</v>
      </c>
      <c r="Z162">
        <f t="shared" si="161"/>
        <v>310</v>
      </c>
      <c r="AA162" s="19">
        <f t="shared" si="162"/>
        <v>-7.178843251014113E-3</v>
      </c>
      <c r="AB162" s="19">
        <f t="shared" si="163"/>
        <v>-3.3664926693975101E-3</v>
      </c>
      <c r="AC162" s="19">
        <f t="shared" si="164"/>
        <v>-8.1346640733531723E-3</v>
      </c>
      <c r="AD162" s="19">
        <f t="shared" si="165"/>
        <v>-2.1611567458682847E-3</v>
      </c>
      <c r="AE162" s="19">
        <f t="shared" si="166"/>
        <v>4.6705984802119939E-6</v>
      </c>
      <c r="AF162">
        <f t="shared" si="167"/>
        <v>-8.1346640733531723E-3</v>
      </c>
      <c r="AG162" s="137"/>
      <c r="AH162">
        <f t="shared" si="168"/>
        <v>-5.9735073274848876E-3</v>
      </c>
      <c r="AI162">
        <f t="shared" si="169"/>
        <v>0.19968806561636565</v>
      </c>
      <c r="AJ162">
        <f t="shared" si="170"/>
        <v>0.10507616371313189</v>
      </c>
      <c r="AK162">
        <f t="shared" si="171"/>
        <v>0.27733316768641542</v>
      </c>
      <c r="AL162">
        <f t="shared" si="172"/>
        <v>2.8080112895952198</v>
      </c>
      <c r="AM162">
        <f t="shared" si="173"/>
        <v>5.9398384892311347</v>
      </c>
      <c r="AN162" s="19">
        <f t="shared" si="178"/>
        <v>8.3662226026852746</v>
      </c>
      <c r="AO162" s="19">
        <f t="shared" si="178"/>
        <v>8.3646397891743813</v>
      </c>
      <c r="AP162" s="19">
        <f t="shared" si="178"/>
        <v>8.3684503034317288</v>
      </c>
      <c r="AQ162" s="19">
        <f t="shared" si="178"/>
        <v>8.3592324044604052</v>
      </c>
      <c r="AR162" s="19">
        <f t="shared" si="178"/>
        <v>8.3812790700958857</v>
      </c>
      <c r="AS162" s="19">
        <f t="shared" si="178"/>
        <v>8.3269957140852782</v>
      </c>
      <c r="AT162" s="19">
        <f t="shared" si="178"/>
        <v>8.4526080676012096</v>
      </c>
      <c r="AU162" s="19">
        <f t="shared" si="174"/>
        <v>7.6272783055288453</v>
      </c>
    </row>
    <row r="163" spans="1:48">
      <c r="A163" s="95" t="s">
        <v>275</v>
      </c>
      <c r="B163" s="94" t="str">
        <f>IF(K163="s","II","I")</f>
        <v>I</v>
      </c>
      <c r="C163" s="95">
        <v>56722.324699999997</v>
      </c>
      <c r="D163" s="95">
        <v>2.5999999999999999E-3</v>
      </c>
      <c r="E163" s="92">
        <f>+(C163-C$7)/C$8</f>
        <v>355.49658854138789</v>
      </c>
      <c r="F163" s="19">
        <f t="shared" si="158"/>
        <v>355.5</v>
      </c>
      <c r="G163" s="19">
        <f>+C163-(C$7+F163*C$8)</f>
        <v>-8.3470000026864E-3</v>
      </c>
      <c r="H163" s="19"/>
      <c r="I163" s="19"/>
      <c r="J163" s="20"/>
      <c r="K163" s="19">
        <f>G163</f>
        <v>-8.3470000026864E-3</v>
      </c>
      <c r="L163" s="19"/>
      <c r="M163" s="19"/>
      <c r="N163" s="19"/>
      <c r="O163" s="19">
        <f ca="1">+C$11+C$12*F163</f>
        <v>-8.0521143687042919E-3</v>
      </c>
      <c r="P163" s="21">
        <f>D$11+D$12*F163+D$13*F163^2</f>
        <v>-1.2254597726091884E-3</v>
      </c>
      <c r="Q163" s="22">
        <f>+C163-15018.5</f>
        <v>41703.824699999997</v>
      </c>
      <c r="R163" s="19">
        <f>+(P163-G163)^2</f>
        <v>5.0716335248608185E-5</v>
      </c>
      <c r="S163" s="137">
        <v>0.6</v>
      </c>
      <c r="Z163">
        <f>F163</f>
        <v>355.5</v>
      </c>
      <c r="AA163" s="19">
        <f>AB$3+AB$4*Z163+AB$5*Z163^2+AH163</f>
        <v>-1.2254597726091884E-3</v>
      </c>
      <c r="AB163" s="19">
        <f>IF(S163&lt;&gt;0,G163-AH163, -9999)</f>
        <v>-8.3470000026864E-3</v>
      </c>
      <c r="AC163" s="19">
        <f>+G163-P163</f>
        <v>-7.1215402300772116E-3</v>
      </c>
      <c r="AD163" s="19">
        <f>IF(S163&lt;&gt;0,G163-AA163, -9999)</f>
        <v>-7.1215402300772116E-3</v>
      </c>
      <c r="AE163" s="19">
        <f>+(G163-AA163)^2*S163</f>
        <v>3.0429801149164908E-5</v>
      </c>
      <c r="AG163" s="137"/>
      <c r="AN163" s="19"/>
      <c r="AO163" s="19"/>
      <c r="AP163" s="19"/>
      <c r="AQ163" s="19"/>
      <c r="AR163" s="19"/>
      <c r="AS163" s="19"/>
      <c r="AT163" s="19"/>
      <c r="AU163" s="19"/>
    </row>
    <row r="164" spans="1:48">
      <c r="C164" s="18"/>
      <c r="D164" s="18"/>
      <c r="P164" s="15"/>
      <c r="AA164" s="19"/>
      <c r="AB164" s="19"/>
      <c r="AC164" s="19"/>
      <c r="AD164" s="19"/>
      <c r="AE164" s="19"/>
      <c r="AG164" s="137"/>
      <c r="AN164" s="19"/>
      <c r="AO164" s="19"/>
      <c r="AP164" s="19"/>
      <c r="AQ164" s="19"/>
      <c r="AR164" s="19"/>
      <c r="AS164" s="19"/>
      <c r="AT164" s="19"/>
      <c r="AU164" s="19"/>
    </row>
    <row r="165" spans="1:48">
      <c r="C165" s="18"/>
      <c r="D165" s="18"/>
      <c r="P165" s="15"/>
      <c r="AA165" s="19"/>
      <c r="AB165" s="19"/>
      <c r="AC165" s="19"/>
      <c r="AD165" s="19"/>
      <c r="AE165" s="19"/>
      <c r="AG165" s="137"/>
      <c r="AN165" s="19"/>
      <c r="AO165" s="19"/>
      <c r="AP165" s="19"/>
      <c r="AQ165" s="19"/>
      <c r="AR165" s="19"/>
      <c r="AS165" s="19"/>
      <c r="AT165" s="19"/>
      <c r="AU165" s="19"/>
    </row>
    <row r="166" spans="1:48">
      <c r="C166" s="18"/>
      <c r="D166" s="18"/>
      <c r="P166" s="15"/>
      <c r="AA166" s="19"/>
      <c r="AB166" s="19"/>
      <c r="AC166" s="19"/>
      <c r="AD166" s="19"/>
      <c r="AE166" s="19"/>
      <c r="AG166" s="137"/>
      <c r="AN166" s="19"/>
      <c r="AO166" s="19"/>
      <c r="AP166" s="19"/>
      <c r="AQ166" s="19"/>
      <c r="AR166" s="19"/>
      <c r="AS166" s="19"/>
      <c r="AT166" s="19"/>
      <c r="AU166" s="19"/>
    </row>
    <row r="167" spans="1:48">
      <c r="C167" s="18"/>
      <c r="D167" s="18"/>
      <c r="P167" s="15"/>
      <c r="AA167" s="19"/>
      <c r="AB167" s="19"/>
      <c r="AC167" s="19"/>
      <c r="AD167" s="19"/>
      <c r="AE167" s="19"/>
      <c r="AG167" s="137"/>
      <c r="AN167" s="19"/>
      <c r="AO167" s="19"/>
      <c r="AP167" s="19"/>
      <c r="AQ167" s="19"/>
      <c r="AR167" s="19"/>
      <c r="AS167" s="19"/>
      <c r="AT167" s="19"/>
      <c r="AU167" s="19"/>
    </row>
    <row r="168" spans="1:48">
      <c r="C168" s="18"/>
      <c r="D168" s="18"/>
      <c r="P168" s="15"/>
      <c r="AA168" s="19"/>
      <c r="AB168" s="19"/>
      <c r="AC168" s="19"/>
      <c r="AD168" s="19"/>
      <c r="AE168" s="19"/>
      <c r="AG168" s="137"/>
      <c r="AN168" s="19"/>
      <c r="AO168" s="19"/>
      <c r="AP168" s="19"/>
      <c r="AQ168" s="19"/>
      <c r="AR168" s="19"/>
      <c r="AS168" s="19"/>
      <c r="AT168" s="19"/>
      <c r="AU168" s="19"/>
    </row>
    <row r="169" spans="1:48">
      <c r="C169" s="18"/>
      <c r="D169" s="18"/>
      <c r="P169" s="15"/>
      <c r="AA169" s="19"/>
      <c r="AB169" s="19"/>
      <c r="AC169" s="19"/>
      <c r="AD169" s="19"/>
      <c r="AE169" s="19"/>
      <c r="AG169" s="137"/>
      <c r="AN169" s="19"/>
      <c r="AO169" s="19"/>
      <c r="AP169" s="19"/>
      <c r="AQ169" s="19"/>
      <c r="AR169" s="19"/>
      <c r="AS169" s="19"/>
      <c r="AT169" s="19"/>
      <c r="AU169" s="19"/>
      <c r="AV169" s="19"/>
    </row>
    <row r="170" spans="1:48">
      <c r="C170" s="18"/>
      <c r="D170" s="18"/>
      <c r="P170" s="15"/>
      <c r="AA170" s="19"/>
      <c r="AB170" s="19"/>
      <c r="AC170" s="19"/>
      <c r="AD170" s="19"/>
      <c r="AE170" s="19"/>
      <c r="AG170" s="137"/>
      <c r="AN170" s="19"/>
      <c r="AO170" s="19"/>
      <c r="AP170" s="19"/>
      <c r="AQ170" s="19"/>
      <c r="AR170" s="19"/>
      <c r="AS170" s="19"/>
      <c r="AT170" s="19"/>
      <c r="AU170" s="19"/>
    </row>
    <row r="171" spans="1:48">
      <c r="C171" s="18"/>
      <c r="D171" s="18"/>
      <c r="P171" s="15"/>
      <c r="AA171" s="19"/>
      <c r="AB171" s="19"/>
      <c r="AC171" s="19"/>
      <c r="AD171" s="19"/>
      <c r="AE171" s="19"/>
      <c r="AG171" s="137"/>
      <c r="AN171" s="19"/>
      <c r="AO171" s="19"/>
      <c r="AP171" s="19"/>
      <c r="AQ171" s="19"/>
      <c r="AR171" s="19"/>
      <c r="AS171" s="19"/>
      <c r="AT171" s="19"/>
      <c r="AU171" s="19"/>
    </row>
    <row r="172" spans="1:48">
      <c r="C172" s="18"/>
      <c r="D172" s="18"/>
      <c r="P172" s="15"/>
      <c r="AA172" s="19"/>
      <c r="AB172" s="19"/>
      <c r="AC172" s="19"/>
      <c r="AD172" s="19"/>
      <c r="AE172" s="19"/>
      <c r="AG172" s="137"/>
      <c r="AN172" s="19"/>
      <c r="AO172" s="19"/>
      <c r="AP172" s="19"/>
      <c r="AQ172" s="19"/>
      <c r="AR172" s="19"/>
      <c r="AS172" s="19"/>
      <c r="AT172" s="19"/>
      <c r="AU172" s="19"/>
      <c r="AV172" s="19"/>
    </row>
    <row r="173" spans="1:48">
      <c r="C173" s="18"/>
      <c r="D173" s="18"/>
      <c r="P173" s="15"/>
      <c r="AA173" s="19"/>
      <c r="AB173" s="19"/>
      <c r="AC173" s="19"/>
      <c r="AD173" s="19"/>
      <c r="AE173" s="19"/>
      <c r="AG173" s="137"/>
      <c r="AN173" s="19"/>
      <c r="AO173" s="19"/>
      <c r="AP173" s="19"/>
      <c r="AQ173" s="19"/>
      <c r="AR173" s="19"/>
      <c r="AS173" s="19"/>
      <c r="AT173" s="19"/>
      <c r="AU173" s="19"/>
    </row>
    <row r="174" spans="1:48">
      <c r="C174" s="18"/>
      <c r="D174" s="18"/>
      <c r="P174" s="15"/>
      <c r="AA174" s="19"/>
      <c r="AB174" s="19"/>
      <c r="AC174" s="19"/>
      <c r="AD174" s="19"/>
      <c r="AE174" s="19"/>
      <c r="AG174" s="137"/>
      <c r="AN174" s="19"/>
      <c r="AO174" s="19"/>
      <c r="AP174" s="19"/>
      <c r="AQ174" s="19"/>
      <c r="AR174" s="19"/>
      <c r="AS174" s="19"/>
      <c r="AT174" s="19"/>
      <c r="AU174" s="19"/>
      <c r="AV174" s="19"/>
    </row>
    <row r="175" spans="1:48">
      <c r="C175" s="18"/>
      <c r="D175" s="18"/>
      <c r="P175" s="15"/>
      <c r="AA175" s="19"/>
      <c r="AB175" s="19"/>
      <c r="AC175" s="19"/>
      <c r="AD175" s="19"/>
      <c r="AE175" s="19"/>
      <c r="AG175" s="137"/>
      <c r="AN175" s="19"/>
      <c r="AO175" s="19"/>
      <c r="AP175" s="19"/>
      <c r="AQ175" s="19"/>
      <c r="AR175" s="19"/>
      <c r="AS175" s="19"/>
      <c r="AT175" s="19"/>
      <c r="AU175" s="19"/>
    </row>
    <row r="176" spans="1:48">
      <c r="C176" s="18"/>
      <c r="D176" s="18"/>
      <c r="P176" s="15"/>
      <c r="AA176" s="19"/>
      <c r="AB176" s="19"/>
      <c r="AC176" s="19"/>
      <c r="AD176" s="19"/>
      <c r="AE176" s="19"/>
      <c r="AG176" s="137"/>
      <c r="AN176" s="19"/>
      <c r="AO176" s="19"/>
      <c r="AP176" s="19"/>
      <c r="AQ176" s="19"/>
      <c r="AR176" s="19"/>
      <c r="AS176" s="19"/>
      <c r="AT176" s="19"/>
      <c r="AU176" s="19"/>
    </row>
    <row r="177" spans="3:48">
      <c r="C177" s="18"/>
      <c r="D177" s="18"/>
      <c r="P177" s="15"/>
      <c r="AA177" s="19"/>
      <c r="AB177" s="19"/>
      <c r="AC177" s="19"/>
      <c r="AD177" s="19"/>
      <c r="AE177" s="19"/>
      <c r="AG177" s="137"/>
      <c r="AN177" s="19"/>
      <c r="AO177" s="19"/>
      <c r="AP177" s="19"/>
      <c r="AQ177" s="19"/>
      <c r="AR177" s="19"/>
      <c r="AS177" s="19"/>
      <c r="AT177" s="19"/>
      <c r="AU177" s="19"/>
    </row>
    <row r="178" spans="3:48">
      <c r="C178" s="18"/>
      <c r="D178" s="18"/>
      <c r="P178" s="15"/>
      <c r="AA178" s="19"/>
      <c r="AB178" s="19"/>
      <c r="AC178" s="19"/>
      <c r="AD178" s="19"/>
      <c r="AE178" s="19"/>
      <c r="AG178" s="137"/>
      <c r="AN178" s="19"/>
      <c r="AO178" s="19"/>
      <c r="AP178" s="19"/>
      <c r="AQ178" s="19"/>
      <c r="AR178" s="19"/>
      <c r="AS178" s="19"/>
      <c r="AT178" s="19"/>
      <c r="AU178" s="19"/>
    </row>
    <row r="179" spans="3:48">
      <c r="C179" s="18"/>
      <c r="D179" s="18"/>
      <c r="P179" s="15"/>
      <c r="AA179" s="19"/>
      <c r="AB179" s="19"/>
      <c r="AC179" s="19"/>
      <c r="AD179" s="19"/>
      <c r="AE179" s="19"/>
      <c r="AG179" s="137"/>
      <c r="AN179" s="19"/>
      <c r="AO179" s="19"/>
      <c r="AP179" s="19"/>
      <c r="AQ179" s="19"/>
      <c r="AR179" s="19"/>
      <c r="AS179" s="19"/>
      <c r="AT179" s="19"/>
      <c r="AU179" s="19"/>
    </row>
    <row r="180" spans="3:48">
      <c r="C180" s="18"/>
      <c r="D180" s="18"/>
      <c r="P180" s="15"/>
      <c r="AA180" s="19"/>
      <c r="AB180" s="19"/>
      <c r="AC180" s="19"/>
      <c r="AD180" s="19"/>
      <c r="AE180" s="19"/>
      <c r="AG180" s="137"/>
      <c r="AN180" s="19"/>
      <c r="AO180" s="19"/>
      <c r="AP180" s="19"/>
      <c r="AQ180" s="19"/>
      <c r="AR180" s="19"/>
      <c r="AS180" s="19"/>
      <c r="AT180" s="19"/>
      <c r="AU180" s="19"/>
    </row>
    <row r="181" spans="3:48">
      <c r="C181" s="18"/>
      <c r="D181" s="18"/>
      <c r="P181" s="15"/>
      <c r="AA181" s="19"/>
      <c r="AB181" s="19"/>
      <c r="AC181" s="19"/>
      <c r="AD181" s="19"/>
      <c r="AE181" s="19"/>
      <c r="AG181" s="137"/>
      <c r="AN181" s="19"/>
      <c r="AO181" s="19"/>
      <c r="AP181" s="19"/>
      <c r="AQ181" s="19"/>
      <c r="AR181" s="19"/>
      <c r="AS181" s="19"/>
      <c r="AT181" s="19"/>
      <c r="AU181" s="19"/>
    </row>
    <row r="182" spans="3:48">
      <c r="C182" s="18"/>
      <c r="D182" s="18"/>
      <c r="P182" s="15"/>
      <c r="AA182" s="19"/>
      <c r="AB182" s="19"/>
      <c r="AC182" s="19"/>
      <c r="AD182" s="19"/>
      <c r="AE182" s="19"/>
      <c r="AG182" s="137"/>
      <c r="AN182" s="19"/>
      <c r="AO182" s="19"/>
      <c r="AP182" s="19"/>
      <c r="AQ182" s="19"/>
      <c r="AR182" s="19"/>
      <c r="AS182" s="19"/>
      <c r="AT182" s="19"/>
      <c r="AU182" s="19"/>
    </row>
    <row r="183" spans="3:48">
      <c r="C183" s="18"/>
      <c r="D183" s="18"/>
      <c r="P183" s="15"/>
      <c r="AA183" s="19"/>
      <c r="AB183" s="19"/>
      <c r="AC183" s="19"/>
      <c r="AD183" s="19"/>
      <c r="AE183" s="19"/>
      <c r="AG183" s="137"/>
      <c r="AN183" s="19"/>
      <c r="AO183" s="19"/>
      <c r="AP183" s="19"/>
      <c r="AQ183" s="19"/>
      <c r="AR183" s="19"/>
      <c r="AS183" s="19"/>
      <c r="AT183" s="19"/>
      <c r="AU183" s="19"/>
      <c r="AV183" s="19"/>
    </row>
    <row r="184" spans="3:48">
      <c r="C184" s="18"/>
      <c r="D184" s="18"/>
      <c r="P184" s="15"/>
      <c r="AA184" s="19"/>
      <c r="AB184" s="19"/>
      <c r="AC184" s="19"/>
      <c r="AD184" s="19"/>
      <c r="AE184" s="19"/>
      <c r="AG184" s="137"/>
      <c r="AN184" s="19"/>
      <c r="AO184" s="19"/>
      <c r="AP184" s="19"/>
      <c r="AQ184" s="19"/>
      <c r="AR184" s="19"/>
      <c r="AS184" s="19"/>
      <c r="AT184" s="19"/>
      <c r="AU184" s="19"/>
    </row>
    <row r="185" spans="3:48">
      <c r="C185" s="18"/>
      <c r="D185" s="18"/>
      <c r="P185" s="15"/>
      <c r="AA185" s="19"/>
      <c r="AB185" s="19"/>
      <c r="AC185" s="19"/>
      <c r="AD185" s="19"/>
      <c r="AE185" s="19"/>
      <c r="AG185" s="137"/>
      <c r="AN185" s="19"/>
      <c r="AO185" s="19"/>
      <c r="AP185" s="19"/>
      <c r="AQ185" s="19"/>
      <c r="AR185" s="19"/>
      <c r="AS185" s="19"/>
      <c r="AT185" s="19"/>
      <c r="AU185" s="19"/>
    </row>
    <row r="186" spans="3:48">
      <c r="C186" s="18"/>
      <c r="D186" s="18"/>
      <c r="P186" s="15"/>
      <c r="AA186" s="19"/>
      <c r="AB186" s="19"/>
      <c r="AC186" s="19"/>
      <c r="AD186" s="19"/>
      <c r="AE186" s="19"/>
      <c r="AG186" s="137"/>
      <c r="AN186" s="19"/>
      <c r="AO186" s="19"/>
      <c r="AP186" s="19"/>
      <c r="AQ186" s="19"/>
      <c r="AR186" s="19"/>
      <c r="AS186" s="19"/>
      <c r="AT186" s="19"/>
      <c r="AU186" s="19"/>
    </row>
    <row r="187" spans="3:48">
      <c r="C187" s="18"/>
      <c r="D187" s="18"/>
      <c r="P187" s="15"/>
      <c r="AA187" s="19"/>
      <c r="AB187" s="19"/>
      <c r="AC187" s="19"/>
      <c r="AD187" s="19"/>
      <c r="AE187" s="19"/>
      <c r="AG187" s="137"/>
      <c r="AN187" s="19"/>
      <c r="AO187" s="19"/>
      <c r="AP187" s="19"/>
      <c r="AQ187" s="19"/>
      <c r="AR187" s="19"/>
      <c r="AS187" s="19"/>
      <c r="AT187" s="19"/>
      <c r="AU187" s="19"/>
    </row>
    <row r="188" spans="3:48">
      <c r="C188" s="18"/>
      <c r="D188" s="18"/>
      <c r="P188" s="15"/>
      <c r="AA188" s="19"/>
      <c r="AB188" s="19"/>
      <c r="AC188" s="19"/>
      <c r="AD188" s="19"/>
      <c r="AE188" s="19"/>
      <c r="AG188" s="137"/>
      <c r="AN188" s="19"/>
      <c r="AO188" s="19"/>
      <c r="AP188" s="19"/>
      <c r="AQ188" s="19"/>
      <c r="AR188" s="19"/>
      <c r="AS188" s="19"/>
      <c r="AT188" s="19"/>
      <c r="AU188" s="19"/>
    </row>
    <row r="189" spans="3:48">
      <c r="C189" s="18"/>
      <c r="D189" s="18"/>
      <c r="P189" s="15"/>
      <c r="AA189" s="19"/>
      <c r="AB189" s="19"/>
      <c r="AC189" s="19"/>
      <c r="AD189" s="19"/>
      <c r="AE189" s="19"/>
      <c r="AG189" s="137"/>
      <c r="AN189" s="19"/>
      <c r="AO189" s="19"/>
      <c r="AP189" s="19"/>
      <c r="AQ189" s="19"/>
      <c r="AR189" s="19"/>
      <c r="AS189" s="19"/>
      <c r="AT189" s="19"/>
      <c r="AU189" s="19"/>
    </row>
    <row r="190" spans="3:48">
      <c r="C190" s="18"/>
      <c r="D190" s="18"/>
      <c r="P190" s="15"/>
      <c r="AA190" s="19"/>
      <c r="AB190" s="19"/>
      <c r="AC190" s="19"/>
      <c r="AD190" s="19"/>
      <c r="AE190" s="19"/>
      <c r="AG190" s="137"/>
      <c r="AN190" s="19"/>
      <c r="AO190" s="19"/>
      <c r="AP190" s="19"/>
      <c r="AQ190" s="19"/>
      <c r="AR190" s="19"/>
      <c r="AS190" s="19"/>
      <c r="AT190" s="19"/>
      <c r="AU190" s="19"/>
      <c r="AV190" s="19"/>
    </row>
    <row r="191" spans="3:48">
      <c r="C191" s="18"/>
      <c r="D191" s="18"/>
      <c r="P191" s="15"/>
      <c r="AA191" s="19"/>
      <c r="AB191" s="19"/>
      <c r="AC191" s="19"/>
      <c r="AD191" s="19"/>
      <c r="AE191" s="19"/>
      <c r="AG191" s="137"/>
      <c r="AN191" s="19"/>
      <c r="AO191" s="19"/>
      <c r="AP191" s="19"/>
      <c r="AQ191" s="19"/>
      <c r="AR191" s="19"/>
      <c r="AS191" s="19"/>
      <c r="AT191" s="19"/>
      <c r="AU191" s="19"/>
    </row>
    <row r="192" spans="3:48">
      <c r="C192" s="18"/>
      <c r="D192" s="18"/>
      <c r="P192" s="15"/>
      <c r="AA192" s="19"/>
      <c r="AB192" s="19"/>
      <c r="AC192" s="19"/>
      <c r="AD192" s="19"/>
      <c r="AE192" s="19"/>
      <c r="AG192" s="137"/>
      <c r="AN192" s="19"/>
      <c r="AO192" s="19"/>
      <c r="AP192" s="19"/>
      <c r="AQ192" s="19"/>
      <c r="AR192" s="19"/>
      <c r="AS192" s="19"/>
      <c r="AT192" s="19"/>
      <c r="AU192" s="19"/>
    </row>
    <row r="193" spans="3:48">
      <c r="C193" s="18"/>
      <c r="D193" s="18"/>
      <c r="P193" s="15"/>
      <c r="AA193" s="19"/>
      <c r="AB193" s="19"/>
      <c r="AC193" s="19"/>
      <c r="AD193" s="19"/>
      <c r="AE193" s="19"/>
      <c r="AG193" s="137"/>
      <c r="AN193" s="19"/>
      <c r="AO193" s="19"/>
      <c r="AP193" s="19"/>
      <c r="AQ193" s="19"/>
      <c r="AR193" s="19"/>
      <c r="AS193" s="19"/>
      <c r="AT193" s="19"/>
      <c r="AU193" s="19"/>
      <c r="AV193" s="19"/>
    </row>
    <row r="194" spans="3:48">
      <c r="C194" s="18"/>
      <c r="D194" s="18"/>
      <c r="P194" s="15"/>
      <c r="AA194" s="19"/>
      <c r="AB194" s="19"/>
      <c r="AC194" s="19"/>
      <c r="AD194" s="19"/>
      <c r="AE194" s="19"/>
      <c r="AG194" s="137"/>
      <c r="AN194" s="19"/>
      <c r="AO194" s="19"/>
      <c r="AP194" s="19"/>
      <c r="AQ194" s="19"/>
      <c r="AR194" s="19"/>
      <c r="AS194" s="19"/>
      <c r="AT194" s="19"/>
      <c r="AU194" s="19"/>
    </row>
    <row r="195" spans="3:48">
      <c r="C195" s="18"/>
      <c r="D195" s="18"/>
      <c r="P195" s="15"/>
      <c r="AA195" s="19"/>
      <c r="AB195" s="19"/>
      <c r="AC195" s="19"/>
      <c r="AD195" s="19"/>
      <c r="AE195" s="19"/>
      <c r="AG195" s="137"/>
      <c r="AN195" s="19"/>
      <c r="AO195" s="19"/>
      <c r="AP195" s="19"/>
      <c r="AQ195" s="19"/>
      <c r="AR195" s="19"/>
      <c r="AS195" s="19"/>
      <c r="AT195" s="19"/>
      <c r="AU195" s="19"/>
    </row>
    <row r="196" spans="3:48">
      <c r="C196" s="18"/>
      <c r="D196" s="18"/>
      <c r="P196" s="15"/>
      <c r="AA196" s="19"/>
      <c r="AB196" s="19"/>
      <c r="AC196" s="19"/>
      <c r="AD196" s="19"/>
      <c r="AE196" s="19"/>
      <c r="AG196" s="137"/>
      <c r="AN196" s="19"/>
      <c r="AO196" s="19"/>
      <c r="AP196" s="19"/>
      <c r="AQ196" s="19"/>
      <c r="AR196" s="19"/>
      <c r="AS196" s="19"/>
      <c r="AT196" s="19"/>
      <c r="AU196" s="19"/>
    </row>
    <row r="197" spans="3:48">
      <c r="C197" s="18"/>
      <c r="D197" s="18"/>
      <c r="P197" s="15"/>
      <c r="AA197" s="19"/>
      <c r="AB197" s="19"/>
      <c r="AC197" s="19"/>
      <c r="AD197" s="19"/>
      <c r="AE197" s="19"/>
      <c r="AG197" s="137"/>
      <c r="AN197" s="19"/>
      <c r="AO197" s="19"/>
      <c r="AP197" s="19"/>
      <c r="AQ197" s="19"/>
      <c r="AR197" s="19"/>
      <c r="AS197" s="19"/>
      <c r="AT197" s="19"/>
      <c r="AU197" s="19"/>
    </row>
    <row r="198" spans="3:48">
      <c r="C198" s="18"/>
      <c r="D198" s="18"/>
      <c r="P198" s="15"/>
      <c r="AA198" s="19"/>
      <c r="AB198" s="19"/>
      <c r="AC198" s="19"/>
      <c r="AD198" s="19"/>
      <c r="AE198" s="19"/>
      <c r="AG198" s="137"/>
      <c r="AN198" s="19"/>
      <c r="AO198" s="19"/>
      <c r="AP198" s="19"/>
      <c r="AQ198" s="19"/>
      <c r="AR198" s="19"/>
      <c r="AS198" s="19"/>
      <c r="AT198" s="19"/>
      <c r="AU198" s="19"/>
    </row>
    <row r="199" spans="3:48">
      <c r="C199" s="18"/>
      <c r="D199" s="18"/>
      <c r="P199" s="15"/>
      <c r="AA199" s="19"/>
      <c r="AB199" s="19"/>
      <c r="AC199" s="19"/>
      <c r="AD199" s="19"/>
      <c r="AE199" s="19"/>
      <c r="AG199" s="137"/>
      <c r="AN199" s="19"/>
      <c r="AO199" s="19"/>
      <c r="AP199" s="19"/>
      <c r="AQ199" s="19"/>
      <c r="AR199" s="19"/>
      <c r="AS199" s="19"/>
      <c r="AT199" s="19"/>
      <c r="AU199" s="19"/>
    </row>
    <row r="200" spans="3:48">
      <c r="C200" s="18"/>
      <c r="D200" s="18"/>
      <c r="P200" s="15"/>
      <c r="AA200" s="19"/>
      <c r="AB200" s="19"/>
      <c r="AC200" s="19"/>
      <c r="AD200" s="19"/>
      <c r="AE200" s="19"/>
      <c r="AG200" s="137"/>
      <c r="AN200" s="19"/>
      <c r="AO200" s="19"/>
      <c r="AP200" s="19"/>
      <c r="AQ200" s="19"/>
      <c r="AR200" s="19"/>
      <c r="AS200" s="19"/>
      <c r="AT200" s="19"/>
      <c r="AU200" s="19"/>
    </row>
    <row r="201" spans="3:48">
      <c r="C201" s="18"/>
      <c r="D201" s="18"/>
      <c r="P201" s="15"/>
      <c r="AA201" s="19"/>
      <c r="AB201" s="19"/>
      <c r="AC201" s="19"/>
      <c r="AD201" s="19"/>
      <c r="AE201" s="19"/>
      <c r="AG201" s="137"/>
      <c r="AN201" s="19"/>
      <c r="AO201" s="19"/>
      <c r="AP201" s="19"/>
      <c r="AQ201" s="19"/>
      <c r="AR201" s="19"/>
      <c r="AS201" s="19"/>
      <c r="AT201" s="19"/>
      <c r="AU201" s="19"/>
    </row>
    <row r="202" spans="3:48">
      <c r="C202" s="18"/>
      <c r="D202" s="18"/>
      <c r="P202" s="15"/>
      <c r="AA202" s="19"/>
      <c r="AB202" s="19"/>
      <c r="AC202" s="19"/>
      <c r="AD202" s="19"/>
      <c r="AE202" s="19"/>
      <c r="AG202" s="137"/>
      <c r="AN202" s="19"/>
      <c r="AO202" s="19"/>
      <c r="AP202" s="19"/>
      <c r="AQ202" s="19"/>
      <c r="AR202" s="19"/>
      <c r="AS202" s="19"/>
      <c r="AT202" s="19"/>
      <c r="AU202" s="19"/>
    </row>
    <row r="203" spans="3:48">
      <c r="C203" s="18"/>
      <c r="D203" s="18"/>
      <c r="P203" s="15"/>
      <c r="AA203" s="19"/>
      <c r="AB203" s="19"/>
      <c r="AC203" s="19"/>
      <c r="AD203" s="19"/>
      <c r="AE203" s="19"/>
      <c r="AG203" s="137"/>
      <c r="AN203" s="19"/>
      <c r="AO203" s="19"/>
      <c r="AP203" s="19"/>
      <c r="AQ203" s="19"/>
      <c r="AR203" s="19"/>
      <c r="AS203" s="19"/>
      <c r="AT203" s="19"/>
      <c r="AU203" s="19"/>
    </row>
    <row r="204" spans="3:48">
      <c r="C204" s="18"/>
      <c r="D204" s="18"/>
      <c r="P204" s="15"/>
      <c r="AA204" s="19"/>
      <c r="AB204" s="19"/>
      <c r="AC204" s="19"/>
      <c r="AD204" s="19"/>
      <c r="AE204" s="19"/>
      <c r="AG204" s="137"/>
      <c r="AN204" s="19"/>
      <c r="AO204" s="19"/>
      <c r="AP204" s="19"/>
      <c r="AQ204" s="19"/>
      <c r="AR204" s="19"/>
      <c r="AS204" s="19"/>
      <c r="AT204" s="19"/>
      <c r="AU204" s="19"/>
    </row>
    <row r="205" spans="3:48">
      <c r="C205" s="18"/>
      <c r="D205" s="18"/>
      <c r="P205" s="15"/>
      <c r="AA205" s="19"/>
      <c r="AB205" s="19"/>
      <c r="AC205" s="19"/>
      <c r="AD205" s="19"/>
      <c r="AE205" s="19"/>
      <c r="AG205" s="137"/>
      <c r="AN205" s="19"/>
      <c r="AO205" s="19"/>
      <c r="AP205" s="19"/>
      <c r="AQ205" s="19"/>
      <c r="AR205" s="19"/>
      <c r="AS205" s="19"/>
      <c r="AT205" s="19"/>
      <c r="AU205" s="19"/>
    </row>
    <row r="206" spans="3:48">
      <c r="C206" s="18"/>
      <c r="D206" s="18"/>
      <c r="P206" s="15"/>
      <c r="AA206" s="19"/>
      <c r="AB206" s="19"/>
      <c r="AC206" s="19"/>
      <c r="AD206" s="19"/>
      <c r="AE206" s="19"/>
      <c r="AG206" s="137"/>
      <c r="AN206" s="19"/>
      <c r="AO206" s="19"/>
      <c r="AP206" s="19"/>
      <c r="AQ206" s="19"/>
      <c r="AR206" s="19"/>
      <c r="AS206" s="19"/>
      <c r="AT206" s="19"/>
      <c r="AU206" s="19"/>
    </row>
    <row r="207" spans="3:48">
      <c r="C207" s="18"/>
      <c r="D207" s="18"/>
      <c r="P207" s="15"/>
      <c r="AA207" s="19"/>
      <c r="AB207" s="19"/>
      <c r="AC207" s="19"/>
      <c r="AD207" s="19"/>
      <c r="AE207" s="19"/>
      <c r="AG207" s="137"/>
      <c r="AN207" s="19"/>
      <c r="AO207" s="19"/>
      <c r="AP207" s="19"/>
      <c r="AQ207" s="19"/>
      <c r="AR207" s="19"/>
      <c r="AS207" s="19"/>
      <c r="AT207" s="19"/>
      <c r="AU207" s="19"/>
      <c r="AV207" s="19"/>
    </row>
    <row r="208" spans="3:48">
      <c r="C208" s="18"/>
      <c r="D208" s="18"/>
      <c r="P208" s="15"/>
      <c r="AA208" s="19"/>
      <c r="AB208" s="19"/>
      <c r="AC208" s="19"/>
      <c r="AD208" s="19"/>
      <c r="AE208" s="19"/>
      <c r="AG208" s="137"/>
      <c r="AN208" s="19"/>
      <c r="AO208" s="19"/>
      <c r="AP208" s="19"/>
      <c r="AQ208" s="19"/>
      <c r="AR208" s="19"/>
      <c r="AS208" s="19"/>
      <c r="AT208" s="19"/>
      <c r="AU208" s="19"/>
      <c r="AV208" s="19"/>
    </row>
    <row r="209" spans="3:48">
      <c r="C209" s="18"/>
      <c r="D209" s="18"/>
      <c r="P209" s="15"/>
      <c r="AA209" s="19"/>
      <c r="AB209" s="19"/>
      <c r="AC209" s="19"/>
      <c r="AD209" s="19"/>
      <c r="AE209" s="19"/>
      <c r="AG209" s="137"/>
      <c r="AN209" s="19"/>
      <c r="AO209" s="19"/>
      <c r="AP209" s="19"/>
      <c r="AQ209" s="19"/>
      <c r="AR209" s="19"/>
      <c r="AS209" s="19"/>
      <c r="AT209" s="19"/>
      <c r="AU209" s="19"/>
      <c r="AV209" s="19"/>
    </row>
    <row r="210" spans="3:48">
      <c r="C210" s="18"/>
      <c r="D210" s="18"/>
      <c r="P210" s="15"/>
      <c r="AA210" s="19"/>
      <c r="AB210" s="19"/>
      <c r="AC210" s="19"/>
      <c r="AD210" s="19"/>
      <c r="AE210" s="19"/>
      <c r="AG210" s="137"/>
      <c r="AN210" s="19"/>
      <c r="AO210" s="19"/>
      <c r="AP210" s="19"/>
      <c r="AQ210" s="19"/>
      <c r="AR210" s="19"/>
      <c r="AS210" s="19"/>
      <c r="AT210" s="19"/>
      <c r="AU210" s="19"/>
    </row>
    <row r="211" spans="3:48">
      <c r="C211" s="18"/>
      <c r="D211" s="18"/>
      <c r="P211" s="15"/>
      <c r="AA211" s="19"/>
      <c r="AB211" s="19"/>
      <c r="AC211" s="19"/>
      <c r="AD211" s="19"/>
      <c r="AE211" s="19"/>
      <c r="AG211" s="137"/>
      <c r="AN211" s="19"/>
      <c r="AO211" s="19"/>
      <c r="AP211" s="19"/>
      <c r="AQ211" s="19"/>
      <c r="AR211" s="19"/>
      <c r="AS211" s="19"/>
      <c r="AT211" s="19"/>
      <c r="AU211" s="19"/>
    </row>
    <row r="212" spans="3:48">
      <c r="C212" s="18"/>
      <c r="D212" s="18"/>
      <c r="P212" s="15"/>
      <c r="AA212" s="19"/>
      <c r="AB212" s="19"/>
      <c r="AC212" s="19"/>
      <c r="AD212" s="19"/>
      <c r="AE212" s="19"/>
      <c r="AG212" s="137"/>
      <c r="AN212" s="19"/>
      <c r="AO212" s="19"/>
      <c r="AP212" s="19"/>
      <c r="AQ212" s="19"/>
      <c r="AR212" s="19"/>
      <c r="AS212" s="19"/>
      <c r="AT212" s="19"/>
      <c r="AU212" s="19"/>
    </row>
    <row r="213" spans="3:48">
      <c r="C213" s="18"/>
      <c r="D213" s="18"/>
      <c r="P213" s="15"/>
      <c r="AA213" s="19"/>
      <c r="AB213" s="19"/>
      <c r="AC213" s="19"/>
      <c r="AD213" s="19"/>
      <c r="AE213" s="19"/>
      <c r="AG213" s="137"/>
      <c r="AN213" s="19"/>
      <c r="AO213" s="19"/>
      <c r="AP213" s="19"/>
      <c r="AQ213" s="19"/>
      <c r="AR213" s="19"/>
      <c r="AS213" s="19"/>
      <c r="AT213" s="19"/>
      <c r="AU213" s="19"/>
    </row>
    <row r="214" spans="3:48">
      <c r="C214" s="18"/>
      <c r="D214" s="18"/>
      <c r="P214" s="15"/>
      <c r="AA214" s="19"/>
      <c r="AB214" s="19"/>
      <c r="AC214" s="19"/>
      <c r="AD214" s="19"/>
      <c r="AE214" s="19"/>
      <c r="AG214" s="137"/>
      <c r="AN214" s="19"/>
      <c r="AO214" s="19"/>
      <c r="AP214" s="19"/>
      <c r="AQ214" s="19"/>
      <c r="AR214" s="19"/>
      <c r="AS214" s="19"/>
      <c r="AT214" s="19"/>
      <c r="AU214" s="19"/>
    </row>
    <row r="215" spans="3:48">
      <c r="C215" s="18"/>
      <c r="D215" s="18"/>
      <c r="P215" s="15"/>
      <c r="AA215" s="19"/>
      <c r="AB215" s="19"/>
      <c r="AC215" s="19"/>
      <c r="AD215" s="19"/>
      <c r="AE215" s="19"/>
      <c r="AG215" s="137"/>
      <c r="AN215" s="19"/>
      <c r="AO215" s="19"/>
      <c r="AP215" s="19"/>
      <c r="AQ215" s="19"/>
      <c r="AR215" s="19"/>
      <c r="AS215" s="19"/>
      <c r="AT215" s="19"/>
      <c r="AU215" s="19"/>
    </row>
    <row r="216" spans="3:48">
      <c r="C216" s="18"/>
      <c r="D216" s="18"/>
      <c r="P216" s="15"/>
      <c r="AA216" s="19"/>
      <c r="AB216" s="19"/>
      <c r="AC216" s="19"/>
      <c r="AD216" s="19"/>
      <c r="AE216" s="19"/>
      <c r="AG216" s="137"/>
      <c r="AN216" s="19"/>
      <c r="AO216" s="19"/>
      <c r="AP216" s="19"/>
      <c r="AQ216" s="19"/>
      <c r="AR216" s="19"/>
      <c r="AS216" s="19"/>
      <c r="AT216" s="19"/>
      <c r="AU216" s="19"/>
    </row>
    <row r="217" spans="3:48">
      <c r="C217" s="18"/>
      <c r="D217" s="18"/>
      <c r="P217" s="15"/>
      <c r="AA217" s="19"/>
      <c r="AB217" s="19"/>
      <c r="AC217" s="19"/>
      <c r="AD217" s="19"/>
      <c r="AE217" s="19"/>
      <c r="AG217" s="137"/>
      <c r="AN217" s="19"/>
      <c r="AO217" s="19"/>
      <c r="AP217" s="19"/>
      <c r="AQ217" s="19"/>
      <c r="AR217" s="19"/>
      <c r="AS217" s="19"/>
      <c r="AT217" s="19"/>
      <c r="AU217" s="19"/>
    </row>
    <row r="218" spans="3:48">
      <c r="C218" s="18"/>
      <c r="D218" s="18"/>
      <c r="P218" s="15"/>
      <c r="AA218" s="19"/>
      <c r="AB218" s="19"/>
      <c r="AC218" s="19"/>
      <c r="AD218" s="19"/>
      <c r="AE218" s="19"/>
      <c r="AG218" s="137"/>
      <c r="AN218" s="19"/>
      <c r="AO218" s="19"/>
      <c r="AP218" s="19"/>
      <c r="AQ218" s="19"/>
      <c r="AR218" s="19"/>
      <c r="AS218" s="19"/>
      <c r="AT218" s="19"/>
      <c r="AU218" s="19"/>
    </row>
    <row r="219" spans="3:48">
      <c r="C219" s="18"/>
      <c r="D219" s="18"/>
      <c r="P219" s="15"/>
      <c r="AA219" s="19"/>
      <c r="AB219" s="19"/>
      <c r="AC219" s="19"/>
      <c r="AD219" s="19"/>
      <c r="AE219" s="19"/>
      <c r="AG219" s="137"/>
      <c r="AN219" s="19"/>
      <c r="AO219" s="19"/>
      <c r="AP219" s="19"/>
      <c r="AQ219" s="19"/>
      <c r="AR219" s="19"/>
      <c r="AS219" s="19"/>
      <c r="AT219" s="19"/>
      <c r="AU219" s="19"/>
    </row>
    <row r="220" spans="3:48">
      <c r="C220" s="18"/>
      <c r="D220" s="18"/>
      <c r="P220" s="15"/>
      <c r="AA220" s="19"/>
      <c r="AB220" s="19"/>
      <c r="AC220" s="19"/>
      <c r="AD220" s="19"/>
      <c r="AE220" s="19"/>
      <c r="AG220" s="137"/>
      <c r="AN220" s="19"/>
      <c r="AO220" s="19"/>
      <c r="AP220" s="19"/>
      <c r="AQ220" s="19"/>
      <c r="AR220" s="19"/>
      <c r="AS220" s="19"/>
      <c r="AT220" s="19"/>
      <c r="AU220" s="19"/>
    </row>
    <row r="221" spans="3:48">
      <c r="C221" s="18"/>
      <c r="D221" s="18"/>
      <c r="P221" s="15"/>
      <c r="AA221" s="19"/>
      <c r="AB221" s="19"/>
      <c r="AC221" s="19"/>
      <c r="AD221" s="19"/>
      <c r="AE221" s="19"/>
      <c r="AG221" s="137"/>
      <c r="AN221" s="19"/>
      <c r="AO221" s="19"/>
      <c r="AP221" s="19"/>
      <c r="AQ221" s="19"/>
      <c r="AR221" s="19"/>
      <c r="AS221" s="19"/>
      <c r="AT221" s="19"/>
      <c r="AU221" s="19"/>
    </row>
    <row r="222" spans="3:48">
      <c r="C222" s="18"/>
      <c r="D222" s="18"/>
      <c r="P222" s="15"/>
      <c r="AA222" s="19"/>
      <c r="AB222" s="19"/>
      <c r="AC222" s="19"/>
      <c r="AD222" s="19"/>
      <c r="AE222" s="19"/>
      <c r="AG222" s="137"/>
      <c r="AN222" s="19"/>
      <c r="AO222" s="19"/>
      <c r="AP222" s="19"/>
      <c r="AQ222" s="19"/>
      <c r="AR222" s="19"/>
      <c r="AS222" s="19"/>
      <c r="AT222" s="19"/>
      <c r="AU222" s="19"/>
    </row>
    <row r="223" spans="3:48">
      <c r="C223" s="18"/>
      <c r="D223" s="18"/>
      <c r="P223" s="15"/>
      <c r="AA223" s="19"/>
      <c r="AB223" s="19"/>
      <c r="AC223" s="19"/>
      <c r="AD223" s="19"/>
      <c r="AE223" s="19"/>
      <c r="AG223" s="137"/>
      <c r="AN223" s="19"/>
      <c r="AO223" s="19"/>
      <c r="AP223" s="19"/>
      <c r="AQ223" s="19"/>
      <c r="AR223" s="19"/>
      <c r="AS223" s="19"/>
      <c r="AT223" s="19"/>
      <c r="AU223" s="19"/>
    </row>
    <row r="224" spans="3:48">
      <c r="C224" s="18"/>
      <c r="D224" s="18"/>
      <c r="P224" s="15"/>
      <c r="AA224" s="19"/>
      <c r="AB224" s="19"/>
      <c r="AC224" s="19"/>
      <c r="AD224" s="19"/>
      <c r="AE224" s="19"/>
      <c r="AG224" s="137"/>
      <c r="AN224" s="19"/>
      <c r="AO224" s="19"/>
      <c r="AP224" s="19"/>
      <c r="AQ224" s="19"/>
      <c r="AR224" s="19"/>
      <c r="AS224" s="19"/>
      <c r="AT224" s="19"/>
      <c r="AU224" s="19"/>
    </row>
    <row r="225" spans="3:48">
      <c r="C225" s="18"/>
      <c r="D225" s="18"/>
      <c r="P225" s="15"/>
      <c r="AA225" s="19"/>
      <c r="AB225" s="19"/>
      <c r="AC225" s="19"/>
      <c r="AD225" s="19"/>
      <c r="AE225" s="19"/>
      <c r="AG225" s="137"/>
      <c r="AN225" s="19"/>
      <c r="AO225" s="19"/>
      <c r="AP225" s="19"/>
      <c r="AQ225" s="19"/>
      <c r="AR225" s="19"/>
      <c r="AS225" s="19"/>
      <c r="AT225" s="19"/>
      <c r="AU225" s="19"/>
    </row>
    <row r="226" spans="3:48">
      <c r="C226" s="18"/>
      <c r="D226" s="18"/>
      <c r="P226" s="15"/>
      <c r="AA226" s="19"/>
      <c r="AB226" s="19"/>
      <c r="AC226" s="19"/>
      <c r="AD226" s="19"/>
      <c r="AE226" s="19"/>
      <c r="AG226" s="137"/>
      <c r="AN226" s="19"/>
      <c r="AO226" s="19"/>
      <c r="AP226" s="19"/>
      <c r="AQ226" s="19"/>
      <c r="AR226" s="19"/>
      <c r="AS226" s="19"/>
      <c r="AT226" s="19"/>
      <c r="AU226" s="19"/>
    </row>
    <row r="227" spans="3:48">
      <c r="C227" s="18"/>
      <c r="D227" s="18"/>
      <c r="P227" s="15"/>
      <c r="AA227" s="19"/>
      <c r="AB227" s="19"/>
      <c r="AC227" s="19"/>
      <c r="AD227" s="19"/>
      <c r="AE227" s="19"/>
      <c r="AG227" s="137"/>
      <c r="AN227" s="19"/>
      <c r="AO227" s="19"/>
      <c r="AP227" s="19"/>
      <c r="AQ227" s="19"/>
      <c r="AR227" s="19"/>
      <c r="AS227" s="19"/>
      <c r="AT227" s="19"/>
      <c r="AU227" s="19"/>
    </row>
    <row r="228" spans="3:48">
      <c r="C228" s="18"/>
      <c r="D228" s="18"/>
      <c r="P228" s="15"/>
      <c r="AA228" s="19"/>
      <c r="AB228" s="19"/>
      <c r="AC228" s="19"/>
      <c r="AD228" s="19"/>
      <c r="AE228" s="19"/>
      <c r="AG228" s="137"/>
      <c r="AN228" s="19"/>
      <c r="AO228" s="19"/>
      <c r="AP228" s="19"/>
      <c r="AQ228" s="19"/>
      <c r="AR228" s="19"/>
      <c r="AS228" s="19"/>
      <c r="AT228" s="19"/>
      <c r="AU228" s="19"/>
    </row>
    <row r="229" spans="3:48">
      <c r="C229" s="18"/>
      <c r="D229" s="18"/>
      <c r="P229" s="15"/>
      <c r="AA229" s="19"/>
      <c r="AB229" s="19"/>
      <c r="AC229" s="19"/>
      <c r="AD229" s="19"/>
      <c r="AE229" s="19"/>
      <c r="AG229" s="137"/>
      <c r="AN229" s="19"/>
      <c r="AO229" s="19"/>
      <c r="AP229" s="19"/>
      <c r="AQ229" s="19"/>
      <c r="AR229" s="19"/>
      <c r="AS229" s="19"/>
      <c r="AT229" s="19"/>
      <c r="AU229" s="19"/>
    </row>
    <row r="230" spans="3:48">
      <c r="C230" s="18"/>
      <c r="D230" s="18"/>
      <c r="P230" s="15"/>
      <c r="AA230" s="19"/>
      <c r="AB230" s="19"/>
      <c r="AC230" s="19"/>
      <c r="AD230" s="19"/>
      <c r="AE230" s="19"/>
      <c r="AG230" s="137"/>
      <c r="AN230" s="19"/>
      <c r="AO230" s="19"/>
      <c r="AP230" s="19"/>
      <c r="AQ230" s="19"/>
      <c r="AR230" s="19"/>
      <c r="AS230" s="19"/>
      <c r="AT230" s="19"/>
      <c r="AU230" s="19"/>
    </row>
    <row r="231" spans="3:48">
      <c r="C231" s="18"/>
      <c r="D231" s="18"/>
      <c r="P231" s="15"/>
      <c r="AA231" s="19"/>
      <c r="AB231" s="19"/>
      <c r="AC231" s="19"/>
      <c r="AD231" s="19"/>
      <c r="AE231" s="19"/>
      <c r="AG231" s="137"/>
      <c r="AN231" s="19"/>
      <c r="AO231" s="19"/>
      <c r="AP231" s="19"/>
      <c r="AQ231" s="19"/>
      <c r="AR231" s="19"/>
      <c r="AS231" s="19"/>
      <c r="AT231" s="19"/>
      <c r="AU231" s="19"/>
      <c r="AV231" s="19"/>
    </row>
    <row r="232" spans="3:48">
      <c r="C232" s="18"/>
      <c r="D232" s="18"/>
      <c r="P232" s="15"/>
      <c r="AA232" s="19"/>
      <c r="AB232" s="19"/>
      <c r="AC232" s="19"/>
      <c r="AD232" s="19"/>
      <c r="AE232" s="19"/>
      <c r="AG232" s="137"/>
      <c r="AN232" s="19"/>
      <c r="AO232" s="19"/>
      <c r="AP232" s="19"/>
      <c r="AQ232" s="19"/>
      <c r="AR232" s="19"/>
      <c r="AS232" s="19"/>
      <c r="AT232" s="19"/>
      <c r="AU232" s="19"/>
    </row>
    <row r="233" spans="3:48">
      <c r="C233" s="18"/>
      <c r="D233" s="18"/>
      <c r="P233" s="15"/>
      <c r="AA233" s="19"/>
      <c r="AB233" s="19"/>
      <c r="AC233" s="19"/>
      <c r="AD233" s="19"/>
      <c r="AE233" s="19"/>
      <c r="AG233" s="137"/>
      <c r="AN233" s="19"/>
      <c r="AO233" s="19"/>
      <c r="AP233" s="19"/>
      <c r="AQ233" s="19"/>
      <c r="AR233" s="19"/>
      <c r="AS233" s="19"/>
      <c r="AT233" s="19"/>
      <c r="AU233" s="19"/>
    </row>
    <row r="234" spans="3:48">
      <c r="C234" s="18"/>
      <c r="D234" s="18"/>
      <c r="P234" s="15"/>
      <c r="AA234" s="19"/>
      <c r="AB234" s="19"/>
      <c r="AC234" s="19"/>
      <c r="AD234" s="19"/>
      <c r="AE234" s="19"/>
      <c r="AG234" s="137"/>
      <c r="AN234" s="19"/>
      <c r="AO234" s="19"/>
      <c r="AP234" s="19"/>
      <c r="AQ234" s="19"/>
      <c r="AR234" s="19"/>
      <c r="AS234" s="19"/>
      <c r="AT234" s="19"/>
      <c r="AU234" s="19"/>
    </row>
    <row r="235" spans="3:48">
      <c r="C235" s="18"/>
      <c r="D235" s="18"/>
      <c r="P235" s="15"/>
      <c r="AA235" s="19"/>
      <c r="AB235" s="19"/>
      <c r="AC235" s="19"/>
      <c r="AD235" s="19"/>
      <c r="AE235" s="19"/>
      <c r="AG235" s="137"/>
      <c r="AN235" s="19"/>
      <c r="AO235" s="19"/>
      <c r="AP235" s="19"/>
      <c r="AQ235" s="19"/>
      <c r="AR235" s="19"/>
      <c r="AS235" s="19"/>
      <c r="AT235" s="19"/>
      <c r="AU235" s="19"/>
    </row>
    <row r="236" spans="3:48">
      <c r="C236" s="18"/>
      <c r="D236" s="18"/>
      <c r="P236" s="15"/>
      <c r="AA236" s="19"/>
      <c r="AB236" s="19"/>
      <c r="AC236" s="19"/>
      <c r="AD236" s="19"/>
      <c r="AE236" s="19"/>
      <c r="AG236" s="137"/>
      <c r="AN236" s="19"/>
      <c r="AO236" s="19"/>
      <c r="AP236" s="19"/>
      <c r="AQ236" s="19"/>
      <c r="AR236" s="19"/>
      <c r="AS236" s="19"/>
      <c r="AT236" s="19"/>
      <c r="AU236" s="19"/>
    </row>
    <row r="237" spans="3:48">
      <c r="C237" s="18"/>
      <c r="D237" s="18"/>
      <c r="P237" s="15"/>
      <c r="AA237" s="19"/>
      <c r="AB237" s="19"/>
      <c r="AC237" s="19"/>
      <c r="AD237" s="19"/>
      <c r="AE237" s="19"/>
      <c r="AG237" s="137"/>
      <c r="AN237" s="19"/>
      <c r="AO237" s="19"/>
      <c r="AP237" s="19"/>
      <c r="AQ237" s="19"/>
      <c r="AR237" s="19"/>
      <c r="AS237" s="19"/>
      <c r="AT237" s="19"/>
      <c r="AU237" s="19"/>
    </row>
    <row r="238" spans="3:48">
      <c r="C238" s="18"/>
      <c r="D238" s="18"/>
      <c r="P238" s="15"/>
      <c r="AA238" s="19"/>
      <c r="AB238" s="19"/>
      <c r="AC238" s="19"/>
      <c r="AD238" s="19"/>
      <c r="AE238" s="19"/>
      <c r="AG238" s="137"/>
      <c r="AN238" s="19"/>
      <c r="AO238" s="19"/>
      <c r="AP238" s="19"/>
      <c r="AQ238" s="19"/>
      <c r="AR238" s="19"/>
      <c r="AS238" s="19"/>
      <c r="AT238" s="19"/>
      <c r="AU238" s="19"/>
    </row>
    <row r="239" spans="3:48">
      <c r="C239" s="18"/>
      <c r="D239" s="18"/>
      <c r="P239" s="15"/>
      <c r="AA239" s="19"/>
      <c r="AB239" s="19"/>
      <c r="AC239" s="19"/>
      <c r="AD239" s="19"/>
      <c r="AE239" s="19"/>
      <c r="AG239" s="137"/>
      <c r="AN239" s="19"/>
      <c r="AO239" s="19"/>
      <c r="AP239" s="19"/>
      <c r="AQ239" s="19"/>
      <c r="AR239" s="19"/>
      <c r="AS239" s="19"/>
      <c r="AT239" s="19"/>
      <c r="AU239" s="19"/>
    </row>
    <row r="240" spans="3:48">
      <c r="C240" s="18"/>
      <c r="D240" s="18"/>
      <c r="P240" s="15"/>
      <c r="AA240" s="19"/>
      <c r="AB240" s="19"/>
      <c r="AC240" s="19"/>
      <c r="AD240" s="19"/>
      <c r="AE240" s="19"/>
      <c r="AG240" s="137"/>
      <c r="AN240" s="19"/>
      <c r="AO240" s="19"/>
      <c r="AP240" s="19"/>
      <c r="AQ240" s="19"/>
      <c r="AR240" s="19"/>
      <c r="AS240" s="19"/>
      <c r="AT240" s="19"/>
      <c r="AU240" s="19"/>
    </row>
    <row r="241" spans="3:48">
      <c r="C241" s="18"/>
      <c r="D241" s="18"/>
      <c r="P241" s="15"/>
      <c r="AA241" s="19"/>
      <c r="AB241" s="19"/>
      <c r="AC241" s="19"/>
      <c r="AD241" s="19"/>
      <c r="AE241" s="19"/>
      <c r="AG241" s="137"/>
      <c r="AN241" s="19"/>
      <c r="AO241" s="19"/>
      <c r="AP241" s="19"/>
      <c r="AQ241" s="19"/>
      <c r="AR241" s="19"/>
      <c r="AS241" s="19"/>
      <c r="AT241" s="19"/>
      <c r="AU241" s="19"/>
    </row>
    <row r="242" spans="3:48">
      <c r="C242" s="18"/>
      <c r="D242" s="18"/>
      <c r="P242" s="15"/>
      <c r="AA242" s="19"/>
      <c r="AB242" s="19"/>
      <c r="AC242" s="19"/>
      <c r="AD242" s="19"/>
      <c r="AE242" s="19"/>
      <c r="AG242" s="137"/>
      <c r="AN242" s="19"/>
      <c r="AO242" s="19"/>
      <c r="AP242" s="19"/>
      <c r="AQ242" s="19"/>
      <c r="AR242" s="19"/>
      <c r="AS242" s="19"/>
      <c r="AT242" s="19"/>
      <c r="AU242" s="19"/>
    </row>
    <row r="243" spans="3:48">
      <c r="C243" s="18"/>
      <c r="D243" s="18"/>
      <c r="P243" s="15"/>
      <c r="AA243" s="19"/>
      <c r="AB243" s="19"/>
      <c r="AC243" s="19"/>
      <c r="AD243" s="19"/>
      <c r="AE243" s="19"/>
      <c r="AG243" s="137"/>
      <c r="AN243" s="19"/>
      <c r="AO243" s="19"/>
      <c r="AP243" s="19"/>
      <c r="AQ243" s="19"/>
      <c r="AR243" s="19"/>
      <c r="AS243" s="19"/>
      <c r="AT243" s="19"/>
      <c r="AU243" s="19"/>
    </row>
    <row r="244" spans="3:48">
      <c r="C244" s="18"/>
      <c r="D244" s="18"/>
      <c r="P244" s="15"/>
      <c r="AA244" s="19"/>
      <c r="AB244" s="19"/>
      <c r="AC244" s="19"/>
      <c r="AD244" s="19"/>
      <c r="AE244" s="19"/>
      <c r="AG244" s="137"/>
      <c r="AN244" s="19"/>
      <c r="AO244" s="19"/>
      <c r="AP244" s="19"/>
      <c r="AQ244" s="19"/>
      <c r="AR244" s="19"/>
      <c r="AS244" s="19"/>
      <c r="AT244" s="19"/>
      <c r="AU244" s="19"/>
    </row>
    <row r="245" spans="3:48">
      <c r="C245" s="18"/>
      <c r="D245" s="18"/>
      <c r="P245" s="15"/>
      <c r="AA245" s="19"/>
      <c r="AB245" s="19"/>
      <c r="AC245" s="19"/>
      <c r="AD245" s="19"/>
      <c r="AE245" s="19"/>
      <c r="AG245" s="137"/>
      <c r="AN245" s="19"/>
      <c r="AO245" s="19"/>
      <c r="AP245" s="19"/>
      <c r="AQ245" s="19"/>
      <c r="AR245" s="19"/>
      <c r="AS245" s="19"/>
      <c r="AT245" s="19"/>
      <c r="AU245" s="19"/>
    </row>
    <row r="246" spans="3:48">
      <c r="C246" s="18"/>
      <c r="D246" s="18"/>
      <c r="P246" s="15"/>
      <c r="AA246" s="19"/>
      <c r="AB246" s="19"/>
      <c r="AC246" s="19"/>
      <c r="AD246" s="19"/>
      <c r="AE246" s="19"/>
      <c r="AG246" s="137"/>
      <c r="AN246" s="19"/>
      <c r="AO246" s="19"/>
      <c r="AP246" s="19"/>
      <c r="AQ246" s="19"/>
      <c r="AR246" s="19"/>
      <c r="AS246" s="19"/>
      <c r="AT246" s="19"/>
      <c r="AU246" s="19"/>
    </row>
    <row r="247" spans="3:48">
      <c r="C247" s="18"/>
      <c r="D247" s="18"/>
      <c r="P247" s="15"/>
      <c r="AA247" s="19"/>
      <c r="AB247" s="19"/>
      <c r="AC247" s="19"/>
      <c r="AD247" s="19"/>
      <c r="AE247" s="19"/>
      <c r="AG247" s="137"/>
      <c r="AN247" s="19"/>
      <c r="AO247" s="19"/>
      <c r="AP247" s="19"/>
      <c r="AQ247" s="19"/>
      <c r="AR247" s="19"/>
      <c r="AS247" s="19"/>
      <c r="AT247" s="19"/>
      <c r="AU247" s="19"/>
    </row>
    <row r="248" spans="3:48">
      <c r="C248" s="18"/>
      <c r="D248" s="18"/>
      <c r="P248" s="15"/>
      <c r="AA248" s="19"/>
      <c r="AB248" s="19"/>
      <c r="AC248" s="19"/>
      <c r="AD248" s="19"/>
      <c r="AE248" s="19"/>
      <c r="AG248" s="137"/>
      <c r="AN248" s="19"/>
      <c r="AO248" s="19"/>
      <c r="AP248" s="19"/>
      <c r="AQ248" s="19"/>
      <c r="AR248" s="19"/>
      <c r="AS248" s="19"/>
      <c r="AT248" s="19"/>
      <c r="AU248" s="19"/>
    </row>
    <row r="249" spans="3:48">
      <c r="C249" s="18"/>
      <c r="D249" s="18"/>
      <c r="P249" s="15"/>
      <c r="AA249" s="19"/>
      <c r="AB249" s="19"/>
      <c r="AC249" s="19"/>
      <c r="AD249" s="19"/>
      <c r="AE249" s="19"/>
      <c r="AG249" s="137"/>
      <c r="AN249" s="19"/>
      <c r="AO249" s="19"/>
      <c r="AP249" s="19"/>
      <c r="AQ249" s="19"/>
      <c r="AR249" s="19"/>
      <c r="AS249" s="19"/>
      <c r="AT249" s="19"/>
      <c r="AU249" s="19"/>
    </row>
    <row r="250" spans="3:48">
      <c r="C250" s="18"/>
      <c r="D250" s="18"/>
      <c r="P250" s="15"/>
      <c r="AA250" s="19"/>
      <c r="AB250" s="19"/>
      <c r="AC250" s="19"/>
      <c r="AD250" s="19"/>
      <c r="AE250" s="19"/>
      <c r="AG250" s="137"/>
      <c r="AN250" s="19"/>
      <c r="AO250" s="19"/>
      <c r="AP250" s="19"/>
      <c r="AQ250" s="19"/>
      <c r="AR250" s="19"/>
      <c r="AS250" s="19"/>
      <c r="AT250" s="19"/>
      <c r="AU250" s="19"/>
    </row>
    <row r="251" spans="3:48">
      <c r="C251" s="18"/>
      <c r="D251" s="18"/>
      <c r="P251" s="15"/>
      <c r="AA251" s="19"/>
      <c r="AB251" s="19"/>
      <c r="AC251" s="19"/>
      <c r="AD251" s="19"/>
      <c r="AE251" s="19"/>
      <c r="AG251" s="137"/>
      <c r="AN251" s="19"/>
      <c r="AO251" s="19"/>
      <c r="AP251" s="19"/>
      <c r="AQ251" s="19"/>
      <c r="AR251" s="19"/>
      <c r="AS251" s="19"/>
      <c r="AT251" s="19"/>
      <c r="AU251" s="19"/>
    </row>
    <row r="252" spans="3:48">
      <c r="C252" s="18"/>
      <c r="D252" s="18"/>
      <c r="P252" s="15"/>
      <c r="AA252" s="19"/>
      <c r="AB252" s="19"/>
      <c r="AC252" s="19"/>
      <c r="AD252" s="19"/>
      <c r="AE252" s="19"/>
      <c r="AG252" s="137"/>
      <c r="AN252" s="19"/>
      <c r="AO252" s="19"/>
      <c r="AP252" s="19"/>
      <c r="AQ252" s="19"/>
      <c r="AR252" s="19"/>
      <c r="AS252" s="19"/>
      <c r="AT252" s="19"/>
      <c r="AU252" s="19"/>
      <c r="AV252" s="19"/>
    </row>
    <row r="253" spans="3:48">
      <c r="C253" s="18"/>
      <c r="D253" s="18"/>
      <c r="P253" s="15"/>
      <c r="AA253" s="19"/>
      <c r="AB253" s="19"/>
      <c r="AC253" s="19"/>
      <c r="AD253" s="19"/>
      <c r="AE253" s="19"/>
      <c r="AG253" s="137"/>
      <c r="AN253" s="19"/>
      <c r="AO253" s="19"/>
      <c r="AP253" s="19"/>
      <c r="AQ253" s="19"/>
      <c r="AR253" s="19"/>
      <c r="AS253" s="19"/>
      <c r="AT253" s="19"/>
      <c r="AU253" s="19"/>
    </row>
    <row r="254" spans="3:48">
      <c r="C254" s="18"/>
      <c r="D254" s="18"/>
      <c r="P254" s="15"/>
      <c r="AA254" s="19"/>
      <c r="AB254" s="19"/>
      <c r="AC254" s="19"/>
      <c r="AD254" s="19"/>
      <c r="AE254" s="19"/>
      <c r="AG254" s="137"/>
      <c r="AN254" s="19"/>
      <c r="AO254" s="19"/>
      <c r="AP254" s="19"/>
      <c r="AQ254" s="19"/>
      <c r="AR254" s="19"/>
      <c r="AS254" s="19"/>
      <c r="AT254" s="19"/>
      <c r="AU254" s="19"/>
      <c r="AV254" s="19"/>
    </row>
    <row r="255" spans="3:48">
      <c r="C255" s="18"/>
      <c r="D255" s="18"/>
      <c r="P255" s="15"/>
      <c r="AA255" s="19"/>
      <c r="AB255" s="19"/>
      <c r="AC255" s="19"/>
      <c r="AD255" s="19"/>
      <c r="AE255" s="19"/>
      <c r="AG255" s="137"/>
      <c r="AN255" s="19"/>
      <c r="AO255" s="19"/>
      <c r="AP255" s="19"/>
      <c r="AQ255" s="19"/>
      <c r="AR255" s="19"/>
      <c r="AS255" s="19"/>
      <c r="AT255" s="19"/>
      <c r="AU255" s="19"/>
    </row>
    <row r="256" spans="3:48">
      <c r="C256" s="18"/>
      <c r="D256" s="18"/>
      <c r="P256" s="15"/>
      <c r="AA256" s="19"/>
      <c r="AB256" s="19"/>
      <c r="AC256" s="19"/>
      <c r="AD256" s="19"/>
      <c r="AE256" s="19"/>
      <c r="AG256" s="137"/>
      <c r="AN256" s="19"/>
      <c r="AO256" s="19"/>
      <c r="AP256" s="19"/>
      <c r="AQ256" s="19"/>
      <c r="AR256" s="19"/>
      <c r="AS256" s="19"/>
      <c r="AT256" s="19"/>
      <c r="AU256" s="19"/>
      <c r="AV256" s="19"/>
    </row>
    <row r="257" spans="3:48">
      <c r="C257" s="18"/>
      <c r="D257" s="18"/>
      <c r="P257" s="15"/>
      <c r="AA257" s="19"/>
      <c r="AB257" s="19"/>
      <c r="AC257" s="19"/>
      <c r="AD257" s="19"/>
      <c r="AE257" s="19"/>
      <c r="AG257" s="137"/>
      <c r="AN257" s="19"/>
      <c r="AO257" s="19"/>
      <c r="AP257" s="19"/>
      <c r="AQ257" s="19"/>
      <c r="AR257" s="19"/>
      <c r="AS257" s="19"/>
      <c r="AT257" s="19"/>
      <c r="AU257" s="19"/>
      <c r="AV257" s="19"/>
    </row>
    <row r="258" spans="3:48">
      <c r="C258" s="18"/>
      <c r="D258" s="18"/>
      <c r="P258" s="15"/>
      <c r="AA258" s="19"/>
      <c r="AB258" s="19"/>
      <c r="AC258" s="19"/>
      <c r="AD258" s="19"/>
      <c r="AE258" s="19"/>
      <c r="AG258" s="137"/>
      <c r="AN258" s="19"/>
      <c r="AO258" s="19"/>
      <c r="AP258" s="19"/>
      <c r="AQ258" s="19"/>
      <c r="AR258" s="19"/>
      <c r="AS258" s="19"/>
      <c r="AT258" s="19"/>
      <c r="AU258" s="19"/>
    </row>
    <row r="259" spans="3:48">
      <c r="C259" s="18"/>
      <c r="D259" s="18"/>
      <c r="P259" s="15"/>
      <c r="AA259" s="19"/>
      <c r="AB259" s="19"/>
      <c r="AC259" s="19"/>
      <c r="AD259" s="19"/>
      <c r="AE259" s="19"/>
      <c r="AG259" s="137"/>
      <c r="AN259" s="19"/>
      <c r="AO259" s="19"/>
      <c r="AP259" s="19"/>
      <c r="AQ259" s="19"/>
      <c r="AR259" s="19"/>
      <c r="AS259" s="19"/>
      <c r="AT259" s="19"/>
      <c r="AU259" s="19"/>
      <c r="AV259" s="19"/>
    </row>
    <row r="260" spans="3:48">
      <c r="C260" s="18"/>
      <c r="D260" s="18"/>
      <c r="P260" s="15"/>
      <c r="AA260" s="19"/>
      <c r="AB260" s="19"/>
      <c r="AC260" s="19"/>
      <c r="AD260" s="19"/>
      <c r="AE260" s="19"/>
      <c r="AG260" s="137"/>
      <c r="AN260" s="19"/>
      <c r="AO260" s="19"/>
      <c r="AP260" s="19"/>
      <c r="AQ260" s="19"/>
      <c r="AR260" s="19"/>
      <c r="AS260" s="19"/>
      <c r="AT260" s="19"/>
      <c r="AU260" s="19"/>
      <c r="AV260" s="19"/>
    </row>
    <row r="261" spans="3:48">
      <c r="C261" s="18"/>
      <c r="D261" s="18"/>
      <c r="P261" s="15"/>
      <c r="AA261" s="19"/>
      <c r="AB261" s="19"/>
      <c r="AC261" s="19"/>
      <c r="AD261" s="19"/>
      <c r="AE261" s="19"/>
      <c r="AG261" s="137"/>
      <c r="AN261" s="19"/>
      <c r="AO261" s="19"/>
      <c r="AP261" s="19"/>
      <c r="AQ261" s="19"/>
      <c r="AR261" s="19"/>
      <c r="AS261" s="19"/>
      <c r="AT261" s="19"/>
      <c r="AU261" s="19"/>
    </row>
    <row r="262" spans="3:48">
      <c r="C262" s="18"/>
      <c r="D262" s="18"/>
      <c r="P262" s="15"/>
      <c r="AA262" s="19"/>
      <c r="AB262" s="19"/>
      <c r="AC262" s="19"/>
      <c r="AD262" s="19"/>
      <c r="AE262" s="19"/>
      <c r="AG262" s="137"/>
      <c r="AN262" s="19"/>
      <c r="AO262" s="19"/>
      <c r="AP262" s="19"/>
      <c r="AQ262" s="19"/>
      <c r="AR262" s="19"/>
      <c r="AS262" s="19"/>
      <c r="AT262" s="19"/>
      <c r="AU262" s="19"/>
      <c r="AV262" s="19"/>
    </row>
    <row r="263" spans="3:48">
      <c r="C263" s="18"/>
      <c r="D263" s="18"/>
      <c r="P263" s="15"/>
      <c r="AA263" s="19"/>
      <c r="AB263" s="19"/>
      <c r="AC263" s="19"/>
      <c r="AD263" s="19"/>
      <c r="AE263" s="19"/>
      <c r="AG263" s="137"/>
      <c r="AN263" s="19"/>
      <c r="AO263" s="19"/>
      <c r="AP263" s="19"/>
      <c r="AQ263" s="19"/>
      <c r="AR263" s="19"/>
      <c r="AS263" s="19"/>
      <c r="AT263" s="19"/>
      <c r="AU263" s="19"/>
      <c r="AV263" s="19"/>
    </row>
    <row r="264" spans="3:48">
      <c r="C264" s="18"/>
      <c r="D264" s="18"/>
      <c r="P264" s="15"/>
      <c r="AA264" s="19"/>
      <c r="AB264" s="19"/>
      <c r="AC264" s="19"/>
      <c r="AD264" s="19"/>
      <c r="AE264" s="19"/>
      <c r="AG264" s="137"/>
      <c r="AN264" s="19"/>
      <c r="AO264" s="19"/>
      <c r="AP264" s="19"/>
      <c r="AQ264" s="19"/>
      <c r="AR264" s="19"/>
      <c r="AS264" s="19"/>
      <c r="AT264" s="19"/>
      <c r="AU264" s="19"/>
      <c r="AV264" s="19"/>
    </row>
    <row r="265" spans="3:48">
      <c r="C265" s="18"/>
      <c r="D265" s="18"/>
      <c r="P265" s="15"/>
      <c r="AA265" s="19"/>
      <c r="AB265" s="19"/>
      <c r="AC265" s="19"/>
      <c r="AD265" s="19"/>
      <c r="AE265" s="19"/>
      <c r="AG265" s="137"/>
      <c r="AN265" s="19"/>
      <c r="AO265" s="19"/>
      <c r="AP265" s="19"/>
      <c r="AQ265" s="19"/>
      <c r="AR265" s="19"/>
      <c r="AS265" s="19"/>
      <c r="AT265" s="19"/>
      <c r="AU265" s="19"/>
      <c r="AV265" s="19"/>
    </row>
    <row r="266" spans="3:48">
      <c r="C266" s="18"/>
      <c r="D266" s="18"/>
      <c r="P266" s="15"/>
      <c r="AA266" s="19"/>
      <c r="AB266" s="19"/>
      <c r="AC266" s="19"/>
      <c r="AD266" s="19"/>
      <c r="AE266" s="19"/>
      <c r="AG266" s="137"/>
      <c r="AN266" s="19"/>
      <c r="AO266" s="19"/>
      <c r="AP266" s="19"/>
      <c r="AQ266" s="19"/>
      <c r="AR266" s="19"/>
      <c r="AS266" s="19"/>
      <c r="AT266" s="19"/>
      <c r="AU266" s="19"/>
    </row>
    <row r="267" spans="3:48">
      <c r="C267" s="18"/>
      <c r="D267" s="18"/>
      <c r="P267" s="15"/>
      <c r="AA267" s="19"/>
      <c r="AB267" s="19"/>
      <c r="AC267" s="19"/>
      <c r="AD267" s="19"/>
      <c r="AE267" s="19"/>
      <c r="AG267" s="137"/>
      <c r="AN267" s="19"/>
      <c r="AO267" s="19"/>
      <c r="AP267" s="19"/>
      <c r="AQ267" s="19"/>
      <c r="AR267" s="19"/>
      <c r="AS267" s="19"/>
      <c r="AT267" s="19"/>
      <c r="AU267" s="19"/>
      <c r="AV267" s="19"/>
    </row>
    <row r="268" spans="3:48">
      <c r="C268" s="18"/>
      <c r="D268" s="18"/>
      <c r="P268" s="15"/>
      <c r="AA268" s="19"/>
      <c r="AB268" s="19"/>
      <c r="AC268" s="19"/>
      <c r="AD268" s="19"/>
      <c r="AE268" s="19"/>
      <c r="AG268" s="137"/>
      <c r="AN268" s="19"/>
      <c r="AO268" s="19"/>
      <c r="AP268" s="19"/>
      <c r="AQ268" s="19"/>
      <c r="AR268" s="19"/>
      <c r="AS268" s="19"/>
      <c r="AT268" s="19"/>
      <c r="AU268" s="19"/>
    </row>
    <row r="269" spans="3:48">
      <c r="C269" s="18"/>
      <c r="D269" s="18"/>
      <c r="P269" s="15"/>
      <c r="AA269" s="19"/>
      <c r="AB269" s="19"/>
      <c r="AC269" s="19"/>
      <c r="AD269" s="19"/>
      <c r="AE269" s="19"/>
      <c r="AG269" s="137"/>
      <c r="AN269" s="19"/>
      <c r="AO269" s="19"/>
      <c r="AP269" s="19"/>
      <c r="AQ269" s="19"/>
      <c r="AR269" s="19"/>
      <c r="AS269" s="19"/>
      <c r="AT269" s="19"/>
      <c r="AU269" s="19"/>
    </row>
    <row r="270" spans="3:48">
      <c r="P270" s="15"/>
      <c r="AA270" s="19"/>
      <c r="AB270" s="19"/>
      <c r="AC270" s="19"/>
      <c r="AD270" s="19"/>
      <c r="AE270" s="19"/>
      <c r="AG270" s="137"/>
      <c r="AN270" s="19"/>
      <c r="AO270" s="19"/>
      <c r="AP270" s="19"/>
      <c r="AQ270" s="19"/>
      <c r="AR270" s="19"/>
      <c r="AS270" s="19"/>
      <c r="AT270" s="19"/>
      <c r="AU270" s="19"/>
    </row>
    <row r="271" spans="3:48">
      <c r="P271" s="15"/>
      <c r="AA271" s="19"/>
      <c r="AB271" s="19"/>
      <c r="AC271" s="19"/>
      <c r="AD271" s="19"/>
      <c r="AE271" s="19"/>
      <c r="AG271" s="137"/>
      <c r="AN271" s="19"/>
      <c r="AO271" s="19"/>
      <c r="AP271" s="19"/>
      <c r="AQ271" s="19"/>
      <c r="AR271" s="19"/>
      <c r="AS271" s="19"/>
      <c r="AT271" s="19"/>
      <c r="AU271" s="19"/>
    </row>
    <row r="272" spans="3:48">
      <c r="P272" s="15"/>
      <c r="AA272" s="19"/>
      <c r="AB272" s="19"/>
      <c r="AC272" s="19"/>
      <c r="AD272" s="19"/>
      <c r="AE272" s="19"/>
      <c r="AG272" s="137"/>
      <c r="AN272" s="19"/>
      <c r="AO272" s="19"/>
      <c r="AP272" s="19"/>
      <c r="AQ272" s="19"/>
      <c r="AR272" s="19"/>
      <c r="AS272" s="19"/>
      <c r="AT272" s="19"/>
      <c r="AU272" s="19"/>
    </row>
    <row r="273" spans="16:48">
      <c r="P273" s="15"/>
      <c r="AA273" s="19"/>
      <c r="AB273" s="19"/>
      <c r="AC273" s="19"/>
      <c r="AD273" s="19"/>
      <c r="AE273" s="19"/>
      <c r="AG273" s="137"/>
      <c r="AN273" s="19"/>
      <c r="AO273" s="19"/>
      <c r="AP273" s="19"/>
      <c r="AQ273" s="19"/>
      <c r="AR273" s="19"/>
      <c r="AS273" s="19"/>
      <c r="AT273" s="19"/>
      <c r="AU273" s="19"/>
    </row>
    <row r="274" spans="16:48">
      <c r="P274" s="15"/>
      <c r="AA274" s="19"/>
      <c r="AB274" s="19"/>
      <c r="AC274" s="19"/>
      <c r="AD274" s="19"/>
      <c r="AE274" s="19"/>
      <c r="AG274" s="137"/>
      <c r="AN274" s="19"/>
      <c r="AO274" s="19"/>
      <c r="AP274" s="19"/>
      <c r="AQ274" s="19"/>
      <c r="AR274" s="19"/>
      <c r="AS274" s="19"/>
      <c r="AT274" s="19"/>
      <c r="AU274" s="19"/>
    </row>
    <row r="275" spans="16:48">
      <c r="P275" s="15"/>
      <c r="AA275" s="19"/>
      <c r="AB275" s="19"/>
      <c r="AC275" s="19"/>
      <c r="AD275" s="19"/>
      <c r="AE275" s="19"/>
      <c r="AG275" s="137"/>
      <c r="AN275" s="19"/>
      <c r="AO275" s="19"/>
      <c r="AP275" s="19"/>
      <c r="AQ275" s="19"/>
      <c r="AR275" s="19"/>
      <c r="AS275" s="19"/>
      <c r="AT275" s="19"/>
      <c r="AU275" s="19"/>
      <c r="AV275" s="19"/>
    </row>
    <row r="276" spans="16:48">
      <c r="P276" s="15"/>
      <c r="AA276" s="19"/>
      <c r="AB276" s="19"/>
      <c r="AC276" s="19"/>
      <c r="AD276" s="19"/>
      <c r="AE276" s="19"/>
      <c r="AG276" s="137"/>
      <c r="AN276" s="19"/>
      <c r="AO276" s="19"/>
      <c r="AP276" s="19"/>
      <c r="AQ276" s="19"/>
      <c r="AR276" s="19"/>
      <c r="AS276" s="19"/>
      <c r="AT276" s="19"/>
      <c r="AU276" s="19"/>
    </row>
    <row r="277" spans="16:48">
      <c r="P277" s="15"/>
      <c r="AA277" s="19"/>
      <c r="AB277" s="19"/>
      <c r="AC277" s="19"/>
      <c r="AD277" s="19"/>
      <c r="AE277" s="19"/>
      <c r="AG277" s="137"/>
      <c r="AN277" s="19"/>
      <c r="AO277" s="19"/>
      <c r="AP277" s="19"/>
      <c r="AQ277" s="19"/>
      <c r="AR277" s="19"/>
      <c r="AS277" s="19"/>
      <c r="AT277" s="19"/>
      <c r="AU277" s="19"/>
    </row>
    <row r="278" spans="16:48">
      <c r="P278" s="15"/>
      <c r="AA278" s="19"/>
      <c r="AB278" s="19"/>
      <c r="AC278" s="19"/>
      <c r="AD278" s="19"/>
      <c r="AE278" s="19"/>
      <c r="AG278" s="137"/>
      <c r="AN278" s="19"/>
      <c r="AO278" s="19"/>
      <c r="AP278" s="19"/>
      <c r="AQ278" s="19"/>
      <c r="AR278" s="19"/>
      <c r="AS278" s="19"/>
      <c r="AT278" s="19"/>
      <c r="AU278" s="19"/>
    </row>
    <row r="279" spans="16:48">
      <c r="P279" s="15"/>
      <c r="AA279" s="19"/>
      <c r="AB279" s="19"/>
      <c r="AC279" s="19"/>
      <c r="AD279" s="19"/>
      <c r="AE279" s="19"/>
      <c r="AG279" s="137"/>
      <c r="AN279" s="19"/>
      <c r="AO279" s="19"/>
      <c r="AP279" s="19"/>
      <c r="AQ279" s="19"/>
      <c r="AR279" s="19"/>
      <c r="AS279" s="19"/>
      <c r="AT279" s="19"/>
      <c r="AU279" s="19"/>
    </row>
    <row r="280" spans="16:48">
      <c r="P280" s="15"/>
      <c r="AA280" s="19"/>
      <c r="AB280" s="19"/>
      <c r="AC280" s="19"/>
      <c r="AD280" s="19"/>
      <c r="AE280" s="19"/>
      <c r="AG280" s="137"/>
      <c r="AN280" s="19"/>
      <c r="AO280" s="19"/>
      <c r="AP280" s="19"/>
      <c r="AQ280" s="19"/>
      <c r="AR280" s="19"/>
      <c r="AS280" s="19"/>
      <c r="AT280" s="19"/>
      <c r="AU280" s="19"/>
      <c r="AV280" s="19"/>
    </row>
    <row r="281" spans="16:48">
      <c r="P281" s="15"/>
      <c r="AA281" s="19"/>
      <c r="AB281" s="19"/>
      <c r="AC281" s="19"/>
      <c r="AD281" s="19"/>
      <c r="AE281" s="19"/>
      <c r="AG281" s="137"/>
      <c r="AN281" s="19"/>
      <c r="AO281" s="19"/>
      <c r="AP281" s="19"/>
      <c r="AQ281" s="19"/>
      <c r="AR281" s="19"/>
      <c r="AS281" s="19"/>
      <c r="AT281" s="19"/>
      <c r="AU281" s="19"/>
      <c r="AV281" s="19"/>
    </row>
    <row r="282" spans="16:48">
      <c r="P282" s="15"/>
      <c r="AA282" s="19"/>
      <c r="AB282" s="19"/>
      <c r="AC282" s="19"/>
      <c r="AD282" s="19"/>
      <c r="AE282" s="19"/>
      <c r="AG282" s="137"/>
      <c r="AN282" s="19"/>
      <c r="AO282" s="19"/>
      <c r="AP282" s="19"/>
      <c r="AQ282" s="19"/>
      <c r="AR282" s="19"/>
      <c r="AS282" s="19"/>
      <c r="AT282" s="19"/>
      <c r="AU282" s="19"/>
    </row>
    <row r="283" spans="16:48">
      <c r="P283" s="15"/>
      <c r="AA283" s="19"/>
      <c r="AB283" s="19"/>
      <c r="AC283" s="19"/>
      <c r="AD283" s="19"/>
      <c r="AE283" s="19"/>
      <c r="AG283" s="137"/>
      <c r="AN283" s="19"/>
      <c r="AO283" s="19"/>
      <c r="AP283" s="19"/>
      <c r="AQ283" s="19"/>
      <c r="AR283" s="19"/>
      <c r="AS283" s="19"/>
      <c r="AT283" s="19"/>
      <c r="AU283" s="19"/>
    </row>
    <row r="284" spans="16:48">
      <c r="P284" s="15"/>
      <c r="AA284" s="19"/>
      <c r="AB284" s="19"/>
      <c r="AC284" s="19"/>
      <c r="AD284" s="19"/>
      <c r="AE284" s="19"/>
      <c r="AG284" s="137"/>
      <c r="AN284" s="19"/>
      <c r="AO284" s="19"/>
      <c r="AP284" s="19"/>
      <c r="AQ284" s="19"/>
      <c r="AR284" s="19"/>
      <c r="AS284" s="19"/>
      <c r="AT284" s="19"/>
      <c r="AU284" s="19"/>
    </row>
    <row r="285" spans="16:48">
      <c r="P285" s="15"/>
      <c r="AA285" s="19"/>
      <c r="AB285" s="19"/>
      <c r="AC285" s="19"/>
      <c r="AD285" s="19"/>
      <c r="AE285" s="19"/>
      <c r="AG285" s="137"/>
      <c r="AN285" s="19"/>
      <c r="AO285" s="19"/>
      <c r="AP285" s="19"/>
      <c r="AQ285" s="19"/>
      <c r="AR285" s="19"/>
      <c r="AS285" s="19"/>
      <c r="AT285" s="19"/>
      <c r="AU285" s="19"/>
    </row>
    <row r="286" spans="16:48">
      <c r="P286" s="15"/>
      <c r="AA286" s="19"/>
      <c r="AB286" s="19"/>
      <c r="AC286" s="19"/>
      <c r="AD286" s="19"/>
      <c r="AE286" s="19"/>
      <c r="AG286" s="137"/>
      <c r="AN286" s="19"/>
      <c r="AO286" s="19"/>
      <c r="AP286" s="19"/>
      <c r="AQ286" s="19"/>
      <c r="AR286" s="19"/>
      <c r="AS286" s="19"/>
      <c r="AT286" s="19"/>
      <c r="AU286" s="19"/>
      <c r="AV286" s="19"/>
    </row>
    <row r="287" spans="16:48">
      <c r="P287" s="15"/>
      <c r="AA287" s="19"/>
      <c r="AB287" s="19"/>
      <c r="AC287" s="19"/>
      <c r="AD287" s="19"/>
      <c r="AE287" s="19"/>
      <c r="AG287" s="137"/>
      <c r="AN287" s="19"/>
      <c r="AO287" s="19"/>
      <c r="AP287" s="19"/>
      <c r="AQ287" s="19"/>
      <c r="AR287" s="19"/>
      <c r="AS287" s="19"/>
      <c r="AT287" s="19"/>
      <c r="AU287" s="19"/>
      <c r="AV287" s="19"/>
    </row>
    <row r="288" spans="16:48">
      <c r="P288" s="15"/>
      <c r="AA288" s="19"/>
      <c r="AB288" s="19"/>
      <c r="AC288" s="19"/>
      <c r="AD288" s="19"/>
      <c r="AE288" s="19"/>
      <c r="AG288" s="137"/>
      <c r="AN288" s="19"/>
      <c r="AO288" s="19"/>
      <c r="AP288" s="19"/>
      <c r="AQ288" s="19"/>
      <c r="AR288" s="19"/>
      <c r="AS288" s="19"/>
      <c r="AT288" s="19"/>
      <c r="AU288" s="19"/>
    </row>
    <row r="289" spans="16:48">
      <c r="P289" s="15"/>
      <c r="AA289" s="19"/>
      <c r="AB289" s="19"/>
      <c r="AC289" s="19"/>
      <c r="AD289" s="19"/>
      <c r="AE289" s="19"/>
      <c r="AG289" s="137"/>
      <c r="AN289" s="19"/>
      <c r="AO289" s="19"/>
      <c r="AP289" s="19"/>
      <c r="AQ289" s="19"/>
      <c r="AR289" s="19"/>
      <c r="AS289" s="19"/>
      <c r="AT289" s="19"/>
      <c r="AU289" s="19"/>
    </row>
    <row r="290" spans="16:48">
      <c r="P290" s="15"/>
      <c r="AA290" s="19"/>
      <c r="AB290" s="19"/>
      <c r="AC290" s="19"/>
      <c r="AD290" s="19"/>
      <c r="AE290" s="19"/>
      <c r="AG290" s="137"/>
      <c r="AN290" s="19"/>
      <c r="AO290" s="19"/>
      <c r="AP290" s="19"/>
      <c r="AQ290" s="19"/>
      <c r="AR290" s="19"/>
      <c r="AS290" s="19"/>
      <c r="AT290" s="19"/>
      <c r="AU290" s="19"/>
    </row>
    <row r="291" spans="16:48">
      <c r="P291" s="15"/>
      <c r="AA291" s="19"/>
      <c r="AB291" s="19"/>
      <c r="AC291" s="19"/>
      <c r="AD291" s="19"/>
      <c r="AE291" s="19"/>
      <c r="AG291" s="137"/>
      <c r="AN291" s="19"/>
      <c r="AO291" s="19"/>
      <c r="AP291" s="19"/>
      <c r="AQ291" s="19"/>
      <c r="AR291" s="19"/>
      <c r="AS291" s="19"/>
      <c r="AT291" s="19"/>
      <c r="AU291" s="19"/>
    </row>
    <row r="292" spans="16:48">
      <c r="P292" s="15"/>
      <c r="AA292" s="19"/>
      <c r="AB292" s="19"/>
      <c r="AC292" s="19"/>
      <c r="AD292" s="19"/>
      <c r="AE292" s="19"/>
      <c r="AG292" s="137"/>
      <c r="AN292" s="19"/>
      <c r="AO292" s="19"/>
      <c r="AP292" s="19"/>
      <c r="AQ292" s="19"/>
      <c r="AR292" s="19"/>
      <c r="AS292" s="19"/>
      <c r="AT292" s="19"/>
      <c r="AU292" s="19"/>
    </row>
    <row r="293" spans="16:48">
      <c r="P293" s="15"/>
      <c r="AA293" s="19"/>
      <c r="AB293" s="19"/>
      <c r="AC293" s="19"/>
      <c r="AD293" s="19"/>
      <c r="AE293" s="19"/>
      <c r="AG293" s="137"/>
      <c r="AN293" s="19"/>
      <c r="AO293" s="19"/>
      <c r="AP293" s="19"/>
      <c r="AQ293" s="19"/>
      <c r="AR293" s="19"/>
      <c r="AS293" s="19"/>
      <c r="AT293" s="19"/>
      <c r="AU293" s="19"/>
    </row>
    <row r="294" spans="16:48">
      <c r="P294" s="15"/>
      <c r="AA294" s="19"/>
      <c r="AB294" s="19"/>
      <c r="AC294" s="19"/>
      <c r="AD294" s="19"/>
      <c r="AE294" s="19"/>
      <c r="AG294" s="137"/>
      <c r="AN294" s="19"/>
      <c r="AO294" s="19"/>
      <c r="AP294" s="19"/>
      <c r="AQ294" s="19"/>
      <c r="AR294" s="19"/>
      <c r="AS294" s="19"/>
      <c r="AT294" s="19"/>
      <c r="AU294" s="19"/>
      <c r="AV294" s="19"/>
    </row>
    <row r="295" spans="16:48">
      <c r="P295" s="15"/>
      <c r="AA295" s="19"/>
      <c r="AB295" s="19"/>
      <c r="AC295" s="19"/>
      <c r="AD295" s="19"/>
      <c r="AE295" s="19"/>
      <c r="AG295" s="137"/>
      <c r="AN295" s="19"/>
      <c r="AO295" s="19"/>
      <c r="AP295" s="19"/>
      <c r="AQ295" s="19"/>
      <c r="AR295" s="19"/>
      <c r="AS295" s="19"/>
      <c r="AT295" s="19"/>
      <c r="AU295" s="19"/>
      <c r="AV295" s="19"/>
    </row>
    <row r="296" spans="16:48">
      <c r="P296" s="15"/>
      <c r="AA296" s="19"/>
      <c r="AB296" s="19"/>
      <c r="AC296" s="19"/>
      <c r="AD296" s="19"/>
      <c r="AE296" s="19"/>
      <c r="AG296" s="137"/>
      <c r="AN296" s="19"/>
      <c r="AO296" s="19"/>
      <c r="AP296" s="19"/>
      <c r="AQ296" s="19"/>
      <c r="AR296" s="19"/>
      <c r="AS296" s="19"/>
      <c r="AT296" s="19"/>
      <c r="AU296" s="19"/>
      <c r="AV296" s="19"/>
    </row>
    <row r="297" spans="16:48">
      <c r="P297" s="15"/>
      <c r="AA297" s="19"/>
      <c r="AB297" s="19"/>
      <c r="AC297" s="19"/>
      <c r="AD297" s="19"/>
      <c r="AE297" s="19"/>
      <c r="AG297" s="137"/>
      <c r="AN297" s="19"/>
      <c r="AO297" s="19"/>
      <c r="AP297" s="19"/>
      <c r="AQ297" s="19"/>
      <c r="AR297" s="19"/>
      <c r="AS297" s="19"/>
      <c r="AT297" s="19"/>
      <c r="AU297" s="19"/>
    </row>
    <row r="298" spans="16:48">
      <c r="P298" s="15"/>
      <c r="AA298" s="19"/>
      <c r="AB298" s="19"/>
      <c r="AC298" s="19"/>
      <c r="AD298" s="19"/>
      <c r="AE298" s="19"/>
      <c r="AG298" s="137"/>
      <c r="AN298" s="19"/>
      <c r="AO298" s="19"/>
      <c r="AP298" s="19"/>
      <c r="AQ298" s="19"/>
      <c r="AR298" s="19"/>
      <c r="AS298" s="19"/>
      <c r="AT298" s="19"/>
      <c r="AU298" s="19"/>
    </row>
    <row r="299" spans="16:48">
      <c r="P299" s="15"/>
      <c r="AA299" s="19"/>
      <c r="AB299" s="19"/>
      <c r="AC299" s="19"/>
      <c r="AD299" s="19"/>
      <c r="AE299" s="19"/>
      <c r="AG299" s="137"/>
      <c r="AN299" s="19"/>
      <c r="AO299" s="19"/>
      <c r="AP299" s="19"/>
      <c r="AQ299" s="19"/>
      <c r="AR299" s="19"/>
      <c r="AS299" s="19"/>
      <c r="AT299" s="19"/>
      <c r="AU299" s="19"/>
    </row>
    <row r="300" spans="16:48">
      <c r="P300" s="15"/>
      <c r="AA300" s="19"/>
      <c r="AB300" s="19"/>
      <c r="AC300" s="19"/>
      <c r="AD300" s="19"/>
      <c r="AE300" s="19"/>
      <c r="AG300" s="137"/>
      <c r="AN300" s="19"/>
      <c r="AO300" s="19"/>
      <c r="AP300" s="19"/>
      <c r="AQ300" s="19"/>
      <c r="AR300" s="19"/>
      <c r="AS300" s="19"/>
      <c r="AT300" s="19"/>
      <c r="AU300" s="19"/>
    </row>
    <row r="301" spans="16:48">
      <c r="P301" s="15"/>
      <c r="AA301" s="19"/>
      <c r="AB301" s="19"/>
      <c r="AC301" s="19"/>
      <c r="AD301" s="19"/>
      <c r="AE301" s="19"/>
      <c r="AG301" s="137"/>
      <c r="AN301" s="19"/>
      <c r="AO301" s="19"/>
      <c r="AP301" s="19"/>
      <c r="AQ301" s="19"/>
      <c r="AR301" s="19"/>
      <c r="AS301" s="19"/>
      <c r="AT301" s="19"/>
      <c r="AU301" s="19"/>
    </row>
    <row r="302" spans="16:48">
      <c r="P302" s="15"/>
      <c r="AA302" s="19"/>
      <c r="AB302" s="19"/>
      <c r="AC302" s="19"/>
      <c r="AD302" s="19"/>
      <c r="AE302" s="19"/>
      <c r="AG302" s="137"/>
      <c r="AN302" s="19"/>
      <c r="AO302" s="19"/>
      <c r="AP302" s="19"/>
      <c r="AQ302" s="19"/>
      <c r="AR302" s="19"/>
      <c r="AS302" s="19"/>
      <c r="AT302" s="19"/>
      <c r="AU302" s="19"/>
    </row>
    <row r="303" spans="16:48">
      <c r="P303" s="15"/>
      <c r="AA303" s="19"/>
      <c r="AB303" s="19"/>
      <c r="AC303" s="19"/>
      <c r="AD303" s="19"/>
      <c r="AE303" s="19"/>
      <c r="AG303" s="137"/>
      <c r="AN303" s="19"/>
      <c r="AO303" s="19"/>
      <c r="AP303" s="19"/>
      <c r="AQ303" s="19"/>
      <c r="AR303" s="19"/>
      <c r="AS303" s="19"/>
      <c r="AT303" s="19"/>
      <c r="AU303" s="19"/>
    </row>
    <row r="304" spans="16:48">
      <c r="P304" s="15"/>
      <c r="AA304" s="19"/>
      <c r="AB304" s="19"/>
      <c r="AC304" s="19"/>
      <c r="AD304" s="19"/>
      <c r="AE304" s="19"/>
      <c r="AG304" s="137"/>
      <c r="AN304" s="19"/>
      <c r="AO304" s="19"/>
      <c r="AP304" s="19"/>
      <c r="AQ304" s="19"/>
      <c r="AR304" s="19"/>
      <c r="AS304" s="19"/>
      <c r="AT304" s="19"/>
      <c r="AU304" s="19"/>
      <c r="AV304" s="19"/>
    </row>
    <row r="305" spans="16:48">
      <c r="P305" s="15"/>
      <c r="AA305" s="19"/>
      <c r="AB305" s="19"/>
      <c r="AC305" s="19"/>
      <c r="AD305" s="19"/>
      <c r="AE305" s="19"/>
      <c r="AG305" s="137"/>
      <c r="AN305" s="19"/>
      <c r="AO305" s="19"/>
      <c r="AP305" s="19"/>
      <c r="AQ305" s="19"/>
      <c r="AR305" s="19"/>
      <c r="AS305" s="19"/>
      <c r="AT305" s="19"/>
      <c r="AU305" s="19"/>
      <c r="AV305" s="19"/>
    </row>
    <row r="306" spans="16:48">
      <c r="P306" s="15"/>
      <c r="AA306" s="19"/>
      <c r="AB306" s="19"/>
      <c r="AC306" s="19"/>
      <c r="AD306" s="19"/>
      <c r="AE306" s="19"/>
      <c r="AG306" s="137"/>
      <c r="AN306" s="19"/>
      <c r="AO306" s="19"/>
      <c r="AP306" s="19"/>
      <c r="AQ306" s="19"/>
      <c r="AR306" s="19"/>
      <c r="AS306" s="19"/>
      <c r="AT306" s="19"/>
      <c r="AU306" s="19"/>
      <c r="AV306" s="19"/>
    </row>
    <row r="307" spans="16:48">
      <c r="P307" s="15"/>
      <c r="AA307" s="19"/>
      <c r="AB307" s="19"/>
      <c r="AC307" s="19"/>
      <c r="AD307" s="19"/>
      <c r="AE307" s="19"/>
      <c r="AG307" s="137"/>
      <c r="AN307" s="19"/>
      <c r="AO307" s="19"/>
      <c r="AP307" s="19"/>
      <c r="AQ307" s="19"/>
      <c r="AR307" s="19"/>
      <c r="AS307" s="19"/>
      <c r="AT307" s="19"/>
      <c r="AU307" s="19"/>
    </row>
    <row r="308" spans="16:48">
      <c r="P308" s="15"/>
      <c r="AA308" s="19"/>
      <c r="AB308" s="19"/>
      <c r="AC308" s="19"/>
      <c r="AD308" s="19"/>
      <c r="AE308" s="19"/>
      <c r="AG308" s="137"/>
      <c r="AN308" s="19"/>
      <c r="AO308" s="19"/>
      <c r="AP308" s="19"/>
      <c r="AQ308" s="19"/>
      <c r="AR308" s="19"/>
      <c r="AS308" s="19"/>
      <c r="AT308" s="19"/>
      <c r="AU308" s="19"/>
    </row>
    <row r="309" spans="16:48">
      <c r="P309" s="15"/>
      <c r="AA309" s="19"/>
      <c r="AB309" s="19"/>
      <c r="AC309" s="19"/>
      <c r="AD309" s="19"/>
      <c r="AE309" s="19"/>
      <c r="AG309" s="137"/>
      <c r="AN309" s="19"/>
      <c r="AO309" s="19"/>
      <c r="AP309" s="19"/>
      <c r="AQ309" s="19"/>
      <c r="AR309" s="19"/>
      <c r="AS309" s="19"/>
      <c r="AT309" s="19"/>
      <c r="AU309" s="19"/>
    </row>
    <row r="310" spans="16:48">
      <c r="P310" s="15"/>
      <c r="AA310" s="19"/>
      <c r="AB310" s="19"/>
      <c r="AC310" s="19"/>
      <c r="AD310" s="19"/>
      <c r="AE310" s="19"/>
      <c r="AG310" s="137"/>
      <c r="AN310" s="19"/>
      <c r="AO310" s="19"/>
      <c r="AP310" s="19"/>
      <c r="AQ310" s="19"/>
      <c r="AR310" s="19"/>
      <c r="AS310" s="19"/>
      <c r="AT310" s="19"/>
      <c r="AU310" s="19"/>
    </row>
    <row r="311" spans="16:48">
      <c r="P311" s="15"/>
      <c r="AA311" s="19"/>
      <c r="AB311" s="19"/>
      <c r="AC311" s="19"/>
      <c r="AD311" s="19"/>
      <c r="AE311" s="19"/>
      <c r="AG311" s="137"/>
      <c r="AN311" s="19"/>
      <c r="AO311" s="19"/>
      <c r="AP311" s="19"/>
      <c r="AQ311" s="19"/>
      <c r="AR311" s="19"/>
      <c r="AS311" s="19"/>
      <c r="AT311" s="19"/>
      <c r="AU311" s="19"/>
    </row>
    <row r="312" spans="16:48">
      <c r="P312" s="15"/>
      <c r="AA312" s="19"/>
      <c r="AB312" s="19"/>
      <c r="AC312" s="19"/>
      <c r="AD312" s="19"/>
      <c r="AE312" s="19"/>
      <c r="AG312" s="137"/>
      <c r="AN312" s="19"/>
      <c r="AO312" s="19"/>
      <c r="AP312" s="19"/>
      <c r="AQ312" s="19"/>
      <c r="AR312" s="19"/>
      <c r="AS312" s="19"/>
      <c r="AT312" s="19"/>
      <c r="AU312" s="19"/>
    </row>
    <row r="313" spans="16:48">
      <c r="AA313" s="19"/>
      <c r="AB313" s="19"/>
      <c r="AC313" s="19"/>
      <c r="AD313" s="19"/>
      <c r="AE313" s="19"/>
      <c r="AG313" s="137"/>
      <c r="AN313" s="19"/>
      <c r="AO313" s="19"/>
      <c r="AP313" s="19"/>
      <c r="AQ313" s="19"/>
      <c r="AR313" s="19"/>
      <c r="AS313" s="19"/>
      <c r="AT313" s="19"/>
      <c r="AU313" s="19"/>
    </row>
    <row r="314" spans="16:48">
      <c r="AA314" s="19"/>
      <c r="AB314" s="19"/>
      <c r="AC314" s="19"/>
      <c r="AD314" s="19"/>
      <c r="AE314" s="19"/>
      <c r="AG314" s="137"/>
      <c r="AN314" s="19"/>
      <c r="AO314" s="19"/>
      <c r="AP314" s="19"/>
      <c r="AQ314" s="19"/>
      <c r="AR314" s="19"/>
      <c r="AS314" s="19"/>
      <c r="AT314" s="19"/>
      <c r="AU314" s="19"/>
    </row>
    <row r="315" spans="16:48">
      <c r="AA315" s="19"/>
      <c r="AB315" s="19"/>
      <c r="AC315" s="19"/>
      <c r="AD315" s="19"/>
      <c r="AE315" s="19"/>
      <c r="AG315" s="137"/>
      <c r="AN315" s="19"/>
      <c r="AO315" s="19"/>
      <c r="AP315" s="19"/>
      <c r="AQ315" s="19"/>
      <c r="AR315" s="19"/>
      <c r="AS315" s="19"/>
      <c r="AT315" s="19"/>
      <c r="AU315" s="19"/>
    </row>
    <row r="316" spans="16:48">
      <c r="AA316" s="19"/>
      <c r="AB316" s="19"/>
      <c r="AC316" s="19"/>
      <c r="AD316" s="19"/>
      <c r="AE316" s="19"/>
      <c r="AG316" s="137"/>
      <c r="AN316" s="19"/>
      <c r="AO316" s="19"/>
      <c r="AP316" s="19"/>
      <c r="AQ316" s="19"/>
      <c r="AR316" s="19"/>
      <c r="AS316" s="19"/>
      <c r="AT316" s="19"/>
      <c r="AU316" s="19"/>
    </row>
    <row r="317" spans="16:48">
      <c r="AA317" s="19"/>
      <c r="AB317" s="19"/>
      <c r="AC317" s="19"/>
      <c r="AD317" s="19"/>
      <c r="AE317" s="19"/>
      <c r="AG317" s="137"/>
      <c r="AN317" s="19"/>
      <c r="AO317" s="19"/>
      <c r="AP317" s="19"/>
      <c r="AQ317" s="19"/>
      <c r="AR317" s="19"/>
      <c r="AS317" s="19"/>
      <c r="AT317" s="19"/>
      <c r="AU317" s="19"/>
    </row>
    <row r="318" spans="16:48">
      <c r="AA318" s="19"/>
      <c r="AB318" s="19"/>
      <c r="AC318" s="19"/>
      <c r="AD318" s="19"/>
      <c r="AE318" s="19"/>
      <c r="AG318" s="137"/>
      <c r="AN318" s="19"/>
      <c r="AO318" s="19"/>
      <c r="AP318" s="19"/>
      <c r="AQ318" s="19"/>
      <c r="AR318" s="19"/>
      <c r="AS318" s="19"/>
      <c r="AT318" s="19"/>
      <c r="AU318" s="19"/>
    </row>
    <row r="319" spans="16:48">
      <c r="AA319" s="19"/>
      <c r="AB319" s="19"/>
      <c r="AC319" s="19"/>
      <c r="AD319" s="19"/>
      <c r="AE319" s="19"/>
      <c r="AG319" s="137"/>
      <c r="AN319" s="19"/>
      <c r="AO319" s="19"/>
      <c r="AP319" s="19"/>
      <c r="AQ319" s="19"/>
      <c r="AR319" s="19"/>
      <c r="AS319" s="19"/>
      <c r="AT319" s="19"/>
      <c r="AU319" s="19"/>
    </row>
    <row r="320" spans="16:48">
      <c r="AA320" s="19"/>
      <c r="AB320" s="19"/>
      <c r="AC320" s="19"/>
      <c r="AD320" s="19"/>
      <c r="AE320" s="19"/>
      <c r="AG320" s="137"/>
      <c r="AN320" s="19"/>
      <c r="AO320" s="19"/>
      <c r="AP320" s="19"/>
      <c r="AQ320" s="19"/>
      <c r="AR320" s="19"/>
      <c r="AS320" s="19"/>
      <c r="AT320" s="19"/>
      <c r="AU320" s="19"/>
    </row>
    <row r="321" spans="27:48">
      <c r="AA321" s="19"/>
      <c r="AB321" s="19"/>
      <c r="AC321" s="19"/>
      <c r="AD321" s="19"/>
      <c r="AE321" s="19"/>
      <c r="AG321" s="137"/>
      <c r="AN321" s="19"/>
      <c r="AO321" s="19"/>
      <c r="AP321" s="19"/>
      <c r="AQ321" s="19"/>
      <c r="AR321" s="19"/>
      <c r="AS321" s="19"/>
      <c r="AT321" s="19"/>
      <c r="AU321" s="19"/>
    </row>
    <row r="322" spans="27:48">
      <c r="AA322" s="19"/>
      <c r="AB322" s="19"/>
      <c r="AC322" s="19"/>
      <c r="AD322" s="19"/>
      <c r="AE322" s="19"/>
      <c r="AG322" s="137"/>
      <c r="AN322" s="19"/>
      <c r="AO322" s="19"/>
      <c r="AP322" s="19"/>
      <c r="AQ322" s="19"/>
      <c r="AR322" s="19"/>
      <c r="AS322" s="19"/>
      <c r="AT322" s="19"/>
      <c r="AU322" s="19"/>
      <c r="AV322" s="19"/>
    </row>
    <row r="323" spans="27:48">
      <c r="AA323" s="19"/>
      <c r="AB323" s="19"/>
      <c r="AC323" s="19"/>
      <c r="AD323" s="19"/>
      <c r="AE323" s="19"/>
      <c r="AG323" s="137"/>
      <c r="AN323" s="19"/>
      <c r="AO323" s="19"/>
      <c r="AP323" s="19"/>
      <c r="AQ323" s="19"/>
      <c r="AR323" s="19"/>
      <c r="AS323" s="19"/>
      <c r="AT323" s="19"/>
      <c r="AU323" s="19"/>
    </row>
    <row r="324" spans="27:48">
      <c r="AA324" s="19"/>
      <c r="AB324" s="19"/>
      <c r="AC324" s="19"/>
      <c r="AD324" s="19"/>
      <c r="AE324" s="19"/>
      <c r="AG324" s="137"/>
      <c r="AN324" s="19"/>
      <c r="AO324" s="19"/>
      <c r="AP324" s="19"/>
      <c r="AQ324" s="19"/>
      <c r="AR324" s="19"/>
      <c r="AS324" s="19"/>
      <c r="AT324" s="19"/>
      <c r="AU324" s="19"/>
    </row>
    <row r="325" spans="27:48">
      <c r="AA325" s="19"/>
      <c r="AB325" s="19"/>
      <c r="AC325" s="19"/>
      <c r="AD325" s="19"/>
      <c r="AE325" s="19"/>
      <c r="AG325" s="137"/>
      <c r="AN325" s="19"/>
      <c r="AO325" s="19"/>
      <c r="AP325" s="19"/>
      <c r="AQ325" s="19"/>
      <c r="AR325" s="19"/>
      <c r="AS325" s="19"/>
      <c r="AT325" s="19"/>
      <c r="AU325" s="19"/>
    </row>
    <row r="326" spans="27:48">
      <c r="AA326" s="19"/>
      <c r="AB326" s="19"/>
      <c r="AC326" s="19"/>
      <c r="AD326" s="19"/>
      <c r="AE326" s="19"/>
      <c r="AG326" s="137"/>
      <c r="AN326" s="19"/>
      <c r="AO326" s="19"/>
      <c r="AP326" s="19"/>
      <c r="AQ326" s="19"/>
      <c r="AR326" s="19"/>
      <c r="AS326" s="19"/>
      <c r="AT326" s="19"/>
      <c r="AU326" s="19"/>
    </row>
    <row r="327" spans="27:48">
      <c r="AA327" s="19"/>
      <c r="AB327" s="19"/>
      <c r="AC327" s="19"/>
      <c r="AD327" s="19"/>
      <c r="AE327" s="19"/>
      <c r="AG327" s="137"/>
      <c r="AN327" s="19"/>
      <c r="AO327" s="19"/>
      <c r="AP327" s="19"/>
      <c r="AQ327" s="19"/>
      <c r="AR327" s="19"/>
      <c r="AS327" s="19"/>
      <c r="AT327" s="19"/>
      <c r="AU327" s="19"/>
    </row>
    <row r="328" spans="27:48">
      <c r="AA328" s="19"/>
      <c r="AB328" s="19"/>
      <c r="AC328" s="19"/>
      <c r="AD328" s="19"/>
      <c r="AE328" s="19"/>
      <c r="AG328" s="137"/>
      <c r="AN328" s="19"/>
      <c r="AO328" s="19"/>
      <c r="AP328" s="19"/>
      <c r="AQ328" s="19"/>
      <c r="AR328" s="19"/>
      <c r="AS328" s="19"/>
      <c r="AT328" s="19"/>
      <c r="AU328" s="19"/>
    </row>
    <row r="329" spans="27:48">
      <c r="AA329" s="19"/>
      <c r="AB329" s="19"/>
      <c r="AC329" s="19"/>
      <c r="AD329" s="19"/>
      <c r="AE329" s="19"/>
      <c r="AG329" s="137"/>
      <c r="AN329" s="19"/>
      <c r="AO329" s="19"/>
      <c r="AP329" s="19"/>
      <c r="AQ329" s="19"/>
      <c r="AR329" s="19"/>
      <c r="AS329" s="19"/>
      <c r="AT329" s="19"/>
      <c r="AU329" s="19"/>
    </row>
    <row r="330" spans="27:48">
      <c r="AA330" s="19"/>
      <c r="AB330" s="19"/>
      <c r="AC330" s="19"/>
      <c r="AD330" s="19"/>
      <c r="AE330" s="19"/>
      <c r="AG330" s="137"/>
      <c r="AN330" s="19"/>
      <c r="AO330" s="19"/>
      <c r="AP330" s="19"/>
      <c r="AQ330" s="19"/>
      <c r="AR330" s="19"/>
      <c r="AS330" s="19"/>
      <c r="AT330" s="19"/>
      <c r="AU330" s="19"/>
    </row>
    <row r="331" spans="27:48">
      <c r="AA331" s="19"/>
      <c r="AB331" s="19"/>
      <c r="AC331" s="19"/>
      <c r="AD331" s="19"/>
      <c r="AE331" s="19"/>
      <c r="AG331" s="137"/>
      <c r="AN331" s="19"/>
      <c r="AO331" s="19"/>
      <c r="AP331" s="19"/>
      <c r="AQ331" s="19"/>
      <c r="AR331" s="19"/>
      <c r="AS331" s="19"/>
      <c r="AT331" s="19"/>
      <c r="AU331" s="19"/>
    </row>
    <row r="332" spans="27:48">
      <c r="AA332" s="19"/>
      <c r="AB332" s="19"/>
      <c r="AC332" s="19"/>
      <c r="AD332" s="19"/>
      <c r="AE332" s="19"/>
      <c r="AG332" s="137"/>
      <c r="AN332" s="19"/>
      <c r="AO332" s="19"/>
      <c r="AP332" s="19"/>
      <c r="AQ332" s="19"/>
      <c r="AR332" s="19"/>
      <c r="AS332" s="19"/>
      <c r="AT332" s="19"/>
      <c r="AU332" s="19"/>
    </row>
    <row r="333" spans="27:48">
      <c r="AA333" s="19"/>
      <c r="AB333" s="19"/>
      <c r="AC333" s="19"/>
      <c r="AD333" s="19"/>
      <c r="AE333" s="19"/>
      <c r="AG333" s="137"/>
      <c r="AN333" s="19"/>
      <c r="AO333" s="19"/>
      <c r="AP333" s="19"/>
      <c r="AQ333" s="19"/>
      <c r="AR333" s="19"/>
      <c r="AS333" s="19"/>
      <c r="AT333" s="19"/>
      <c r="AU333" s="19"/>
    </row>
    <row r="334" spans="27:48">
      <c r="AA334" s="19"/>
      <c r="AB334" s="19"/>
      <c r="AC334" s="19"/>
      <c r="AD334" s="19"/>
      <c r="AE334" s="19"/>
      <c r="AG334" s="137"/>
      <c r="AN334" s="19"/>
      <c r="AO334" s="19"/>
      <c r="AP334" s="19"/>
      <c r="AQ334" s="19"/>
      <c r="AR334" s="19"/>
      <c r="AS334" s="19"/>
      <c r="AT334" s="19"/>
      <c r="AU334" s="19"/>
    </row>
    <row r="335" spans="27:48">
      <c r="AA335" s="19"/>
      <c r="AB335" s="19"/>
      <c r="AC335" s="19"/>
      <c r="AD335" s="19"/>
      <c r="AE335" s="19"/>
      <c r="AG335" s="137"/>
      <c r="AN335" s="19"/>
      <c r="AO335" s="19"/>
      <c r="AP335" s="19"/>
      <c r="AQ335" s="19"/>
      <c r="AR335" s="19"/>
      <c r="AS335" s="19"/>
      <c r="AT335" s="19"/>
      <c r="AU335" s="19"/>
    </row>
    <row r="336" spans="27:48">
      <c r="AA336" s="19"/>
      <c r="AB336" s="19"/>
      <c r="AC336" s="19"/>
      <c r="AD336" s="19"/>
      <c r="AE336" s="19"/>
      <c r="AG336" s="137"/>
      <c r="AN336" s="19"/>
      <c r="AO336" s="19"/>
      <c r="AP336" s="19"/>
      <c r="AQ336" s="19"/>
      <c r="AR336" s="19"/>
      <c r="AS336" s="19"/>
      <c r="AT336" s="19"/>
      <c r="AU336" s="19"/>
      <c r="AV336" s="19"/>
    </row>
    <row r="337" spans="27:47">
      <c r="AA337" s="19"/>
      <c r="AB337" s="19"/>
      <c r="AC337" s="19"/>
      <c r="AD337" s="19"/>
      <c r="AE337" s="19"/>
      <c r="AG337" s="137"/>
      <c r="AN337" s="19"/>
      <c r="AO337" s="19"/>
      <c r="AP337" s="19"/>
      <c r="AQ337" s="19"/>
      <c r="AR337" s="19"/>
      <c r="AS337" s="19"/>
      <c r="AT337" s="19"/>
      <c r="AU337" s="19"/>
    </row>
    <row r="338" spans="27:47">
      <c r="AA338" s="19"/>
      <c r="AB338" s="19"/>
      <c r="AC338" s="19"/>
      <c r="AD338" s="19"/>
      <c r="AE338" s="19"/>
      <c r="AG338" s="137"/>
      <c r="AN338" s="19"/>
      <c r="AO338" s="19"/>
      <c r="AP338" s="19"/>
      <c r="AQ338" s="19"/>
      <c r="AR338" s="19"/>
      <c r="AS338" s="19"/>
      <c r="AT338" s="19"/>
      <c r="AU338" s="19"/>
    </row>
    <row r="339" spans="27:47">
      <c r="AA339" s="19"/>
      <c r="AB339" s="19"/>
      <c r="AC339" s="19"/>
      <c r="AD339" s="19"/>
      <c r="AE339" s="19"/>
      <c r="AG339" s="137"/>
      <c r="AN339" s="19"/>
      <c r="AO339" s="19"/>
      <c r="AP339" s="19"/>
      <c r="AQ339" s="19"/>
      <c r="AR339" s="19"/>
      <c r="AS339" s="19"/>
      <c r="AT339" s="19"/>
      <c r="AU339" s="19"/>
    </row>
    <row r="340" spans="27:47">
      <c r="AA340" s="19"/>
      <c r="AB340" s="19"/>
      <c r="AC340" s="19"/>
      <c r="AD340" s="19"/>
      <c r="AE340" s="19"/>
      <c r="AG340" s="137"/>
      <c r="AN340" s="19"/>
      <c r="AO340" s="19"/>
      <c r="AP340" s="19"/>
      <c r="AQ340" s="19"/>
      <c r="AR340" s="19"/>
      <c r="AS340" s="19"/>
      <c r="AT340" s="19"/>
      <c r="AU340" s="19"/>
    </row>
    <row r="341" spans="27:47">
      <c r="AA341" s="19"/>
      <c r="AB341" s="19"/>
      <c r="AC341" s="19"/>
      <c r="AD341" s="19"/>
      <c r="AE341" s="19"/>
      <c r="AG341" s="137"/>
      <c r="AN341" s="19"/>
      <c r="AO341" s="19"/>
      <c r="AP341" s="19"/>
      <c r="AQ341" s="19"/>
      <c r="AR341" s="19"/>
      <c r="AS341" s="19"/>
      <c r="AT341" s="19"/>
      <c r="AU341" s="19"/>
    </row>
    <row r="342" spans="27:47">
      <c r="AA342" s="19"/>
      <c r="AB342" s="19"/>
      <c r="AC342" s="19"/>
      <c r="AD342" s="19"/>
      <c r="AE342" s="19"/>
      <c r="AG342" s="137"/>
      <c r="AN342" s="19"/>
      <c r="AO342" s="19"/>
      <c r="AP342" s="19"/>
      <c r="AQ342" s="19"/>
      <c r="AR342" s="19"/>
      <c r="AS342" s="19"/>
      <c r="AT342" s="19"/>
      <c r="AU342" s="19"/>
    </row>
    <row r="343" spans="27:47">
      <c r="AA343" s="19"/>
      <c r="AB343" s="19"/>
      <c r="AC343" s="19"/>
      <c r="AD343" s="19"/>
      <c r="AE343" s="19"/>
      <c r="AG343" s="137"/>
      <c r="AN343" s="19"/>
      <c r="AO343" s="19"/>
      <c r="AP343" s="19"/>
      <c r="AQ343" s="19"/>
      <c r="AR343" s="19"/>
      <c r="AS343" s="19"/>
      <c r="AT343" s="19"/>
      <c r="AU343" s="19"/>
    </row>
    <row r="344" spans="27:47">
      <c r="AA344" s="19"/>
      <c r="AB344" s="19"/>
      <c r="AC344" s="19"/>
      <c r="AD344" s="19"/>
      <c r="AE344" s="19"/>
      <c r="AG344" s="137"/>
      <c r="AN344" s="19"/>
      <c r="AO344" s="19"/>
      <c r="AP344" s="19"/>
      <c r="AQ344" s="19"/>
      <c r="AR344" s="19"/>
      <c r="AS344" s="19"/>
      <c r="AT344" s="19"/>
      <c r="AU344" s="19"/>
    </row>
    <row r="345" spans="27:47">
      <c r="AA345" s="19"/>
      <c r="AB345" s="19"/>
      <c r="AC345" s="19"/>
      <c r="AD345" s="19"/>
      <c r="AE345" s="19"/>
      <c r="AG345" s="137"/>
      <c r="AN345" s="19"/>
      <c r="AO345" s="19"/>
      <c r="AP345" s="19"/>
      <c r="AQ345" s="19"/>
      <c r="AR345" s="19"/>
      <c r="AS345" s="19"/>
      <c r="AT345" s="19"/>
      <c r="AU345" s="19"/>
    </row>
    <row r="346" spans="27:47">
      <c r="AA346" s="19"/>
      <c r="AB346" s="19"/>
      <c r="AC346" s="19"/>
      <c r="AD346" s="19"/>
      <c r="AE346" s="19"/>
      <c r="AG346" s="137"/>
      <c r="AN346" s="19"/>
      <c r="AO346" s="19"/>
      <c r="AP346" s="19"/>
      <c r="AQ346" s="19"/>
      <c r="AR346" s="19"/>
      <c r="AS346" s="19"/>
      <c r="AT346" s="19"/>
      <c r="AU346" s="19"/>
    </row>
    <row r="347" spans="27:47">
      <c r="AA347" s="19"/>
      <c r="AB347" s="19"/>
      <c r="AC347" s="19"/>
      <c r="AD347" s="19"/>
      <c r="AE347" s="19"/>
      <c r="AG347" s="137"/>
      <c r="AN347" s="19"/>
      <c r="AO347" s="19"/>
      <c r="AP347" s="19"/>
      <c r="AQ347" s="19"/>
      <c r="AR347" s="19"/>
      <c r="AS347" s="19"/>
      <c r="AT347" s="19"/>
      <c r="AU347" s="19"/>
    </row>
    <row r="348" spans="27:47">
      <c r="AA348" s="19"/>
      <c r="AB348" s="19"/>
      <c r="AC348" s="19"/>
      <c r="AD348" s="19"/>
      <c r="AE348" s="19"/>
      <c r="AG348" s="137"/>
      <c r="AN348" s="19"/>
      <c r="AO348" s="19"/>
      <c r="AP348" s="19"/>
      <c r="AQ348" s="19"/>
      <c r="AR348" s="19"/>
      <c r="AS348" s="19"/>
      <c r="AT348" s="19"/>
      <c r="AU348" s="19"/>
    </row>
    <row r="349" spans="27:47">
      <c r="AA349" s="19"/>
      <c r="AB349" s="19"/>
      <c r="AC349" s="19"/>
      <c r="AD349" s="19"/>
      <c r="AE349" s="19"/>
      <c r="AG349" s="137"/>
      <c r="AN349" s="19"/>
      <c r="AO349" s="19"/>
      <c r="AP349" s="19"/>
      <c r="AQ349" s="19"/>
      <c r="AR349" s="19"/>
      <c r="AS349" s="19"/>
      <c r="AT349" s="19"/>
      <c r="AU349" s="19"/>
    </row>
    <row r="350" spans="27:47">
      <c r="AA350" s="19"/>
      <c r="AB350" s="19"/>
      <c r="AC350" s="19"/>
      <c r="AD350" s="19"/>
      <c r="AE350" s="19"/>
      <c r="AG350" s="137"/>
      <c r="AN350" s="19"/>
      <c r="AO350" s="19"/>
      <c r="AP350" s="19"/>
      <c r="AQ350" s="19"/>
      <c r="AR350" s="19"/>
      <c r="AS350" s="19"/>
      <c r="AT350" s="19"/>
      <c r="AU350" s="19"/>
    </row>
    <row r="351" spans="27:47">
      <c r="AA351" s="19"/>
      <c r="AB351" s="19"/>
      <c r="AC351" s="19"/>
      <c r="AD351" s="19"/>
      <c r="AE351" s="19"/>
      <c r="AG351" s="137"/>
      <c r="AN351" s="19"/>
      <c r="AO351" s="19"/>
      <c r="AP351" s="19"/>
      <c r="AQ351" s="19"/>
      <c r="AR351" s="19"/>
      <c r="AS351" s="19"/>
      <c r="AT351" s="19"/>
      <c r="AU351" s="19"/>
    </row>
    <row r="352" spans="27:47">
      <c r="AA352" s="19"/>
      <c r="AB352" s="19"/>
      <c r="AC352" s="19"/>
      <c r="AD352" s="19"/>
      <c r="AE352" s="19"/>
      <c r="AG352" s="137"/>
      <c r="AN352" s="19"/>
      <c r="AO352" s="19"/>
      <c r="AP352" s="19"/>
      <c r="AQ352" s="19"/>
      <c r="AR352" s="19"/>
      <c r="AS352" s="19"/>
      <c r="AT352" s="19"/>
      <c r="AU352" s="19"/>
    </row>
    <row r="353" spans="27:64">
      <c r="AA353" s="19"/>
      <c r="AB353" s="19"/>
      <c r="AC353" s="19"/>
      <c r="AD353" s="19"/>
      <c r="AE353" s="19"/>
      <c r="AG353" s="137"/>
      <c r="AN353" s="19"/>
      <c r="AO353" s="19"/>
      <c r="AP353" s="19"/>
      <c r="AQ353" s="19"/>
      <c r="AR353" s="19"/>
      <c r="AS353" s="19"/>
      <c r="AT353" s="19"/>
      <c r="AU353" s="19"/>
    </row>
    <row r="354" spans="27:64">
      <c r="AA354" s="19"/>
      <c r="AB354" s="19"/>
      <c r="AC354" s="19"/>
      <c r="AD354" s="19"/>
      <c r="AE354" s="19"/>
      <c r="AG354" s="137"/>
      <c r="AN354" s="19"/>
      <c r="AO354" s="19"/>
      <c r="AP354" s="19"/>
      <c r="AQ354" s="19"/>
      <c r="AR354" s="19"/>
      <c r="AS354" s="19"/>
      <c r="AT354" s="19"/>
      <c r="AU354" s="19"/>
      <c r="AV354" s="19"/>
    </row>
    <row r="355" spans="27:64">
      <c r="AA355" s="19"/>
      <c r="AB355" s="19"/>
      <c r="AC355" s="19"/>
      <c r="AD355" s="19"/>
      <c r="AE355" s="19"/>
      <c r="AG355" s="137"/>
      <c r="AN355" s="19"/>
      <c r="AO355" s="19"/>
      <c r="AP355" s="19"/>
      <c r="AQ355" s="19"/>
      <c r="AR355" s="19"/>
      <c r="AS355" s="19"/>
      <c r="AT355" s="19"/>
      <c r="AU355" s="19"/>
    </row>
    <row r="356" spans="27:64">
      <c r="AA356" s="19"/>
      <c r="AB356" s="19"/>
      <c r="AC356" s="19"/>
      <c r="AD356" s="19"/>
      <c r="AE356" s="19"/>
      <c r="AG356" s="137"/>
      <c r="AN356" s="19"/>
      <c r="AO356" s="19"/>
      <c r="AP356" s="19"/>
      <c r="AQ356" s="19"/>
      <c r="AR356" s="19"/>
      <c r="AS356" s="19"/>
      <c r="AT356" s="19"/>
      <c r="AU356" s="19"/>
    </row>
    <row r="357" spans="27:64">
      <c r="AA357" s="19"/>
      <c r="AB357" s="19"/>
      <c r="AC357" s="19"/>
      <c r="AD357" s="19"/>
      <c r="AE357" s="19"/>
      <c r="AG357" s="137"/>
      <c r="AN357" s="19"/>
      <c r="AO357" s="19"/>
      <c r="AP357" s="19"/>
      <c r="AQ357" s="19"/>
      <c r="AR357" s="19"/>
      <c r="AS357" s="19"/>
      <c r="AT357" s="19"/>
      <c r="AU357" s="19"/>
    </row>
    <row r="358" spans="27:64">
      <c r="AA358" s="19"/>
      <c r="AB358" s="19"/>
      <c r="AC358" s="19"/>
      <c r="AD358" s="19"/>
      <c r="AE358" s="19"/>
      <c r="AG358" s="137"/>
      <c r="AN358" s="19"/>
      <c r="AO358" s="19"/>
      <c r="AP358" s="19"/>
      <c r="AQ358" s="19"/>
      <c r="AR358" s="19"/>
      <c r="AS358" s="19"/>
      <c r="AT358" s="19"/>
      <c r="AU358" s="19"/>
    </row>
    <row r="359" spans="27:64">
      <c r="AA359" s="19"/>
      <c r="AB359" s="19"/>
      <c r="AC359" s="19"/>
      <c r="AD359" s="19"/>
      <c r="AE359" s="19"/>
      <c r="AG359" s="137"/>
      <c r="AN359" s="19"/>
      <c r="AO359" s="19"/>
      <c r="AP359" s="19"/>
      <c r="AQ359" s="19"/>
      <c r="AR359" s="19"/>
      <c r="AS359" s="19"/>
      <c r="AT359" s="19"/>
      <c r="AU359" s="19"/>
    </row>
    <row r="360" spans="27:64">
      <c r="AA360" s="19"/>
      <c r="AB360" s="19"/>
      <c r="AC360" s="19"/>
      <c r="AD360" s="19"/>
      <c r="AE360" s="19"/>
      <c r="AG360" s="137"/>
      <c r="AN360" s="19"/>
      <c r="AO360" s="19"/>
      <c r="AP360" s="19"/>
      <c r="AQ360" s="19"/>
      <c r="AR360" s="19"/>
      <c r="AS360" s="19"/>
      <c r="AT360" s="19"/>
      <c r="AU360" s="19"/>
    </row>
    <row r="361" spans="27:64">
      <c r="AA361" s="19"/>
      <c r="AB361" s="19"/>
      <c r="AC361" s="19"/>
      <c r="AD361" s="19"/>
      <c r="AE361" s="19"/>
      <c r="AG361" s="137"/>
      <c r="AN361" s="19"/>
      <c r="AO361" s="19"/>
      <c r="AP361" s="19"/>
      <c r="AQ361" s="19"/>
      <c r="AR361" s="19"/>
      <c r="AS361" s="19"/>
      <c r="AT361" s="19"/>
      <c r="AU361" s="19"/>
    </row>
    <row r="362" spans="27:64">
      <c r="AA362" s="19"/>
      <c r="AB362" s="19"/>
      <c r="AC362" s="19"/>
      <c r="AD362" s="19"/>
      <c r="AE362" s="19"/>
      <c r="AG362" s="137"/>
      <c r="AN362" s="19"/>
      <c r="AO362" s="19"/>
      <c r="AP362" s="19"/>
      <c r="AQ362" s="19"/>
      <c r="AR362" s="19"/>
      <c r="AS362" s="19"/>
      <c r="AT362" s="19"/>
      <c r="AU362" s="19"/>
    </row>
    <row r="363" spans="27:64">
      <c r="AA363" s="19"/>
      <c r="AB363" s="19"/>
      <c r="AC363" s="19"/>
      <c r="AD363" s="19"/>
      <c r="AE363" s="19"/>
      <c r="AG363" s="137"/>
      <c r="AN363" s="19"/>
      <c r="AO363" s="19"/>
      <c r="AP363" s="19"/>
      <c r="AQ363" s="19"/>
      <c r="AR363" s="19"/>
      <c r="AS363" s="19"/>
      <c r="AT363" s="19"/>
      <c r="AU363" s="19"/>
    </row>
    <row r="364" spans="27:64">
      <c r="AA364" s="19"/>
      <c r="AB364" s="19"/>
      <c r="AC364" s="19"/>
      <c r="AD364" s="19"/>
      <c r="AE364" s="19"/>
      <c r="AG364" s="137"/>
      <c r="AN364" s="19"/>
      <c r="AO364" s="19"/>
      <c r="AP364" s="19"/>
      <c r="AQ364" s="19"/>
      <c r="AR364" s="19"/>
      <c r="AS364" s="19"/>
      <c r="AT364" s="19"/>
      <c r="AU364" s="19"/>
    </row>
    <row r="365" spans="27:64">
      <c r="AA365" s="19"/>
      <c r="AB365" s="19"/>
      <c r="AC365" s="19"/>
      <c r="AD365" s="19"/>
      <c r="AE365" s="19"/>
      <c r="AG365" s="137"/>
      <c r="AN365" s="19"/>
      <c r="AO365" s="19"/>
      <c r="AP365" s="19"/>
      <c r="AQ365" s="19"/>
      <c r="AR365" s="19"/>
      <c r="AS365" s="19"/>
      <c r="AT365" s="19"/>
      <c r="AU365" s="19"/>
    </row>
    <row r="366" spans="27:64">
      <c r="AA366" s="19"/>
      <c r="AB366" s="19"/>
      <c r="AC366" s="19"/>
      <c r="AD366" s="19"/>
      <c r="AE366" s="19"/>
      <c r="AG366" s="137"/>
      <c r="AN366" s="19"/>
      <c r="AO366" s="19"/>
      <c r="AP366" s="19"/>
      <c r="AQ366" s="19"/>
      <c r="AR366" s="19"/>
      <c r="AS366" s="19"/>
      <c r="AT366" s="19"/>
      <c r="AU366" s="19"/>
    </row>
    <row r="367" spans="27:64">
      <c r="AA367" s="19"/>
      <c r="AB367" s="19"/>
      <c r="AC367" s="19"/>
      <c r="AD367" s="19"/>
      <c r="AE367" s="19"/>
      <c r="AG367" s="137"/>
      <c r="AN367" s="19"/>
      <c r="AO367" s="19"/>
      <c r="AP367" s="19"/>
      <c r="AQ367" s="19"/>
      <c r="AR367" s="19"/>
      <c r="AS367" s="19"/>
      <c r="AT367" s="19"/>
      <c r="AU367" s="19"/>
    </row>
    <row r="368" spans="27:64">
      <c r="AA368" s="19"/>
      <c r="AB368" s="19"/>
      <c r="AC368" s="19"/>
      <c r="AD368" s="19"/>
      <c r="AE368" s="19"/>
      <c r="AG368" s="137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</row>
    <row r="369" spans="27:47">
      <c r="AA369" s="19"/>
      <c r="AB369" s="19"/>
      <c r="AC369" s="19"/>
      <c r="AD369" s="19"/>
      <c r="AE369" s="19"/>
      <c r="AG369" s="137"/>
      <c r="AN369" s="19"/>
      <c r="AO369" s="19"/>
      <c r="AP369" s="19"/>
      <c r="AQ369" s="19"/>
      <c r="AR369" s="19"/>
      <c r="AS369" s="19"/>
      <c r="AT369" s="19"/>
      <c r="AU369" s="19"/>
    </row>
    <row r="370" spans="27:47">
      <c r="AA370" s="19"/>
      <c r="AB370" s="19"/>
      <c r="AC370" s="19"/>
      <c r="AD370" s="19"/>
      <c r="AE370" s="19"/>
      <c r="AG370" s="137"/>
      <c r="AN370" s="19"/>
      <c r="AO370" s="19"/>
      <c r="AP370" s="19"/>
      <c r="AQ370" s="19"/>
      <c r="AR370" s="19"/>
      <c r="AS370" s="19"/>
      <c r="AT370" s="19"/>
      <c r="AU370" s="19"/>
    </row>
    <row r="371" spans="27:47">
      <c r="AA371" s="19"/>
      <c r="AB371" s="19"/>
      <c r="AC371" s="19"/>
      <c r="AD371" s="19"/>
      <c r="AE371" s="19"/>
      <c r="AG371" s="137"/>
      <c r="AN371" s="19"/>
      <c r="AO371" s="19"/>
      <c r="AP371" s="19"/>
      <c r="AQ371" s="19"/>
      <c r="AR371" s="19"/>
      <c r="AS371" s="19"/>
      <c r="AT371" s="19"/>
      <c r="AU371" s="19"/>
    </row>
    <row r="372" spans="27:47">
      <c r="AA372" s="19"/>
      <c r="AB372" s="19"/>
      <c r="AC372" s="19"/>
      <c r="AD372" s="19"/>
      <c r="AE372" s="19"/>
      <c r="AG372" s="137"/>
      <c r="AN372" s="19"/>
      <c r="AO372" s="19"/>
      <c r="AP372" s="19"/>
      <c r="AQ372" s="19"/>
      <c r="AR372" s="19"/>
      <c r="AS372" s="19"/>
      <c r="AT372" s="19"/>
      <c r="AU372" s="19"/>
    </row>
    <row r="373" spans="27:47">
      <c r="AA373" s="19"/>
      <c r="AB373" s="19"/>
      <c r="AC373" s="19"/>
      <c r="AD373" s="19"/>
      <c r="AE373" s="19"/>
      <c r="AG373" s="137"/>
      <c r="AN373" s="19"/>
      <c r="AO373" s="19"/>
      <c r="AP373" s="19"/>
      <c r="AQ373" s="19"/>
      <c r="AR373" s="19"/>
      <c r="AS373" s="19"/>
      <c r="AT373" s="19"/>
      <c r="AU373" s="19"/>
    </row>
    <row r="374" spans="27:47">
      <c r="AA374" s="19"/>
      <c r="AB374" s="19"/>
      <c r="AC374" s="19"/>
      <c r="AD374" s="19"/>
      <c r="AE374" s="19"/>
      <c r="AG374" s="137"/>
      <c r="AN374" s="19"/>
      <c r="AO374" s="19"/>
      <c r="AP374" s="19"/>
      <c r="AQ374" s="19"/>
      <c r="AR374" s="19"/>
      <c r="AS374" s="19"/>
      <c r="AT374" s="19"/>
      <c r="AU374" s="19"/>
    </row>
    <row r="375" spans="27:47">
      <c r="AA375" s="19"/>
      <c r="AB375" s="19"/>
      <c r="AC375" s="19"/>
      <c r="AD375" s="19"/>
      <c r="AE375" s="19"/>
      <c r="AG375" s="137"/>
      <c r="AN375" s="19"/>
      <c r="AO375" s="19"/>
      <c r="AP375" s="19"/>
      <c r="AQ375" s="19"/>
      <c r="AR375" s="19"/>
      <c r="AS375" s="19"/>
      <c r="AT375" s="19"/>
      <c r="AU375" s="19"/>
    </row>
    <row r="376" spans="27:47">
      <c r="AA376" s="19"/>
      <c r="AB376" s="19"/>
      <c r="AC376" s="19"/>
      <c r="AD376" s="19"/>
      <c r="AE376" s="19"/>
      <c r="AG376" s="137"/>
      <c r="AN376" s="19"/>
      <c r="AO376" s="19"/>
      <c r="AP376" s="19"/>
      <c r="AQ376" s="19"/>
      <c r="AR376" s="19"/>
      <c r="AS376" s="19"/>
      <c r="AT376" s="19"/>
      <c r="AU376" s="19"/>
    </row>
    <row r="377" spans="27:47">
      <c r="AA377" s="19"/>
      <c r="AB377" s="19"/>
      <c r="AC377" s="19"/>
      <c r="AD377" s="19"/>
      <c r="AE377" s="19"/>
      <c r="AG377" s="137"/>
      <c r="AN377" s="19"/>
      <c r="AO377" s="19"/>
      <c r="AP377" s="19"/>
      <c r="AQ377" s="19"/>
      <c r="AR377" s="19"/>
      <c r="AS377" s="19"/>
      <c r="AT377" s="19"/>
      <c r="AU377" s="19"/>
    </row>
    <row r="378" spans="27:47">
      <c r="AA378" s="19"/>
      <c r="AB378" s="19"/>
      <c r="AC378" s="19"/>
      <c r="AD378" s="19"/>
      <c r="AE378" s="19"/>
      <c r="AG378" s="137"/>
      <c r="AN378" s="19"/>
      <c r="AO378" s="19"/>
      <c r="AP378" s="19"/>
      <c r="AQ378" s="19"/>
      <c r="AR378" s="19"/>
      <c r="AS378" s="19"/>
      <c r="AT378" s="19"/>
      <c r="AU378" s="19"/>
    </row>
    <row r="379" spans="27:47">
      <c r="AA379" s="19"/>
      <c r="AB379" s="19"/>
      <c r="AC379" s="19"/>
      <c r="AD379" s="19"/>
      <c r="AE379" s="19"/>
      <c r="AG379" s="137"/>
      <c r="AN379" s="19"/>
      <c r="AO379" s="19"/>
      <c r="AP379" s="19"/>
      <c r="AQ379" s="19"/>
      <c r="AR379" s="19"/>
      <c r="AS379" s="19"/>
      <c r="AT379" s="19"/>
      <c r="AU379" s="19"/>
    </row>
    <row r="380" spans="27:47">
      <c r="AA380" s="19"/>
      <c r="AB380" s="19"/>
      <c r="AC380" s="19"/>
      <c r="AD380" s="19"/>
      <c r="AE380" s="19"/>
      <c r="AG380" s="137"/>
      <c r="AN380" s="19"/>
      <c r="AO380" s="19"/>
      <c r="AP380" s="19"/>
      <c r="AQ380" s="19"/>
      <c r="AR380" s="19"/>
      <c r="AS380" s="19"/>
      <c r="AT380" s="19"/>
      <c r="AU380" s="19"/>
    </row>
    <row r="381" spans="27:47">
      <c r="AA381" s="19"/>
      <c r="AB381" s="19"/>
      <c r="AC381" s="19"/>
      <c r="AD381" s="19"/>
      <c r="AE381" s="19"/>
      <c r="AG381" s="137"/>
      <c r="AN381" s="19"/>
      <c r="AO381" s="19"/>
      <c r="AP381" s="19"/>
      <c r="AQ381" s="19"/>
      <c r="AR381" s="19"/>
      <c r="AS381" s="19"/>
      <c r="AT381" s="19"/>
      <c r="AU381" s="19"/>
    </row>
    <row r="382" spans="27:47">
      <c r="AA382" s="19"/>
      <c r="AB382" s="19"/>
      <c r="AC382" s="19"/>
      <c r="AD382" s="19"/>
      <c r="AE382" s="19"/>
      <c r="AG382" s="137"/>
      <c r="AN382" s="19"/>
      <c r="AO382" s="19"/>
      <c r="AP382" s="19"/>
      <c r="AQ382" s="19"/>
      <c r="AR382" s="19"/>
      <c r="AS382" s="19"/>
      <c r="AT382" s="19"/>
      <c r="AU382" s="19"/>
    </row>
    <row r="383" spans="27:47">
      <c r="AA383" s="19"/>
      <c r="AB383" s="19"/>
      <c r="AC383" s="19"/>
      <c r="AD383" s="19"/>
      <c r="AE383" s="19"/>
      <c r="AG383" s="137"/>
      <c r="AN383" s="19"/>
      <c r="AO383" s="19"/>
      <c r="AP383" s="19"/>
      <c r="AQ383" s="19"/>
      <c r="AR383" s="19"/>
      <c r="AS383" s="19"/>
      <c r="AT383" s="19"/>
      <c r="AU383" s="19"/>
    </row>
    <row r="384" spans="27:47">
      <c r="AA384" s="19"/>
      <c r="AB384" s="19"/>
      <c r="AC384" s="19"/>
      <c r="AD384" s="19"/>
      <c r="AE384" s="19"/>
      <c r="AG384" s="137"/>
      <c r="AN384" s="19"/>
      <c r="AO384" s="19"/>
      <c r="AP384" s="19"/>
      <c r="AQ384" s="19"/>
      <c r="AR384" s="19"/>
      <c r="AS384" s="19"/>
      <c r="AT384" s="19"/>
      <c r="AU384" s="19"/>
    </row>
    <row r="385" spans="27:64">
      <c r="AA385" s="19"/>
      <c r="AB385" s="19"/>
      <c r="AC385" s="19"/>
      <c r="AD385" s="19"/>
      <c r="AE385" s="19"/>
      <c r="AG385" s="137"/>
      <c r="AN385" s="19"/>
      <c r="AO385" s="19"/>
      <c r="AP385" s="19"/>
      <c r="AQ385" s="19"/>
      <c r="AR385" s="19"/>
      <c r="AS385" s="19"/>
      <c r="AT385" s="19"/>
      <c r="AU385" s="19"/>
    </row>
    <row r="386" spans="27:64">
      <c r="AA386" s="19"/>
      <c r="AB386" s="19"/>
      <c r="AC386" s="19"/>
      <c r="AD386" s="19"/>
      <c r="AE386" s="19"/>
      <c r="AG386" s="137"/>
      <c r="AN386" s="19"/>
      <c r="AO386" s="19"/>
      <c r="AP386" s="19"/>
      <c r="AQ386" s="19"/>
      <c r="AR386" s="19"/>
      <c r="AS386" s="19"/>
      <c r="AT386" s="19"/>
      <c r="AU386" s="19"/>
    </row>
    <row r="387" spans="27:64">
      <c r="AA387" s="19"/>
      <c r="AB387" s="19"/>
      <c r="AC387" s="19"/>
      <c r="AD387" s="19"/>
      <c r="AE387" s="19"/>
      <c r="AG387" s="137"/>
      <c r="AN387" s="19"/>
      <c r="AO387" s="19"/>
      <c r="AP387" s="19"/>
      <c r="AQ387" s="19"/>
      <c r="AR387" s="19"/>
      <c r="AS387" s="19"/>
      <c r="AT387" s="19"/>
      <c r="AU387" s="19"/>
    </row>
    <row r="388" spans="27:64">
      <c r="AA388" s="19"/>
      <c r="AB388" s="19"/>
      <c r="AC388" s="19"/>
      <c r="AD388" s="19"/>
      <c r="AE388" s="19"/>
      <c r="AG388" s="137"/>
      <c r="AN388" s="19"/>
      <c r="AO388" s="19"/>
      <c r="AP388" s="19"/>
      <c r="AQ388" s="19"/>
      <c r="AR388" s="19"/>
      <c r="AS388" s="19"/>
      <c r="AT388" s="19"/>
      <c r="AU388" s="19"/>
    </row>
    <row r="389" spans="27:64">
      <c r="AA389" s="19"/>
      <c r="AB389" s="19"/>
      <c r="AC389" s="19"/>
      <c r="AD389" s="19"/>
      <c r="AE389" s="19"/>
      <c r="AG389" s="137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</row>
    <row r="390" spans="27:64">
      <c r="AA390" s="19"/>
      <c r="AB390" s="19"/>
      <c r="AC390" s="19"/>
      <c r="AD390" s="19"/>
      <c r="AE390" s="19"/>
      <c r="AG390" s="137"/>
      <c r="AN390" s="19"/>
      <c r="AO390" s="19"/>
      <c r="AP390" s="19"/>
      <c r="AQ390" s="19"/>
      <c r="AR390" s="19"/>
      <c r="AS390" s="19"/>
      <c r="AT390" s="19"/>
      <c r="AU390" s="19"/>
    </row>
    <row r="391" spans="27:64">
      <c r="AA391" s="19"/>
      <c r="AB391" s="19"/>
      <c r="AC391" s="19"/>
      <c r="AD391" s="19"/>
      <c r="AE391" s="19"/>
      <c r="AG391" s="137"/>
      <c r="AN391" s="19"/>
      <c r="AO391" s="19"/>
      <c r="AP391" s="19"/>
      <c r="AQ391" s="19"/>
      <c r="AR391" s="19"/>
      <c r="AS391" s="19"/>
      <c r="AT391" s="19"/>
      <c r="AU391" s="19"/>
      <c r="AV391" s="19"/>
    </row>
    <row r="392" spans="27:64">
      <c r="AA392" s="19"/>
      <c r="AB392" s="19"/>
      <c r="AC392" s="19"/>
      <c r="AD392" s="19"/>
      <c r="AE392" s="19"/>
      <c r="AG392" s="137"/>
      <c r="AN392" s="19"/>
      <c r="AO392" s="19"/>
      <c r="AP392" s="19"/>
      <c r="AQ392" s="19"/>
      <c r="AR392" s="19"/>
      <c r="AS392" s="19"/>
      <c r="AT392" s="19"/>
      <c r="AU392" s="19"/>
    </row>
    <row r="393" spans="27:64">
      <c r="AA393" s="19"/>
      <c r="AB393" s="19"/>
      <c r="AC393" s="19"/>
      <c r="AD393" s="19"/>
      <c r="AE393" s="19"/>
      <c r="AG393" s="137"/>
      <c r="AN393" s="19"/>
      <c r="AO393" s="19"/>
      <c r="AP393" s="19"/>
      <c r="AQ393" s="19"/>
      <c r="AR393" s="19"/>
      <c r="AS393" s="19"/>
      <c r="AT393" s="19"/>
      <c r="AU393" s="19"/>
    </row>
    <row r="394" spans="27:64">
      <c r="AA394" s="19"/>
      <c r="AB394" s="19"/>
      <c r="AC394" s="19"/>
      <c r="AD394" s="19"/>
      <c r="AE394" s="19"/>
      <c r="AG394" s="137"/>
      <c r="AN394" s="19"/>
      <c r="AO394" s="19"/>
      <c r="AP394" s="19"/>
      <c r="AQ394" s="19"/>
      <c r="AR394" s="19"/>
      <c r="AS394" s="19"/>
      <c r="AT394" s="19"/>
      <c r="AU394" s="19"/>
    </row>
    <row r="395" spans="27:64">
      <c r="AA395" s="19"/>
      <c r="AB395" s="19"/>
      <c r="AC395" s="19"/>
      <c r="AD395" s="19"/>
      <c r="AE395" s="19"/>
      <c r="AG395" s="137"/>
      <c r="AN395" s="19"/>
      <c r="AO395" s="19"/>
      <c r="AP395" s="19"/>
      <c r="AQ395" s="19"/>
      <c r="AR395" s="19"/>
      <c r="AS395" s="19"/>
      <c r="AT395" s="19"/>
      <c r="AU395" s="19"/>
    </row>
    <row r="396" spans="27:64">
      <c r="AA396" s="19"/>
      <c r="AB396" s="19"/>
      <c r="AC396" s="19"/>
      <c r="AD396" s="19"/>
      <c r="AE396" s="19"/>
      <c r="AG396" s="137"/>
      <c r="AN396" s="19"/>
      <c r="AO396" s="19"/>
      <c r="AP396" s="19"/>
      <c r="AQ396" s="19"/>
      <c r="AR396" s="19"/>
      <c r="AS396" s="19"/>
      <c r="AT396" s="19"/>
      <c r="AU396" s="19"/>
    </row>
    <row r="397" spans="27:64">
      <c r="AA397" s="19"/>
      <c r="AB397" s="19"/>
      <c r="AC397" s="19"/>
      <c r="AD397" s="19"/>
      <c r="AE397" s="19"/>
      <c r="AG397" s="137"/>
      <c r="AN397" s="19"/>
      <c r="AO397" s="19"/>
      <c r="AP397" s="19"/>
      <c r="AQ397" s="19"/>
      <c r="AR397" s="19"/>
      <c r="AS397" s="19"/>
      <c r="AT397" s="19"/>
      <c r="AU397" s="19"/>
    </row>
    <row r="398" spans="27:64">
      <c r="AA398" s="19"/>
      <c r="AB398" s="19"/>
      <c r="AC398" s="19"/>
      <c r="AD398" s="19"/>
      <c r="AE398" s="19"/>
      <c r="AG398" s="137"/>
      <c r="AN398" s="19"/>
      <c r="AO398" s="19"/>
      <c r="AP398" s="19"/>
      <c r="AQ398" s="19"/>
      <c r="AR398" s="19"/>
      <c r="AS398" s="19"/>
      <c r="AT398" s="19"/>
      <c r="AU398" s="19"/>
    </row>
    <row r="399" spans="27:64">
      <c r="AA399" s="19"/>
      <c r="AB399" s="19"/>
      <c r="AC399" s="19"/>
      <c r="AD399" s="19"/>
      <c r="AE399" s="19"/>
      <c r="AG399" s="137"/>
      <c r="AN399" s="19"/>
      <c r="AO399" s="19"/>
      <c r="AP399" s="19"/>
      <c r="AQ399" s="19"/>
      <c r="AR399" s="19"/>
      <c r="AS399" s="19"/>
      <c r="AT399" s="19"/>
      <c r="AU399" s="19"/>
    </row>
    <row r="400" spans="27:64">
      <c r="AA400" s="19"/>
      <c r="AB400" s="19"/>
      <c r="AC400" s="19"/>
      <c r="AD400" s="19"/>
      <c r="AE400" s="19"/>
      <c r="AG400" s="137"/>
      <c r="AN400" s="19"/>
      <c r="AO400" s="19"/>
      <c r="AP400" s="19"/>
      <c r="AQ400" s="19"/>
      <c r="AR400" s="19"/>
      <c r="AS400" s="19"/>
      <c r="AT400" s="19"/>
      <c r="AU400" s="19"/>
    </row>
    <row r="401" spans="27:64">
      <c r="AA401" s="19"/>
      <c r="AB401" s="19"/>
      <c r="AC401" s="19"/>
      <c r="AD401" s="19"/>
      <c r="AE401" s="19"/>
      <c r="AG401" s="137"/>
      <c r="AN401" s="19"/>
      <c r="AO401" s="19"/>
      <c r="AP401" s="19"/>
      <c r="AQ401" s="19"/>
      <c r="AR401" s="19"/>
      <c r="AS401" s="19"/>
      <c r="AT401" s="19"/>
      <c r="AU401" s="19"/>
    </row>
    <row r="402" spans="27:64">
      <c r="AA402" s="19"/>
      <c r="AB402" s="19"/>
      <c r="AC402" s="19"/>
      <c r="AD402" s="19"/>
      <c r="AE402" s="19"/>
      <c r="AG402" s="137"/>
      <c r="AN402" s="19"/>
      <c r="AO402" s="19"/>
      <c r="AP402" s="19"/>
      <c r="AQ402" s="19"/>
      <c r="AR402" s="19"/>
      <c r="AS402" s="19"/>
      <c r="AT402" s="19"/>
      <c r="AU402" s="19"/>
    </row>
    <row r="403" spans="27:64">
      <c r="AA403" s="19"/>
      <c r="AB403" s="19"/>
      <c r="AC403" s="19"/>
      <c r="AD403" s="19"/>
      <c r="AE403" s="19"/>
      <c r="AG403" s="137"/>
      <c r="AN403" s="19"/>
      <c r="AO403" s="19"/>
      <c r="AP403" s="19"/>
      <c r="AQ403" s="19"/>
      <c r="AR403" s="19"/>
      <c r="AS403" s="19"/>
      <c r="AT403" s="19"/>
      <c r="AU403" s="19"/>
    </row>
    <row r="404" spans="27:64">
      <c r="AA404" s="19"/>
      <c r="AB404" s="19"/>
      <c r="AC404" s="19"/>
      <c r="AD404" s="19"/>
      <c r="AE404" s="19"/>
      <c r="AG404" s="137"/>
      <c r="AN404" s="19"/>
      <c r="AO404" s="19"/>
      <c r="AP404" s="19"/>
      <c r="AQ404" s="19"/>
      <c r="AR404" s="19"/>
      <c r="AS404" s="19"/>
      <c r="AT404" s="19"/>
      <c r="AU404" s="19"/>
    </row>
    <row r="405" spans="27:64">
      <c r="AA405" s="19"/>
      <c r="AB405" s="19"/>
      <c r="AC405" s="19"/>
      <c r="AD405" s="19"/>
      <c r="AE405" s="19"/>
      <c r="AG405" s="137"/>
      <c r="AN405" s="19"/>
      <c r="AO405" s="19"/>
      <c r="AP405" s="19"/>
      <c r="AQ405" s="19"/>
      <c r="AR405" s="19"/>
      <c r="AS405" s="19"/>
      <c r="AT405" s="19"/>
      <c r="AU405" s="19"/>
    </row>
    <row r="406" spans="27:64">
      <c r="AA406" s="19"/>
      <c r="AB406" s="19"/>
      <c r="AC406" s="19"/>
      <c r="AD406" s="19"/>
      <c r="AE406" s="19"/>
      <c r="AG406" s="137"/>
      <c r="AN406" s="19"/>
      <c r="AO406" s="19"/>
      <c r="AP406" s="19"/>
      <c r="AQ406" s="19"/>
      <c r="AR406" s="19"/>
      <c r="AS406" s="19"/>
      <c r="AT406" s="19"/>
      <c r="AU406" s="19"/>
    </row>
    <row r="407" spans="27:64">
      <c r="AA407" s="19"/>
      <c r="AB407" s="19"/>
      <c r="AC407" s="19"/>
      <c r="AD407" s="19"/>
      <c r="AE407" s="19"/>
      <c r="AG407" s="137"/>
      <c r="AN407" s="19"/>
      <c r="AO407" s="19"/>
      <c r="AP407" s="19"/>
      <c r="AQ407" s="19"/>
      <c r="AR407" s="19"/>
      <c r="AS407" s="19"/>
      <c r="AT407" s="19"/>
      <c r="AU407" s="19"/>
    </row>
    <row r="408" spans="27:64">
      <c r="AA408" s="19"/>
      <c r="AB408" s="19"/>
      <c r="AC408" s="19"/>
      <c r="AD408" s="19"/>
      <c r="AE408" s="19"/>
      <c r="AG408" s="137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</row>
    <row r="409" spans="27:64">
      <c r="AA409" s="19"/>
      <c r="AB409" s="19"/>
      <c r="AC409" s="19"/>
      <c r="AD409" s="19"/>
      <c r="AE409" s="19"/>
      <c r="AG409" s="137"/>
      <c r="AN409" s="19"/>
      <c r="AO409" s="19"/>
      <c r="AP409" s="19"/>
      <c r="AQ409" s="19"/>
      <c r="AR409" s="19"/>
      <c r="AS409" s="19"/>
      <c r="AT409" s="19"/>
      <c r="AU409" s="19"/>
      <c r="AV409" s="19"/>
    </row>
    <row r="410" spans="27:64">
      <c r="AA410" s="19"/>
      <c r="AB410" s="19"/>
      <c r="AC410" s="19"/>
      <c r="AD410" s="19"/>
      <c r="AE410" s="19"/>
      <c r="AG410" s="137"/>
      <c r="AN410" s="19"/>
      <c r="AO410" s="19"/>
      <c r="AP410" s="19"/>
      <c r="AQ410" s="19"/>
      <c r="AR410" s="19"/>
      <c r="AS410" s="19"/>
      <c r="AT410" s="19"/>
      <c r="AU410" s="19"/>
      <c r="AV410" s="19"/>
      <c r="AX410" s="19"/>
    </row>
    <row r="411" spans="27:64">
      <c r="AA411" s="19"/>
      <c r="AB411" s="19"/>
      <c r="AC411" s="19"/>
      <c r="AD411" s="19"/>
      <c r="AE411" s="19"/>
      <c r="AG411" s="137"/>
      <c r="AN411" s="19"/>
      <c r="AO411" s="19"/>
      <c r="AP411" s="19"/>
      <c r="AQ411" s="19"/>
      <c r="AR411" s="19"/>
      <c r="AS411" s="19"/>
      <c r="AT411" s="19"/>
      <c r="AU411" s="19"/>
    </row>
    <row r="412" spans="27:64">
      <c r="AA412" s="19"/>
      <c r="AB412" s="19"/>
      <c r="AC412" s="19"/>
      <c r="AD412" s="19"/>
      <c r="AE412" s="19"/>
      <c r="AG412" s="137"/>
      <c r="AN412" s="19"/>
      <c r="AO412" s="19"/>
      <c r="AP412" s="19"/>
      <c r="AQ412" s="19"/>
      <c r="AR412" s="19"/>
      <c r="AS412" s="19"/>
      <c r="AT412" s="19"/>
      <c r="AU412" s="19"/>
    </row>
    <row r="413" spans="27:64">
      <c r="AA413" s="19"/>
      <c r="AB413" s="19"/>
      <c r="AC413" s="19"/>
      <c r="AD413" s="19"/>
      <c r="AE413" s="19"/>
      <c r="AG413" s="137"/>
      <c r="AN413" s="19"/>
      <c r="AO413" s="19"/>
      <c r="AP413" s="19"/>
      <c r="AQ413" s="19"/>
      <c r="AR413" s="19"/>
      <c r="AS413" s="19"/>
      <c r="AT413" s="19"/>
      <c r="AU413" s="19"/>
    </row>
    <row r="414" spans="27:64">
      <c r="AA414" s="19"/>
      <c r="AB414" s="19"/>
      <c r="AC414" s="19"/>
      <c r="AD414" s="19"/>
      <c r="AE414" s="19"/>
      <c r="AG414" s="137"/>
      <c r="AN414" s="19"/>
      <c r="AO414" s="19"/>
      <c r="AP414" s="19"/>
      <c r="AQ414" s="19"/>
      <c r="AR414" s="19"/>
      <c r="AS414" s="19"/>
      <c r="AT414" s="19"/>
      <c r="AU414" s="19"/>
      <c r="AV414" s="19"/>
    </row>
    <row r="415" spans="27:64">
      <c r="AA415" s="19"/>
      <c r="AB415" s="19"/>
      <c r="AC415" s="19"/>
      <c r="AD415" s="19"/>
      <c r="AE415" s="19"/>
      <c r="AG415" s="137"/>
      <c r="AN415" s="19"/>
      <c r="AO415" s="19"/>
      <c r="AP415" s="19"/>
      <c r="AQ415" s="19"/>
      <c r="AR415" s="19"/>
      <c r="AS415" s="19"/>
      <c r="AT415" s="19"/>
      <c r="AU415" s="19"/>
    </row>
    <row r="416" spans="27:64">
      <c r="AA416" s="19"/>
      <c r="AB416" s="19"/>
      <c r="AC416" s="19"/>
      <c r="AD416" s="19"/>
      <c r="AE416" s="19"/>
      <c r="AG416" s="137"/>
      <c r="AN416" s="19"/>
      <c r="AO416" s="19"/>
      <c r="AP416" s="19"/>
      <c r="AQ416" s="19"/>
      <c r="AR416" s="19"/>
      <c r="AS416" s="19"/>
      <c r="AT416" s="19"/>
      <c r="AU416" s="19"/>
    </row>
    <row r="417" spans="27:47">
      <c r="AA417" s="19"/>
      <c r="AB417" s="19"/>
      <c r="AC417" s="19"/>
      <c r="AD417" s="19"/>
      <c r="AE417" s="19"/>
      <c r="AG417" s="137"/>
      <c r="AN417" s="19"/>
      <c r="AO417" s="19"/>
      <c r="AP417" s="19"/>
      <c r="AQ417" s="19"/>
      <c r="AR417" s="19"/>
      <c r="AS417" s="19"/>
      <c r="AT417" s="19"/>
      <c r="AU417" s="19"/>
    </row>
    <row r="418" spans="27:47">
      <c r="AA418" s="19"/>
      <c r="AB418" s="19"/>
      <c r="AC418" s="19"/>
      <c r="AD418" s="19"/>
      <c r="AE418" s="19"/>
      <c r="AG418" s="137"/>
      <c r="AN418" s="19"/>
      <c r="AO418" s="19"/>
      <c r="AP418" s="19"/>
      <c r="AQ418" s="19"/>
      <c r="AR418" s="19"/>
      <c r="AS418" s="19"/>
      <c r="AT418" s="19"/>
      <c r="AU418" s="19"/>
    </row>
    <row r="419" spans="27:47">
      <c r="AA419" s="19"/>
      <c r="AB419" s="19"/>
      <c r="AC419" s="19"/>
      <c r="AD419" s="19"/>
      <c r="AE419" s="19"/>
      <c r="AG419" s="137"/>
      <c r="AN419" s="19"/>
      <c r="AO419" s="19"/>
      <c r="AP419" s="19"/>
      <c r="AQ419" s="19"/>
      <c r="AR419" s="19"/>
      <c r="AS419" s="19"/>
      <c r="AT419" s="19"/>
      <c r="AU419" s="19"/>
    </row>
    <row r="420" spans="27:47">
      <c r="AA420" s="19"/>
      <c r="AB420" s="19"/>
      <c r="AC420" s="19"/>
      <c r="AD420" s="19"/>
      <c r="AE420" s="19"/>
      <c r="AG420" s="137"/>
      <c r="AN420" s="19"/>
      <c r="AO420" s="19"/>
      <c r="AP420" s="19"/>
      <c r="AQ420" s="19"/>
      <c r="AR420" s="19"/>
      <c r="AS420" s="19"/>
      <c r="AT420" s="19"/>
      <c r="AU420" s="19"/>
    </row>
    <row r="421" spans="27:47">
      <c r="AA421" s="19"/>
      <c r="AB421" s="19"/>
      <c r="AC421" s="19"/>
      <c r="AD421" s="19"/>
      <c r="AE421" s="19"/>
      <c r="AG421" s="137"/>
      <c r="AN421" s="19"/>
      <c r="AO421" s="19"/>
      <c r="AP421" s="19"/>
      <c r="AQ421" s="19"/>
      <c r="AR421" s="19"/>
      <c r="AS421" s="19"/>
      <c r="AT421" s="19"/>
      <c r="AU421" s="19"/>
    </row>
    <row r="422" spans="27:47">
      <c r="AA422" s="19"/>
      <c r="AB422" s="19"/>
      <c r="AC422" s="19"/>
      <c r="AD422" s="19"/>
      <c r="AE422" s="19"/>
      <c r="AG422" s="137"/>
      <c r="AN422" s="19"/>
      <c r="AO422" s="19"/>
      <c r="AP422" s="19"/>
      <c r="AQ422" s="19"/>
      <c r="AR422" s="19"/>
      <c r="AS422" s="19"/>
      <c r="AT422" s="19"/>
      <c r="AU422" s="19"/>
    </row>
    <row r="423" spans="27:47">
      <c r="AA423" s="19"/>
      <c r="AB423" s="19"/>
      <c r="AC423" s="19"/>
      <c r="AD423" s="19"/>
      <c r="AE423" s="19"/>
      <c r="AG423" s="137"/>
      <c r="AN423" s="19"/>
      <c r="AO423" s="19"/>
      <c r="AP423" s="19"/>
      <c r="AQ423" s="19"/>
      <c r="AR423" s="19"/>
      <c r="AS423" s="19"/>
      <c r="AT423" s="19"/>
      <c r="AU423" s="19"/>
    </row>
    <row r="424" spans="27:47">
      <c r="AA424" s="19"/>
      <c r="AB424" s="19"/>
      <c r="AC424" s="19"/>
      <c r="AD424" s="19"/>
      <c r="AE424" s="19"/>
      <c r="AG424" s="137"/>
      <c r="AN424" s="19"/>
      <c r="AO424" s="19"/>
      <c r="AP424" s="19"/>
      <c r="AQ424" s="19"/>
      <c r="AR424" s="19"/>
      <c r="AS424" s="19"/>
      <c r="AT424" s="19"/>
      <c r="AU424" s="19"/>
    </row>
    <row r="425" spans="27:47">
      <c r="AA425" s="19"/>
      <c r="AB425" s="19"/>
      <c r="AC425" s="19"/>
      <c r="AD425" s="19"/>
      <c r="AE425" s="19"/>
      <c r="AG425" s="137"/>
      <c r="AN425" s="19"/>
      <c r="AO425" s="19"/>
      <c r="AP425" s="19"/>
      <c r="AQ425" s="19"/>
      <c r="AR425" s="19"/>
      <c r="AS425" s="19"/>
      <c r="AT425" s="19"/>
      <c r="AU425" s="19"/>
    </row>
    <row r="426" spans="27:47">
      <c r="AA426" s="19"/>
      <c r="AB426" s="19"/>
      <c r="AC426" s="19"/>
      <c r="AD426" s="19"/>
      <c r="AE426" s="19"/>
      <c r="AG426" s="137"/>
      <c r="AN426" s="19"/>
      <c r="AO426" s="19"/>
      <c r="AP426" s="19"/>
      <c r="AQ426" s="19"/>
      <c r="AR426" s="19"/>
      <c r="AS426" s="19"/>
      <c r="AT426" s="19"/>
      <c r="AU426" s="19"/>
    </row>
    <row r="427" spans="27:47">
      <c r="AA427" s="19"/>
      <c r="AB427" s="19"/>
      <c r="AC427" s="19"/>
      <c r="AD427" s="19"/>
      <c r="AE427" s="19"/>
      <c r="AG427" s="137"/>
      <c r="AN427" s="19"/>
      <c r="AO427" s="19"/>
      <c r="AP427" s="19"/>
      <c r="AQ427" s="19"/>
      <c r="AR427" s="19"/>
      <c r="AS427" s="19"/>
      <c r="AT427" s="19"/>
      <c r="AU427" s="19"/>
    </row>
    <row r="428" spans="27:47">
      <c r="AA428" s="19"/>
      <c r="AB428" s="19"/>
      <c r="AC428" s="19"/>
      <c r="AD428" s="19"/>
      <c r="AE428" s="19"/>
      <c r="AG428" s="137"/>
      <c r="AN428" s="19"/>
      <c r="AO428" s="19"/>
      <c r="AP428" s="19"/>
      <c r="AQ428" s="19"/>
      <c r="AR428" s="19"/>
      <c r="AS428" s="19"/>
      <c r="AT428" s="19"/>
      <c r="AU428" s="19"/>
    </row>
    <row r="429" spans="27:47">
      <c r="AA429" s="19"/>
      <c r="AB429" s="19"/>
      <c r="AC429" s="19"/>
      <c r="AD429" s="19"/>
      <c r="AE429" s="19"/>
      <c r="AG429" s="137"/>
      <c r="AN429" s="19"/>
      <c r="AO429" s="19"/>
      <c r="AP429" s="19"/>
      <c r="AQ429" s="19"/>
      <c r="AR429" s="19"/>
      <c r="AS429" s="19"/>
      <c r="AT429" s="19"/>
      <c r="AU429" s="19"/>
    </row>
    <row r="430" spans="27:47">
      <c r="AA430" s="19"/>
      <c r="AB430" s="19"/>
      <c r="AC430" s="19"/>
      <c r="AD430" s="19"/>
      <c r="AE430" s="19"/>
      <c r="AG430" s="137"/>
      <c r="AN430" s="19"/>
      <c r="AO430" s="19"/>
      <c r="AP430" s="19"/>
      <c r="AQ430" s="19"/>
      <c r="AR430" s="19"/>
      <c r="AS430" s="19"/>
      <c r="AT430" s="19"/>
      <c r="AU430" s="19"/>
    </row>
    <row r="431" spans="27:47">
      <c r="AA431" s="19"/>
      <c r="AB431" s="19"/>
      <c r="AC431" s="19"/>
      <c r="AD431" s="19"/>
      <c r="AE431" s="19"/>
      <c r="AG431" s="137"/>
      <c r="AN431" s="19"/>
      <c r="AO431" s="19"/>
      <c r="AP431" s="19"/>
      <c r="AQ431" s="19"/>
      <c r="AR431" s="19"/>
      <c r="AS431" s="19"/>
      <c r="AT431" s="19"/>
      <c r="AU431" s="19"/>
    </row>
    <row r="432" spans="27:47">
      <c r="AA432" s="19"/>
      <c r="AB432" s="19"/>
      <c r="AC432" s="19"/>
      <c r="AD432" s="19"/>
      <c r="AE432" s="19"/>
      <c r="AG432" s="137"/>
      <c r="AN432" s="19"/>
      <c r="AO432" s="19"/>
      <c r="AP432" s="19"/>
      <c r="AQ432" s="19"/>
      <c r="AR432" s="19"/>
      <c r="AS432" s="19"/>
      <c r="AT432" s="19"/>
      <c r="AU432" s="19"/>
    </row>
    <row r="433" spans="27:47">
      <c r="AA433" s="19"/>
      <c r="AB433" s="19"/>
      <c r="AC433" s="19"/>
      <c r="AD433" s="19"/>
      <c r="AE433" s="19"/>
      <c r="AG433" s="137"/>
      <c r="AN433" s="19"/>
      <c r="AO433" s="19"/>
      <c r="AP433" s="19"/>
      <c r="AQ433" s="19"/>
      <c r="AR433" s="19"/>
      <c r="AS433" s="19"/>
      <c r="AT433" s="19"/>
      <c r="AU433" s="19"/>
    </row>
    <row r="434" spans="27:47">
      <c r="AA434" s="19"/>
      <c r="AB434" s="19"/>
      <c r="AC434" s="19"/>
      <c r="AD434" s="19"/>
      <c r="AE434" s="19"/>
      <c r="AG434" s="137"/>
      <c r="AN434" s="19"/>
      <c r="AO434" s="19"/>
      <c r="AP434" s="19"/>
      <c r="AQ434" s="19"/>
      <c r="AR434" s="19"/>
      <c r="AS434" s="19"/>
      <c r="AT434" s="19"/>
      <c r="AU434" s="19"/>
    </row>
    <row r="435" spans="27:47">
      <c r="AA435" s="19"/>
      <c r="AB435" s="19"/>
      <c r="AC435" s="19"/>
      <c r="AD435" s="19"/>
      <c r="AE435" s="19"/>
      <c r="AG435" s="137"/>
      <c r="AN435" s="19"/>
      <c r="AO435" s="19"/>
      <c r="AP435" s="19"/>
      <c r="AQ435" s="19"/>
      <c r="AR435" s="19"/>
      <c r="AS435" s="19"/>
      <c r="AT435" s="19"/>
      <c r="AU435" s="19"/>
    </row>
    <row r="436" spans="27:47">
      <c r="AA436" s="19"/>
      <c r="AB436" s="19"/>
      <c r="AC436" s="19"/>
      <c r="AD436" s="19"/>
      <c r="AE436" s="19"/>
      <c r="AG436" s="137"/>
      <c r="AN436" s="19"/>
      <c r="AO436" s="19"/>
      <c r="AP436" s="19"/>
      <c r="AQ436" s="19"/>
      <c r="AR436" s="19"/>
      <c r="AS436" s="19"/>
      <c r="AT436" s="19"/>
      <c r="AU436" s="19"/>
    </row>
    <row r="437" spans="27:47">
      <c r="AA437" s="19"/>
      <c r="AB437" s="19"/>
      <c r="AC437" s="19"/>
      <c r="AD437" s="19"/>
      <c r="AE437" s="19"/>
      <c r="AG437" s="137"/>
      <c r="AN437" s="19"/>
      <c r="AO437" s="19"/>
      <c r="AP437" s="19"/>
      <c r="AQ437" s="19"/>
      <c r="AR437" s="19"/>
      <c r="AS437" s="19"/>
      <c r="AT437" s="19"/>
      <c r="AU437" s="19"/>
    </row>
    <row r="438" spans="27:47">
      <c r="AA438" s="19"/>
      <c r="AB438" s="19"/>
      <c r="AC438" s="19"/>
      <c r="AD438" s="19"/>
      <c r="AE438" s="19"/>
      <c r="AG438" s="137"/>
      <c r="AN438" s="19"/>
      <c r="AO438" s="19"/>
      <c r="AP438" s="19"/>
      <c r="AQ438" s="19"/>
      <c r="AR438" s="19"/>
      <c r="AS438" s="19"/>
      <c r="AT438" s="19"/>
      <c r="AU438" s="19"/>
    </row>
    <row r="439" spans="27:47">
      <c r="AA439" s="19"/>
      <c r="AB439" s="19"/>
      <c r="AC439" s="19"/>
      <c r="AD439" s="19"/>
      <c r="AE439" s="19"/>
      <c r="AG439" s="137"/>
      <c r="AN439" s="19"/>
      <c r="AO439" s="19"/>
      <c r="AP439" s="19"/>
      <c r="AQ439" s="19"/>
      <c r="AR439" s="19"/>
      <c r="AS439" s="19"/>
      <c r="AT439" s="19"/>
      <c r="AU439" s="19"/>
    </row>
    <row r="440" spans="27:47">
      <c r="AA440" s="19"/>
      <c r="AB440" s="19"/>
      <c r="AC440" s="19"/>
      <c r="AD440" s="19"/>
      <c r="AE440" s="19"/>
      <c r="AG440" s="137"/>
      <c r="AN440" s="19"/>
      <c r="AO440" s="19"/>
      <c r="AP440" s="19"/>
      <c r="AQ440" s="19"/>
      <c r="AR440" s="19"/>
      <c r="AS440" s="19"/>
      <c r="AT440" s="19"/>
      <c r="AU440" s="19"/>
    </row>
    <row r="441" spans="27:47">
      <c r="AA441" s="19"/>
      <c r="AB441" s="19"/>
      <c r="AC441" s="19"/>
      <c r="AD441" s="19"/>
      <c r="AE441" s="19"/>
      <c r="AG441" s="137"/>
      <c r="AN441" s="19"/>
      <c r="AO441" s="19"/>
      <c r="AP441" s="19"/>
      <c r="AQ441" s="19"/>
      <c r="AR441" s="19"/>
      <c r="AS441" s="19"/>
      <c r="AT441" s="19"/>
      <c r="AU441" s="19"/>
    </row>
    <row r="442" spans="27:47">
      <c r="AA442" s="19"/>
      <c r="AB442" s="19"/>
      <c r="AC442" s="19"/>
      <c r="AD442" s="19"/>
      <c r="AE442" s="19"/>
      <c r="AG442" s="137"/>
      <c r="AN442" s="19"/>
      <c r="AO442" s="19"/>
      <c r="AP442" s="19"/>
      <c r="AQ442" s="19"/>
      <c r="AR442" s="19"/>
      <c r="AS442" s="19"/>
      <c r="AT442" s="19"/>
      <c r="AU442" s="19"/>
    </row>
    <row r="443" spans="27:47">
      <c r="AA443" s="19"/>
      <c r="AB443" s="19"/>
      <c r="AC443" s="19"/>
      <c r="AD443" s="19"/>
      <c r="AE443" s="19"/>
      <c r="AG443" s="137"/>
      <c r="AN443" s="19"/>
      <c r="AO443" s="19"/>
      <c r="AP443" s="19"/>
      <c r="AQ443" s="19"/>
      <c r="AR443" s="19"/>
      <c r="AS443" s="19"/>
      <c r="AT443" s="19"/>
      <c r="AU443" s="19"/>
    </row>
    <row r="444" spans="27:47">
      <c r="AA444" s="19"/>
      <c r="AB444" s="19"/>
      <c r="AC444" s="19"/>
      <c r="AD444" s="19"/>
      <c r="AE444" s="19"/>
      <c r="AG444" s="137"/>
      <c r="AN444" s="19"/>
      <c r="AO444" s="19"/>
      <c r="AP444" s="19"/>
      <c r="AQ444" s="19"/>
      <c r="AR444" s="19"/>
      <c r="AS444" s="19"/>
      <c r="AT444" s="19"/>
      <c r="AU444" s="19"/>
    </row>
    <row r="445" spans="27:47">
      <c r="AA445" s="19"/>
      <c r="AB445" s="19"/>
      <c r="AC445" s="19"/>
      <c r="AD445" s="19"/>
      <c r="AE445" s="19"/>
      <c r="AG445" s="137"/>
      <c r="AN445" s="19"/>
      <c r="AO445" s="19"/>
      <c r="AP445" s="19"/>
      <c r="AQ445" s="19"/>
      <c r="AR445" s="19"/>
      <c r="AS445" s="19"/>
      <c r="AT445" s="19"/>
      <c r="AU445" s="19"/>
    </row>
    <row r="446" spans="27:47">
      <c r="AA446" s="19"/>
      <c r="AB446" s="19"/>
      <c r="AC446" s="19"/>
      <c r="AD446" s="19"/>
      <c r="AE446" s="19"/>
      <c r="AG446" s="137"/>
      <c r="AN446" s="19"/>
      <c r="AO446" s="19"/>
      <c r="AP446" s="19"/>
      <c r="AQ446" s="19"/>
      <c r="AR446" s="19"/>
      <c r="AS446" s="19"/>
      <c r="AT446" s="19"/>
      <c r="AU446" s="19"/>
    </row>
    <row r="447" spans="27:47">
      <c r="AA447" s="19"/>
      <c r="AB447" s="19"/>
      <c r="AC447" s="19"/>
      <c r="AD447" s="19"/>
      <c r="AE447" s="19"/>
      <c r="AG447" s="137"/>
      <c r="AN447" s="19"/>
      <c r="AO447" s="19"/>
      <c r="AP447" s="19"/>
      <c r="AQ447" s="19"/>
      <c r="AR447" s="19"/>
      <c r="AS447" s="19"/>
      <c r="AT447" s="19"/>
      <c r="AU447" s="19"/>
    </row>
    <row r="448" spans="27:47">
      <c r="AA448" s="19"/>
      <c r="AB448" s="19"/>
      <c r="AC448" s="19"/>
      <c r="AD448" s="19"/>
      <c r="AE448" s="19"/>
      <c r="AG448" s="137"/>
      <c r="AN448" s="19"/>
      <c r="AO448" s="19"/>
      <c r="AP448" s="19"/>
      <c r="AQ448" s="19"/>
      <c r="AR448" s="19"/>
      <c r="AS448" s="19"/>
      <c r="AT448" s="19"/>
      <c r="AU448" s="19"/>
    </row>
    <row r="449" spans="27:47">
      <c r="AA449" s="19"/>
      <c r="AB449" s="19"/>
      <c r="AC449" s="19"/>
      <c r="AD449" s="19"/>
      <c r="AE449" s="19"/>
      <c r="AG449" s="137"/>
      <c r="AN449" s="19"/>
      <c r="AO449" s="19"/>
      <c r="AP449" s="19"/>
      <c r="AQ449" s="19"/>
      <c r="AR449" s="19"/>
      <c r="AS449" s="19"/>
      <c r="AT449" s="19"/>
      <c r="AU449" s="19"/>
    </row>
    <row r="450" spans="27:47">
      <c r="AA450" s="19"/>
      <c r="AB450" s="19"/>
      <c r="AC450" s="19"/>
      <c r="AD450" s="19"/>
      <c r="AE450" s="19"/>
      <c r="AG450" s="137"/>
      <c r="AN450" s="19"/>
      <c r="AO450" s="19"/>
      <c r="AP450" s="19"/>
      <c r="AQ450" s="19"/>
      <c r="AR450" s="19"/>
      <c r="AS450" s="19"/>
      <c r="AT450" s="19"/>
      <c r="AU450" s="19"/>
    </row>
    <row r="451" spans="27:47">
      <c r="AA451" s="19"/>
      <c r="AB451" s="19"/>
      <c r="AC451" s="19"/>
      <c r="AD451" s="19"/>
      <c r="AE451" s="19"/>
      <c r="AG451" s="137"/>
      <c r="AN451" s="19"/>
      <c r="AO451" s="19"/>
      <c r="AP451" s="19"/>
      <c r="AQ451" s="19"/>
      <c r="AR451" s="19"/>
      <c r="AS451" s="19"/>
      <c r="AT451" s="19"/>
      <c r="AU451" s="19"/>
    </row>
    <row r="452" spans="27:47">
      <c r="AA452" s="19"/>
      <c r="AB452" s="19"/>
      <c r="AC452" s="19"/>
      <c r="AD452" s="19"/>
      <c r="AE452" s="19"/>
      <c r="AG452" s="137"/>
      <c r="AN452" s="19"/>
      <c r="AO452" s="19"/>
      <c r="AP452" s="19"/>
      <c r="AQ452" s="19"/>
      <c r="AR452" s="19"/>
      <c r="AS452" s="19"/>
      <c r="AT452" s="19"/>
      <c r="AU452" s="19"/>
    </row>
    <row r="453" spans="27:47">
      <c r="AA453" s="19"/>
      <c r="AB453" s="19"/>
      <c r="AC453" s="19"/>
      <c r="AD453" s="19"/>
      <c r="AE453" s="19"/>
      <c r="AG453" s="137"/>
      <c r="AN453" s="19"/>
      <c r="AO453" s="19"/>
      <c r="AP453" s="19"/>
      <c r="AQ453" s="19"/>
      <c r="AR453" s="19"/>
      <c r="AS453" s="19"/>
      <c r="AT453" s="19"/>
      <c r="AU453" s="19"/>
    </row>
    <row r="454" spans="27:47">
      <c r="AA454" s="19"/>
      <c r="AB454" s="19"/>
      <c r="AC454" s="19"/>
      <c r="AD454" s="19"/>
      <c r="AE454" s="19"/>
      <c r="AG454" s="137"/>
      <c r="AN454" s="19"/>
      <c r="AO454" s="19"/>
      <c r="AP454" s="19"/>
      <c r="AQ454" s="19"/>
      <c r="AR454" s="19"/>
      <c r="AS454" s="19"/>
      <c r="AT454" s="19"/>
      <c r="AU454" s="19"/>
    </row>
    <row r="455" spans="27:47">
      <c r="AA455" s="19"/>
      <c r="AB455" s="19"/>
      <c r="AC455" s="19"/>
      <c r="AD455" s="19"/>
      <c r="AE455" s="19"/>
      <c r="AG455" s="137"/>
      <c r="AN455" s="19"/>
      <c r="AO455" s="19"/>
      <c r="AP455" s="19"/>
      <c r="AQ455" s="19"/>
      <c r="AR455" s="19"/>
      <c r="AS455" s="19"/>
      <c r="AT455" s="19"/>
      <c r="AU455" s="19"/>
    </row>
    <row r="456" spans="27:47">
      <c r="AA456" s="19"/>
      <c r="AB456" s="19"/>
      <c r="AC456" s="19"/>
      <c r="AD456" s="19"/>
      <c r="AE456" s="19"/>
      <c r="AG456" s="137"/>
      <c r="AN456" s="19"/>
      <c r="AO456" s="19"/>
      <c r="AP456" s="19"/>
      <c r="AQ456" s="19"/>
      <c r="AR456" s="19"/>
      <c r="AS456" s="19"/>
      <c r="AT456" s="19"/>
      <c r="AU456" s="19"/>
    </row>
    <row r="457" spans="27:47">
      <c r="AA457" s="19"/>
      <c r="AB457" s="19"/>
      <c r="AC457" s="19"/>
      <c r="AD457" s="19"/>
      <c r="AE457" s="19"/>
      <c r="AG457" s="137"/>
      <c r="AN457" s="19"/>
      <c r="AO457" s="19"/>
      <c r="AP457" s="19"/>
      <c r="AQ457" s="19"/>
      <c r="AR457" s="19"/>
      <c r="AS457" s="19"/>
      <c r="AT457" s="19"/>
      <c r="AU457" s="19"/>
    </row>
    <row r="458" spans="27:47">
      <c r="AA458" s="19"/>
      <c r="AB458" s="19"/>
      <c r="AC458" s="19"/>
      <c r="AD458" s="19"/>
      <c r="AE458" s="19"/>
      <c r="AG458" s="137"/>
      <c r="AN458" s="19"/>
      <c r="AO458" s="19"/>
      <c r="AP458" s="19"/>
      <c r="AQ458" s="19"/>
      <c r="AR458" s="19"/>
      <c r="AS458" s="19"/>
      <c r="AT458" s="19"/>
      <c r="AU458" s="19"/>
    </row>
    <row r="459" spans="27:47">
      <c r="AA459" s="19"/>
      <c r="AB459" s="19"/>
      <c r="AC459" s="19"/>
      <c r="AD459" s="19"/>
      <c r="AE459" s="19"/>
      <c r="AG459" s="137"/>
      <c r="AN459" s="19"/>
      <c r="AO459" s="19"/>
      <c r="AP459" s="19"/>
      <c r="AQ459" s="19"/>
      <c r="AR459" s="19"/>
      <c r="AS459" s="19"/>
      <c r="AT459" s="19"/>
      <c r="AU459" s="19"/>
    </row>
    <row r="460" spans="27:47">
      <c r="AA460" s="19"/>
      <c r="AB460" s="19"/>
      <c r="AC460" s="19"/>
      <c r="AD460" s="19"/>
      <c r="AE460" s="19"/>
      <c r="AG460" s="137"/>
      <c r="AN460" s="19"/>
      <c r="AO460" s="19"/>
      <c r="AP460" s="19"/>
      <c r="AQ460" s="19"/>
      <c r="AR460" s="19"/>
      <c r="AS460" s="19"/>
      <c r="AT460" s="19"/>
      <c r="AU460" s="19"/>
    </row>
    <row r="461" spans="27:47">
      <c r="AA461" s="19"/>
      <c r="AB461" s="19"/>
      <c r="AC461" s="19"/>
      <c r="AD461" s="19"/>
      <c r="AE461" s="19"/>
      <c r="AG461" s="137"/>
      <c r="AN461" s="19"/>
      <c r="AO461" s="19"/>
      <c r="AP461" s="19"/>
      <c r="AQ461" s="19"/>
      <c r="AR461" s="19"/>
      <c r="AS461" s="19"/>
      <c r="AT461" s="19"/>
      <c r="AU461" s="19"/>
    </row>
    <row r="462" spans="27:47">
      <c r="AA462" s="19"/>
      <c r="AB462" s="19"/>
      <c r="AC462" s="19"/>
      <c r="AD462" s="19"/>
      <c r="AE462" s="19"/>
      <c r="AG462" s="137"/>
      <c r="AN462" s="19"/>
      <c r="AO462" s="19"/>
      <c r="AP462" s="19"/>
      <c r="AQ462" s="19"/>
      <c r="AR462" s="19"/>
      <c r="AS462" s="19"/>
      <c r="AT462" s="19"/>
      <c r="AU462" s="19"/>
    </row>
    <row r="463" spans="27:47">
      <c r="AA463" s="19"/>
      <c r="AB463" s="19"/>
      <c r="AC463" s="19"/>
      <c r="AD463" s="19"/>
      <c r="AE463" s="19"/>
      <c r="AG463" s="137"/>
      <c r="AN463" s="19"/>
      <c r="AO463" s="19"/>
      <c r="AP463" s="19"/>
      <c r="AQ463" s="19"/>
      <c r="AR463" s="19"/>
      <c r="AS463" s="19"/>
      <c r="AT463" s="19"/>
      <c r="AU463" s="19"/>
    </row>
    <row r="464" spans="27:47">
      <c r="AA464" s="19"/>
      <c r="AB464" s="19"/>
      <c r="AC464" s="19"/>
      <c r="AD464" s="19"/>
      <c r="AE464" s="19"/>
      <c r="AG464" s="137"/>
      <c r="AN464" s="19"/>
      <c r="AO464" s="19"/>
      <c r="AP464" s="19"/>
      <c r="AQ464" s="19"/>
      <c r="AR464" s="19"/>
      <c r="AS464" s="19"/>
      <c r="AT464" s="19"/>
      <c r="AU464" s="19"/>
    </row>
    <row r="465" spans="27:50">
      <c r="AA465" s="19"/>
      <c r="AB465" s="19"/>
      <c r="AC465" s="19"/>
      <c r="AD465" s="19"/>
      <c r="AE465" s="19"/>
      <c r="AG465" s="137"/>
      <c r="AN465" s="19"/>
      <c r="AO465" s="19"/>
      <c r="AP465" s="19"/>
      <c r="AQ465" s="19"/>
      <c r="AR465" s="19"/>
      <c r="AS465" s="19"/>
      <c r="AT465" s="19"/>
      <c r="AU465" s="19"/>
    </row>
    <row r="466" spans="27:50">
      <c r="AA466" s="19"/>
      <c r="AB466" s="19"/>
      <c r="AC466" s="19"/>
      <c r="AD466" s="19"/>
      <c r="AE466" s="19"/>
      <c r="AG466" s="137"/>
      <c r="AN466" s="19"/>
      <c r="AO466" s="19"/>
      <c r="AP466" s="19"/>
      <c r="AQ466" s="19"/>
      <c r="AR466" s="19"/>
      <c r="AS466" s="19"/>
      <c r="AT466" s="19"/>
      <c r="AU466" s="19"/>
    </row>
    <row r="467" spans="27:50">
      <c r="AA467" s="19"/>
      <c r="AB467" s="19"/>
      <c r="AC467" s="19"/>
      <c r="AD467" s="19"/>
      <c r="AE467" s="19"/>
      <c r="AG467" s="137"/>
      <c r="AN467" s="19"/>
      <c r="AO467" s="19"/>
      <c r="AP467" s="19"/>
      <c r="AQ467" s="19"/>
      <c r="AR467" s="19"/>
      <c r="AS467" s="19"/>
      <c r="AT467" s="19"/>
      <c r="AU467" s="19"/>
    </row>
    <row r="468" spans="27:50">
      <c r="AA468" s="19"/>
      <c r="AB468" s="19"/>
      <c r="AC468" s="19"/>
      <c r="AD468" s="19"/>
      <c r="AE468" s="19"/>
      <c r="AG468" s="137"/>
      <c r="AN468" s="19"/>
      <c r="AO468" s="19"/>
      <c r="AP468" s="19"/>
      <c r="AQ468" s="19"/>
      <c r="AR468" s="19"/>
      <c r="AS468" s="19"/>
      <c r="AT468" s="19"/>
      <c r="AU468" s="19"/>
    </row>
    <row r="469" spans="27:50">
      <c r="AA469" s="19"/>
      <c r="AB469" s="19"/>
      <c r="AC469" s="19"/>
      <c r="AD469" s="19"/>
      <c r="AE469" s="19"/>
      <c r="AG469" s="137"/>
      <c r="AN469" s="19"/>
      <c r="AO469" s="19"/>
      <c r="AP469" s="19"/>
      <c r="AQ469" s="19"/>
      <c r="AR469" s="19"/>
      <c r="AS469" s="19"/>
      <c r="AT469" s="19"/>
      <c r="AU469" s="19"/>
    </row>
    <row r="470" spans="27:50">
      <c r="AA470" s="19"/>
      <c r="AB470" s="19"/>
      <c r="AC470" s="19"/>
      <c r="AD470" s="19"/>
      <c r="AE470" s="19"/>
      <c r="AG470" s="137"/>
      <c r="AN470" s="19"/>
      <c r="AO470" s="19"/>
      <c r="AP470" s="19"/>
      <c r="AQ470" s="19"/>
      <c r="AR470" s="19"/>
      <c r="AS470" s="19"/>
      <c r="AT470" s="19"/>
      <c r="AU470" s="19"/>
    </row>
    <row r="471" spans="27:50">
      <c r="AA471" s="19"/>
      <c r="AB471" s="19"/>
      <c r="AC471" s="19"/>
      <c r="AD471" s="19"/>
      <c r="AE471" s="19"/>
      <c r="AG471" s="137"/>
      <c r="AN471" s="19"/>
      <c r="AO471" s="19"/>
      <c r="AP471" s="19"/>
      <c r="AQ471" s="19"/>
      <c r="AR471" s="19"/>
      <c r="AS471" s="19"/>
      <c r="AT471" s="19"/>
      <c r="AU471" s="19"/>
    </row>
    <row r="472" spans="27:50">
      <c r="AA472" s="19"/>
      <c r="AB472" s="19"/>
      <c r="AC472" s="19"/>
      <c r="AD472" s="19"/>
      <c r="AE472" s="19"/>
      <c r="AG472" s="137"/>
      <c r="AN472" s="19"/>
      <c r="AO472" s="19"/>
      <c r="AP472" s="19"/>
      <c r="AQ472" s="19"/>
      <c r="AR472" s="19"/>
      <c r="AS472" s="19"/>
      <c r="AT472" s="19"/>
      <c r="AU472" s="19"/>
      <c r="AV472" s="19"/>
      <c r="AX472" s="19"/>
    </row>
    <row r="473" spans="27:50">
      <c r="AA473" s="19"/>
      <c r="AB473" s="19"/>
      <c r="AC473" s="19"/>
      <c r="AD473" s="19"/>
      <c r="AE473" s="19"/>
      <c r="AG473" s="137"/>
      <c r="AN473" s="19"/>
      <c r="AO473" s="19"/>
      <c r="AP473" s="19"/>
      <c r="AQ473" s="19"/>
      <c r="AR473" s="19"/>
      <c r="AS473" s="19"/>
      <c r="AT473" s="19"/>
      <c r="AU473" s="19"/>
    </row>
    <row r="474" spans="27:50">
      <c r="AA474" s="19"/>
      <c r="AB474" s="19"/>
      <c r="AC474" s="19"/>
      <c r="AD474" s="19"/>
      <c r="AE474" s="19"/>
      <c r="AG474" s="137"/>
      <c r="AN474" s="19"/>
      <c r="AO474" s="19"/>
      <c r="AP474" s="19"/>
      <c r="AQ474" s="19"/>
      <c r="AR474" s="19"/>
      <c r="AS474" s="19"/>
      <c r="AT474" s="19"/>
      <c r="AU474" s="19"/>
    </row>
    <row r="475" spans="27:50">
      <c r="AA475" s="19"/>
      <c r="AB475" s="19"/>
      <c r="AC475" s="19"/>
      <c r="AD475" s="19"/>
      <c r="AE475" s="19"/>
      <c r="AG475" s="137"/>
      <c r="AN475" s="19"/>
      <c r="AO475" s="19"/>
      <c r="AP475" s="19"/>
      <c r="AQ475" s="19"/>
      <c r="AR475" s="19"/>
      <c r="AS475" s="19"/>
      <c r="AT475" s="19"/>
      <c r="AU475" s="19"/>
    </row>
    <row r="476" spans="27:50">
      <c r="AA476" s="19"/>
      <c r="AB476" s="19"/>
      <c r="AC476" s="19"/>
      <c r="AD476" s="19"/>
      <c r="AE476" s="19"/>
      <c r="AG476" s="137"/>
      <c r="AN476" s="19"/>
      <c r="AO476" s="19"/>
      <c r="AP476" s="19"/>
      <c r="AQ476" s="19"/>
      <c r="AR476" s="19"/>
      <c r="AS476" s="19"/>
      <c r="AT476" s="19"/>
      <c r="AU476" s="19"/>
    </row>
    <row r="477" spans="27:50">
      <c r="AA477" s="19"/>
      <c r="AB477" s="19"/>
      <c r="AC477" s="19"/>
      <c r="AD477" s="19"/>
      <c r="AE477" s="19"/>
      <c r="AG477" s="137"/>
      <c r="AN477" s="19"/>
      <c r="AO477" s="19"/>
      <c r="AP477" s="19"/>
      <c r="AQ477" s="19"/>
      <c r="AR477" s="19"/>
      <c r="AS477" s="19"/>
      <c r="AT477" s="19"/>
      <c r="AU477" s="19"/>
    </row>
    <row r="478" spans="27:50">
      <c r="AA478" s="19"/>
      <c r="AB478" s="19"/>
      <c r="AC478" s="19"/>
      <c r="AD478" s="19"/>
      <c r="AE478" s="19"/>
      <c r="AG478" s="137"/>
      <c r="AN478" s="19"/>
      <c r="AO478" s="19"/>
      <c r="AP478" s="19"/>
      <c r="AQ478" s="19"/>
      <c r="AR478" s="19"/>
      <c r="AS478" s="19"/>
      <c r="AT478" s="19"/>
      <c r="AU478" s="19"/>
    </row>
    <row r="479" spans="27:50">
      <c r="AA479" s="19"/>
      <c r="AB479" s="19"/>
      <c r="AC479" s="19"/>
      <c r="AD479" s="19"/>
      <c r="AE479" s="19"/>
      <c r="AG479" s="137"/>
      <c r="AN479" s="19"/>
      <c r="AO479" s="19"/>
      <c r="AP479" s="19"/>
      <c r="AQ479" s="19"/>
      <c r="AR479" s="19"/>
      <c r="AS479" s="19"/>
      <c r="AT479" s="19"/>
      <c r="AU479" s="19"/>
    </row>
    <row r="480" spans="27:50">
      <c r="AA480" s="19"/>
      <c r="AB480" s="19"/>
      <c r="AC480" s="19"/>
      <c r="AD480" s="19"/>
      <c r="AE480" s="19"/>
      <c r="AG480" s="137"/>
      <c r="AN480" s="19"/>
      <c r="AO480" s="19"/>
      <c r="AP480" s="19"/>
      <c r="AQ480" s="19"/>
      <c r="AR480" s="19"/>
      <c r="AS480" s="19"/>
      <c r="AT480" s="19"/>
      <c r="AU480" s="19"/>
    </row>
    <row r="481" spans="27:64">
      <c r="AA481" s="19"/>
      <c r="AB481" s="19"/>
      <c r="AC481" s="19"/>
      <c r="AD481" s="19"/>
      <c r="AE481" s="19"/>
      <c r="AG481" s="137"/>
      <c r="AN481" s="19"/>
      <c r="AO481" s="19"/>
      <c r="AP481" s="19"/>
      <c r="AQ481" s="19"/>
      <c r="AR481" s="19"/>
      <c r="AS481" s="19"/>
      <c r="AT481" s="19"/>
      <c r="AU481" s="19"/>
    </row>
    <row r="482" spans="27:64">
      <c r="AA482" s="19"/>
      <c r="AB482" s="19"/>
      <c r="AC482" s="19"/>
      <c r="AD482" s="19"/>
      <c r="AE482" s="19"/>
      <c r="AG482" s="137"/>
      <c r="AN482" s="19"/>
      <c r="AO482" s="19"/>
      <c r="AP482" s="19"/>
      <c r="AQ482" s="19"/>
      <c r="AR482" s="19"/>
      <c r="AS482" s="19"/>
      <c r="AT482" s="19"/>
      <c r="AU482" s="19"/>
    </row>
    <row r="483" spans="27:64">
      <c r="AA483" s="19"/>
      <c r="AB483" s="19"/>
      <c r="AC483" s="19"/>
      <c r="AD483" s="19"/>
      <c r="AE483" s="19"/>
      <c r="AG483" s="137"/>
      <c r="AN483" s="19"/>
      <c r="AO483" s="19"/>
      <c r="AP483" s="19"/>
      <c r="AQ483" s="19"/>
      <c r="AR483" s="19"/>
      <c r="AS483" s="19"/>
      <c r="AT483" s="19"/>
      <c r="AU483" s="19"/>
    </row>
    <row r="484" spans="27:64">
      <c r="AA484" s="19"/>
      <c r="AB484" s="19"/>
      <c r="AC484" s="19"/>
      <c r="AD484" s="19"/>
      <c r="AE484" s="19"/>
      <c r="AG484" s="137"/>
      <c r="AN484" s="19"/>
      <c r="AO484" s="19"/>
      <c r="AP484" s="19"/>
      <c r="AQ484" s="19"/>
      <c r="AR484" s="19"/>
      <c r="AS484" s="19"/>
      <c r="AT484" s="19"/>
      <c r="AU484" s="19"/>
    </row>
    <row r="485" spans="27:64">
      <c r="AA485" s="19"/>
      <c r="AB485" s="19"/>
      <c r="AC485" s="19"/>
      <c r="AD485" s="19"/>
      <c r="AE485" s="19"/>
      <c r="AG485" s="137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</row>
    <row r="486" spans="27:64">
      <c r="AA486" s="19"/>
      <c r="AB486" s="19"/>
      <c r="AC486" s="19"/>
      <c r="AD486" s="19"/>
      <c r="AE486" s="19"/>
      <c r="AG486" s="137"/>
      <c r="AN486" s="19"/>
      <c r="AO486" s="19"/>
      <c r="AP486" s="19"/>
      <c r="AQ486" s="19"/>
      <c r="AR486" s="19"/>
      <c r="AS486" s="19"/>
      <c r="AT486" s="19"/>
      <c r="AU486" s="19"/>
    </row>
    <row r="487" spans="27:64">
      <c r="AA487" s="19"/>
      <c r="AB487" s="19"/>
      <c r="AC487" s="19"/>
      <c r="AD487" s="19"/>
      <c r="AE487" s="19"/>
      <c r="AG487" s="137"/>
      <c r="AN487" s="19"/>
      <c r="AO487" s="19"/>
      <c r="AP487" s="19"/>
      <c r="AQ487" s="19"/>
      <c r="AR487" s="19"/>
      <c r="AS487" s="19"/>
      <c r="AT487" s="19"/>
      <c r="AU487" s="19"/>
    </row>
    <row r="488" spans="27:64">
      <c r="AA488" s="19"/>
      <c r="AB488" s="19"/>
      <c r="AC488" s="19"/>
      <c r="AD488" s="19"/>
      <c r="AE488" s="19"/>
      <c r="AG488" s="137"/>
      <c r="AN488" s="19"/>
      <c r="AO488" s="19"/>
      <c r="AP488" s="19"/>
      <c r="AQ488" s="19"/>
      <c r="AR488" s="19"/>
      <c r="AS488" s="19"/>
      <c r="AT488" s="19"/>
      <c r="AU488" s="19"/>
    </row>
    <row r="489" spans="27:64">
      <c r="AA489" s="19"/>
      <c r="AB489" s="19"/>
      <c r="AC489" s="19"/>
      <c r="AD489" s="19"/>
      <c r="AE489" s="19"/>
      <c r="AG489" s="137"/>
      <c r="AN489" s="19"/>
      <c r="AO489" s="19"/>
      <c r="AP489" s="19"/>
      <c r="AQ489" s="19"/>
      <c r="AR489" s="19"/>
      <c r="AS489" s="19"/>
      <c r="AT489" s="19"/>
      <c r="AU489" s="19"/>
    </row>
    <row r="490" spans="27:64">
      <c r="AA490" s="19"/>
      <c r="AB490" s="19"/>
      <c r="AC490" s="19"/>
      <c r="AD490" s="19"/>
      <c r="AE490" s="19"/>
      <c r="AG490" s="137"/>
      <c r="AN490" s="19"/>
      <c r="AO490" s="19"/>
      <c r="AP490" s="19"/>
      <c r="AQ490" s="19"/>
      <c r="AR490" s="19"/>
      <c r="AS490" s="19"/>
      <c r="AT490" s="19"/>
      <c r="AU490" s="19"/>
    </row>
    <row r="491" spans="27:64">
      <c r="AA491" s="19"/>
      <c r="AB491" s="19"/>
      <c r="AC491" s="19"/>
      <c r="AD491" s="19"/>
      <c r="AE491" s="19"/>
      <c r="AG491" s="137"/>
      <c r="AN491" s="19"/>
      <c r="AO491" s="19"/>
      <c r="AP491" s="19"/>
      <c r="AQ491" s="19"/>
      <c r="AR491" s="19"/>
      <c r="AS491" s="19"/>
      <c r="AT491" s="19"/>
      <c r="AU491" s="19"/>
    </row>
    <row r="492" spans="27:64">
      <c r="AA492" s="19"/>
      <c r="AB492" s="19"/>
      <c r="AC492" s="19"/>
      <c r="AD492" s="19"/>
      <c r="AE492" s="19"/>
      <c r="AG492" s="137"/>
      <c r="AN492" s="19"/>
      <c r="AO492" s="19"/>
      <c r="AP492" s="19"/>
      <c r="AQ492" s="19"/>
      <c r="AR492" s="19"/>
      <c r="AS492" s="19"/>
      <c r="AT492" s="19"/>
      <c r="AU492" s="19"/>
    </row>
    <row r="493" spans="27:64">
      <c r="AA493" s="19"/>
      <c r="AB493" s="19"/>
      <c r="AC493" s="19"/>
      <c r="AD493" s="19"/>
      <c r="AE493" s="19"/>
      <c r="AG493" s="137"/>
      <c r="AN493" s="19"/>
      <c r="AO493" s="19"/>
      <c r="AP493" s="19"/>
      <c r="AQ493" s="19"/>
      <c r="AR493" s="19"/>
      <c r="AS493" s="19"/>
      <c r="AT493" s="19"/>
      <c r="AU493" s="19"/>
    </row>
    <row r="494" spans="27:64">
      <c r="AA494" s="19"/>
      <c r="AB494" s="19"/>
      <c r="AC494" s="19"/>
      <c r="AD494" s="19"/>
      <c r="AE494" s="19"/>
      <c r="AG494" s="137"/>
      <c r="AN494" s="19"/>
      <c r="AO494" s="19"/>
      <c r="AP494" s="19"/>
      <c r="AQ494" s="19"/>
      <c r="AR494" s="19"/>
      <c r="AS494" s="19"/>
      <c r="AT494" s="19"/>
      <c r="AU494" s="19"/>
    </row>
    <row r="495" spans="27:64">
      <c r="AA495" s="19"/>
      <c r="AB495" s="19"/>
      <c r="AC495" s="19"/>
      <c r="AD495" s="19"/>
      <c r="AE495" s="19"/>
      <c r="AG495" s="137"/>
      <c r="AN495" s="19"/>
      <c r="AO495" s="19"/>
      <c r="AP495" s="19"/>
      <c r="AQ495" s="19"/>
      <c r="AR495" s="19"/>
      <c r="AS495" s="19"/>
      <c r="AT495" s="19"/>
      <c r="AU495" s="19"/>
    </row>
    <row r="496" spans="27:64">
      <c r="AA496" s="19"/>
      <c r="AB496" s="19"/>
      <c r="AC496" s="19"/>
      <c r="AD496" s="19"/>
      <c r="AE496" s="19"/>
      <c r="AG496" s="137"/>
      <c r="AN496" s="19"/>
      <c r="AO496" s="19"/>
      <c r="AP496" s="19"/>
      <c r="AQ496" s="19"/>
      <c r="AR496" s="19"/>
      <c r="AS496" s="19"/>
      <c r="AT496" s="19"/>
      <c r="AU496" s="19"/>
    </row>
    <row r="497" spans="27:47">
      <c r="AA497" s="19"/>
      <c r="AB497" s="19"/>
      <c r="AC497" s="19"/>
      <c r="AD497" s="19"/>
      <c r="AE497" s="19"/>
      <c r="AG497" s="137"/>
      <c r="AN497" s="19"/>
      <c r="AO497" s="19"/>
      <c r="AP497" s="19"/>
      <c r="AQ497" s="19"/>
      <c r="AR497" s="19"/>
      <c r="AS497" s="19"/>
      <c r="AT497" s="19"/>
      <c r="AU497" s="19"/>
    </row>
    <row r="498" spans="27:47">
      <c r="AA498" s="19"/>
      <c r="AB498" s="19"/>
      <c r="AC498" s="19"/>
      <c r="AD498" s="19"/>
      <c r="AE498" s="19"/>
      <c r="AG498" s="137"/>
      <c r="AN498" s="19"/>
      <c r="AO498" s="19"/>
      <c r="AP498" s="19"/>
      <c r="AQ498" s="19"/>
      <c r="AR498" s="19"/>
      <c r="AS498" s="19"/>
      <c r="AT498" s="19"/>
      <c r="AU498" s="19"/>
    </row>
    <row r="499" spans="27:47">
      <c r="AA499" s="19"/>
      <c r="AB499" s="19"/>
      <c r="AC499" s="19"/>
      <c r="AD499" s="19"/>
      <c r="AE499" s="19"/>
      <c r="AG499" s="137"/>
      <c r="AN499" s="19"/>
      <c r="AO499" s="19"/>
      <c r="AP499" s="19"/>
      <c r="AQ499" s="19"/>
      <c r="AR499" s="19"/>
      <c r="AS499" s="19"/>
      <c r="AT499" s="19"/>
      <c r="AU499" s="19"/>
    </row>
    <row r="500" spans="27:47">
      <c r="AA500" s="19"/>
      <c r="AB500" s="19"/>
      <c r="AC500" s="19"/>
      <c r="AD500" s="19"/>
      <c r="AE500" s="19"/>
      <c r="AG500" s="137"/>
      <c r="AN500" s="19"/>
      <c r="AO500" s="19"/>
      <c r="AP500" s="19"/>
      <c r="AQ500" s="19"/>
      <c r="AR500" s="19"/>
      <c r="AS500" s="19"/>
      <c r="AT500" s="19"/>
      <c r="AU500" s="19"/>
    </row>
    <row r="501" spans="27:47">
      <c r="AA501" s="19"/>
      <c r="AB501" s="19"/>
      <c r="AC501" s="19"/>
      <c r="AD501" s="19"/>
      <c r="AE501" s="19"/>
      <c r="AG501" s="137"/>
      <c r="AN501" s="19"/>
      <c r="AO501" s="19"/>
      <c r="AP501" s="19"/>
      <c r="AQ501" s="19"/>
      <c r="AR501" s="19"/>
      <c r="AS501" s="19"/>
      <c r="AT501" s="19"/>
      <c r="AU501" s="19"/>
    </row>
    <row r="502" spans="27:47">
      <c r="AA502" s="19"/>
      <c r="AB502" s="19"/>
      <c r="AC502" s="19"/>
      <c r="AD502" s="19"/>
      <c r="AE502" s="19"/>
      <c r="AG502" s="137"/>
      <c r="AN502" s="19"/>
      <c r="AO502" s="19"/>
      <c r="AP502" s="19"/>
      <c r="AQ502" s="19"/>
      <c r="AR502" s="19"/>
      <c r="AS502" s="19"/>
      <c r="AT502" s="19"/>
      <c r="AU502" s="19"/>
    </row>
    <row r="503" spans="27:47">
      <c r="AA503" s="19"/>
      <c r="AB503" s="19"/>
      <c r="AC503" s="19"/>
      <c r="AD503" s="19"/>
      <c r="AE503" s="19"/>
      <c r="AG503" s="137"/>
      <c r="AN503" s="19"/>
      <c r="AO503" s="19"/>
      <c r="AP503" s="19"/>
      <c r="AQ503" s="19"/>
      <c r="AR503" s="19"/>
      <c r="AS503" s="19"/>
      <c r="AT503" s="19"/>
      <c r="AU503" s="19"/>
    </row>
    <row r="504" spans="27:47">
      <c r="AA504" s="19"/>
      <c r="AB504" s="19"/>
      <c r="AC504" s="19"/>
      <c r="AD504" s="19"/>
      <c r="AE504" s="19"/>
      <c r="AG504" s="137"/>
      <c r="AN504" s="19"/>
      <c r="AO504" s="19"/>
      <c r="AP504" s="19"/>
      <c r="AQ504" s="19"/>
      <c r="AR504" s="19"/>
      <c r="AS504" s="19"/>
      <c r="AT504" s="19"/>
      <c r="AU504" s="19"/>
    </row>
    <row r="505" spans="27:47">
      <c r="AA505" s="19"/>
      <c r="AB505" s="19"/>
      <c r="AC505" s="19"/>
      <c r="AD505" s="19"/>
      <c r="AE505" s="19"/>
      <c r="AG505" s="137"/>
      <c r="AN505" s="19"/>
      <c r="AO505" s="19"/>
      <c r="AP505" s="19"/>
      <c r="AQ505" s="19"/>
      <c r="AR505" s="19"/>
      <c r="AS505" s="19"/>
      <c r="AT505" s="19"/>
      <c r="AU505" s="19"/>
    </row>
    <row r="506" spans="27:47">
      <c r="AA506" s="19"/>
      <c r="AB506" s="19"/>
      <c r="AC506" s="19"/>
      <c r="AD506" s="19"/>
      <c r="AE506" s="19"/>
      <c r="AG506" s="137"/>
      <c r="AN506" s="19"/>
      <c r="AO506" s="19"/>
      <c r="AP506" s="19"/>
      <c r="AQ506" s="19"/>
      <c r="AR506" s="19"/>
      <c r="AS506" s="19"/>
      <c r="AT506" s="19"/>
      <c r="AU506" s="19"/>
    </row>
    <row r="507" spans="27:47">
      <c r="AA507" s="19"/>
      <c r="AB507" s="19"/>
      <c r="AC507" s="19"/>
      <c r="AD507" s="19"/>
      <c r="AE507" s="19"/>
      <c r="AG507" s="137"/>
      <c r="AN507" s="19"/>
      <c r="AO507" s="19"/>
      <c r="AP507" s="19"/>
      <c r="AQ507" s="19"/>
      <c r="AR507" s="19"/>
      <c r="AS507" s="19"/>
      <c r="AT507" s="19"/>
      <c r="AU507" s="19"/>
    </row>
    <row r="508" spans="27:47">
      <c r="AA508" s="19"/>
      <c r="AB508" s="19"/>
      <c r="AC508" s="19"/>
      <c r="AD508" s="19"/>
      <c r="AE508" s="19"/>
      <c r="AG508" s="137"/>
      <c r="AN508" s="19"/>
      <c r="AO508" s="19"/>
      <c r="AP508" s="19"/>
      <c r="AQ508" s="19"/>
      <c r="AR508" s="19"/>
      <c r="AS508" s="19"/>
      <c r="AT508" s="19"/>
      <c r="AU508" s="19"/>
    </row>
    <row r="509" spans="27:47">
      <c r="AA509" s="19"/>
      <c r="AB509" s="19"/>
      <c r="AC509" s="19"/>
      <c r="AD509" s="19"/>
      <c r="AE509" s="19"/>
      <c r="AG509" s="137"/>
      <c r="AN509" s="19"/>
      <c r="AO509" s="19"/>
      <c r="AP509" s="19"/>
      <c r="AQ509" s="19"/>
      <c r="AR509" s="19"/>
      <c r="AS509" s="19"/>
      <c r="AT509" s="19"/>
      <c r="AU509" s="19"/>
    </row>
    <row r="510" spans="27:47">
      <c r="AA510" s="19"/>
      <c r="AB510" s="19"/>
      <c r="AC510" s="19"/>
      <c r="AD510" s="19"/>
      <c r="AE510" s="19"/>
      <c r="AG510" s="137"/>
      <c r="AN510" s="19"/>
      <c r="AO510" s="19"/>
      <c r="AP510" s="19"/>
      <c r="AQ510" s="19"/>
      <c r="AR510" s="19"/>
      <c r="AS510" s="19"/>
      <c r="AT510" s="19"/>
      <c r="AU510" s="19"/>
    </row>
    <row r="511" spans="27:47">
      <c r="AA511" s="19"/>
      <c r="AB511" s="19"/>
      <c r="AC511" s="19"/>
      <c r="AD511" s="19"/>
      <c r="AE511" s="19"/>
      <c r="AG511" s="137"/>
      <c r="AN511" s="19"/>
      <c r="AO511" s="19"/>
      <c r="AP511" s="19"/>
      <c r="AQ511" s="19"/>
      <c r="AR511" s="19"/>
      <c r="AS511" s="19"/>
      <c r="AT511" s="19"/>
      <c r="AU511" s="19"/>
    </row>
    <row r="512" spans="27:47">
      <c r="AA512" s="19"/>
      <c r="AB512" s="19"/>
      <c r="AC512" s="19"/>
      <c r="AD512" s="19"/>
      <c r="AE512" s="19"/>
      <c r="AG512" s="137"/>
      <c r="AN512" s="19"/>
      <c r="AO512" s="19"/>
      <c r="AP512" s="19"/>
      <c r="AQ512" s="19"/>
      <c r="AR512" s="19"/>
      <c r="AS512" s="19"/>
      <c r="AT512" s="19"/>
      <c r="AU512" s="19"/>
    </row>
    <row r="513" spans="27:64">
      <c r="AA513" s="19"/>
      <c r="AB513" s="19"/>
      <c r="AC513" s="19"/>
      <c r="AD513" s="19"/>
      <c r="AE513" s="19"/>
      <c r="AG513" s="137"/>
      <c r="AN513" s="19"/>
      <c r="AO513" s="19"/>
      <c r="AP513" s="19"/>
      <c r="AQ513" s="19"/>
      <c r="AR513" s="19"/>
      <c r="AS513" s="19"/>
      <c r="AT513" s="19"/>
      <c r="AU513" s="19"/>
    </row>
    <row r="514" spans="27:64">
      <c r="AA514" s="19"/>
      <c r="AB514" s="19"/>
      <c r="AC514" s="19"/>
      <c r="AD514" s="19"/>
      <c r="AE514" s="19"/>
      <c r="AG514" s="137"/>
      <c r="AN514" s="19"/>
      <c r="AO514" s="19"/>
      <c r="AP514" s="19"/>
      <c r="AQ514" s="19"/>
      <c r="AR514" s="19"/>
      <c r="AS514" s="19"/>
      <c r="AT514" s="19"/>
      <c r="AU514" s="19"/>
    </row>
    <row r="515" spans="27:64">
      <c r="AA515" s="19"/>
      <c r="AB515" s="19"/>
      <c r="AC515" s="19"/>
      <c r="AD515" s="19"/>
      <c r="AE515" s="19"/>
      <c r="AG515" s="137"/>
      <c r="AN515" s="19"/>
      <c r="AO515" s="19"/>
      <c r="AP515" s="19"/>
      <c r="AQ515" s="19"/>
      <c r="AR515" s="19"/>
      <c r="AS515" s="19"/>
      <c r="AT515" s="19"/>
      <c r="AU515" s="19"/>
      <c r="AV515" s="19"/>
    </row>
    <row r="516" spans="27:64">
      <c r="AA516" s="19"/>
      <c r="AB516" s="19"/>
      <c r="AC516" s="19"/>
      <c r="AD516" s="19"/>
      <c r="AE516" s="19"/>
      <c r="AG516" s="137"/>
      <c r="AN516" s="19"/>
      <c r="AO516" s="19"/>
      <c r="AP516" s="19"/>
      <c r="AQ516" s="19"/>
      <c r="AR516" s="19"/>
      <c r="AS516" s="19"/>
      <c r="AT516" s="19"/>
      <c r="AU516" s="19"/>
    </row>
    <row r="517" spans="27:64">
      <c r="AA517" s="19"/>
      <c r="AB517" s="19"/>
      <c r="AC517" s="19"/>
      <c r="AD517" s="19"/>
      <c r="AE517" s="19"/>
      <c r="AG517" s="137"/>
      <c r="AN517" s="19"/>
      <c r="AO517" s="19"/>
      <c r="AP517" s="19"/>
      <c r="AQ517" s="19"/>
      <c r="AR517" s="19"/>
      <c r="AS517" s="19"/>
      <c r="AT517" s="19"/>
      <c r="AU517" s="19"/>
    </row>
    <row r="518" spans="27:64">
      <c r="AA518" s="19"/>
      <c r="AB518" s="19"/>
      <c r="AC518" s="19"/>
      <c r="AD518" s="19"/>
      <c r="AE518" s="19"/>
      <c r="AG518" s="137"/>
      <c r="AN518" s="19"/>
      <c r="AO518" s="19"/>
      <c r="AP518" s="19"/>
      <c r="AQ518" s="19"/>
      <c r="AR518" s="19"/>
      <c r="AS518" s="19"/>
      <c r="AT518" s="19"/>
      <c r="AU518" s="19"/>
      <c r="AV518" s="19"/>
    </row>
    <row r="519" spans="27:64">
      <c r="AA519" s="19"/>
      <c r="AB519" s="19"/>
      <c r="AC519" s="19"/>
      <c r="AD519" s="19"/>
      <c r="AE519" s="19"/>
      <c r="AG519" s="137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</row>
    <row r="520" spans="27:64">
      <c r="AA520" s="19"/>
      <c r="AB520" s="19"/>
      <c r="AC520" s="19"/>
      <c r="AD520" s="19"/>
      <c r="AE520" s="19"/>
      <c r="AG520" s="137"/>
      <c r="AN520" s="19"/>
      <c r="AO520" s="19"/>
      <c r="AP520" s="19"/>
      <c r="AQ520" s="19"/>
      <c r="AR520" s="19"/>
      <c r="AS520" s="19"/>
      <c r="AT520" s="19"/>
      <c r="AU520" s="19"/>
    </row>
    <row r="521" spans="27:64">
      <c r="AA521" s="19"/>
      <c r="AB521" s="19"/>
      <c r="AC521" s="19"/>
      <c r="AD521" s="19"/>
      <c r="AE521" s="19"/>
      <c r="AG521" s="137"/>
      <c r="AN521" s="19"/>
      <c r="AO521" s="19"/>
      <c r="AP521" s="19"/>
      <c r="AQ521" s="19"/>
      <c r="AR521" s="19"/>
      <c r="AS521" s="19"/>
      <c r="AT521" s="19"/>
      <c r="AU521" s="19"/>
    </row>
    <row r="522" spans="27:64">
      <c r="AA522" s="19"/>
      <c r="AB522" s="19"/>
      <c r="AC522" s="19"/>
      <c r="AD522" s="19"/>
      <c r="AE522" s="19"/>
      <c r="AG522" s="137"/>
      <c r="AN522" s="19"/>
      <c r="AO522" s="19"/>
      <c r="AP522" s="19"/>
      <c r="AQ522" s="19"/>
      <c r="AR522" s="19"/>
      <c r="AS522" s="19"/>
      <c r="AT522" s="19"/>
      <c r="AU522" s="19"/>
    </row>
    <row r="523" spans="27:64">
      <c r="AA523" s="19"/>
      <c r="AB523" s="19"/>
      <c r="AC523" s="19"/>
      <c r="AD523" s="19"/>
      <c r="AE523" s="19"/>
      <c r="AG523" s="137"/>
      <c r="AN523" s="19"/>
      <c r="AO523" s="19"/>
      <c r="AP523" s="19"/>
      <c r="AQ523" s="19"/>
      <c r="AR523" s="19"/>
      <c r="AS523" s="19"/>
      <c r="AT523" s="19"/>
      <c r="AU523" s="19"/>
    </row>
    <row r="524" spans="27:64">
      <c r="AA524" s="19"/>
      <c r="AB524" s="19"/>
      <c r="AC524" s="19"/>
      <c r="AD524" s="19"/>
      <c r="AE524" s="19"/>
      <c r="AG524" s="137"/>
      <c r="AN524" s="19"/>
      <c r="AO524" s="19"/>
      <c r="AP524" s="19"/>
      <c r="AQ524" s="19"/>
      <c r="AR524" s="19"/>
      <c r="AS524" s="19"/>
      <c r="AT524" s="19"/>
      <c r="AU524" s="19"/>
    </row>
    <row r="525" spans="27:64">
      <c r="AA525" s="19"/>
      <c r="AB525" s="19"/>
      <c r="AC525" s="19"/>
      <c r="AD525" s="19"/>
      <c r="AE525" s="19"/>
      <c r="AG525" s="137"/>
      <c r="AN525" s="19"/>
      <c r="AO525" s="19"/>
      <c r="AP525" s="19"/>
      <c r="AQ525" s="19"/>
      <c r="AR525" s="19"/>
      <c r="AS525" s="19"/>
      <c r="AT525" s="19"/>
      <c r="AU525" s="19"/>
    </row>
    <row r="526" spans="27:64">
      <c r="AA526" s="19"/>
      <c r="AB526" s="19"/>
      <c r="AC526" s="19"/>
      <c r="AD526" s="19"/>
      <c r="AE526" s="19"/>
      <c r="AG526" s="137"/>
      <c r="AN526" s="19"/>
      <c r="AO526" s="19"/>
      <c r="AP526" s="19"/>
      <c r="AQ526" s="19"/>
      <c r="AR526" s="19"/>
      <c r="AS526" s="19"/>
      <c r="AT526" s="19"/>
      <c r="AU526" s="19"/>
    </row>
    <row r="527" spans="27:64">
      <c r="AA527" s="19"/>
      <c r="AB527" s="19"/>
      <c r="AC527" s="19"/>
      <c r="AD527" s="19"/>
      <c r="AE527" s="19"/>
      <c r="AG527" s="137"/>
      <c r="AN527" s="19"/>
      <c r="AO527" s="19"/>
      <c r="AP527" s="19"/>
      <c r="AQ527" s="19"/>
      <c r="AR527" s="19"/>
      <c r="AS527" s="19"/>
      <c r="AT527" s="19"/>
      <c r="AU527" s="19"/>
    </row>
    <row r="528" spans="27:64">
      <c r="AA528" s="19"/>
      <c r="AB528" s="19"/>
      <c r="AC528" s="19"/>
      <c r="AD528" s="19"/>
      <c r="AE528" s="19"/>
      <c r="AG528" s="137"/>
      <c r="AN528" s="19"/>
      <c r="AO528" s="19"/>
      <c r="AP528" s="19"/>
      <c r="AQ528" s="19"/>
      <c r="AR528" s="19"/>
      <c r="AS528" s="19"/>
      <c r="AT528" s="19"/>
      <c r="AU528" s="19"/>
      <c r="AV528" s="19"/>
      <c r="AX528" s="19"/>
    </row>
    <row r="529" spans="27:64">
      <c r="AA529" s="19"/>
      <c r="AB529" s="19"/>
      <c r="AC529" s="19"/>
      <c r="AD529" s="19"/>
      <c r="AE529" s="19"/>
      <c r="AG529" s="137"/>
      <c r="AN529" s="19"/>
      <c r="AO529" s="19"/>
      <c r="AP529" s="19"/>
      <c r="AQ529" s="19"/>
      <c r="AR529" s="19"/>
      <c r="AS529" s="19"/>
      <c r="AT529" s="19"/>
      <c r="AU529" s="19"/>
    </row>
    <row r="530" spans="27:64">
      <c r="AA530" s="19"/>
      <c r="AB530" s="19"/>
      <c r="AC530" s="19"/>
      <c r="AD530" s="19"/>
      <c r="AE530" s="19"/>
      <c r="AG530" s="137"/>
      <c r="AN530" s="19"/>
      <c r="AO530" s="19"/>
      <c r="AP530" s="19"/>
      <c r="AQ530" s="19"/>
      <c r="AR530" s="19"/>
      <c r="AS530" s="19"/>
      <c r="AT530" s="19"/>
      <c r="AU530" s="19"/>
    </row>
    <row r="531" spans="27:64">
      <c r="AA531" s="19"/>
      <c r="AB531" s="19"/>
      <c r="AC531" s="19"/>
      <c r="AD531" s="19"/>
      <c r="AE531" s="19"/>
      <c r="AG531" s="137"/>
      <c r="AN531" s="19"/>
      <c r="AO531" s="19"/>
      <c r="AP531" s="19"/>
      <c r="AQ531" s="19"/>
      <c r="AR531" s="19"/>
      <c r="AS531" s="19"/>
      <c r="AT531" s="19"/>
      <c r="AU531" s="19"/>
    </row>
    <row r="532" spans="27:64">
      <c r="AA532" s="19"/>
      <c r="AB532" s="19"/>
      <c r="AC532" s="19"/>
      <c r="AD532" s="19"/>
      <c r="AE532" s="19"/>
      <c r="AG532" s="137"/>
      <c r="AN532" s="19"/>
      <c r="AO532" s="19"/>
      <c r="AP532" s="19"/>
      <c r="AQ532" s="19"/>
      <c r="AR532" s="19"/>
      <c r="AS532" s="19"/>
      <c r="AT532" s="19"/>
      <c r="AU532" s="19"/>
    </row>
    <row r="533" spans="27:64">
      <c r="AA533" s="19"/>
      <c r="AB533" s="19"/>
      <c r="AC533" s="19"/>
      <c r="AD533" s="19"/>
      <c r="AE533" s="19"/>
      <c r="AG533" s="137"/>
      <c r="AN533" s="19"/>
      <c r="AO533" s="19"/>
      <c r="AP533" s="19"/>
      <c r="AQ533" s="19"/>
      <c r="AR533" s="19"/>
      <c r="AS533" s="19"/>
      <c r="AT533" s="19"/>
      <c r="AU533" s="19"/>
    </row>
    <row r="534" spans="27:64">
      <c r="AA534" s="19"/>
      <c r="AB534" s="19"/>
      <c r="AC534" s="19"/>
      <c r="AD534" s="19"/>
      <c r="AE534" s="19"/>
      <c r="AG534" s="137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</row>
    <row r="535" spans="27:64">
      <c r="AA535" s="19"/>
      <c r="AB535" s="19"/>
      <c r="AC535" s="19"/>
      <c r="AD535" s="19"/>
      <c r="AE535" s="19"/>
      <c r="AG535" s="137"/>
      <c r="AN535" s="19"/>
      <c r="AO535" s="19"/>
      <c r="AP535" s="19"/>
      <c r="AQ535" s="19"/>
      <c r="AR535" s="19"/>
      <c r="AS535" s="19"/>
      <c r="AT535" s="19"/>
      <c r="AU535" s="19"/>
    </row>
    <row r="536" spans="27:64">
      <c r="AA536" s="19"/>
      <c r="AB536" s="19"/>
      <c r="AC536" s="19"/>
      <c r="AD536" s="19"/>
      <c r="AE536" s="19"/>
      <c r="AG536" s="137"/>
      <c r="AN536" s="19"/>
      <c r="AO536" s="19"/>
      <c r="AP536" s="19"/>
      <c r="AQ536" s="19"/>
      <c r="AR536" s="19"/>
      <c r="AS536" s="19"/>
      <c r="AT536" s="19"/>
      <c r="AU536" s="19"/>
    </row>
    <row r="537" spans="27:64">
      <c r="AA537" s="19"/>
      <c r="AB537" s="19"/>
      <c r="AC537" s="19"/>
      <c r="AD537" s="19"/>
      <c r="AE537" s="19"/>
      <c r="AG537" s="137"/>
      <c r="AN537" s="19"/>
      <c r="AO537" s="19"/>
      <c r="AP537" s="19"/>
      <c r="AQ537" s="19"/>
      <c r="AR537" s="19"/>
      <c r="AS537" s="19"/>
      <c r="AT537" s="19"/>
      <c r="AU537" s="19"/>
    </row>
    <row r="538" spans="27:64">
      <c r="AA538" s="19"/>
      <c r="AB538" s="19"/>
      <c r="AC538" s="19"/>
      <c r="AD538" s="19"/>
      <c r="AE538" s="19"/>
      <c r="AG538" s="137"/>
      <c r="AN538" s="19"/>
      <c r="AO538" s="19"/>
      <c r="AP538" s="19"/>
      <c r="AQ538" s="19"/>
      <c r="AR538" s="19"/>
      <c r="AS538" s="19"/>
      <c r="AT538" s="19"/>
      <c r="AU538" s="19"/>
    </row>
    <row r="539" spans="27:64">
      <c r="AA539" s="19"/>
      <c r="AB539" s="19"/>
      <c r="AC539" s="19"/>
      <c r="AD539" s="19"/>
      <c r="AE539" s="19"/>
      <c r="AG539" s="137"/>
      <c r="AN539" s="19"/>
      <c r="AO539" s="19"/>
      <c r="AP539" s="19"/>
      <c r="AQ539" s="19"/>
      <c r="AR539" s="19"/>
      <c r="AS539" s="19"/>
      <c r="AT539" s="19"/>
      <c r="AU539" s="19"/>
    </row>
    <row r="540" spans="27:64">
      <c r="AA540" s="19"/>
      <c r="AB540" s="19"/>
      <c r="AC540" s="19"/>
      <c r="AD540" s="19"/>
      <c r="AE540" s="19"/>
      <c r="AG540" s="137"/>
      <c r="AN540" s="19"/>
      <c r="AO540" s="19"/>
      <c r="AP540" s="19"/>
      <c r="AQ540" s="19"/>
      <c r="AR540" s="19"/>
      <c r="AS540" s="19"/>
      <c r="AT540" s="19"/>
      <c r="AU540" s="19"/>
    </row>
    <row r="541" spans="27:64">
      <c r="AA541" s="19"/>
      <c r="AB541" s="19"/>
      <c r="AC541" s="19"/>
      <c r="AD541" s="19"/>
      <c r="AE541" s="19"/>
      <c r="AG541" s="137"/>
      <c r="AN541" s="19"/>
      <c r="AO541" s="19"/>
      <c r="AP541" s="19"/>
      <c r="AQ541" s="19"/>
      <c r="AR541" s="19"/>
      <c r="AS541" s="19"/>
      <c r="AT541" s="19"/>
      <c r="AU541" s="19"/>
    </row>
    <row r="542" spans="27:64">
      <c r="AA542" s="19"/>
      <c r="AB542" s="19"/>
      <c r="AC542" s="19"/>
      <c r="AD542" s="19"/>
      <c r="AE542" s="19"/>
      <c r="AG542" s="137"/>
      <c r="AN542" s="19"/>
      <c r="AO542" s="19"/>
      <c r="AP542" s="19"/>
      <c r="AQ542" s="19"/>
      <c r="AR542" s="19"/>
      <c r="AS542" s="19"/>
      <c r="AT542" s="19"/>
      <c r="AU542" s="19"/>
    </row>
    <row r="543" spans="27:64">
      <c r="AA543" s="19"/>
      <c r="AB543" s="19"/>
      <c r="AC543" s="19"/>
      <c r="AD543" s="19"/>
      <c r="AE543" s="19"/>
      <c r="AG543" s="137"/>
      <c r="AN543" s="19"/>
      <c r="AO543" s="19"/>
      <c r="AP543" s="19"/>
      <c r="AQ543" s="19"/>
      <c r="AR543" s="19"/>
      <c r="AS543" s="19"/>
      <c r="AT543" s="19"/>
      <c r="AU543" s="19"/>
    </row>
    <row r="544" spans="27:64">
      <c r="AA544" s="19"/>
      <c r="AB544" s="19"/>
      <c r="AC544" s="19"/>
      <c r="AD544" s="19"/>
      <c r="AE544" s="19"/>
      <c r="AG544" s="137"/>
      <c r="AN544" s="19"/>
      <c r="AO544" s="19"/>
      <c r="AP544" s="19"/>
      <c r="AQ544" s="19"/>
      <c r="AR544" s="19"/>
      <c r="AS544" s="19"/>
      <c r="AT544" s="19"/>
      <c r="AU544" s="19"/>
    </row>
    <row r="545" spans="27:48">
      <c r="AA545" s="19"/>
      <c r="AB545" s="19"/>
      <c r="AC545" s="19"/>
      <c r="AD545" s="19"/>
      <c r="AE545" s="19"/>
      <c r="AG545" s="137"/>
      <c r="AN545" s="19"/>
      <c r="AO545" s="19"/>
      <c r="AP545" s="19"/>
      <c r="AQ545" s="19"/>
      <c r="AR545" s="19"/>
      <c r="AS545" s="19"/>
      <c r="AT545" s="19"/>
      <c r="AU545" s="19"/>
    </row>
    <row r="546" spans="27:48">
      <c r="AA546" s="19"/>
      <c r="AB546" s="19"/>
      <c r="AC546" s="19"/>
      <c r="AD546" s="19"/>
      <c r="AE546" s="19"/>
      <c r="AG546" s="137"/>
      <c r="AN546" s="19"/>
      <c r="AO546" s="19"/>
      <c r="AP546" s="19"/>
      <c r="AQ546" s="19"/>
      <c r="AR546" s="19"/>
      <c r="AS546" s="19"/>
      <c r="AT546" s="19"/>
      <c r="AU546" s="19"/>
    </row>
    <row r="547" spans="27:48">
      <c r="AA547" s="19"/>
      <c r="AB547" s="19"/>
      <c r="AC547" s="19"/>
      <c r="AD547" s="19"/>
      <c r="AE547" s="19"/>
      <c r="AG547" s="137"/>
      <c r="AN547" s="19"/>
      <c r="AO547" s="19"/>
      <c r="AP547" s="19"/>
      <c r="AQ547" s="19"/>
      <c r="AR547" s="19"/>
      <c r="AS547" s="19"/>
      <c r="AT547" s="19"/>
      <c r="AU547" s="19"/>
    </row>
    <row r="548" spans="27:48">
      <c r="AA548" s="19"/>
      <c r="AB548" s="19"/>
      <c r="AC548" s="19"/>
      <c r="AD548" s="19"/>
      <c r="AE548" s="19"/>
      <c r="AG548" s="137"/>
      <c r="AN548" s="19"/>
      <c r="AO548" s="19"/>
      <c r="AP548" s="19"/>
      <c r="AQ548" s="19"/>
      <c r="AR548" s="19"/>
      <c r="AS548" s="19"/>
      <c r="AT548" s="19"/>
      <c r="AU548" s="19"/>
    </row>
    <row r="549" spans="27:48">
      <c r="AA549" s="19"/>
      <c r="AB549" s="19"/>
      <c r="AC549" s="19"/>
      <c r="AD549" s="19"/>
      <c r="AE549" s="19"/>
      <c r="AG549" s="137"/>
      <c r="AN549" s="19"/>
      <c r="AO549" s="19"/>
      <c r="AP549" s="19"/>
      <c r="AQ549" s="19"/>
      <c r="AR549" s="19"/>
      <c r="AS549" s="19"/>
      <c r="AT549" s="19"/>
      <c r="AU549" s="19"/>
    </row>
    <row r="550" spans="27:48">
      <c r="AA550" s="19"/>
      <c r="AB550" s="19"/>
      <c r="AC550" s="19"/>
      <c r="AD550" s="19"/>
      <c r="AE550" s="19"/>
      <c r="AG550" s="137"/>
      <c r="AN550" s="19"/>
      <c r="AO550" s="19"/>
      <c r="AP550" s="19"/>
      <c r="AQ550" s="19"/>
      <c r="AR550" s="19"/>
      <c r="AS550" s="19"/>
      <c r="AT550" s="19"/>
      <c r="AU550" s="19"/>
    </row>
    <row r="551" spans="27:48">
      <c r="AA551" s="19"/>
      <c r="AB551" s="19"/>
      <c r="AC551" s="19"/>
      <c r="AD551" s="19"/>
      <c r="AE551" s="19"/>
      <c r="AG551" s="137"/>
      <c r="AN551" s="19"/>
      <c r="AO551" s="19"/>
      <c r="AP551" s="19"/>
      <c r="AQ551" s="19"/>
      <c r="AR551" s="19"/>
      <c r="AS551" s="19"/>
      <c r="AT551" s="19"/>
      <c r="AU551" s="19"/>
    </row>
    <row r="552" spans="27:48">
      <c r="AA552" s="19"/>
      <c r="AB552" s="19"/>
      <c r="AC552" s="19"/>
      <c r="AD552" s="19"/>
      <c r="AE552" s="19"/>
      <c r="AG552" s="137"/>
      <c r="AN552" s="19"/>
      <c r="AO552" s="19"/>
      <c r="AP552" s="19"/>
      <c r="AQ552" s="19"/>
      <c r="AR552" s="19"/>
      <c r="AS552" s="19"/>
      <c r="AT552" s="19"/>
      <c r="AU552" s="19"/>
    </row>
    <row r="553" spans="27:48">
      <c r="AA553" s="19"/>
      <c r="AB553" s="19"/>
      <c r="AC553" s="19"/>
      <c r="AD553" s="19"/>
      <c r="AE553" s="19"/>
      <c r="AG553" s="137"/>
      <c r="AN553" s="19"/>
      <c r="AO553" s="19"/>
      <c r="AP553" s="19"/>
      <c r="AQ553" s="19"/>
      <c r="AR553" s="19"/>
      <c r="AS553" s="19"/>
      <c r="AT553" s="19"/>
      <c r="AU553" s="19"/>
    </row>
    <row r="554" spans="27:48">
      <c r="AA554" s="19"/>
      <c r="AB554" s="19"/>
      <c r="AC554" s="19"/>
      <c r="AD554" s="19"/>
      <c r="AE554" s="19"/>
      <c r="AG554" s="137"/>
      <c r="AN554" s="19"/>
      <c r="AO554" s="19"/>
      <c r="AP554" s="19"/>
      <c r="AQ554" s="19"/>
      <c r="AR554" s="19"/>
      <c r="AS554" s="19"/>
      <c r="AT554" s="19"/>
      <c r="AU554" s="19"/>
    </row>
    <row r="555" spans="27:48">
      <c r="AA555" s="19"/>
      <c r="AB555" s="19"/>
      <c r="AC555" s="19"/>
      <c r="AD555" s="19"/>
      <c r="AE555" s="19"/>
      <c r="AG555" s="137"/>
      <c r="AN555" s="19"/>
      <c r="AO555" s="19"/>
      <c r="AP555" s="19"/>
      <c r="AQ555" s="19"/>
      <c r="AR555" s="19"/>
      <c r="AS555" s="19"/>
      <c r="AT555" s="19"/>
      <c r="AU555" s="19"/>
    </row>
    <row r="556" spans="27:48">
      <c r="AA556" s="19"/>
      <c r="AB556" s="19"/>
      <c r="AC556" s="19"/>
      <c r="AD556" s="19"/>
      <c r="AE556" s="19"/>
      <c r="AG556" s="137"/>
      <c r="AN556" s="19"/>
      <c r="AO556" s="19"/>
      <c r="AP556" s="19"/>
      <c r="AQ556" s="19"/>
      <c r="AR556" s="19"/>
      <c r="AS556" s="19"/>
      <c r="AT556" s="19"/>
      <c r="AU556" s="19"/>
    </row>
    <row r="557" spans="27:48">
      <c r="AA557" s="19"/>
      <c r="AB557" s="19"/>
      <c r="AC557" s="19"/>
      <c r="AD557" s="19"/>
      <c r="AE557" s="19"/>
      <c r="AG557" s="137"/>
      <c r="AN557" s="19"/>
      <c r="AO557" s="19"/>
      <c r="AP557" s="19"/>
      <c r="AQ557" s="19"/>
      <c r="AR557" s="19"/>
      <c r="AS557" s="19"/>
      <c r="AT557" s="19"/>
      <c r="AU557" s="19"/>
    </row>
    <row r="558" spans="27:48">
      <c r="AA558" s="19"/>
      <c r="AB558" s="19"/>
      <c r="AC558" s="19"/>
      <c r="AD558" s="19"/>
      <c r="AE558" s="19"/>
      <c r="AG558" s="137"/>
      <c r="AN558" s="19"/>
      <c r="AO558" s="19"/>
      <c r="AP558" s="19"/>
      <c r="AQ558" s="19"/>
      <c r="AR558" s="19"/>
      <c r="AS558" s="19"/>
      <c r="AT558" s="19"/>
      <c r="AU558" s="19"/>
    </row>
    <row r="559" spans="27:48">
      <c r="AA559" s="19"/>
      <c r="AB559" s="19"/>
      <c r="AC559" s="19"/>
      <c r="AD559" s="19"/>
      <c r="AE559" s="19"/>
      <c r="AG559" s="137"/>
      <c r="AN559" s="19"/>
      <c r="AO559" s="19"/>
      <c r="AP559" s="19"/>
      <c r="AQ559" s="19"/>
      <c r="AR559" s="19"/>
      <c r="AS559" s="19"/>
      <c r="AT559" s="19"/>
      <c r="AU559" s="19"/>
      <c r="AV559" s="19"/>
    </row>
    <row r="560" spans="27:48">
      <c r="AA560" s="19"/>
      <c r="AB560" s="19"/>
      <c r="AC560" s="19"/>
      <c r="AD560" s="19"/>
      <c r="AE560" s="19"/>
      <c r="AG560" s="137"/>
      <c r="AN560" s="19"/>
      <c r="AO560" s="19"/>
      <c r="AP560" s="19"/>
      <c r="AQ560" s="19"/>
      <c r="AR560" s="19"/>
      <c r="AS560" s="19"/>
      <c r="AT560" s="19"/>
      <c r="AU560" s="19"/>
    </row>
    <row r="561" spans="27:47">
      <c r="AA561" s="19"/>
      <c r="AB561" s="19"/>
      <c r="AC561" s="19"/>
      <c r="AD561" s="19"/>
      <c r="AE561" s="19"/>
      <c r="AG561" s="137"/>
      <c r="AN561" s="19"/>
      <c r="AO561" s="19"/>
      <c r="AP561" s="19"/>
      <c r="AQ561" s="19"/>
      <c r="AR561" s="19"/>
      <c r="AS561" s="19"/>
      <c r="AT561" s="19"/>
      <c r="AU561" s="19"/>
    </row>
    <row r="562" spans="27:47">
      <c r="AA562" s="19"/>
      <c r="AB562" s="19"/>
      <c r="AC562" s="19"/>
      <c r="AD562" s="19"/>
      <c r="AE562" s="19"/>
      <c r="AG562" s="137"/>
      <c r="AN562" s="19"/>
      <c r="AO562" s="19"/>
      <c r="AP562" s="19"/>
      <c r="AQ562" s="19"/>
      <c r="AR562" s="19"/>
      <c r="AS562" s="19"/>
      <c r="AT562" s="19"/>
      <c r="AU562" s="19"/>
    </row>
    <row r="563" spans="27:47">
      <c r="AA563" s="19"/>
      <c r="AB563" s="19"/>
      <c r="AC563" s="19"/>
      <c r="AD563" s="19"/>
      <c r="AE563" s="19"/>
      <c r="AG563" s="137"/>
      <c r="AN563" s="19"/>
      <c r="AO563" s="19"/>
      <c r="AP563" s="19"/>
      <c r="AQ563" s="19"/>
      <c r="AR563" s="19"/>
      <c r="AS563" s="19"/>
      <c r="AT563" s="19"/>
      <c r="AU563" s="19"/>
    </row>
    <row r="564" spans="27:47">
      <c r="AA564" s="19"/>
      <c r="AB564" s="19"/>
      <c r="AC564" s="19"/>
      <c r="AD564" s="19"/>
      <c r="AE564" s="19"/>
      <c r="AG564" s="137"/>
      <c r="AN564" s="19"/>
      <c r="AO564" s="19"/>
      <c r="AP564" s="19"/>
      <c r="AQ564" s="19"/>
      <c r="AR564" s="19"/>
      <c r="AS564" s="19"/>
      <c r="AT564" s="19"/>
      <c r="AU564" s="19"/>
    </row>
    <row r="565" spans="27:47">
      <c r="AA565" s="19"/>
      <c r="AB565" s="19"/>
      <c r="AC565" s="19"/>
      <c r="AD565" s="19"/>
      <c r="AE565" s="19"/>
      <c r="AG565" s="137"/>
      <c r="AN565" s="19"/>
      <c r="AO565" s="19"/>
      <c r="AP565" s="19"/>
      <c r="AQ565" s="19"/>
      <c r="AR565" s="19"/>
      <c r="AS565" s="19"/>
      <c r="AT565" s="19"/>
      <c r="AU565" s="19"/>
    </row>
    <row r="566" spans="27:47">
      <c r="AA566" s="19"/>
      <c r="AB566" s="19"/>
      <c r="AC566" s="19"/>
      <c r="AD566" s="19"/>
      <c r="AE566" s="19"/>
      <c r="AG566" s="137"/>
      <c r="AN566" s="19"/>
      <c r="AO566" s="19"/>
      <c r="AP566" s="19"/>
      <c r="AQ566" s="19"/>
      <c r="AR566" s="19"/>
      <c r="AS566" s="19"/>
      <c r="AT566" s="19"/>
      <c r="AU566" s="19"/>
    </row>
    <row r="567" spans="27:47">
      <c r="AA567" s="19"/>
      <c r="AB567" s="19"/>
      <c r="AC567" s="19"/>
      <c r="AD567" s="19"/>
      <c r="AE567" s="19"/>
      <c r="AG567" s="137"/>
      <c r="AN567" s="19"/>
      <c r="AO567" s="19"/>
      <c r="AP567" s="19"/>
      <c r="AQ567" s="19"/>
      <c r="AR567" s="19"/>
      <c r="AS567" s="19"/>
      <c r="AT567" s="19"/>
      <c r="AU567" s="19"/>
    </row>
    <row r="568" spans="27:47">
      <c r="AA568" s="19"/>
      <c r="AB568" s="19"/>
      <c r="AC568" s="19"/>
      <c r="AD568" s="19"/>
      <c r="AE568" s="19"/>
      <c r="AG568" s="137"/>
      <c r="AN568" s="19"/>
      <c r="AO568" s="19"/>
      <c r="AP568" s="19"/>
      <c r="AQ568" s="19"/>
      <c r="AR568" s="19"/>
      <c r="AS568" s="19"/>
      <c r="AT568" s="19"/>
      <c r="AU568" s="19"/>
    </row>
    <row r="569" spans="27:47">
      <c r="AA569" s="19"/>
      <c r="AB569" s="19"/>
      <c r="AC569" s="19"/>
      <c r="AD569" s="19"/>
      <c r="AE569" s="19"/>
      <c r="AG569" s="137"/>
      <c r="AN569" s="19"/>
      <c r="AO569" s="19"/>
      <c r="AP569" s="19"/>
      <c r="AQ569" s="19"/>
      <c r="AR569" s="19"/>
      <c r="AS569" s="19"/>
      <c r="AT569" s="19"/>
      <c r="AU569" s="19"/>
    </row>
    <row r="570" spans="27:47">
      <c r="AA570" s="19"/>
      <c r="AB570" s="19"/>
      <c r="AC570" s="19"/>
      <c r="AD570" s="19"/>
      <c r="AE570" s="19"/>
      <c r="AG570" s="137"/>
      <c r="AN570" s="19"/>
      <c r="AO570" s="19"/>
      <c r="AP570" s="19"/>
      <c r="AQ570" s="19"/>
      <c r="AR570" s="19"/>
      <c r="AS570" s="19"/>
      <c r="AT570" s="19"/>
      <c r="AU570" s="19"/>
    </row>
    <row r="571" spans="27:47">
      <c r="AA571" s="19"/>
      <c r="AB571" s="19"/>
      <c r="AC571" s="19"/>
      <c r="AD571" s="19"/>
      <c r="AE571" s="19"/>
      <c r="AG571" s="137"/>
      <c r="AN571" s="19"/>
      <c r="AO571" s="19"/>
      <c r="AP571" s="19"/>
      <c r="AQ571" s="19"/>
      <c r="AR571" s="19"/>
      <c r="AS571" s="19"/>
      <c r="AT571" s="19"/>
      <c r="AU571" s="19"/>
    </row>
    <row r="572" spans="27:47">
      <c r="AA572" s="19"/>
      <c r="AB572" s="19"/>
      <c r="AC572" s="19"/>
      <c r="AD572" s="19"/>
      <c r="AE572" s="19"/>
      <c r="AG572" s="137"/>
      <c r="AN572" s="19"/>
      <c r="AO572" s="19"/>
      <c r="AP572" s="19"/>
      <c r="AQ572" s="19"/>
      <c r="AR572" s="19"/>
      <c r="AS572" s="19"/>
      <c r="AT572" s="19"/>
      <c r="AU572" s="19"/>
    </row>
    <row r="573" spans="27:47">
      <c r="AA573" s="19"/>
      <c r="AB573" s="19"/>
      <c r="AC573" s="19"/>
      <c r="AD573" s="19"/>
      <c r="AE573" s="19"/>
      <c r="AG573" s="137"/>
      <c r="AN573" s="19"/>
      <c r="AO573" s="19"/>
      <c r="AP573" s="19"/>
      <c r="AQ573" s="19"/>
      <c r="AR573" s="19"/>
      <c r="AS573" s="19"/>
      <c r="AT573" s="19"/>
      <c r="AU573" s="19"/>
    </row>
    <row r="574" spans="27:47">
      <c r="AA574" s="19"/>
      <c r="AB574" s="19"/>
      <c r="AC574" s="19"/>
      <c r="AD574" s="19"/>
      <c r="AE574" s="19"/>
      <c r="AG574" s="137"/>
      <c r="AN574" s="19"/>
      <c r="AO574" s="19"/>
      <c r="AP574" s="19"/>
      <c r="AQ574" s="19"/>
      <c r="AR574" s="19"/>
      <c r="AS574" s="19"/>
      <c r="AT574" s="19"/>
      <c r="AU574" s="19"/>
    </row>
    <row r="575" spans="27:47">
      <c r="AA575" s="19"/>
      <c r="AB575" s="19"/>
      <c r="AC575" s="19"/>
      <c r="AD575" s="19"/>
      <c r="AE575" s="19"/>
      <c r="AG575" s="137"/>
      <c r="AN575" s="19"/>
      <c r="AO575" s="19"/>
      <c r="AP575" s="19"/>
      <c r="AQ575" s="19"/>
      <c r="AR575" s="19"/>
      <c r="AS575" s="19"/>
      <c r="AT575" s="19"/>
      <c r="AU575" s="19"/>
    </row>
    <row r="576" spans="27:47">
      <c r="AA576" s="19"/>
      <c r="AB576" s="19"/>
      <c r="AC576" s="19"/>
      <c r="AD576" s="19"/>
      <c r="AE576" s="19"/>
      <c r="AG576" s="137"/>
      <c r="AN576" s="19"/>
      <c r="AO576" s="19"/>
      <c r="AP576" s="19"/>
      <c r="AQ576" s="19"/>
      <c r="AR576" s="19"/>
      <c r="AS576" s="19"/>
      <c r="AT576" s="19"/>
      <c r="AU576" s="19"/>
    </row>
    <row r="577" spans="27:48">
      <c r="AA577" s="19"/>
      <c r="AB577" s="19"/>
      <c r="AC577" s="19"/>
      <c r="AD577" s="19"/>
      <c r="AE577" s="19"/>
      <c r="AG577" s="137"/>
      <c r="AN577" s="19"/>
      <c r="AO577" s="19"/>
      <c r="AP577" s="19"/>
      <c r="AQ577" s="19"/>
      <c r="AR577" s="19"/>
      <c r="AS577" s="19"/>
      <c r="AT577" s="19"/>
      <c r="AU577" s="19"/>
    </row>
    <row r="578" spans="27:48">
      <c r="AA578" s="19"/>
      <c r="AB578" s="19"/>
      <c r="AC578" s="19"/>
      <c r="AD578" s="19"/>
      <c r="AE578" s="19"/>
      <c r="AG578" s="137"/>
      <c r="AN578" s="19"/>
      <c r="AO578" s="19"/>
      <c r="AP578" s="19"/>
      <c r="AQ578" s="19"/>
      <c r="AR578" s="19"/>
      <c r="AS578" s="19"/>
      <c r="AT578" s="19"/>
      <c r="AU578" s="19"/>
    </row>
    <row r="579" spans="27:48">
      <c r="AA579" s="19"/>
      <c r="AB579" s="19"/>
      <c r="AC579" s="19"/>
      <c r="AD579" s="19"/>
      <c r="AE579" s="19"/>
      <c r="AG579" s="137"/>
      <c r="AN579" s="19"/>
      <c r="AO579" s="19"/>
      <c r="AP579" s="19"/>
      <c r="AQ579" s="19"/>
      <c r="AR579" s="19"/>
      <c r="AS579" s="19"/>
      <c r="AT579" s="19"/>
      <c r="AU579" s="19"/>
      <c r="AV579" s="19"/>
    </row>
    <row r="580" spans="27:48">
      <c r="AA580" s="19"/>
      <c r="AB580" s="19"/>
      <c r="AC580" s="19"/>
      <c r="AD580" s="19"/>
      <c r="AE580" s="19"/>
      <c r="AG580" s="137"/>
      <c r="AN580" s="19"/>
      <c r="AO580" s="19"/>
      <c r="AP580" s="19"/>
      <c r="AQ580" s="19"/>
      <c r="AR580" s="19"/>
      <c r="AS580" s="19"/>
      <c r="AT580" s="19"/>
      <c r="AU580" s="19"/>
    </row>
    <row r="581" spans="27:48">
      <c r="AA581" s="19"/>
      <c r="AB581" s="19"/>
      <c r="AC581" s="19"/>
      <c r="AD581" s="19"/>
      <c r="AE581" s="19"/>
      <c r="AG581" s="137"/>
      <c r="AN581" s="19"/>
      <c r="AO581" s="19"/>
      <c r="AP581" s="19"/>
      <c r="AQ581" s="19"/>
      <c r="AR581" s="19"/>
      <c r="AS581" s="19"/>
      <c r="AT581" s="19"/>
      <c r="AU581" s="19"/>
    </row>
    <row r="582" spans="27:48">
      <c r="AA582" s="19"/>
      <c r="AB582" s="19"/>
      <c r="AC582" s="19"/>
      <c r="AD582" s="19"/>
      <c r="AE582" s="19"/>
      <c r="AG582" s="137"/>
      <c r="AN582" s="19"/>
      <c r="AO582" s="19"/>
      <c r="AP582" s="19"/>
      <c r="AQ582" s="19"/>
      <c r="AR582" s="19"/>
      <c r="AS582" s="19"/>
      <c r="AT582" s="19"/>
      <c r="AU582" s="19"/>
    </row>
    <row r="583" spans="27:48">
      <c r="AA583" s="19"/>
      <c r="AB583" s="19"/>
      <c r="AC583" s="19"/>
      <c r="AD583" s="19"/>
      <c r="AE583" s="19"/>
      <c r="AG583" s="137"/>
      <c r="AN583" s="19"/>
      <c r="AO583" s="19"/>
      <c r="AP583" s="19"/>
      <c r="AQ583" s="19"/>
      <c r="AR583" s="19"/>
      <c r="AS583" s="19"/>
      <c r="AT583" s="19"/>
      <c r="AU583" s="19"/>
    </row>
    <row r="584" spans="27:48">
      <c r="AA584" s="19"/>
      <c r="AB584" s="19"/>
      <c r="AC584" s="19"/>
      <c r="AD584" s="19"/>
      <c r="AE584" s="19"/>
      <c r="AG584" s="137"/>
      <c r="AN584" s="19"/>
      <c r="AO584" s="19"/>
      <c r="AP584" s="19"/>
      <c r="AQ584" s="19"/>
      <c r="AR584" s="19"/>
      <c r="AS584" s="19"/>
      <c r="AT584" s="19"/>
      <c r="AU584" s="19"/>
    </row>
    <row r="585" spans="27:48">
      <c r="AA585" s="19"/>
      <c r="AB585" s="19"/>
      <c r="AC585" s="19"/>
      <c r="AD585" s="19"/>
      <c r="AE585" s="19"/>
      <c r="AG585" s="137"/>
      <c r="AN585" s="19"/>
      <c r="AO585" s="19"/>
      <c r="AP585" s="19"/>
      <c r="AQ585" s="19"/>
      <c r="AR585" s="19"/>
      <c r="AS585" s="19"/>
      <c r="AT585" s="19"/>
      <c r="AU585" s="19"/>
    </row>
    <row r="586" spans="27:48">
      <c r="AA586" s="19"/>
      <c r="AB586" s="19"/>
      <c r="AC586" s="19"/>
      <c r="AD586" s="19"/>
      <c r="AE586" s="19"/>
      <c r="AG586" s="137"/>
      <c r="AN586" s="19"/>
      <c r="AO586" s="19"/>
      <c r="AP586" s="19"/>
      <c r="AQ586" s="19"/>
      <c r="AR586" s="19"/>
      <c r="AS586" s="19"/>
      <c r="AT586" s="19"/>
      <c r="AU586" s="19"/>
    </row>
    <row r="587" spans="27:48">
      <c r="AA587" s="19"/>
      <c r="AB587" s="19"/>
      <c r="AC587" s="19"/>
      <c r="AD587" s="19"/>
      <c r="AE587" s="19"/>
      <c r="AG587" s="137"/>
      <c r="AN587" s="19"/>
      <c r="AO587" s="19"/>
      <c r="AP587" s="19"/>
      <c r="AQ587" s="19"/>
      <c r="AR587" s="19"/>
      <c r="AS587" s="19"/>
      <c r="AT587" s="19"/>
      <c r="AU587" s="19"/>
    </row>
    <row r="588" spans="27:48">
      <c r="AA588" s="19"/>
      <c r="AB588" s="19"/>
      <c r="AC588" s="19"/>
      <c r="AD588" s="19"/>
      <c r="AE588" s="19"/>
      <c r="AG588" s="137"/>
      <c r="AN588" s="19"/>
      <c r="AO588" s="19"/>
      <c r="AP588" s="19"/>
      <c r="AQ588" s="19"/>
      <c r="AR588" s="19"/>
      <c r="AS588" s="19"/>
      <c r="AT588" s="19"/>
      <c r="AU588" s="19"/>
    </row>
    <row r="589" spans="27:48">
      <c r="AA589" s="19"/>
      <c r="AB589" s="19"/>
      <c r="AC589" s="19"/>
      <c r="AD589" s="19"/>
      <c r="AE589" s="19"/>
      <c r="AG589" s="137"/>
      <c r="AN589" s="19"/>
      <c r="AO589" s="19"/>
      <c r="AP589" s="19"/>
      <c r="AQ589" s="19"/>
      <c r="AR589" s="19"/>
      <c r="AS589" s="19"/>
      <c r="AT589" s="19"/>
      <c r="AU589" s="19"/>
    </row>
    <row r="590" spans="27:48">
      <c r="AA590" s="19"/>
      <c r="AB590" s="19"/>
      <c r="AC590" s="19"/>
      <c r="AD590" s="19"/>
      <c r="AE590" s="19"/>
      <c r="AG590" s="137"/>
      <c r="AN590" s="19"/>
      <c r="AO590" s="19"/>
      <c r="AP590" s="19"/>
      <c r="AQ590" s="19"/>
      <c r="AR590" s="19"/>
      <c r="AS590" s="19"/>
      <c r="AT590" s="19"/>
      <c r="AU590" s="19"/>
    </row>
    <row r="591" spans="27:48">
      <c r="AA591" s="19"/>
      <c r="AB591" s="19"/>
      <c r="AC591" s="19"/>
      <c r="AD591" s="19"/>
      <c r="AE591" s="19"/>
      <c r="AG591" s="137"/>
      <c r="AN591" s="19"/>
      <c r="AO591" s="19"/>
      <c r="AP591" s="19"/>
      <c r="AQ591" s="19"/>
      <c r="AR591" s="19"/>
      <c r="AS591" s="19"/>
      <c r="AT591" s="19"/>
      <c r="AU591" s="19"/>
      <c r="AV591" s="19"/>
    </row>
    <row r="592" spans="27:48">
      <c r="AA592" s="19"/>
      <c r="AB592" s="19"/>
      <c r="AC592" s="19"/>
      <c r="AD592" s="19"/>
      <c r="AE592" s="19"/>
      <c r="AG592" s="137"/>
      <c r="AN592" s="19"/>
      <c r="AO592" s="19"/>
      <c r="AP592" s="19"/>
      <c r="AQ592" s="19"/>
      <c r="AR592" s="19"/>
      <c r="AS592" s="19"/>
      <c r="AT592" s="19"/>
      <c r="AU592" s="19"/>
      <c r="AV592" s="19"/>
    </row>
    <row r="593" spans="27:64">
      <c r="AA593" s="19"/>
      <c r="AB593" s="19"/>
      <c r="AC593" s="19"/>
      <c r="AD593" s="19"/>
      <c r="AE593" s="19"/>
      <c r="AG593" s="137"/>
      <c r="AN593" s="19"/>
      <c r="AO593" s="19"/>
      <c r="AP593" s="19"/>
      <c r="AQ593" s="19"/>
      <c r="AR593" s="19"/>
      <c r="AS593" s="19"/>
      <c r="AT593" s="19"/>
      <c r="AU593" s="19"/>
      <c r="AV593" s="19"/>
      <c r="AX593" s="19"/>
    </row>
    <row r="594" spans="27:64">
      <c r="AA594" s="19"/>
      <c r="AB594" s="19"/>
      <c r="AC594" s="19"/>
      <c r="AD594" s="19"/>
      <c r="AE594" s="19"/>
      <c r="AG594" s="137"/>
      <c r="AN594" s="19"/>
      <c r="AO594" s="19"/>
      <c r="AP594" s="19"/>
      <c r="AQ594" s="19"/>
      <c r="AR594" s="19"/>
      <c r="AS594" s="19"/>
      <c r="AT594" s="19"/>
      <c r="AU594" s="19"/>
      <c r="AV594" s="19"/>
    </row>
    <row r="595" spans="27:64">
      <c r="AA595" s="19"/>
      <c r="AB595" s="19"/>
      <c r="AC595" s="19"/>
      <c r="AD595" s="19"/>
      <c r="AE595" s="19"/>
      <c r="AG595" s="137"/>
      <c r="AN595" s="19"/>
      <c r="AO595" s="19"/>
      <c r="AP595" s="19"/>
      <c r="AQ595" s="19"/>
      <c r="AR595" s="19"/>
      <c r="AS595" s="19"/>
      <c r="AT595" s="19"/>
      <c r="AU595" s="19"/>
    </row>
    <row r="596" spans="27:64">
      <c r="AA596" s="19"/>
      <c r="AB596" s="19"/>
      <c r="AC596" s="19"/>
      <c r="AD596" s="19"/>
      <c r="AE596" s="19"/>
      <c r="AG596" s="137"/>
      <c r="AN596" s="19"/>
      <c r="AO596" s="19"/>
      <c r="AP596" s="19"/>
      <c r="AQ596" s="19"/>
      <c r="AR596" s="19"/>
      <c r="AS596" s="19"/>
      <c r="AT596" s="19"/>
      <c r="AU596" s="19"/>
    </row>
    <row r="597" spans="27:64">
      <c r="AA597" s="19"/>
      <c r="AB597" s="19"/>
      <c r="AC597" s="19"/>
      <c r="AD597" s="19"/>
      <c r="AE597" s="19"/>
      <c r="AG597" s="137"/>
      <c r="AN597" s="19"/>
      <c r="AO597" s="19"/>
      <c r="AP597" s="19"/>
      <c r="AQ597" s="19"/>
      <c r="AR597" s="19"/>
      <c r="AS597" s="19"/>
      <c r="AT597" s="19"/>
      <c r="AU597" s="19"/>
    </row>
    <row r="598" spans="27:64">
      <c r="AA598" s="19"/>
      <c r="AB598" s="19"/>
      <c r="AC598" s="19"/>
      <c r="AD598" s="19"/>
      <c r="AE598" s="19"/>
      <c r="AG598" s="137"/>
      <c r="AN598" s="19"/>
      <c r="AO598" s="19"/>
      <c r="AP598" s="19"/>
      <c r="AQ598" s="19"/>
      <c r="AR598" s="19"/>
      <c r="AS598" s="19"/>
      <c r="AT598" s="19"/>
      <c r="AU598" s="19"/>
    </row>
    <row r="599" spans="27:64">
      <c r="AA599" s="19"/>
      <c r="AB599" s="19"/>
      <c r="AC599" s="19"/>
      <c r="AD599" s="19"/>
      <c r="AE599" s="19"/>
      <c r="AG599" s="137"/>
      <c r="AN599" s="19"/>
      <c r="AO599" s="19"/>
      <c r="AP599" s="19"/>
      <c r="AQ599" s="19"/>
      <c r="AR599" s="19"/>
      <c r="AS599" s="19"/>
      <c r="AT599" s="19"/>
      <c r="AU599" s="19"/>
    </row>
    <row r="600" spans="27:64">
      <c r="AA600" s="19"/>
      <c r="AB600" s="19"/>
      <c r="AC600" s="19"/>
      <c r="AD600" s="19"/>
      <c r="AE600" s="19"/>
      <c r="AG600" s="137"/>
      <c r="AN600" s="19"/>
      <c r="AO600" s="19"/>
      <c r="AP600" s="19"/>
      <c r="AQ600" s="19"/>
      <c r="AR600" s="19"/>
      <c r="AS600" s="19"/>
      <c r="AT600" s="19"/>
      <c r="AU600" s="19"/>
    </row>
    <row r="601" spans="27:64">
      <c r="AA601" s="19"/>
      <c r="AB601" s="19"/>
      <c r="AC601" s="19"/>
      <c r="AD601" s="19"/>
      <c r="AE601" s="19"/>
      <c r="AG601" s="137"/>
      <c r="AN601" s="19"/>
      <c r="AO601" s="19"/>
      <c r="AP601" s="19"/>
      <c r="AQ601" s="19"/>
      <c r="AR601" s="19"/>
      <c r="AS601" s="19"/>
      <c r="AT601" s="19"/>
      <c r="AU601" s="19"/>
    </row>
    <row r="602" spans="27:64">
      <c r="AA602" s="19"/>
      <c r="AB602" s="19"/>
      <c r="AC602" s="19"/>
      <c r="AD602" s="19"/>
      <c r="AE602" s="19"/>
      <c r="AG602" s="137"/>
      <c r="AN602" s="19"/>
      <c r="AO602" s="19"/>
      <c r="AP602" s="19"/>
      <c r="AQ602" s="19"/>
      <c r="AR602" s="19"/>
      <c r="AS602" s="19"/>
      <c r="AT602" s="19"/>
      <c r="AU602" s="19"/>
    </row>
    <row r="603" spans="27:64">
      <c r="AA603" s="19"/>
      <c r="AB603" s="19"/>
      <c r="AC603" s="19"/>
      <c r="AD603" s="19"/>
      <c r="AE603" s="19"/>
      <c r="AG603" s="137"/>
      <c r="AN603" s="19"/>
      <c r="AO603" s="19"/>
      <c r="AP603" s="19"/>
      <c r="AQ603" s="19"/>
      <c r="AR603" s="19"/>
      <c r="AS603" s="19"/>
      <c r="AT603" s="19"/>
      <c r="AU603" s="19"/>
    </row>
    <row r="604" spans="27:64">
      <c r="AA604" s="19"/>
      <c r="AB604" s="19"/>
      <c r="AC604" s="19"/>
      <c r="AD604" s="19"/>
      <c r="AE604" s="19"/>
      <c r="AG604" s="137"/>
      <c r="AN604" s="19"/>
      <c r="AO604" s="19"/>
      <c r="AP604" s="19"/>
      <c r="AQ604" s="19"/>
      <c r="AR604" s="19"/>
      <c r="AS604" s="19"/>
      <c r="AT604" s="19"/>
      <c r="AU604" s="19"/>
    </row>
    <row r="605" spans="27:64">
      <c r="AA605" s="19"/>
      <c r="AB605" s="19"/>
      <c r="AC605" s="19"/>
      <c r="AD605" s="19"/>
      <c r="AE605" s="19"/>
      <c r="AG605" s="137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</row>
    <row r="606" spans="27:64">
      <c r="AA606" s="19"/>
      <c r="AB606" s="19"/>
      <c r="AC606" s="19"/>
      <c r="AD606" s="19"/>
      <c r="AE606" s="19"/>
      <c r="AG606" s="137"/>
      <c r="AN606" s="19"/>
      <c r="AO606" s="19"/>
      <c r="AP606" s="19"/>
      <c r="AQ606" s="19"/>
      <c r="AR606" s="19"/>
      <c r="AS606" s="19"/>
      <c r="AT606" s="19"/>
      <c r="AU606" s="19"/>
    </row>
    <row r="607" spans="27:64">
      <c r="AA607" s="19"/>
      <c r="AB607" s="19"/>
      <c r="AC607" s="19"/>
      <c r="AD607" s="19"/>
      <c r="AE607" s="19"/>
      <c r="AG607" s="137"/>
      <c r="AN607" s="19"/>
      <c r="AO607" s="19"/>
      <c r="AP607" s="19"/>
      <c r="AQ607" s="19"/>
      <c r="AR607" s="19"/>
      <c r="AS607" s="19"/>
      <c r="AT607" s="19"/>
      <c r="AU607" s="19"/>
    </row>
    <row r="608" spans="27:64">
      <c r="AA608" s="19"/>
      <c r="AB608" s="19"/>
      <c r="AC608" s="19"/>
      <c r="AD608" s="19"/>
      <c r="AE608" s="19"/>
      <c r="AG608" s="137"/>
      <c r="AN608" s="19"/>
      <c r="AO608" s="19"/>
      <c r="AP608" s="19"/>
      <c r="AQ608" s="19"/>
      <c r="AR608" s="19"/>
      <c r="AS608" s="19"/>
      <c r="AT608" s="19"/>
      <c r="AU608" s="19"/>
    </row>
    <row r="609" spans="27:64">
      <c r="AA609" s="19"/>
      <c r="AB609" s="19"/>
      <c r="AC609" s="19"/>
      <c r="AD609" s="19"/>
      <c r="AE609" s="19"/>
      <c r="AG609" s="137"/>
      <c r="AN609" s="19"/>
      <c r="AO609" s="19"/>
      <c r="AP609" s="19"/>
      <c r="AQ609" s="19"/>
      <c r="AR609" s="19"/>
      <c r="AS609" s="19"/>
      <c r="AT609" s="19"/>
      <c r="AU609" s="19"/>
    </row>
    <row r="610" spans="27:64">
      <c r="AA610" s="19"/>
      <c r="AB610" s="19"/>
      <c r="AC610" s="19"/>
      <c r="AD610" s="19"/>
      <c r="AE610" s="19"/>
      <c r="AG610" s="137"/>
      <c r="AN610" s="19"/>
      <c r="AO610" s="19"/>
      <c r="AP610" s="19"/>
      <c r="AQ610" s="19"/>
      <c r="AR610" s="19"/>
      <c r="AS610" s="19"/>
      <c r="AT610" s="19"/>
      <c r="AU610" s="19"/>
    </row>
    <row r="611" spans="27:64">
      <c r="AA611" s="19"/>
      <c r="AB611" s="19"/>
      <c r="AC611" s="19"/>
      <c r="AD611" s="19"/>
      <c r="AE611" s="19"/>
      <c r="AG611" s="137"/>
      <c r="AN611" s="19"/>
      <c r="AO611" s="19"/>
      <c r="AP611" s="19"/>
      <c r="AQ611" s="19"/>
      <c r="AR611" s="19"/>
      <c r="AS611" s="19"/>
      <c r="AT611" s="19"/>
      <c r="AU611" s="19"/>
    </row>
    <row r="612" spans="27:64">
      <c r="AA612" s="19"/>
      <c r="AB612" s="19"/>
      <c r="AC612" s="19"/>
      <c r="AD612" s="19"/>
      <c r="AE612" s="19"/>
      <c r="AG612" s="137"/>
      <c r="AN612" s="19"/>
      <c r="AO612" s="19"/>
      <c r="AP612" s="19"/>
      <c r="AQ612" s="19"/>
      <c r="AR612" s="19"/>
      <c r="AS612" s="19"/>
      <c r="AT612" s="19"/>
      <c r="AU612" s="19"/>
    </row>
    <row r="613" spans="27:64">
      <c r="AA613" s="19"/>
      <c r="AB613" s="19"/>
      <c r="AC613" s="19"/>
      <c r="AD613" s="19"/>
      <c r="AE613" s="19"/>
      <c r="AG613" s="137"/>
      <c r="AN613" s="19"/>
      <c r="AO613" s="19"/>
      <c r="AP613" s="19"/>
      <c r="AQ613" s="19"/>
      <c r="AR613" s="19"/>
      <c r="AS613" s="19"/>
      <c r="AT613" s="19"/>
      <c r="AU613" s="19"/>
    </row>
    <row r="614" spans="27:64">
      <c r="AA614" s="19"/>
      <c r="AB614" s="19"/>
      <c r="AC614" s="19"/>
      <c r="AD614" s="19"/>
      <c r="AE614" s="19"/>
      <c r="AG614" s="137"/>
      <c r="AN614" s="19"/>
      <c r="AO614" s="19"/>
      <c r="AP614" s="19"/>
      <c r="AQ614" s="19"/>
      <c r="AR614" s="19"/>
      <c r="AS614" s="19"/>
      <c r="AT614" s="19"/>
      <c r="AU614" s="19"/>
      <c r="AV614" s="19"/>
    </row>
    <row r="615" spans="27:64">
      <c r="AA615" s="19"/>
      <c r="AB615" s="19"/>
      <c r="AC615" s="19"/>
      <c r="AD615" s="19"/>
      <c r="AE615" s="19"/>
      <c r="AG615" s="137"/>
      <c r="AN615" s="19"/>
      <c r="AO615" s="19"/>
      <c r="AP615" s="19"/>
      <c r="AQ615" s="19"/>
      <c r="AR615" s="19"/>
      <c r="AS615" s="19"/>
      <c r="AT615" s="19"/>
      <c r="AU615" s="19"/>
    </row>
    <row r="616" spans="27:64">
      <c r="AA616" s="19"/>
      <c r="AB616" s="19"/>
      <c r="AC616" s="19"/>
      <c r="AD616" s="19"/>
      <c r="AE616" s="19"/>
      <c r="AG616" s="137"/>
      <c r="AN616" s="19"/>
      <c r="AO616" s="19"/>
      <c r="AP616" s="19"/>
      <c r="AQ616" s="19"/>
      <c r="AR616" s="19"/>
      <c r="AS616" s="19"/>
      <c r="AT616" s="19"/>
      <c r="AU616" s="19"/>
    </row>
    <row r="617" spans="27:64">
      <c r="AA617" s="19"/>
      <c r="AB617" s="19"/>
      <c r="AC617" s="19"/>
      <c r="AD617" s="19"/>
      <c r="AE617" s="19"/>
      <c r="AG617" s="137"/>
      <c r="AN617" s="19"/>
      <c r="AO617" s="19"/>
      <c r="AP617" s="19"/>
      <c r="AQ617" s="19"/>
      <c r="AR617" s="19"/>
      <c r="AS617" s="19"/>
      <c r="AT617" s="19"/>
      <c r="AU617" s="19"/>
    </row>
    <row r="618" spans="27:64">
      <c r="AA618" s="19"/>
      <c r="AB618" s="19"/>
      <c r="AC618" s="19"/>
      <c r="AD618" s="19"/>
      <c r="AE618" s="19"/>
      <c r="AG618" s="137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</row>
    <row r="619" spans="27:64">
      <c r="AA619" s="19"/>
      <c r="AB619" s="19"/>
      <c r="AC619" s="19"/>
      <c r="AD619" s="19"/>
      <c r="AE619" s="19"/>
      <c r="AG619" s="137"/>
      <c r="AN619" s="19"/>
      <c r="AO619" s="19"/>
      <c r="AP619" s="19"/>
      <c r="AQ619" s="19"/>
      <c r="AR619" s="19"/>
      <c r="AS619" s="19"/>
      <c r="AT619" s="19"/>
      <c r="AU619" s="19"/>
    </row>
    <row r="620" spans="27:64">
      <c r="AA620" s="19"/>
      <c r="AB620" s="19"/>
      <c r="AC620" s="19"/>
      <c r="AD620" s="19"/>
      <c r="AE620" s="19"/>
      <c r="AG620" s="137"/>
      <c r="AN620" s="19"/>
      <c r="AO620" s="19"/>
      <c r="AP620" s="19"/>
      <c r="AQ620" s="19"/>
      <c r="AR620" s="19"/>
      <c r="AS620" s="19"/>
      <c r="AT620" s="19"/>
      <c r="AU620" s="19"/>
    </row>
    <row r="621" spans="27:64">
      <c r="AA621" s="19"/>
      <c r="AB621" s="19"/>
      <c r="AC621" s="19"/>
      <c r="AD621" s="19"/>
      <c r="AE621" s="19"/>
      <c r="AG621" s="137"/>
      <c r="AN621" s="19"/>
      <c r="AO621" s="19"/>
      <c r="AP621" s="19"/>
      <c r="AQ621" s="19"/>
      <c r="AR621" s="19"/>
      <c r="AS621" s="19"/>
      <c r="AT621" s="19"/>
      <c r="AU621" s="19"/>
    </row>
    <row r="622" spans="27:64">
      <c r="AA622" s="19"/>
      <c r="AB622" s="19"/>
      <c r="AC622" s="19"/>
      <c r="AD622" s="19"/>
      <c r="AE622" s="19"/>
      <c r="AG622" s="137"/>
      <c r="AN622" s="19"/>
      <c r="AO622" s="19"/>
      <c r="AP622" s="19"/>
      <c r="AQ622" s="19"/>
      <c r="AR622" s="19"/>
      <c r="AS622" s="19"/>
      <c r="AT622" s="19"/>
      <c r="AU622" s="19"/>
    </row>
    <row r="623" spans="27:64">
      <c r="AA623" s="19"/>
      <c r="AB623" s="19"/>
      <c r="AC623" s="19"/>
      <c r="AD623" s="19"/>
      <c r="AE623" s="19"/>
      <c r="AG623" s="137"/>
      <c r="AN623" s="19"/>
      <c r="AO623" s="19"/>
      <c r="AP623" s="19"/>
      <c r="AQ623" s="19"/>
      <c r="AR623" s="19"/>
      <c r="AS623" s="19"/>
      <c r="AT623" s="19"/>
      <c r="AU623" s="19"/>
    </row>
    <row r="624" spans="27:64">
      <c r="AA624" s="19"/>
      <c r="AB624" s="19"/>
      <c r="AC624" s="19"/>
      <c r="AD624" s="19"/>
      <c r="AE624" s="19"/>
      <c r="AG624" s="137"/>
      <c r="AN624" s="19"/>
      <c r="AO624" s="19"/>
      <c r="AP624" s="19"/>
      <c r="AQ624" s="19"/>
      <c r="AR624" s="19"/>
      <c r="AS624" s="19"/>
      <c r="AT624" s="19"/>
      <c r="AU624" s="19"/>
    </row>
    <row r="625" spans="27:64">
      <c r="AA625" s="19"/>
      <c r="AB625" s="19"/>
      <c r="AC625" s="19"/>
      <c r="AD625" s="19"/>
      <c r="AE625" s="19"/>
      <c r="AG625" s="137"/>
      <c r="AN625" s="19"/>
      <c r="AO625" s="19"/>
      <c r="AP625" s="19"/>
      <c r="AQ625" s="19"/>
      <c r="AR625" s="19"/>
      <c r="AS625" s="19"/>
      <c r="AT625" s="19"/>
      <c r="AU625" s="19"/>
    </row>
    <row r="626" spans="27:64">
      <c r="AA626" s="19"/>
      <c r="AB626" s="19"/>
      <c r="AC626" s="19"/>
      <c r="AD626" s="19"/>
      <c r="AE626" s="19"/>
      <c r="AG626" s="137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</row>
    <row r="627" spans="27:64">
      <c r="AA627" s="19"/>
      <c r="AB627" s="19"/>
      <c r="AC627" s="19"/>
      <c r="AD627" s="19"/>
      <c r="AE627" s="19"/>
      <c r="AG627" s="137"/>
      <c r="AN627" s="19"/>
      <c r="AO627" s="19"/>
      <c r="AP627" s="19"/>
      <c r="AQ627" s="19"/>
      <c r="AR627" s="19"/>
      <c r="AS627" s="19"/>
      <c r="AT627" s="19"/>
      <c r="AU627" s="19"/>
    </row>
    <row r="628" spans="27:64">
      <c r="AA628" s="19"/>
      <c r="AB628" s="19"/>
      <c r="AC628" s="19"/>
      <c r="AD628" s="19"/>
      <c r="AE628" s="19"/>
      <c r="AG628" s="137"/>
      <c r="AN628" s="19"/>
      <c r="AO628" s="19"/>
      <c r="AP628" s="19"/>
      <c r="AQ628" s="19"/>
      <c r="AR628" s="19"/>
      <c r="AS628" s="19"/>
      <c r="AT628" s="19"/>
      <c r="AU628" s="19"/>
    </row>
    <row r="629" spans="27:64">
      <c r="AA629" s="19"/>
      <c r="AB629" s="19"/>
      <c r="AC629" s="19"/>
      <c r="AD629" s="19"/>
      <c r="AE629" s="19"/>
      <c r="AG629" s="137"/>
      <c r="AN629" s="19"/>
      <c r="AO629" s="19"/>
      <c r="AP629" s="19"/>
      <c r="AQ629" s="19"/>
      <c r="AR629" s="19"/>
      <c r="AS629" s="19"/>
      <c r="AT629" s="19"/>
      <c r="AU629" s="19"/>
    </row>
    <row r="630" spans="27:64">
      <c r="AA630" s="19"/>
      <c r="AB630" s="19"/>
      <c r="AC630" s="19"/>
      <c r="AD630" s="19"/>
      <c r="AE630" s="19"/>
      <c r="AG630" s="137"/>
      <c r="AN630" s="19"/>
      <c r="AO630" s="19"/>
      <c r="AP630" s="19"/>
      <c r="AQ630" s="19"/>
      <c r="AR630" s="19"/>
      <c r="AS630" s="19"/>
      <c r="AT630" s="19"/>
      <c r="AU630" s="19"/>
    </row>
    <row r="631" spans="27:64">
      <c r="AA631" s="19"/>
      <c r="AB631" s="19"/>
      <c r="AC631" s="19"/>
      <c r="AD631" s="19"/>
      <c r="AE631" s="19"/>
      <c r="AG631" s="137"/>
      <c r="AN631" s="19"/>
      <c r="AO631" s="19"/>
      <c r="AP631" s="19"/>
      <c r="AQ631" s="19"/>
      <c r="AR631" s="19"/>
      <c r="AS631" s="19"/>
      <c r="AT631" s="19"/>
      <c r="AU631" s="19"/>
    </row>
    <row r="632" spans="27:64">
      <c r="AA632" s="19"/>
      <c r="AB632" s="19"/>
      <c r="AC632" s="19"/>
      <c r="AD632" s="19"/>
      <c r="AE632" s="19"/>
      <c r="AG632" s="137"/>
      <c r="AN632" s="19"/>
      <c r="AO632" s="19"/>
      <c r="AP632" s="19"/>
      <c r="AQ632" s="19"/>
      <c r="AR632" s="19"/>
      <c r="AS632" s="19"/>
      <c r="AT632" s="19"/>
      <c r="AU632" s="19"/>
    </row>
    <row r="633" spans="27:64">
      <c r="AA633" s="19"/>
      <c r="AB633" s="19"/>
      <c r="AC633" s="19"/>
      <c r="AD633" s="19"/>
      <c r="AE633" s="19"/>
      <c r="AG633" s="137"/>
      <c r="AN633" s="19"/>
      <c r="AO633" s="19"/>
      <c r="AP633" s="19"/>
      <c r="AQ633" s="19"/>
      <c r="AR633" s="19"/>
      <c r="AS633" s="19"/>
      <c r="AT633" s="19"/>
      <c r="AU633" s="19"/>
    </row>
    <row r="634" spans="27:64">
      <c r="AA634" s="19"/>
      <c r="AB634" s="19"/>
      <c r="AC634" s="19"/>
      <c r="AD634" s="19"/>
      <c r="AE634" s="19"/>
      <c r="AG634" s="137"/>
      <c r="AN634" s="19"/>
      <c r="AO634" s="19"/>
      <c r="AP634" s="19"/>
      <c r="AQ634" s="19"/>
      <c r="AR634" s="19"/>
      <c r="AS634" s="19"/>
      <c r="AT634" s="19"/>
      <c r="AU634" s="19"/>
    </row>
    <row r="635" spans="27:64">
      <c r="AA635" s="19"/>
      <c r="AB635" s="19"/>
      <c r="AC635" s="19"/>
      <c r="AD635" s="19"/>
      <c r="AE635" s="19"/>
      <c r="AG635" s="137"/>
      <c r="AN635" s="19"/>
      <c r="AO635" s="19"/>
      <c r="AP635" s="19"/>
      <c r="AQ635" s="19"/>
      <c r="AR635" s="19"/>
      <c r="AS635" s="19"/>
      <c r="AT635" s="19"/>
      <c r="AU635" s="19"/>
    </row>
    <row r="636" spans="27:64">
      <c r="AA636" s="19"/>
      <c r="AB636" s="19"/>
      <c r="AC636" s="19"/>
      <c r="AD636" s="19"/>
      <c r="AE636" s="19"/>
      <c r="AG636" s="137"/>
      <c r="AN636" s="19"/>
      <c r="AO636" s="19"/>
      <c r="AP636" s="19"/>
      <c r="AQ636" s="19"/>
      <c r="AR636" s="19"/>
      <c r="AS636" s="19"/>
      <c r="AT636" s="19"/>
      <c r="AU636" s="19"/>
    </row>
    <row r="637" spans="27:64">
      <c r="AA637" s="19"/>
      <c r="AB637" s="19"/>
      <c r="AC637" s="19"/>
      <c r="AD637" s="19"/>
      <c r="AE637" s="19"/>
      <c r="AG637" s="137"/>
      <c r="AN637" s="19"/>
      <c r="AO637" s="19"/>
      <c r="AP637" s="19"/>
      <c r="AQ637" s="19"/>
      <c r="AR637" s="19"/>
      <c r="AS637" s="19"/>
      <c r="AT637" s="19"/>
      <c r="AU637" s="19"/>
    </row>
    <row r="638" spans="27:64">
      <c r="AA638" s="19"/>
      <c r="AB638" s="19"/>
      <c r="AC638" s="19"/>
      <c r="AD638" s="19"/>
      <c r="AE638" s="19"/>
      <c r="AG638" s="137"/>
      <c r="AN638" s="19"/>
      <c r="AO638" s="19"/>
      <c r="AP638" s="19"/>
      <c r="AQ638" s="19"/>
      <c r="AR638" s="19"/>
      <c r="AS638" s="19"/>
      <c r="AT638" s="19"/>
      <c r="AU638" s="19"/>
    </row>
    <row r="639" spans="27:64">
      <c r="AA639" s="19"/>
      <c r="AB639" s="19"/>
      <c r="AC639" s="19"/>
      <c r="AD639" s="19"/>
      <c r="AE639" s="19"/>
      <c r="AG639" s="137"/>
      <c r="AN639" s="19"/>
      <c r="AO639" s="19"/>
      <c r="AP639" s="19"/>
      <c r="AQ639" s="19"/>
      <c r="AR639" s="19"/>
      <c r="AS639" s="19"/>
      <c r="AT639" s="19"/>
      <c r="AU639" s="19"/>
    </row>
    <row r="640" spans="27:64">
      <c r="AA640" s="19"/>
      <c r="AB640" s="19"/>
      <c r="AC640" s="19"/>
      <c r="AD640" s="19"/>
      <c r="AE640" s="19"/>
      <c r="AG640" s="137"/>
      <c r="AN640" s="19"/>
      <c r="AO640" s="19"/>
      <c r="AP640" s="19"/>
      <c r="AQ640" s="19"/>
      <c r="AR640" s="19"/>
      <c r="AS640" s="19"/>
      <c r="AT640" s="19"/>
      <c r="AU640" s="19"/>
      <c r="AV640" s="19"/>
    </row>
    <row r="641" spans="27:47">
      <c r="AA641" s="19"/>
      <c r="AB641" s="19"/>
      <c r="AC641" s="19"/>
      <c r="AD641" s="19"/>
      <c r="AE641" s="19"/>
      <c r="AG641" s="137"/>
      <c r="AN641" s="19"/>
      <c r="AO641" s="19"/>
      <c r="AP641" s="19"/>
      <c r="AQ641" s="19"/>
      <c r="AR641" s="19"/>
      <c r="AS641" s="19"/>
      <c r="AT641" s="19"/>
      <c r="AU641" s="19"/>
    </row>
    <row r="642" spans="27:47">
      <c r="AA642" s="19"/>
      <c r="AB642" s="19"/>
      <c r="AC642" s="19"/>
      <c r="AD642" s="19"/>
      <c r="AE642" s="19"/>
      <c r="AG642" s="137"/>
      <c r="AN642" s="19"/>
      <c r="AO642" s="19"/>
      <c r="AP642" s="19"/>
      <c r="AQ642" s="19"/>
      <c r="AR642" s="19"/>
      <c r="AS642" s="19"/>
      <c r="AT642" s="19"/>
      <c r="AU642" s="19"/>
    </row>
    <row r="643" spans="27:47">
      <c r="AA643" s="19"/>
      <c r="AB643" s="19"/>
      <c r="AC643" s="19"/>
      <c r="AD643" s="19"/>
      <c r="AE643" s="19"/>
      <c r="AG643" s="137"/>
      <c r="AN643" s="19"/>
      <c r="AO643" s="19"/>
      <c r="AP643" s="19"/>
      <c r="AQ643" s="19"/>
      <c r="AR643" s="19"/>
      <c r="AS643" s="19"/>
      <c r="AT643" s="19"/>
      <c r="AU643" s="19"/>
    </row>
    <row r="644" spans="27:47">
      <c r="AA644" s="19"/>
      <c r="AB644" s="19"/>
      <c r="AC644" s="19"/>
      <c r="AD644" s="19"/>
      <c r="AE644" s="19"/>
      <c r="AG644" s="137"/>
      <c r="AN644" s="19"/>
      <c r="AO644" s="19"/>
      <c r="AP644" s="19"/>
      <c r="AQ644" s="19"/>
      <c r="AR644" s="19"/>
      <c r="AS644" s="19"/>
      <c r="AT644" s="19"/>
      <c r="AU644" s="19"/>
    </row>
    <row r="645" spans="27:47">
      <c r="AA645" s="19"/>
      <c r="AB645" s="19"/>
      <c r="AC645" s="19"/>
      <c r="AD645" s="19"/>
      <c r="AE645" s="19"/>
      <c r="AG645" s="137"/>
      <c r="AN645" s="19"/>
      <c r="AO645" s="19"/>
      <c r="AP645" s="19"/>
      <c r="AQ645" s="19"/>
      <c r="AR645" s="19"/>
      <c r="AS645" s="19"/>
      <c r="AT645" s="19"/>
      <c r="AU645" s="19"/>
    </row>
    <row r="646" spans="27:47">
      <c r="AA646" s="19"/>
      <c r="AB646" s="19"/>
      <c r="AC646" s="19"/>
      <c r="AD646" s="19"/>
      <c r="AE646" s="19"/>
      <c r="AG646" s="137"/>
      <c r="AN646" s="19"/>
      <c r="AO646" s="19"/>
      <c r="AP646" s="19"/>
      <c r="AQ646" s="19"/>
      <c r="AR646" s="19"/>
      <c r="AS646" s="19"/>
      <c r="AT646" s="19"/>
      <c r="AU646" s="19"/>
    </row>
    <row r="647" spans="27:47">
      <c r="AA647" s="19"/>
      <c r="AB647" s="19"/>
      <c r="AC647" s="19"/>
      <c r="AD647" s="19"/>
      <c r="AE647" s="19"/>
      <c r="AG647" s="137"/>
      <c r="AN647" s="19"/>
      <c r="AO647" s="19"/>
      <c r="AP647" s="19"/>
      <c r="AQ647" s="19"/>
      <c r="AR647" s="19"/>
      <c r="AS647" s="19"/>
      <c r="AT647" s="19"/>
      <c r="AU647" s="19"/>
    </row>
    <row r="648" spans="27:47">
      <c r="AA648" s="19"/>
      <c r="AB648" s="19"/>
      <c r="AC648" s="19"/>
      <c r="AD648" s="19"/>
      <c r="AE648" s="19"/>
      <c r="AG648" s="137"/>
      <c r="AN648" s="19"/>
      <c r="AO648" s="19"/>
      <c r="AP648" s="19"/>
      <c r="AQ648" s="19"/>
      <c r="AR648" s="19"/>
      <c r="AS648" s="19"/>
      <c r="AT648" s="19"/>
      <c r="AU648" s="19"/>
    </row>
    <row r="649" spans="27:47">
      <c r="AA649" s="19"/>
      <c r="AB649" s="19"/>
      <c r="AC649" s="19"/>
      <c r="AD649" s="19"/>
      <c r="AE649" s="19"/>
      <c r="AG649" s="137"/>
      <c r="AN649" s="19"/>
      <c r="AO649" s="19"/>
      <c r="AP649" s="19"/>
      <c r="AQ649" s="19"/>
      <c r="AR649" s="19"/>
      <c r="AS649" s="19"/>
      <c r="AT649" s="19"/>
      <c r="AU649" s="19"/>
    </row>
    <row r="650" spans="27:47">
      <c r="AA650" s="19"/>
      <c r="AB650" s="19"/>
      <c r="AC650" s="19"/>
      <c r="AD650" s="19"/>
      <c r="AE650" s="19"/>
      <c r="AG650" s="137"/>
      <c r="AN650" s="19"/>
      <c r="AO650" s="19"/>
      <c r="AP650" s="19"/>
      <c r="AQ650" s="19"/>
      <c r="AR650" s="19"/>
      <c r="AS650" s="19"/>
      <c r="AT650" s="19"/>
      <c r="AU650" s="19"/>
    </row>
    <row r="651" spans="27:47">
      <c r="AA651" s="19"/>
      <c r="AB651" s="19"/>
      <c r="AC651" s="19"/>
      <c r="AD651" s="19"/>
      <c r="AE651" s="19"/>
      <c r="AG651" s="137"/>
      <c r="AN651" s="19"/>
      <c r="AO651" s="19"/>
      <c r="AP651" s="19"/>
      <c r="AQ651" s="19"/>
      <c r="AR651" s="19"/>
      <c r="AS651" s="19"/>
      <c r="AT651" s="19"/>
      <c r="AU651" s="19"/>
    </row>
    <row r="652" spans="27:47">
      <c r="AA652" s="19"/>
      <c r="AB652" s="19"/>
      <c r="AC652" s="19"/>
      <c r="AD652" s="19"/>
      <c r="AE652" s="19"/>
      <c r="AG652" s="137"/>
      <c r="AN652" s="19"/>
      <c r="AO652" s="19"/>
      <c r="AP652" s="19"/>
      <c r="AQ652" s="19"/>
      <c r="AR652" s="19"/>
      <c r="AS652" s="19"/>
      <c r="AT652" s="19"/>
      <c r="AU652" s="19"/>
    </row>
    <row r="653" spans="27:47">
      <c r="AA653" s="19"/>
      <c r="AB653" s="19"/>
      <c r="AC653" s="19"/>
      <c r="AD653" s="19"/>
      <c r="AE653" s="19"/>
      <c r="AG653" s="137"/>
      <c r="AN653" s="19"/>
      <c r="AO653" s="19"/>
      <c r="AP653" s="19"/>
      <c r="AQ653" s="19"/>
      <c r="AR653" s="19"/>
      <c r="AS653" s="19"/>
      <c r="AT653" s="19"/>
      <c r="AU653" s="19"/>
    </row>
    <row r="654" spans="27:47">
      <c r="AA654" s="19"/>
      <c r="AB654" s="19"/>
      <c r="AC654" s="19"/>
      <c r="AD654" s="19"/>
      <c r="AE654" s="19"/>
      <c r="AG654" s="137"/>
      <c r="AN654" s="19"/>
      <c r="AO654" s="19"/>
      <c r="AP654" s="19"/>
      <c r="AQ654" s="19"/>
      <c r="AR654" s="19"/>
      <c r="AS654" s="19"/>
      <c r="AT654" s="19"/>
      <c r="AU654" s="19"/>
    </row>
    <row r="655" spans="27:47">
      <c r="AA655" s="19"/>
      <c r="AB655" s="19"/>
      <c r="AC655" s="19"/>
      <c r="AD655" s="19"/>
      <c r="AE655" s="19"/>
      <c r="AG655" s="137"/>
      <c r="AN655" s="19"/>
      <c r="AO655" s="19"/>
      <c r="AP655" s="19"/>
      <c r="AQ655" s="19"/>
      <c r="AR655" s="19"/>
      <c r="AS655" s="19"/>
      <c r="AT655" s="19"/>
      <c r="AU655" s="19"/>
    </row>
    <row r="656" spans="27:47">
      <c r="AA656" s="19"/>
      <c r="AB656" s="19"/>
      <c r="AC656" s="19"/>
      <c r="AD656" s="19"/>
      <c r="AE656" s="19"/>
      <c r="AG656" s="137"/>
      <c r="AN656" s="19"/>
      <c r="AO656" s="19"/>
      <c r="AP656" s="19"/>
      <c r="AQ656" s="19"/>
      <c r="AR656" s="19"/>
      <c r="AS656" s="19"/>
      <c r="AT656" s="19"/>
      <c r="AU656" s="19"/>
    </row>
    <row r="657" spans="27:64">
      <c r="AA657" s="19"/>
      <c r="AB657" s="19"/>
      <c r="AC657" s="19"/>
      <c r="AD657" s="19"/>
      <c r="AE657" s="19"/>
      <c r="AG657" s="137"/>
      <c r="AN657" s="19"/>
      <c r="AO657" s="19"/>
      <c r="AP657" s="19"/>
      <c r="AQ657" s="19"/>
      <c r="AR657" s="19"/>
      <c r="AS657" s="19"/>
      <c r="AT657" s="19"/>
      <c r="AU657" s="19"/>
    </row>
    <row r="658" spans="27:64">
      <c r="AA658" s="19"/>
      <c r="AB658" s="19"/>
      <c r="AC658" s="19"/>
      <c r="AD658" s="19"/>
      <c r="AE658" s="19"/>
      <c r="AG658" s="137"/>
      <c r="AN658" s="19"/>
      <c r="AO658" s="19"/>
      <c r="AP658" s="19"/>
      <c r="AQ658" s="19"/>
      <c r="AR658" s="19"/>
      <c r="AS658" s="19"/>
      <c r="AT658" s="19"/>
      <c r="AU658" s="19"/>
    </row>
    <row r="659" spans="27:64">
      <c r="AA659" s="19"/>
      <c r="AB659" s="19"/>
      <c r="AC659" s="19"/>
      <c r="AD659" s="19"/>
      <c r="AE659" s="19"/>
      <c r="AG659" s="137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</row>
    <row r="660" spans="27:64">
      <c r="AA660" s="19"/>
      <c r="AB660" s="19"/>
      <c r="AC660" s="19"/>
      <c r="AD660" s="19"/>
      <c r="AE660" s="19"/>
      <c r="AG660" s="137"/>
      <c r="AN660" s="19"/>
      <c r="AO660" s="19"/>
      <c r="AP660" s="19"/>
      <c r="AQ660" s="19"/>
      <c r="AR660" s="19"/>
      <c r="AS660" s="19"/>
      <c r="AT660" s="19"/>
      <c r="AU660" s="19"/>
    </row>
    <row r="661" spans="27:64">
      <c r="AA661" s="19"/>
      <c r="AB661" s="19"/>
      <c r="AC661" s="19"/>
      <c r="AD661" s="19"/>
      <c r="AE661" s="19"/>
      <c r="AG661" s="137"/>
      <c r="AN661" s="19"/>
      <c r="AO661" s="19"/>
      <c r="AP661" s="19"/>
      <c r="AQ661" s="19"/>
      <c r="AR661" s="19"/>
      <c r="AS661" s="19"/>
      <c r="AT661" s="19"/>
      <c r="AU661" s="19"/>
    </row>
    <row r="662" spans="27:64">
      <c r="AA662" s="19"/>
      <c r="AB662" s="19"/>
      <c r="AC662" s="19"/>
      <c r="AD662" s="19"/>
      <c r="AE662" s="19"/>
      <c r="AG662" s="137"/>
      <c r="AN662" s="19"/>
      <c r="AO662" s="19"/>
      <c r="AP662" s="19"/>
      <c r="AQ662" s="19"/>
      <c r="AR662" s="19"/>
      <c r="AS662" s="19"/>
      <c r="AT662" s="19"/>
      <c r="AU662" s="19"/>
    </row>
    <row r="663" spans="27:64">
      <c r="AA663" s="19"/>
      <c r="AB663" s="19"/>
      <c r="AC663" s="19"/>
      <c r="AD663" s="19"/>
      <c r="AE663" s="19"/>
      <c r="AG663" s="137"/>
      <c r="AN663" s="19"/>
      <c r="AO663" s="19"/>
      <c r="AP663" s="19"/>
      <c r="AQ663" s="19"/>
      <c r="AR663" s="19"/>
      <c r="AS663" s="19"/>
      <c r="AT663" s="19"/>
      <c r="AU663" s="19"/>
    </row>
    <row r="664" spans="27:64">
      <c r="AA664" s="19"/>
      <c r="AB664" s="19"/>
      <c r="AC664" s="19"/>
      <c r="AD664" s="19"/>
      <c r="AE664" s="19"/>
      <c r="AG664" s="137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</row>
    <row r="665" spans="27:64">
      <c r="AA665" s="19"/>
      <c r="AB665" s="19"/>
      <c r="AC665" s="19"/>
      <c r="AD665" s="19"/>
      <c r="AE665" s="19"/>
      <c r="AG665" s="137"/>
      <c r="AN665" s="19"/>
      <c r="AO665" s="19"/>
      <c r="AP665" s="19"/>
      <c r="AQ665" s="19"/>
      <c r="AR665" s="19"/>
      <c r="AS665" s="19"/>
      <c r="AT665" s="19"/>
      <c r="AU665" s="19"/>
    </row>
    <row r="666" spans="27:64">
      <c r="AA666" s="19"/>
      <c r="AB666" s="19"/>
      <c r="AC666" s="19"/>
      <c r="AD666" s="19"/>
      <c r="AE666" s="19"/>
      <c r="AG666" s="137"/>
      <c r="AN666" s="19"/>
      <c r="AO666" s="19"/>
      <c r="AP666" s="19"/>
      <c r="AQ666" s="19"/>
      <c r="AR666" s="19"/>
      <c r="AS666" s="19"/>
      <c r="AT666" s="19"/>
      <c r="AU666" s="19"/>
    </row>
    <row r="667" spans="27:64">
      <c r="AA667" s="19"/>
      <c r="AB667" s="19"/>
      <c r="AC667" s="19"/>
      <c r="AD667" s="19"/>
      <c r="AE667" s="19"/>
      <c r="AG667" s="137"/>
      <c r="AN667" s="19"/>
      <c r="AO667" s="19"/>
      <c r="AP667" s="19"/>
      <c r="AQ667" s="19"/>
      <c r="AR667" s="19"/>
      <c r="AS667" s="19"/>
      <c r="AT667" s="19"/>
      <c r="AU667" s="19"/>
    </row>
    <row r="668" spans="27:64">
      <c r="AA668" s="19"/>
      <c r="AB668" s="19"/>
      <c r="AC668" s="19"/>
      <c r="AD668" s="19"/>
      <c r="AE668" s="19"/>
      <c r="AG668" s="137"/>
      <c r="AN668" s="19"/>
      <c r="AO668" s="19"/>
      <c r="AP668" s="19"/>
      <c r="AQ668" s="19"/>
      <c r="AR668" s="19"/>
      <c r="AS668" s="19"/>
      <c r="AT668" s="19"/>
      <c r="AU668" s="19"/>
    </row>
    <row r="669" spans="27:64">
      <c r="AA669" s="19"/>
      <c r="AB669" s="19"/>
      <c r="AC669" s="19"/>
      <c r="AD669" s="19"/>
      <c r="AE669" s="19"/>
      <c r="AG669" s="137"/>
      <c r="AN669" s="19"/>
      <c r="AO669" s="19"/>
      <c r="AP669" s="19"/>
      <c r="AQ669" s="19"/>
      <c r="AR669" s="19"/>
      <c r="AS669" s="19"/>
      <c r="AT669" s="19"/>
      <c r="AU669" s="19"/>
      <c r="AV669" s="19"/>
      <c r="AX669" s="19"/>
    </row>
    <row r="670" spans="27:64">
      <c r="AA670" s="19"/>
      <c r="AB670" s="19"/>
      <c r="AC670" s="19"/>
      <c r="AD670" s="19"/>
      <c r="AE670" s="19"/>
      <c r="AG670" s="137"/>
      <c r="AN670" s="19"/>
      <c r="AO670" s="19"/>
      <c r="AP670" s="19"/>
      <c r="AQ670" s="19"/>
      <c r="AR670" s="19"/>
      <c r="AS670" s="19"/>
      <c r="AT670" s="19"/>
      <c r="AU670" s="19"/>
    </row>
    <row r="671" spans="27:64">
      <c r="AA671" s="19"/>
      <c r="AB671" s="19"/>
      <c r="AC671" s="19"/>
      <c r="AD671" s="19"/>
      <c r="AE671" s="19"/>
      <c r="AG671" s="137"/>
      <c r="AN671" s="19"/>
      <c r="AO671" s="19"/>
      <c r="AP671" s="19"/>
      <c r="AQ671" s="19"/>
      <c r="AR671" s="19"/>
      <c r="AS671" s="19"/>
      <c r="AT671" s="19"/>
      <c r="AU671" s="19"/>
    </row>
    <row r="672" spans="27:64">
      <c r="AA672" s="19"/>
      <c r="AB672" s="19"/>
      <c r="AC672" s="19"/>
      <c r="AD672" s="19"/>
      <c r="AE672" s="19"/>
      <c r="AG672" s="137"/>
      <c r="AN672" s="19"/>
      <c r="AO672" s="19"/>
      <c r="AP672" s="19"/>
      <c r="AQ672" s="19"/>
      <c r="AR672" s="19"/>
      <c r="AS672" s="19"/>
      <c r="AT672" s="19"/>
      <c r="AU672" s="19"/>
    </row>
    <row r="673" spans="27:47">
      <c r="AA673" s="19"/>
      <c r="AB673" s="19"/>
      <c r="AC673" s="19"/>
      <c r="AD673" s="19"/>
      <c r="AE673" s="19"/>
      <c r="AG673" s="137"/>
      <c r="AN673" s="19"/>
      <c r="AO673" s="19"/>
      <c r="AP673" s="19"/>
      <c r="AQ673" s="19"/>
      <c r="AR673" s="19"/>
      <c r="AS673" s="19"/>
      <c r="AT673" s="19"/>
      <c r="AU673" s="19"/>
    </row>
    <row r="674" spans="27:47">
      <c r="AA674" s="19"/>
      <c r="AB674" s="19"/>
      <c r="AC674" s="19"/>
      <c r="AD674" s="19"/>
      <c r="AE674" s="19"/>
      <c r="AG674" s="137"/>
      <c r="AN674" s="19"/>
      <c r="AO674" s="19"/>
      <c r="AP674" s="19"/>
      <c r="AQ674" s="19"/>
      <c r="AR674" s="19"/>
      <c r="AS674" s="19"/>
      <c r="AT674" s="19"/>
      <c r="AU674" s="19"/>
    </row>
    <row r="675" spans="27:47">
      <c r="AA675" s="19"/>
      <c r="AB675" s="19"/>
      <c r="AC675" s="19"/>
      <c r="AD675" s="19"/>
      <c r="AE675" s="19"/>
      <c r="AG675" s="137"/>
      <c r="AN675" s="19"/>
      <c r="AO675" s="19"/>
      <c r="AP675" s="19"/>
      <c r="AQ675" s="19"/>
      <c r="AR675" s="19"/>
      <c r="AS675" s="19"/>
      <c r="AT675" s="19"/>
      <c r="AU675" s="19"/>
    </row>
    <row r="676" spans="27:47">
      <c r="AA676" s="19"/>
      <c r="AB676" s="19"/>
      <c r="AC676" s="19"/>
      <c r="AD676" s="19"/>
      <c r="AE676" s="19"/>
      <c r="AG676" s="137"/>
      <c r="AN676" s="19"/>
      <c r="AO676" s="19"/>
      <c r="AP676" s="19"/>
      <c r="AQ676" s="19"/>
      <c r="AR676" s="19"/>
      <c r="AS676" s="19"/>
      <c r="AT676" s="19"/>
      <c r="AU676" s="19"/>
    </row>
    <row r="677" spans="27:47">
      <c r="AA677" s="19"/>
      <c r="AB677" s="19"/>
      <c r="AC677" s="19"/>
      <c r="AD677" s="19"/>
      <c r="AE677" s="19"/>
      <c r="AG677" s="137"/>
      <c r="AN677" s="19"/>
      <c r="AO677" s="19"/>
      <c r="AP677" s="19"/>
      <c r="AQ677" s="19"/>
      <c r="AR677" s="19"/>
      <c r="AS677" s="19"/>
      <c r="AT677" s="19"/>
      <c r="AU677" s="19"/>
    </row>
    <row r="678" spans="27:47">
      <c r="AA678" s="19"/>
      <c r="AB678" s="19"/>
      <c r="AC678" s="19"/>
      <c r="AD678" s="19"/>
      <c r="AE678" s="19"/>
      <c r="AG678" s="137"/>
      <c r="AN678" s="19"/>
      <c r="AO678" s="19"/>
      <c r="AP678" s="19"/>
      <c r="AQ678" s="19"/>
      <c r="AR678" s="19"/>
      <c r="AS678" s="19"/>
      <c r="AT678" s="19"/>
      <c r="AU678" s="19"/>
    </row>
    <row r="679" spans="27:47">
      <c r="AA679" s="19"/>
      <c r="AB679" s="19"/>
      <c r="AC679" s="19"/>
      <c r="AD679" s="19"/>
      <c r="AE679" s="19"/>
      <c r="AG679" s="137"/>
      <c r="AN679" s="19"/>
      <c r="AO679" s="19"/>
      <c r="AP679" s="19"/>
      <c r="AQ679" s="19"/>
      <c r="AR679" s="19"/>
      <c r="AS679" s="19"/>
      <c r="AT679" s="19"/>
      <c r="AU679" s="19"/>
    </row>
    <row r="680" spans="27:47">
      <c r="AA680" s="19"/>
      <c r="AB680" s="19"/>
      <c r="AC680" s="19"/>
      <c r="AD680" s="19"/>
      <c r="AE680" s="19"/>
      <c r="AG680" s="137"/>
      <c r="AN680" s="19"/>
      <c r="AO680" s="19"/>
      <c r="AP680" s="19"/>
      <c r="AQ680" s="19"/>
      <c r="AR680" s="19"/>
      <c r="AS680" s="19"/>
      <c r="AT680" s="19"/>
      <c r="AU680" s="19"/>
    </row>
    <row r="681" spans="27:47">
      <c r="AA681" s="19"/>
      <c r="AB681" s="19"/>
      <c r="AC681" s="19"/>
      <c r="AD681" s="19"/>
      <c r="AE681" s="19"/>
      <c r="AG681" s="137"/>
      <c r="AN681" s="19"/>
      <c r="AO681" s="19"/>
      <c r="AP681" s="19"/>
      <c r="AQ681" s="19"/>
      <c r="AR681" s="19"/>
      <c r="AS681" s="19"/>
      <c r="AT681" s="19"/>
      <c r="AU681" s="19"/>
    </row>
    <row r="682" spans="27:47">
      <c r="AA682" s="19"/>
      <c r="AB682" s="19"/>
      <c r="AC682" s="19"/>
      <c r="AD682" s="19"/>
      <c r="AE682" s="19"/>
      <c r="AG682" s="137"/>
      <c r="AN682" s="19"/>
      <c r="AO682" s="19"/>
      <c r="AP682" s="19"/>
      <c r="AQ682" s="19"/>
      <c r="AR682" s="19"/>
      <c r="AS682" s="19"/>
      <c r="AT682" s="19"/>
      <c r="AU682" s="19"/>
    </row>
    <row r="683" spans="27:47">
      <c r="AA683" s="19"/>
      <c r="AB683" s="19"/>
      <c r="AC683" s="19"/>
      <c r="AD683" s="19"/>
      <c r="AE683" s="19"/>
      <c r="AG683" s="137"/>
      <c r="AN683" s="19"/>
      <c r="AO683" s="19"/>
      <c r="AP683" s="19"/>
      <c r="AQ683" s="19"/>
      <c r="AR683" s="19"/>
      <c r="AS683" s="19"/>
      <c r="AT683" s="19"/>
      <c r="AU683" s="19"/>
    </row>
    <row r="684" spans="27:47">
      <c r="AA684" s="19"/>
      <c r="AB684" s="19"/>
      <c r="AC684" s="19"/>
      <c r="AD684" s="19"/>
      <c r="AE684" s="19"/>
      <c r="AG684" s="137"/>
      <c r="AN684" s="19"/>
      <c r="AO684" s="19"/>
      <c r="AP684" s="19"/>
      <c r="AQ684" s="19"/>
      <c r="AR684" s="19"/>
      <c r="AS684" s="19"/>
      <c r="AT684" s="19"/>
      <c r="AU684" s="19"/>
    </row>
    <row r="685" spans="27:47">
      <c r="AA685" s="19"/>
      <c r="AB685" s="19"/>
      <c r="AC685" s="19"/>
      <c r="AD685" s="19"/>
      <c r="AE685" s="19"/>
      <c r="AG685" s="137"/>
      <c r="AN685" s="19"/>
      <c r="AO685" s="19"/>
      <c r="AP685" s="19"/>
      <c r="AQ685" s="19"/>
      <c r="AR685" s="19"/>
      <c r="AS685" s="19"/>
      <c r="AT685" s="19"/>
      <c r="AU685" s="19"/>
    </row>
    <row r="686" spans="27:47">
      <c r="AA686" s="19"/>
      <c r="AB686" s="19"/>
      <c r="AC686" s="19"/>
      <c r="AD686" s="19"/>
      <c r="AE686" s="19"/>
      <c r="AG686" s="137"/>
      <c r="AN686" s="19"/>
      <c r="AO686" s="19"/>
      <c r="AP686" s="19"/>
      <c r="AQ686" s="19"/>
      <c r="AR686" s="19"/>
      <c r="AS686" s="19"/>
      <c r="AT686" s="19"/>
      <c r="AU686" s="19"/>
    </row>
    <row r="687" spans="27:47">
      <c r="AA687" s="19"/>
      <c r="AB687" s="19"/>
      <c r="AC687" s="19"/>
      <c r="AD687" s="19"/>
      <c r="AE687" s="19"/>
      <c r="AG687" s="137"/>
      <c r="AN687" s="19"/>
      <c r="AO687" s="19"/>
      <c r="AP687" s="19"/>
      <c r="AQ687" s="19"/>
      <c r="AR687" s="19"/>
      <c r="AS687" s="19"/>
      <c r="AT687" s="19"/>
      <c r="AU687" s="19"/>
    </row>
    <row r="688" spans="27:47">
      <c r="AA688" s="19"/>
      <c r="AB688" s="19"/>
      <c r="AC688" s="19"/>
      <c r="AD688" s="19"/>
      <c r="AE688" s="19"/>
      <c r="AG688" s="137"/>
      <c r="AN688" s="19"/>
      <c r="AO688" s="19"/>
      <c r="AP688" s="19"/>
      <c r="AQ688" s="19"/>
      <c r="AR688" s="19"/>
      <c r="AS688" s="19"/>
      <c r="AT688" s="19"/>
      <c r="AU688" s="19"/>
    </row>
    <row r="689" spans="27:64">
      <c r="AA689" s="19"/>
      <c r="AB689" s="19"/>
      <c r="AC689" s="19"/>
      <c r="AD689" s="19"/>
      <c r="AE689" s="19"/>
      <c r="AG689" s="137"/>
      <c r="AN689" s="19"/>
      <c r="AO689" s="19"/>
      <c r="AP689" s="19"/>
      <c r="AQ689" s="19"/>
      <c r="AR689" s="19"/>
      <c r="AS689" s="19"/>
      <c r="AT689" s="19"/>
      <c r="AU689" s="19"/>
    </row>
    <row r="690" spans="27:64">
      <c r="AA690" s="19"/>
      <c r="AB690" s="19"/>
      <c r="AC690" s="19"/>
      <c r="AD690" s="19"/>
      <c r="AE690" s="19"/>
      <c r="AG690" s="137"/>
      <c r="AN690" s="19"/>
      <c r="AO690" s="19"/>
      <c r="AP690" s="19"/>
      <c r="AQ690" s="19"/>
      <c r="AR690" s="19"/>
      <c r="AS690" s="19"/>
      <c r="AT690" s="19"/>
      <c r="AU690" s="19"/>
    </row>
    <row r="691" spans="27:64">
      <c r="AA691" s="19"/>
      <c r="AB691" s="19"/>
      <c r="AC691" s="19"/>
      <c r="AD691" s="19"/>
      <c r="AE691" s="19"/>
      <c r="AG691" s="137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</row>
    <row r="692" spans="27:64">
      <c r="AA692" s="19"/>
      <c r="AB692" s="19"/>
      <c r="AC692" s="19"/>
      <c r="AD692" s="19"/>
      <c r="AE692" s="19"/>
      <c r="AG692" s="137"/>
      <c r="AN692" s="19"/>
      <c r="AO692" s="19"/>
      <c r="AP692" s="19"/>
      <c r="AQ692" s="19"/>
      <c r="AR692" s="19"/>
      <c r="AS692" s="19"/>
      <c r="AT692" s="19"/>
      <c r="AU692" s="19"/>
    </row>
    <row r="693" spans="27:64">
      <c r="AA693" s="19"/>
      <c r="AB693" s="19"/>
      <c r="AC693" s="19"/>
      <c r="AD693" s="19"/>
      <c r="AE693" s="19"/>
      <c r="AG693" s="137"/>
      <c r="AN693" s="19"/>
      <c r="AO693" s="19"/>
      <c r="AP693" s="19"/>
      <c r="AQ693" s="19"/>
      <c r="AR693" s="19"/>
      <c r="AS693" s="19"/>
      <c r="AT693" s="19"/>
      <c r="AU693" s="19"/>
    </row>
    <row r="694" spans="27:64">
      <c r="AA694" s="19"/>
      <c r="AB694" s="19"/>
      <c r="AC694" s="19"/>
      <c r="AD694" s="19"/>
      <c r="AE694" s="19"/>
      <c r="AG694" s="137"/>
      <c r="AN694" s="19"/>
      <c r="AO694" s="19"/>
      <c r="AP694" s="19"/>
      <c r="AQ694" s="19"/>
      <c r="AR694" s="19"/>
      <c r="AS694" s="19"/>
      <c r="AT694" s="19"/>
      <c r="AU694" s="19"/>
    </row>
    <row r="695" spans="27:64">
      <c r="AA695" s="19"/>
      <c r="AB695" s="19"/>
      <c r="AC695" s="19"/>
      <c r="AD695" s="19"/>
      <c r="AE695" s="19"/>
      <c r="AG695" s="137"/>
      <c r="AN695" s="19"/>
      <c r="AO695" s="19"/>
      <c r="AP695" s="19"/>
      <c r="AQ695" s="19"/>
      <c r="AR695" s="19"/>
      <c r="AS695" s="19"/>
      <c r="AT695" s="19"/>
      <c r="AU695" s="19"/>
    </row>
    <row r="696" spans="27:64">
      <c r="AA696" s="19"/>
      <c r="AB696" s="19"/>
      <c r="AC696" s="19"/>
      <c r="AD696" s="19"/>
      <c r="AE696" s="19"/>
      <c r="AG696" s="137"/>
      <c r="AN696" s="19"/>
      <c r="AO696" s="19"/>
      <c r="AP696" s="19"/>
      <c r="AQ696" s="19"/>
      <c r="AR696" s="19"/>
      <c r="AS696" s="19"/>
      <c r="AT696" s="19"/>
      <c r="AU696" s="19"/>
    </row>
    <row r="697" spans="27:64">
      <c r="AA697" s="19"/>
      <c r="AB697" s="19"/>
      <c r="AC697" s="19"/>
      <c r="AD697" s="19"/>
      <c r="AE697" s="19"/>
      <c r="AG697" s="137"/>
      <c r="AN697" s="19"/>
      <c r="AO697" s="19"/>
      <c r="AP697" s="19"/>
      <c r="AQ697" s="19"/>
      <c r="AR697" s="19"/>
      <c r="AS697" s="19"/>
      <c r="AT697" s="19"/>
      <c r="AU697" s="19"/>
    </row>
    <row r="698" spans="27:64">
      <c r="AA698" s="19"/>
      <c r="AB698" s="19"/>
      <c r="AC698" s="19"/>
      <c r="AD698" s="19"/>
      <c r="AE698" s="19"/>
      <c r="AG698" s="137"/>
      <c r="AN698" s="19"/>
      <c r="AO698" s="19"/>
      <c r="AP698" s="19"/>
      <c r="AQ698" s="19"/>
      <c r="AR698" s="19"/>
      <c r="AS698" s="19"/>
      <c r="AT698" s="19"/>
      <c r="AU698" s="19"/>
    </row>
    <row r="699" spans="27:64">
      <c r="AA699" s="19"/>
      <c r="AB699" s="19"/>
      <c r="AC699" s="19"/>
      <c r="AD699" s="19"/>
      <c r="AE699" s="19"/>
      <c r="AG699" s="137"/>
      <c r="AN699" s="19"/>
      <c r="AO699" s="19"/>
      <c r="AP699" s="19"/>
      <c r="AQ699" s="19"/>
      <c r="AR699" s="19"/>
      <c r="AS699" s="19"/>
      <c r="AT699" s="19"/>
      <c r="AU699" s="19"/>
    </row>
    <row r="700" spans="27:64">
      <c r="AA700" s="19"/>
      <c r="AB700" s="19"/>
      <c r="AC700" s="19"/>
      <c r="AD700" s="19"/>
      <c r="AE700" s="19"/>
      <c r="AG700" s="137"/>
      <c r="AN700" s="19"/>
      <c r="AO700" s="19"/>
      <c r="AP700" s="19"/>
      <c r="AQ700" s="19"/>
      <c r="AR700" s="19"/>
      <c r="AS700" s="19"/>
      <c r="AT700" s="19"/>
      <c r="AU700" s="19"/>
    </row>
    <row r="701" spans="27:64">
      <c r="AA701" s="19"/>
      <c r="AB701" s="19"/>
      <c r="AC701" s="19"/>
      <c r="AD701" s="19"/>
      <c r="AE701" s="19"/>
      <c r="AG701" s="137"/>
      <c r="AN701" s="19"/>
      <c r="AO701" s="19"/>
      <c r="AP701" s="19"/>
      <c r="AQ701" s="19"/>
      <c r="AR701" s="19"/>
      <c r="AS701" s="19"/>
      <c r="AT701" s="19"/>
      <c r="AU701" s="19"/>
    </row>
    <row r="702" spans="27:64">
      <c r="AA702" s="19"/>
      <c r="AB702" s="19"/>
      <c r="AC702" s="19"/>
      <c r="AD702" s="19"/>
      <c r="AE702" s="19"/>
      <c r="AG702" s="137"/>
      <c r="AN702" s="19"/>
      <c r="AO702" s="19"/>
      <c r="AP702" s="19"/>
      <c r="AQ702" s="19"/>
      <c r="AR702" s="19"/>
      <c r="AS702" s="19"/>
      <c r="AT702" s="19"/>
      <c r="AU702" s="19"/>
    </row>
    <row r="703" spans="27:64">
      <c r="AA703" s="19"/>
      <c r="AB703" s="19"/>
      <c r="AC703" s="19"/>
      <c r="AD703" s="19"/>
      <c r="AE703" s="19"/>
      <c r="AG703" s="137"/>
      <c r="AN703" s="19"/>
      <c r="AO703" s="19"/>
      <c r="AP703" s="19"/>
      <c r="AQ703" s="19"/>
      <c r="AR703" s="19"/>
      <c r="AS703" s="19"/>
      <c r="AT703" s="19"/>
      <c r="AU703" s="19"/>
    </row>
    <row r="704" spans="27:64">
      <c r="AA704" s="19"/>
      <c r="AB704" s="19"/>
      <c r="AC704" s="19"/>
      <c r="AD704" s="19"/>
      <c r="AE704" s="19"/>
      <c r="AG704" s="137"/>
      <c r="AN704" s="19"/>
      <c r="AO704" s="19"/>
      <c r="AP704" s="19"/>
      <c r="AQ704" s="19"/>
      <c r="AR704" s="19"/>
      <c r="AS704" s="19"/>
      <c r="AT704" s="19"/>
      <c r="AU704" s="19"/>
    </row>
    <row r="705" spans="27:47">
      <c r="AA705" s="19"/>
      <c r="AB705" s="19"/>
      <c r="AC705" s="19"/>
      <c r="AD705" s="19"/>
      <c r="AE705" s="19"/>
      <c r="AG705" s="137"/>
      <c r="AN705" s="19"/>
      <c r="AO705" s="19"/>
      <c r="AP705" s="19"/>
      <c r="AQ705" s="19"/>
      <c r="AR705" s="19"/>
      <c r="AS705" s="19"/>
      <c r="AT705" s="19"/>
      <c r="AU705" s="19"/>
    </row>
    <row r="706" spans="27:47">
      <c r="AA706" s="19"/>
      <c r="AB706" s="19"/>
      <c r="AC706" s="19"/>
      <c r="AD706" s="19"/>
      <c r="AE706" s="19"/>
      <c r="AG706" s="137"/>
      <c r="AN706" s="19"/>
      <c r="AO706" s="19"/>
      <c r="AP706" s="19"/>
      <c r="AQ706" s="19"/>
      <c r="AR706" s="19"/>
      <c r="AS706" s="19"/>
      <c r="AT706" s="19"/>
      <c r="AU706" s="19"/>
    </row>
    <row r="707" spans="27:47">
      <c r="AA707" s="19"/>
      <c r="AB707" s="19"/>
      <c r="AC707" s="19"/>
      <c r="AD707" s="19"/>
      <c r="AE707" s="19"/>
      <c r="AG707" s="137"/>
      <c r="AN707" s="19"/>
      <c r="AO707" s="19"/>
      <c r="AP707" s="19"/>
      <c r="AQ707" s="19"/>
      <c r="AR707" s="19"/>
      <c r="AS707" s="19"/>
      <c r="AT707" s="19"/>
      <c r="AU707" s="19"/>
    </row>
    <row r="708" spans="27:47">
      <c r="AA708" s="19"/>
      <c r="AB708" s="19"/>
      <c r="AC708" s="19"/>
      <c r="AD708" s="19"/>
      <c r="AE708" s="19"/>
      <c r="AG708" s="137"/>
      <c r="AN708" s="19"/>
      <c r="AO708" s="19"/>
      <c r="AP708" s="19"/>
      <c r="AQ708" s="19"/>
      <c r="AR708" s="19"/>
      <c r="AS708" s="19"/>
      <c r="AT708" s="19"/>
      <c r="AU708" s="19"/>
    </row>
    <row r="709" spans="27:47">
      <c r="AA709" s="19"/>
      <c r="AB709" s="19"/>
      <c r="AC709" s="19"/>
      <c r="AD709" s="19"/>
      <c r="AE709" s="19"/>
      <c r="AG709" s="137"/>
      <c r="AN709" s="19"/>
      <c r="AO709" s="19"/>
      <c r="AP709" s="19"/>
      <c r="AQ709" s="19"/>
      <c r="AR709" s="19"/>
      <c r="AS709" s="19"/>
      <c r="AT709" s="19"/>
      <c r="AU709" s="19"/>
    </row>
    <row r="710" spans="27:47">
      <c r="AA710" s="19"/>
      <c r="AB710" s="19"/>
      <c r="AC710" s="19"/>
      <c r="AD710" s="19"/>
      <c r="AE710" s="19"/>
      <c r="AG710" s="137"/>
      <c r="AN710" s="19"/>
      <c r="AO710" s="19"/>
      <c r="AP710" s="19"/>
      <c r="AQ710" s="19"/>
      <c r="AR710" s="19"/>
      <c r="AS710" s="19"/>
      <c r="AT710" s="19"/>
      <c r="AU710" s="19"/>
    </row>
    <row r="711" spans="27:47">
      <c r="AA711" s="19"/>
      <c r="AB711" s="19"/>
      <c r="AC711" s="19"/>
      <c r="AD711" s="19"/>
      <c r="AE711" s="19"/>
      <c r="AG711" s="137"/>
      <c r="AN711" s="19"/>
      <c r="AO711" s="19"/>
      <c r="AP711" s="19"/>
      <c r="AQ711" s="19"/>
      <c r="AR711" s="19"/>
      <c r="AS711" s="19"/>
      <c r="AT711" s="19"/>
      <c r="AU711" s="19"/>
    </row>
    <row r="712" spans="27:47">
      <c r="AA712" s="19"/>
      <c r="AB712" s="19"/>
      <c r="AC712" s="19"/>
      <c r="AD712" s="19"/>
      <c r="AE712" s="19"/>
      <c r="AG712" s="137"/>
      <c r="AN712" s="19"/>
      <c r="AO712" s="19"/>
      <c r="AP712" s="19"/>
      <c r="AQ712" s="19"/>
      <c r="AR712" s="19"/>
      <c r="AS712" s="19"/>
      <c r="AT712" s="19"/>
      <c r="AU712" s="19"/>
    </row>
    <row r="713" spans="27:47">
      <c r="AA713" s="19"/>
      <c r="AB713" s="19"/>
      <c r="AC713" s="19"/>
      <c r="AD713" s="19"/>
      <c r="AE713" s="19"/>
      <c r="AG713" s="137"/>
      <c r="AN713" s="19"/>
      <c r="AO713" s="19"/>
      <c r="AP713" s="19"/>
      <c r="AQ713" s="19"/>
      <c r="AR713" s="19"/>
      <c r="AS713" s="19"/>
      <c r="AT713" s="19"/>
      <c r="AU713" s="19"/>
    </row>
    <row r="714" spans="27:47">
      <c r="AA714" s="19"/>
      <c r="AB714" s="19"/>
      <c r="AC714" s="19"/>
      <c r="AD714" s="19"/>
      <c r="AE714" s="19"/>
      <c r="AG714" s="137"/>
      <c r="AN714" s="19"/>
      <c r="AO714" s="19"/>
      <c r="AP714" s="19"/>
      <c r="AQ714" s="19"/>
      <c r="AR714" s="19"/>
      <c r="AS714" s="19"/>
      <c r="AT714" s="19"/>
      <c r="AU714" s="19"/>
    </row>
    <row r="715" spans="27:47">
      <c r="AA715" s="19"/>
      <c r="AB715" s="19"/>
      <c r="AC715" s="19"/>
      <c r="AD715" s="19"/>
      <c r="AE715" s="19"/>
      <c r="AG715" s="137"/>
      <c r="AN715" s="19"/>
      <c r="AO715" s="19"/>
      <c r="AP715" s="19"/>
      <c r="AQ715" s="19"/>
      <c r="AR715" s="19"/>
      <c r="AS715" s="19"/>
      <c r="AT715" s="19"/>
      <c r="AU715" s="19"/>
    </row>
    <row r="716" spans="27:47">
      <c r="AA716" s="19"/>
      <c r="AB716" s="19"/>
      <c r="AC716" s="19"/>
      <c r="AD716" s="19"/>
      <c r="AE716" s="19"/>
      <c r="AG716" s="137"/>
      <c r="AN716" s="19"/>
      <c r="AO716" s="19"/>
      <c r="AP716" s="19"/>
      <c r="AQ716" s="19"/>
      <c r="AR716" s="19"/>
      <c r="AS716" s="19"/>
      <c r="AT716" s="19"/>
      <c r="AU716" s="19"/>
    </row>
    <row r="717" spans="27:47">
      <c r="AA717" s="19"/>
      <c r="AB717" s="19"/>
      <c r="AC717" s="19"/>
      <c r="AD717" s="19"/>
      <c r="AE717" s="19"/>
      <c r="AG717" s="137"/>
      <c r="AN717" s="19"/>
      <c r="AO717" s="19"/>
      <c r="AP717" s="19"/>
      <c r="AQ717" s="19"/>
      <c r="AR717" s="19"/>
      <c r="AS717" s="19"/>
      <c r="AT717" s="19"/>
      <c r="AU717" s="19"/>
    </row>
    <row r="718" spans="27:47">
      <c r="AA718" s="19"/>
      <c r="AB718" s="19"/>
      <c r="AC718" s="19"/>
      <c r="AD718" s="19"/>
      <c r="AE718" s="19"/>
      <c r="AG718" s="137"/>
      <c r="AN718" s="19"/>
      <c r="AO718" s="19"/>
      <c r="AP718" s="19"/>
      <c r="AQ718" s="19"/>
      <c r="AR718" s="19"/>
      <c r="AS718" s="19"/>
      <c r="AT718" s="19"/>
      <c r="AU718" s="19"/>
    </row>
    <row r="719" spans="27:47">
      <c r="AA719" s="19"/>
      <c r="AB719" s="19"/>
      <c r="AC719" s="19"/>
      <c r="AD719" s="19"/>
      <c r="AE719" s="19"/>
      <c r="AG719" s="137"/>
      <c r="AN719" s="19"/>
      <c r="AO719" s="19"/>
      <c r="AP719" s="19"/>
      <c r="AQ719" s="19"/>
      <c r="AR719" s="19"/>
      <c r="AS719" s="19"/>
      <c r="AT719" s="19"/>
      <c r="AU719" s="19"/>
    </row>
    <row r="720" spans="27:47">
      <c r="AA720" s="19"/>
      <c r="AB720" s="19"/>
      <c r="AC720" s="19"/>
      <c r="AD720" s="19"/>
      <c r="AE720" s="19"/>
      <c r="AG720" s="137"/>
      <c r="AN720" s="19"/>
      <c r="AO720" s="19"/>
      <c r="AP720" s="19"/>
      <c r="AQ720" s="19"/>
      <c r="AR720" s="19"/>
      <c r="AS720" s="19"/>
      <c r="AT720" s="19"/>
      <c r="AU720" s="19"/>
    </row>
    <row r="721" spans="27:64">
      <c r="AA721" s="19"/>
      <c r="AB721" s="19"/>
      <c r="AC721" s="19"/>
      <c r="AD721" s="19"/>
      <c r="AE721" s="19"/>
      <c r="AG721" s="137"/>
      <c r="AN721" s="19"/>
      <c r="AO721" s="19"/>
      <c r="AP721" s="19"/>
      <c r="AQ721" s="19"/>
      <c r="AR721" s="19"/>
      <c r="AS721" s="19"/>
      <c r="AT721" s="19"/>
      <c r="AU721" s="19"/>
    </row>
    <row r="722" spans="27:64">
      <c r="AA722" s="19"/>
      <c r="AB722" s="19"/>
      <c r="AC722" s="19"/>
      <c r="AD722" s="19"/>
      <c r="AE722" s="19"/>
      <c r="AG722" s="137"/>
      <c r="AN722" s="19"/>
      <c r="AO722" s="19"/>
      <c r="AP722" s="19"/>
      <c r="AQ722" s="19"/>
      <c r="AR722" s="19"/>
      <c r="AS722" s="19"/>
      <c r="AT722" s="19"/>
      <c r="AU722" s="19"/>
    </row>
    <row r="723" spans="27:64">
      <c r="AA723" s="19"/>
      <c r="AB723" s="19"/>
      <c r="AC723" s="19"/>
      <c r="AD723" s="19"/>
      <c r="AE723" s="19"/>
      <c r="AG723" s="137"/>
      <c r="AN723" s="19"/>
      <c r="AO723" s="19"/>
      <c r="AP723" s="19"/>
      <c r="AQ723" s="19"/>
      <c r="AR723" s="19"/>
      <c r="AS723" s="19"/>
      <c r="AT723" s="19"/>
      <c r="AU723" s="19"/>
    </row>
    <row r="724" spans="27:64">
      <c r="AA724" s="19"/>
      <c r="AB724" s="19"/>
      <c r="AC724" s="19"/>
      <c r="AD724" s="19"/>
      <c r="AE724" s="19"/>
      <c r="AG724" s="137"/>
      <c r="AN724" s="19"/>
      <c r="AO724" s="19"/>
      <c r="AP724" s="19"/>
      <c r="AQ724" s="19"/>
      <c r="AR724" s="19"/>
      <c r="AS724" s="19"/>
      <c r="AT724" s="19"/>
      <c r="AU724" s="19"/>
    </row>
    <row r="725" spans="27:64">
      <c r="AA725" s="19"/>
      <c r="AB725" s="19"/>
      <c r="AC725" s="19"/>
      <c r="AD725" s="19"/>
      <c r="AE725" s="19"/>
      <c r="AG725" s="137"/>
      <c r="AN725" s="19"/>
      <c r="AO725" s="19"/>
      <c r="AP725" s="19"/>
      <c r="AQ725" s="19"/>
      <c r="AR725" s="19"/>
      <c r="AS725" s="19"/>
      <c r="AT725" s="19"/>
      <c r="AU725" s="19"/>
    </row>
    <row r="726" spans="27:64">
      <c r="AA726" s="19"/>
      <c r="AB726" s="19"/>
      <c r="AC726" s="19"/>
      <c r="AD726" s="19"/>
      <c r="AE726" s="19"/>
      <c r="AG726" s="137"/>
      <c r="AN726" s="19"/>
      <c r="AO726" s="19"/>
      <c r="AP726" s="19"/>
      <c r="AQ726" s="19"/>
      <c r="AR726" s="19"/>
      <c r="AS726" s="19"/>
      <c r="AT726" s="19"/>
      <c r="AU726" s="19"/>
    </row>
    <row r="727" spans="27:64">
      <c r="AA727" s="19"/>
      <c r="AB727" s="19"/>
      <c r="AC727" s="19"/>
      <c r="AD727" s="19"/>
      <c r="AE727" s="19"/>
      <c r="AG727" s="137"/>
      <c r="AN727" s="19"/>
      <c r="AO727" s="19"/>
      <c r="AP727" s="19"/>
      <c r="AQ727" s="19"/>
      <c r="AR727" s="19"/>
      <c r="AS727" s="19"/>
      <c r="AT727" s="19"/>
      <c r="AU727" s="19"/>
      <c r="AV727" s="19"/>
    </row>
    <row r="728" spans="27:64">
      <c r="AA728" s="19"/>
      <c r="AB728" s="19"/>
      <c r="AC728" s="19"/>
      <c r="AD728" s="19"/>
      <c r="AE728" s="19"/>
      <c r="AG728" s="137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</row>
    <row r="729" spans="27:64">
      <c r="AA729" s="19"/>
      <c r="AB729" s="19"/>
      <c r="AC729" s="19"/>
      <c r="AD729" s="19"/>
      <c r="AE729" s="19"/>
      <c r="AG729" s="137"/>
      <c r="AN729" s="19"/>
      <c r="AO729" s="19"/>
      <c r="AP729" s="19"/>
      <c r="AQ729" s="19"/>
      <c r="AR729" s="19"/>
      <c r="AS729" s="19"/>
      <c r="AT729" s="19"/>
      <c r="AU729" s="19"/>
    </row>
    <row r="730" spans="27:64">
      <c r="AA730" s="19"/>
      <c r="AB730" s="19"/>
      <c r="AC730" s="19"/>
      <c r="AD730" s="19"/>
      <c r="AE730" s="19"/>
      <c r="AG730" s="137"/>
      <c r="AN730" s="19"/>
      <c r="AO730" s="19"/>
      <c r="AP730" s="19"/>
      <c r="AQ730" s="19"/>
      <c r="AR730" s="19"/>
      <c r="AS730" s="19"/>
      <c r="AT730" s="19"/>
      <c r="AU730" s="19"/>
    </row>
    <row r="731" spans="27:64">
      <c r="AA731" s="19"/>
      <c r="AB731" s="19"/>
      <c r="AC731" s="19"/>
      <c r="AD731" s="19"/>
      <c r="AE731" s="19"/>
      <c r="AG731" s="137"/>
      <c r="AN731" s="19"/>
      <c r="AO731" s="19"/>
      <c r="AP731" s="19"/>
      <c r="AQ731" s="19"/>
      <c r="AR731" s="19"/>
      <c r="AS731" s="19"/>
      <c r="AT731" s="19"/>
      <c r="AU731" s="19"/>
    </row>
    <row r="732" spans="27:64">
      <c r="AA732" s="19"/>
      <c r="AB732" s="19"/>
      <c r="AC732" s="19"/>
      <c r="AD732" s="19"/>
      <c r="AE732" s="19"/>
      <c r="AG732" s="137"/>
      <c r="AN732" s="19"/>
      <c r="AO732" s="19"/>
      <c r="AP732" s="19"/>
      <c r="AQ732" s="19"/>
      <c r="AR732" s="19"/>
      <c r="AS732" s="19"/>
      <c r="AT732" s="19"/>
      <c r="AU732" s="19"/>
    </row>
    <row r="733" spans="27:64">
      <c r="AA733" s="19"/>
      <c r="AB733" s="19"/>
      <c r="AC733" s="19"/>
      <c r="AD733" s="19"/>
      <c r="AE733" s="19"/>
      <c r="AG733" s="137"/>
      <c r="AN733" s="19"/>
      <c r="AO733" s="19"/>
      <c r="AP733" s="19"/>
      <c r="AQ733" s="19"/>
      <c r="AR733" s="19"/>
      <c r="AS733" s="19"/>
      <c r="AT733" s="19"/>
      <c r="AU733" s="19"/>
    </row>
    <row r="734" spans="27:64">
      <c r="AA734" s="19"/>
      <c r="AB734" s="19"/>
      <c r="AC734" s="19"/>
      <c r="AD734" s="19"/>
      <c r="AE734" s="19"/>
      <c r="AG734" s="137"/>
      <c r="AN734" s="19"/>
      <c r="AO734" s="19"/>
      <c r="AP734" s="19"/>
      <c r="AQ734" s="19"/>
      <c r="AR734" s="19"/>
      <c r="AS734" s="19"/>
      <c r="AT734" s="19"/>
      <c r="AU734" s="19"/>
    </row>
    <row r="735" spans="27:64">
      <c r="AA735" s="19"/>
      <c r="AB735" s="19"/>
      <c r="AC735" s="19"/>
      <c r="AD735" s="19"/>
      <c r="AE735" s="19"/>
      <c r="AG735" s="137"/>
      <c r="AN735" s="19"/>
      <c r="AO735" s="19"/>
      <c r="AP735" s="19"/>
      <c r="AQ735" s="19"/>
      <c r="AR735" s="19"/>
      <c r="AS735" s="19"/>
      <c r="AT735" s="19"/>
      <c r="AU735" s="19"/>
    </row>
    <row r="736" spans="27:64">
      <c r="AA736" s="19"/>
      <c r="AB736" s="19"/>
      <c r="AC736" s="19"/>
      <c r="AD736" s="19"/>
      <c r="AE736" s="19"/>
      <c r="AG736" s="137"/>
      <c r="AN736" s="19"/>
      <c r="AO736" s="19"/>
      <c r="AP736" s="19"/>
      <c r="AQ736" s="19"/>
      <c r="AR736" s="19"/>
      <c r="AS736" s="19"/>
      <c r="AT736" s="19"/>
      <c r="AU736" s="19"/>
    </row>
    <row r="737" spans="27:64">
      <c r="AA737" s="19"/>
      <c r="AB737" s="19"/>
      <c r="AC737" s="19"/>
      <c r="AD737" s="19"/>
      <c r="AE737" s="19"/>
      <c r="AG737" s="137"/>
      <c r="AN737" s="19"/>
      <c r="AO737" s="19"/>
      <c r="AP737" s="19"/>
      <c r="AQ737" s="19"/>
      <c r="AR737" s="19"/>
      <c r="AS737" s="19"/>
      <c r="AT737" s="19"/>
      <c r="AU737" s="19"/>
    </row>
    <row r="738" spans="27:64">
      <c r="AA738" s="19"/>
      <c r="AB738" s="19"/>
      <c r="AC738" s="19"/>
      <c r="AD738" s="19"/>
      <c r="AE738" s="19"/>
      <c r="AG738" s="137"/>
      <c r="AN738" s="19"/>
      <c r="AO738" s="19"/>
      <c r="AP738" s="19"/>
      <c r="AQ738" s="19"/>
      <c r="AR738" s="19"/>
      <c r="AS738" s="19"/>
      <c r="AT738" s="19"/>
      <c r="AU738" s="19"/>
    </row>
    <row r="739" spans="27:64">
      <c r="AA739" s="19"/>
      <c r="AB739" s="19"/>
      <c r="AC739" s="19"/>
      <c r="AD739" s="19"/>
      <c r="AE739" s="19"/>
      <c r="AG739" s="137"/>
      <c r="AN739" s="19"/>
      <c r="AO739" s="19"/>
      <c r="AP739" s="19"/>
      <c r="AQ739" s="19"/>
      <c r="AR739" s="19"/>
      <c r="AS739" s="19"/>
      <c r="AT739" s="19"/>
      <c r="AU739" s="19"/>
    </row>
    <row r="740" spans="27:64">
      <c r="AA740" s="19"/>
      <c r="AB740" s="19"/>
      <c r="AC740" s="19"/>
      <c r="AD740" s="19"/>
      <c r="AE740" s="19"/>
      <c r="AG740" s="137"/>
      <c r="AN740" s="19"/>
      <c r="AO740" s="19"/>
      <c r="AP740" s="19"/>
      <c r="AQ740" s="19"/>
      <c r="AR740" s="19"/>
      <c r="AS740" s="19"/>
      <c r="AT740" s="19"/>
      <c r="AU740" s="19"/>
    </row>
    <row r="741" spans="27:64">
      <c r="AA741" s="19"/>
      <c r="AB741" s="19"/>
      <c r="AC741" s="19"/>
      <c r="AD741" s="19"/>
      <c r="AE741" s="19"/>
      <c r="AG741" s="137"/>
      <c r="AN741" s="19"/>
      <c r="AO741" s="19"/>
      <c r="AP741" s="19"/>
      <c r="AQ741" s="19"/>
      <c r="AR741" s="19"/>
      <c r="AS741" s="19"/>
      <c r="AT741" s="19"/>
      <c r="AU741" s="19"/>
    </row>
    <row r="742" spans="27:64">
      <c r="AA742" s="19"/>
      <c r="AB742" s="19"/>
      <c r="AC742" s="19"/>
      <c r="AD742" s="19"/>
      <c r="AE742" s="19"/>
      <c r="AG742" s="137"/>
      <c r="AN742" s="19"/>
      <c r="AO742" s="19"/>
      <c r="AP742" s="19"/>
      <c r="AQ742" s="19"/>
      <c r="AR742" s="19"/>
      <c r="AS742" s="19"/>
      <c r="AT742" s="19"/>
      <c r="AU742" s="19"/>
    </row>
    <row r="743" spans="27:64">
      <c r="AA743" s="19"/>
      <c r="AB743" s="19"/>
      <c r="AC743" s="19"/>
      <c r="AD743" s="19"/>
      <c r="AE743" s="19"/>
      <c r="AG743" s="137"/>
      <c r="AN743" s="19"/>
      <c r="AO743" s="19"/>
      <c r="AP743" s="19"/>
      <c r="AQ743" s="19"/>
      <c r="AR743" s="19"/>
      <c r="AS743" s="19"/>
      <c r="AT743" s="19"/>
      <c r="AU743" s="19"/>
    </row>
    <row r="744" spans="27:64">
      <c r="AA744" s="19"/>
      <c r="AB744" s="19"/>
      <c r="AC744" s="19"/>
      <c r="AD744" s="19"/>
      <c r="AE744" s="19"/>
      <c r="AG744" s="137"/>
      <c r="AN744" s="19"/>
      <c r="AO744" s="19"/>
      <c r="AP744" s="19"/>
      <c r="AQ744" s="19"/>
      <c r="AR744" s="19"/>
      <c r="AS744" s="19"/>
      <c r="AT744" s="19"/>
      <c r="AU744" s="19"/>
    </row>
    <row r="745" spans="27:64">
      <c r="AA745" s="19"/>
      <c r="AB745" s="19"/>
      <c r="AC745" s="19"/>
      <c r="AD745" s="19"/>
      <c r="AE745" s="19"/>
      <c r="AG745" s="137"/>
      <c r="AN745" s="19"/>
      <c r="AO745" s="19"/>
      <c r="AP745" s="19"/>
      <c r="AQ745" s="19"/>
      <c r="AR745" s="19"/>
      <c r="AS745" s="19"/>
      <c r="AT745" s="19"/>
      <c r="AU745" s="19"/>
    </row>
    <row r="746" spans="27:64">
      <c r="AA746" s="19"/>
      <c r="AB746" s="19"/>
      <c r="AC746" s="19"/>
      <c r="AD746" s="19"/>
      <c r="AE746" s="19"/>
      <c r="AG746" s="137"/>
      <c r="AN746" s="19"/>
      <c r="AO746" s="19"/>
      <c r="AP746" s="19"/>
      <c r="AQ746" s="19"/>
      <c r="AR746" s="19"/>
      <c r="AS746" s="19"/>
      <c r="AT746" s="19"/>
      <c r="AU746" s="19"/>
    </row>
    <row r="747" spans="27:64">
      <c r="AA747" s="19"/>
      <c r="AB747" s="19"/>
      <c r="AC747" s="19"/>
      <c r="AD747" s="19"/>
      <c r="AE747" s="19"/>
      <c r="AG747" s="137"/>
      <c r="AN747" s="19"/>
      <c r="AO747" s="19"/>
      <c r="AP747" s="19"/>
      <c r="AQ747" s="19"/>
      <c r="AR747" s="19"/>
      <c r="AS747" s="19"/>
      <c r="AT747" s="19"/>
      <c r="AU747" s="19"/>
    </row>
    <row r="748" spans="27:64">
      <c r="AA748" s="19"/>
      <c r="AB748" s="19"/>
      <c r="AC748" s="19"/>
      <c r="AD748" s="19"/>
      <c r="AE748" s="19"/>
      <c r="AG748" s="137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</row>
    <row r="749" spans="27:64">
      <c r="AA749" s="19"/>
      <c r="AB749" s="19"/>
      <c r="AC749" s="19"/>
      <c r="AD749" s="19"/>
      <c r="AE749" s="19"/>
      <c r="AG749" s="137"/>
      <c r="AN749" s="19"/>
      <c r="AO749" s="19"/>
      <c r="AP749" s="19"/>
      <c r="AQ749" s="19"/>
      <c r="AR749" s="19"/>
      <c r="AS749" s="19"/>
      <c r="AT749" s="19"/>
      <c r="AU749" s="19"/>
    </row>
    <row r="750" spans="27:64">
      <c r="AA750" s="19"/>
      <c r="AB750" s="19"/>
      <c r="AC750" s="19"/>
      <c r="AD750" s="19"/>
      <c r="AE750" s="19"/>
      <c r="AG750" s="137"/>
      <c r="AN750" s="19"/>
      <c r="AO750" s="19"/>
      <c r="AP750" s="19"/>
      <c r="AQ750" s="19"/>
      <c r="AR750" s="19"/>
      <c r="AS750" s="19"/>
      <c r="AT750" s="19"/>
      <c r="AU750" s="19"/>
    </row>
    <row r="751" spans="27:64">
      <c r="AA751" s="19"/>
      <c r="AB751" s="19"/>
      <c r="AC751" s="19"/>
      <c r="AD751" s="19"/>
      <c r="AE751" s="19"/>
      <c r="AG751" s="137"/>
      <c r="AN751" s="19"/>
      <c r="AO751" s="19"/>
      <c r="AP751" s="19"/>
      <c r="AQ751" s="19"/>
      <c r="AR751" s="19"/>
      <c r="AS751" s="19"/>
      <c r="AT751" s="19"/>
      <c r="AU751" s="19"/>
    </row>
    <row r="752" spans="27:64">
      <c r="AA752" s="19"/>
      <c r="AB752" s="19"/>
      <c r="AC752" s="19"/>
      <c r="AD752" s="19"/>
      <c r="AE752" s="19"/>
      <c r="AG752" s="137"/>
      <c r="AN752" s="19"/>
      <c r="AO752" s="19"/>
      <c r="AP752" s="19"/>
      <c r="AQ752" s="19"/>
      <c r="AR752" s="19"/>
      <c r="AS752" s="19"/>
      <c r="AT752" s="19"/>
      <c r="AU752" s="19"/>
    </row>
    <row r="753" spans="27:48">
      <c r="AA753" s="19"/>
      <c r="AB753" s="19"/>
      <c r="AC753" s="19"/>
      <c r="AD753" s="19"/>
      <c r="AE753" s="19"/>
      <c r="AG753" s="137"/>
      <c r="AN753" s="19"/>
      <c r="AO753" s="19"/>
      <c r="AP753" s="19"/>
      <c r="AQ753" s="19"/>
      <c r="AR753" s="19"/>
      <c r="AS753" s="19"/>
      <c r="AT753" s="19"/>
      <c r="AU753" s="19"/>
    </row>
    <row r="754" spans="27:48">
      <c r="AA754" s="19"/>
      <c r="AB754" s="19"/>
      <c r="AC754" s="19"/>
      <c r="AD754" s="19"/>
      <c r="AE754" s="19"/>
      <c r="AG754" s="137"/>
      <c r="AN754" s="19"/>
      <c r="AO754" s="19"/>
      <c r="AP754" s="19"/>
      <c r="AQ754" s="19"/>
      <c r="AR754" s="19"/>
      <c r="AS754" s="19"/>
      <c r="AT754" s="19"/>
      <c r="AU754" s="19"/>
    </row>
    <row r="755" spans="27:48">
      <c r="AA755" s="19"/>
      <c r="AB755" s="19"/>
      <c r="AC755" s="19"/>
      <c r="AD755" s="19"/>
      <c r="AE755" s="19"/>
      <c r="AG755" s="137"/>
      <c r="AN755" s="19"/>
      <c r="AO755" s="19"/>
      <c r="AP755" s="19"/>
      <c r="AQ755" s="19"/>
      <c r="AR755" s="19"/>
      <c r="AS755" s="19"/>
      <c r="AT755" s="19"/>
      <c r="AU755" s="19"/>
    </row>
    <row r="756" spans="27:48">
      <c r="AA756" s="19"/>
      <c r="AB756" s="19"/>
      <c r="AC756" s="19"/>
      <c r="AD756" s="19"/>
      <c r="AE756" s="19"/>
      <c r="AG756" s="137"/>
      <c r="AN756" s="19"/>
      <c r="AO756" s="19"/>
      <c r="AP756" s="19"/>
      <c r="AQ756" s="19"/>
      <c r="AR756" s="19"/>
      <c r="AS756" s="19"/>
      <c r="AT756" s="19"/>
      <c r="AU756" s="19"/>
    </row>
    <row r="757" spans="27:48">
      <c r="AA757" s="19"/>
      <c r="AB757" s="19"/>
      <c r="AC757" s="19"/>
      <c r="AD757" s="19"/>
      <c r="AE757" s="19"/>
      <c r="AG757" s="137"/>
      <c r="AN757" s="19"/>
      <c r="AO757" s="19"/>
      <c r="AP757" s="19"/>
      <c r="AQ757" s="19"/>
      <c r="AR757" s="19"/>
      <c r="AS757" s="19"/>
      <c r="AT757" s="19"/>
      <c r="AU757" s="19"/>
    </row>
    <row r="758" spans="27:48">
      <c r="AA758" s="19"/>
      <c r="AB758" s="19"/>
      <c r="AC758" s="19"/>
      <c r="AD758" s="19"/>
      <c r="AE758" s="19"/>
      <c r="AG758" s="137"/>
      <c r="AN758" s="19"/>
      <c r="AO758" s="19"/>
      <c r="AP758" s="19"/>
      <c r="AQ758" s="19"/>
      <c r="AR758" s="19"/>
      <c r="AS758" s="19"/>
      <c r="AT758" s="19"/>
      <c r="AU758" s="19"/>
    </row>
    <row r="759" spans="27:48">
      <c r="AA759" s="19"/>
      <c r="AB759" s="19"/>
      <c r="AC759" s="19"/>
      <c r="AD759" s="19"/>
      <c r="AE759" s="19"/>
      <c r="AG759" s="137"/>
      <c r="AN759" s="19"/>
      <c r="AO759" s="19"/>
      <c r="AP759" s="19"/>
      <c r="AQ759" s="19"/>
      <c r="AR759" s="19"/>
      <c r="AS759" s="19"/>
      <c r="AT759" s="19"/>
      <c r="AU759" s="19"/>
      <c r="AV759" s="19"/>
    </row>
    <row r="760" spans="27:48">
      <c r="AA760" s="19"/>
      <c r="AB760" s="19"/>
      <c r="AC760" s="19"/>
      <c r="AD760" s="19"/>
      <c r="AE760" s="19"/>
      <c r="AG760" s="137"/>
      <c r="AN760" s="19"/>
      <c r="AO760" s="19"/>
      <c r="AP760" s="19"/>
      <c r="AQ760" s="19"/>
      <c r="AR760" s="19"/>
      <c r="AS760" s="19"/>
      <c r="AT760" s="19"/>
      <c r="AU760" s="19"/>
    </row>
    <row r="761" spans="27:48">
      <c r="AA761" s="19"/>
      <c r="AB761" s="19"/>
      <c r="AC761" s="19"/>
      <c r="AD761" s="19"/>
      <c r="AE761" s="19"/>
      <c r="AG761" s="137"/>
      <c r="AN761" s="19"/>
      <c r="AO761" s="19"/>
      <c r="AP761" s="19"/>
      <c r="AQ761" s="19"/>
      <c r="AR761" s="19"/>
      <c r="AS761" s="19"/>
      <c r="AT761" s="19"/>
      <c r="AU761" s="19"/>
    </row>
    <row r="762" spans="27:48">
      <c r="AA762" s="19"/>
      <c r="AB762" s="19"/>
      <c r="AC762" s="19"/>
      <c r="AD762" s="19"/>
      <c r="AE762" s="19"/>
      <c r="AG762" s="137"/>
      <c r="AN762" s="19"/>
      <c r="AO762" s="19"/>
      <c r="AP762" s="19"/>
      <c r="AQ762" s="19"/>
      <c r="AR762" s="19"/>
      <c r="AS762" s="19"/>
      <c r="AT762" s="19"/>
      <c r="AU762" s="19"/>
    </row>
    <row r="763" spans="27:48">
      <c r="AA763" s="19"/>
      <c r="AB763" s="19"/>
      <c r="AC763" s="19"/>
      <c r="AD763" s="19"/>
      <c r="AE763" s="19"/>
      <c r="AG763" s="137"/>
      <c r="AN763" s="19"/>
      <c r="AO763" s="19"/>
      <c r="AP763" s="19"/>
      <c r="AQ763" s="19"/>
      <c r="AR763" s="19"/>
      <c r="AS763" s="19"/>
      <c r="AT763" s="19"/>
      <c r="AU763" s="19"/>
    </row>
    <row r="764" spans="27:48">
      <c r="AA764" s="19"/>
      <c r="AB764" s="19"/>
      <c r="AC764" s="19"/>
      <c r="AD764" s="19"/>
      <c r="AE764" s="19"/>
      <c r="AG764" s="137"/>
      <c r="AN764" s="19"/>
      <c r="AO764" s="19"/>
      <c r="AP764" s="19"/>
      <c r="AQ764" s="19"/>
      <c r="AR764" s="19"/>
      <c r="AS764" s="19"/>
      <c r="AT764" s="19"/>
      <c r="AU764" s="19"/>
    </row>
    <row r="765" spans="27:48">
      <c r="AA765" s="19"/>
      <c r="AB765" s="19"/>
      <c r="AC765" s="19"/>
      <c r="AD765" s="19"/>
      <c r="AE765" s="19"/>
      <c r="AG765" s="137"/>
      <c r="AN765" s="19"/>
      <c r="AO765" s="19"/>
      <c r="AP765" s="19"/>
      <c r="AQ765" s="19"/>
      <c r="AR765" s="19"/>
      <c r="AS765" s="19"/>
      <c r="AT765" s="19"/>
      <c r="AU765" s="19"/>
    </row>
    <row r="766" spans="27:48">
      <c r="AA766" s="19"/>
      <c r="AB766" s="19"/>
      <c r="AC766" s="19"/>
      <c r="AD766" s="19"/>
      <c r="AE766" s="19"/>
      <c r="AG766" s="137"/>
      <c r="AN766" s="19"/>
      <c r="AO766" s="19"/>
      <c r="AP766" s="19"/>
      <c r="AQ766" s="19"/>
      <c r="AR766" s="19"/>
      <c r="AS766" s="19"/>
      <c r="AT766" s="19"/>
      <c r="AU766" s="19"/>
    </row>
    <row r="767" spans="27:48">
      <c r="AA767" s="19"/>
      <c r="AB767" s="19"/>
      <c r="AC767" s="19"/>
      <c r="AD767" s="19"/>
      <c r="AE767" s="19"/>
      <c r="AG767" s="137"/>
      <c r="AN767" s="19"/>
      <c r="AO767" s="19"/>
      <c r="AP767" s="19"/>
      <c r="AQ767" s="19"/>
      <c r="AR767" s="19"/>
      <c r="AS767" s="19"/>
      <c r="AT767" s="19"/>
      <c r="AU767" s="19"/>
    </row>
    <row r="768" spans="27:48">
      <c r="AA768" s="19"/>
      <c r="AB768" s="19"/>
      <c r="AC768" s="19"/>
      <c r="AD768" s="19"/>
      <c r="AE768" s="19"/>
      <c r="AG768" s="137"/>
      <c r="AN768" s="19"/>
      <c r="AO768" s="19"/>
      <c r="AP768" s="19"/>
      <c r="AQ768" s="19"/>
      <c r="AR768" s="19"/>
      <c r="AS768" s="19"/>
      <c r="AT768" s="19"/>
      <c r="AU768" s="19"/>
    </row>
    <row r="769" spans="27:64">
      <c r="AA769" s="19"/>
      <c r="AB769" s="19"/>
      <c r="AC769" s="19"/>
      <c r="AD769" s="19"/>
      <c r="AE769" s="19"/>
      <c r="AG769" s="137"/>
      <c r="AN769" s="19"/>
      <c r="AO769" s="19"/>
      <c r="AP769" s="19"/>
      <c r="AQ769" s="19"/>
      <c r="AR769" s="19"/>
      <c r="AS769" s="19"/>
      <c r="AT769" s="19"/>
      <c r="AU769" s="19"/>
      <c r="AV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</row>
    <row r="770" spans="27:64">
      <c r="AA770" s="19"/>
      <c r="AB770" s="19"/>
      <c r="AC770" s="19"/>
      <c r="AD770" s="19"/>
      <c r="AE770" s="19"/>
      <c r="AG770" s="137"/>
      <c r="AN770" s="19"/>
      <c r="AO770" s="19"/>
      <c r="AP770" s="19"/>
      <c r="AQ770" s="19"/>
      <c r="AR770" s="19"/>
      <c r="AS770" s="19"/>
      <c r="AT770" s="19"/>
      <c r="AU770" s="19"/>
    </row>
    <row r="771" spans="27:64">
      <c r="AA771" s="19"/>
      <c r="AB771" s="19"/>
      <c r="AC771" s="19"/>
      <c r="AD771" s="19"/>
      <c r="AE771" s="19"/>
      <c r="AG771" s="137"/>
      <c r="AN771" s="19"/>
      <c r="AO771" s="19"/>
      <c r="AP771" s="19"/>
      <c r="AQ771" s="19"/>
      <c r="AR771" s="19"/>
      <c r="AS771" s="19"/>
      <c r="AT771" s="19"/>
      <c r="AU771" s="19"/>
    </row>
    <row r="772" spans="27:64">
      <c r="AA772" s="19"/>
      <c r="AB772" s="19"/>
      <c r="AC772" s="19"/>
      <c r="AD772" s="19"/>
      <c r="AE772" s="19"/>
      <c r="AG772" s="137"/>
      <c r="AN772" s="19"/>
      <c r="AO772" s="19"/>
      <c r="AP772" s="19"/>
      <c r="AQ772" s="19"/>
      <c r="AR772" s="19"/>
      <c r="AS772" s="19"/>
      <c r="AT772" s="19"/>
      <c r="AU772" s="19"/>
    </row>
    <row r="773" spans="27:64">
      <c r="AA773" s="19"/>
      <c r="AB773" s="19"/>
      <c r="AC773" s="19"/>
      <c r="AD773" s="19"/>
      <c r="AE773" s="19"/>
      <c r="AG773" s="137"/>
      <c r="AN773" s="19"/>
      <c r="AO773" s="19"/>
      <c r="AP773" s="19"/>
      <c r="AQ773" s="19"/>
      <c r="AR773" s="19"/>
      <c r="AS773" s="19"/>
      <c r="AT773" s="19"/>
      <c r="AU773" s="19"/>
    </row>
    <row r="774" spans="27:64">
      <c r="AA774" s="19"/>
      <c r="AB774" s="19"/>
      <c r="AC774" s="19"/>
      <c r="AD774" s="19"/>
      <c r="AE774" s="19"/>
      <c r="AG774" s="137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</row>
    <row r="775" spans="27:64">
      <c r="AA775" s="19"/>
      <c r="AB775" s="19"/>
      <c r="AC775" s="19"/>
      <c r="AD775" s="19"/>
      <c r="AE775" s="19"/>
      <c r="AG775" s="137"/>
      <c r="AN775" s="19"/>
      <c r="AO775" s="19"/>
      <c r="AP775" s="19"/>
      <c r="AQ775" s="19"/>
      <c r="AR775" s="19"/>
      <c r="AS775" s="19"/>
      <c r="AT775" s="19"/>
      <c r="AU775" s="19"/>
    </row>
    <row r="776" spans="27:64">
      <c r="AA776" s="19"/>
      <c r="AB776" s="19"/>
      <c r="AC776" s="19"/>
      <c r="AD776" s="19"/>
      <c r="AE776" s="19"/>
      <c r="AG776" s="137"/>
      <c r="AN776" s="19"/>
      <c r="AO776" s="19"/>
      <c r="AP776" s="19"/>
      <c r="AQ776" s="19"/>
      <c r="AR776" s="19"/>
      <c r="AS776" s="19"/>
      <c r="AT776" s="19"/>
      <c r="AU776" s="19"/>
    </row>
    <row r="777" spans="27:64">
      <c r="AA777" s="19"/>
      <c r="AB777" s="19"/>
      <c r="AC777" s="19"/>
      <c r="AD777" s="19"/>
      <c r="AE777" s="19"/>
      <c r="AG777" s="137"/>
      <c r="AN777" s="19"/>
      <c r="AO777" s="19"/>
      <c r="AP777" s="19"/>
      <c r="AQ777" s="19"/>
      <c r="AR777" s="19"/>
      <c r="AS777" s="19"/>
      <c r="AT777" s="19"/>
      <c r="AU777" s="19"/>
    </row>
    <row r="778" spans="27:64">
      <c r="AA778" s="19"/>
      <c r="AB778" s="19"/>
      <c r="AC778" s="19"/>
      <c r="AD778" s="19"/>
      <c r="AE778" s="19"/>
      <c r="AG778" s="137"/>
      <c r="AN778" s="19"/>
      <c r="AO778" s="19"/>
      <c r="AP778" s="19"/>
      <c r="AQ778" s="19"/>
      <c r="AR778" s="19"/>
      <c r="AS778" s="19"/>
      <c r="AT778" s="19"/>
      <c r="AU778" s="19"/>
    </row>
    <row r="779" spans="27:64">
      <c r="AA779" s="19"/>
      <c r="AB779" s="19"/>
      <c r="AC779" s="19"/>
      <c r="AD779" s="19"/>
      <c r="AE779" s="19"/>
      <c r="AG779" s="137"/>
      <c r="AN779" s="19"/>
      <c r="AO779" s="19"/>
      <c r="AP779" s="19"/>
      <c r="AQ779" s="19"/>
      <c r="AR779" s="19"/>
      <c r="AS779" s="19"/>
      <c r="AT779" s="19"/>
      <c r="AU779" s="19"/>
    </row>
    <row r="780" spans="27:64">
      <c r="AA780" s="19"/>
      <c r="AB780" s="19"/>
      <c r="AC780" s="19"/>
      <c r="AD780" s="19"/>
      <c r="AE780" s="19"/>
      <c r="AG780" s="137"/>
      <c r="AN780" s="19"/>
      <c r="AO780" s="19"/>
      <c r="AP780" s="19"/>
      <c r="AQ780" s="19"/>
      <c r="AR780" s="19"/>
      <c r="AS780" s="19"/>
      <c r="AT780" s="19"/>
      <c r="AU780" s="19"/>
    </row>
    <row r="781" spans="27:64">
      <c r="AA781" s="19"/>
      <c r="AB781" s="19"/>
      <c r="AC781" s="19"/>
      <c r="AD781" s="19"/>
      <c r="AE781" s="19"/>
      <c r="AG781" s="137"/>
      <c r="AN781" s="19"/>
      <c r="AO781" s="19"/>
      <c r="AP781" s="19"/>
      <c r="AQ781" s="19"/>
      <c r="AR781" s="19"/>
      <c r="AS781" s="19"/>
      <c r="AT781" s="19"/>
      <c r="AU781" s="19"/>
    </row>
    <row r="782" spans="27:64">
      <c r="AA782" s="19"/>
      <c r="AB782" s="19"/>
      <c r="AC782" s="19"/>
      <c r="AD782" s="19"/>
      <c r="AE782" s="19"/>
      <c r="AG782" s="137"/>
      <c r="AN782" s="19"/>
      <c r="AO782" s="19"/>
      <c r="AP782" s="19"/>
      <c r="AQ782" s="19"/>
      <c r="AR782" s="19"/>
      <c r="AS782" s="19"/>
      <c r="AT782" s="19"/>
      <c r="AU782" s="19"/>
    </row>
    <row r="783" spans="27:64">
      <c r="AA783" s="19"/>
      <c r="AB783" s="19"/>
      <c r="AC783" s="19"/>
      <c r="AD783" s="19"/>
      <c r="AE783" s="19"/>
      <c r="AG783" s="137"/>
      <c r="AN783" s="19"/>
      <c r="AO783" s="19"/>
      <c r="AP783" s="19"/>
      <c r="AQ783" s="19"/>
      <c r="AR783" s="19"/>
      <c r="AS783" s="19"/>
      <c r="AT783" s="19"/>
      <c r="AU783" s="19"/>
      <c r="AV783" s="19"/>
    </row>
    <row r="784" spans="27:64">
      <c r="AA784" s="19"/>
      <c r="AB784" s="19"/>
      <c r="AC784" s="19"/>
      <c r="AD784" s="19"/>
      <c r="AE784" s="19"/>
      <c r="AG784" s="137"/>
      <c r="AN784" s="19"/>
      <c r="AO784" s="19"/>
      <c r="AP784" s="19"/>
      <c r="AQ784" s="19"/>
      <c r="AR784" s="19"/>
      <c r="AS784" s="19"/>
      <c r="AT784" s="19"/>
      <c r="AU784" s="19"/>
    </row>
    <row r="785" spans="27:47">
      <c r="AA785" s="19"/>
      <c r="AB785" s="19"/>
      <c r="AC785" s="19"/>
      <c r="AD785" s="19"/>
      <c r="AE785" s="19"/>
      <c r="AG785" s="137"/>
      <c r="AN785" s="19"/>
      <c r="AO785" s="19"/>
      <c r="AP785" s="19"/>
      <c r="AQ785" s="19"/>
      <c r="AR785" s="19"/>
      <c r="AS785" s="19"/>
      <c r="AT785" s="19"/>
      <c r="AU785" s="19"/>
    </row>
    <row r="786" spans="27:47">
      <c r="AA786" s="19"/>
      <c r="AB786" s="19"/>
      <c r="AC786" s="19"/>
      <c r="AD786" s="19"/>
      <c r="AE786" s="19"/>
      <c r="AG786" s="137"/>
      <c r="AN786" s="19"/>
      <c r="AO786" s="19"/>
      <c r="AP786" s="19"/>
      <c r="AQ786" s="19"/>
      <c r="AR786" s="19"/>
      <c r="AS786" s="19"/>
      <c r="AT786" s="19"/>
      <c r="AU786" s="19"/>
    </row>
    <row r="787" spans="27:47">
      <c r="AA787" s="19"/>
      <c r="AB787" s="19"/>
      <c r="AC787" s="19"/>
      <c r="AD787" s="19"/>
      <c r="AE787" s="19"/>
      <c r="AG787" s="137"/>
      <c r="AN787" s="19"/>
      <c r="AO787" s="19"/>
      <c r="AP787" s="19"/>
      <c r="AQ787" s="19"/>
      <c r="AR787" s="19"/>
      <c r="AS787" s="19"/>
      <c r="AT787" s="19"/>
      <c r="AU787" s="19"/>
    </row>
    <row r="788" spans="27:47">
      <c r="AA788" s="19"/>
      <c r="AB788" s="19"/>
      <c r="AC788" s="19"/>
      <c r="AD788" s="19"/>
      <c r="AE788" s="19"/>
      <c r="AG788" s="137"/>
      <c r="AN788" s="19"/>
      <c r="AO788" s="19"/>
      <c r="AP788" s="19"/>
      <c r="AQ788" s="19"/>
      <c r="AR788" s="19"/>
      <c r="AS788" s="19"/>
      <c r="AT788" s="19"/>
      <c r="AU788" s="19"/>
    </row>
    <row r="789" spans="27:47">
      <c r="AA789" s="19"/>
      <c r="AB789" s="19"/>
      <c r="AC789" s="19"/>
      <c r="AD789" s="19"/>
      <c r="AE789" s="19"/>
      <c r="AG789" s="137"/>
      <c r="AN789" s="19"/>
      <c r="AO789" s="19"/>
      <c r="AP789" s="19"/>
      <c r="AQ789" s="19"/>
      <c r="AR789" s="19"/>
      <c r="AS789" s="19"/>
      <c r="AT789" s="19"/>
      <c r="AU789" s="19"/>
    </row>
    <row r="790" spans="27:47">
      <c r="AA790" s="19"/>
      <c r="AB790" s="19"/>
      <c r="AC790" s="19"/>
      <c r="AD790" s="19"/>
      <c r="AE790" s="19"/>
      <c r="AG790" s="137"/>
      <c r="AN790" s="19"/>
      <c r="AO790" s="19"/>
      <c r="AP790" s="19"/>
      <c r="AQ790" s="19"/>
      <c r="AR790" s="19"/>
      <c r="AS790" s="19"/>
      <c r="AT790" s="19"/>
      <c r="AU790" s="19"/>
    </row>
    <row r="791" spans="27:47">
      <c r="AA791" s="19"/>
      <c r="AB791" s="19"/>
      <c r="AC791" s="19"/>
      <c r="AD791" s="19"/>
      <c r="AE791" s="19"/>
      <c r="AG791" s="137"/>
      <c r="AN791" s="19"/>
      <c r="AO791" s="19"/>
      <c r="AP791" s="19"/>
      <c r="AQ791" s="19"/>
      <c r="AR791" s="19"/>
      <c r="AS791" s="19"/>
      <c r="AT791" s="19"/>
      <c r="AU791" s="19"/>
    </row>
    <row r="792" spans="27:47">
      <c r="AA792" s="19"/>
      <c r="AB792" s="19"/>
      <c r="AC792" s="19"/>
      <c r="AD792" s="19"/>
      <c r="AE792" s="19"/>
      <c r="AG792" s="137"/>
      <c r="AN792" s="19"/>
      <c r="AO792" s="19"/>
      <c r="AP792" s="19"/>
      <c r="AQ792" s="19"/>
      <c r="AR792" s="19"/>
      <c r="AS792" s="19"/>
      <c r="AT792" s="19"/>
      <c r="AU792" s="19"/>
    </row>
    <row r="793" spans="27:47">
      <c r="AA793" s="19"/>
      <c r="AB793" s="19"/>
      <c r="AC793" s="19"/>
      <c r="AD793" s="19"/>
      <c r="AE793" s="19"/>
      <c r="AG793" s="137"/>
      <c r="AN793" s="19"/>
      <c r="AO793" s="19"/>
      <c r="AP793" s="19"/>
      <c r="AQ793" s="19"/>
      <c r="AR793" s="19"/>
      <c r="AS793" s="19"/>
      <c r="AT793" s="19"/>
      <c r="AU793" s="19"/>
    </row>
    <row r="794" spans="27:47">
      <c r="AA794" s="19"/>
      <c r="AB794" s="19"/>
      <c r="AC794" s="19"/>
      <c r="AD794" s="19"/>
      <c r="AE794" s="19"/>
      <c r="AG794" s="137"/>
      <c r="AN794" s="19"/>
      <c r="AO794" s="19"/>
      <c r="AP794" s="19"/>
      <c r="AQ794" s="19"/>
      <c r="AR794" s="19"/>
      <c r="AS794" s="19"/>
      <c r="AT794" s="19"/>
      <c r="AU794" s="19"/>
    </row>
    <row r="795" spans="27:47">
      <c r="AA795" s="19"/>
      <c r="AB795" s="19"/>
      <c r="AC795" s="19"/>
      <c r="AD795" s="19"/>
      <c r="AE795" s="19"/>
      <c r="AG795" s="137"/>
      <c r="AN795" s="19"/>
      <c r="AO795" s="19"/>
      <c r="AP795" s="19"/>
      <c r="AQ795" s="19"/>
      <c r="AR795" s="19"/>
      <c r="AS795" s="19"/>
      <c r="AT795" s="19"/>
      <c r="AU795" s="19"/>
    </row>
    <row r="796" spans="27:47">
      <c r="AA796" s="19"/>
      <c r="AB796" s="19"/>
      <c r="AC796" s="19"/>
      <c r="AD796" s="19"/>
      <c r="AE796" s="19"/>
      <c r="AG796" s="137"/>
      <c r="AN796" s="19"/>
      <c r="AO796" s="19"/>
      <c r="AP796" s="19"/>
      <c r="AQ796" s="19"/>
      <c r="AR796" s="19"/>
      <c r="AS796" s="19"/>
      <c r="AT796" s="19"/>
      <c r="AU796" s="19"/>
    </row>
    <row r="797" spans="27:47">
      <c r="AA797" s="19"/>
      <c r="AB797" s="19"/>
      <c r="AC797" s="19"/>
      <c r="AD797" s="19"/>
      <c r="AE797" s="19"/>
      <c r="AG797" s="137"/>
      <c r="AN797" s="19"/>
      <c r="AO797" s="19"/>
      <c r="AP797" s="19"/>
      <c r="AQ797" s="19"/>
      <c r="AR797" s="19"/>
      <c r="AS797" s="19"/>
      <c r="AT797" s="19"/>
      <c r="AU797" s="19"/>
    </row>
    <row r="798" spans="27:47">
      <c r="AA798" s="19"/>
      <c r="AB798" s="19"/>
      <c r="AC798" s="19"/>
      <c r="AD798" s="19"/>
      <c r="AE798" s="19"/>
      <c r="AG798" s="137"/>
      <c r="AN798" s="19"/>
      <c r="AO798" s="19"/>
      <c r="AP798" s="19"/>
      <c r="AQ798" s="19"/>
      <c r="AR798" s="19"/>
      <c r="AS798" s="19"/>
      <c r="AT798" s="19"/>
      <c r="AU798" s="19"/>
    </row>
    <row r="799" spans="27:47">
      <c r="AA799" s="19"/>
      <c r="AB799" s="19"/>
      <c r="AC799" s="19"/>
      <c r="AD799" s="19"/>
      <c r="AE799" s="19"/>
      <c r="AG799" s="137"/>
      <c r="AN799" s="19"/>
      <c r="AO799" s="19"/>
      <c r="AP799" s="19"/>
      <c r="AQ799" s="19"/>
      <c r="AR799" s="19"/>
      <c r="AS799" s="19"/>
      <c r="AT799" s="19"/>
      <c r="AU799" s="19"/>
    </row>
    <row r="800" spans="27:47">
      <c r="AA800" s="19"/>
      <c r="AB800" s="19"/>
      <c r="AC800" s="19"/>
      <c r="AD800" s="19"/>
      <c r="AE800" s="19"/>
      <c r="AG800" s="137"/>
      <c r="AN800" s="19"/>
      <c r="AO800" s="19"/>
      <c r="AP800" s="19"/>
      <c r="AQ800" s="19"/>
      <c r="AR800" s="19"/>
      <c r="AS800" s="19"/>
      <c r="AT800" s="19"/>
      <c r="AU800" s="19"/>
    </row>
    <row r="801" spans="27:47">
      <c r="AA801" s="19"/>
      <c r="AB801" s="19"/>
      <c r="AC801" s="19"/>
      <c r="AD801" s="19"/>
      <c r="AE801" s="19"/>
      <c r="AG801" s="137"/>
      <c r="AN801" s="19"/>
      <c r="AO801" s="19"/>
      <c r="AP801" s="19"/>
      <c r="AQ801" s="19"/>
      <c r="AR801" s="19"/>
      <c r="AS801" s="19"/>
      <c r="AT801" s="19"/>
      <c r="AU801" s="19"/>
    </row>
    <row r="802" spans="27:47">
      <c r="AA802" s="19"/>
      <c r="AB802" s="19"/>
      <c r="AC802" s="19"/>
      <c r="AD802" s="19"/>
      <c r="AE802" s="19"/>
      <c r="AG802" s="137"/>
      <c r="AN802" s="19"/>
      <c r="AO802" s="19"/>
      <c r="AP802" s="19"/>
      <c r="AQ802" s="19"/>
      <c r="AR802" s="19"/>
      <c r="AS802" s="19"/>
      <c r="AT802" s="19"/>
      <c r="AU802" s="19"/>
    </row>
    <row r="803" spans="27:47">
      <c r="AA803" s="19"/>
      <c r="AB803" s="19"/>
      <c r="AC803" s="19"/>
      <c r="AD803" s="19"/>
      <c r="AE803" s="19"/>
      <c r="AG803" s="137"/>
      <c r="AN803" s="19"/>
      <c r="AO803" s="19"/>
      <c r="AP803" s="19"/>
      <c r="AQ803" s="19"/>
      <c r="AR803" s="19"/>
      <c r="AS803" s="19"/>
      <c r="AT803" s="19"/>
      <c r="AU803" s="19"/>
    </row>
    <row r="804" spans="27:47">
      <c r="AA804" s="19"/>
      <c r="AB804" s="19"/>
      <c r="AC804" s="19"/>
      <c r="AD804" s="19"/>
      <c r="AE804" s="19"/>
      <c r="AG804" s="137"/>
      <c r="AN804" s="19"/>
      <c r="AO804" s="19"/>
      <c r="AP804" s="19"/>
      <c r="AQ804" s="19"/>
      <c r="AR804" s="19"/>
      <c r="AS804" s="19"/>
      <c r="AT804" s="19"/>
      <c r="AU804" s="19"/>
    </row>
    <row r="805" spans="27:47">
      <c r="AA805" s="19"/>
      <c r="AB805" s="19"/>
      <c r="AC805" s="19"/>
      <c r="AD805" s="19"/>
      <c r="AE805" s="19"/>
      <c r="AG805" s="137"/>
      <c r="AN805" s="19"/>
      <c r="AO805" s="19"/>
      <c r="AP805" s="19"/>
      <c r="AQ805" s="19"/>
      <c r="AR805" s="19"/>
      <c r="AS805" s="19"/>
      <c r="AT805" s="19"/>
      <c r="AU805" s="19"/>
    </row>
    <row r="806" spans="27:47">
      <c r="AA806" s="19"/>
      <c r="AB806" s="19"/>
      <c r="AC806" s="19"/>
      <c r="AD806" s="19"/>
      <c r="AE806" s="19"/>
      <c r="AG806" s="137"/>
      <c r="AN806" s="19"/>
      <c r="AO806" s="19"/>
      <c r="AP806" s="19"/>
      <c r="AQ806" s="19"/>
      <c r="AR806" s="19"/>
      <c r="AS806" s="19"/>
      <c r="AT806" s="19"/>
      <c r="AU806" s="19"/>
    </row>
    <row r="807" spans="27:47">
      <c r="AA807" s="19"/>
      <c r="AB807" s="19"/>
      <c r="AC807" s="19"/>
      <c r="AD807" s="19"/>
      <c r="AE807" s="19"/>
      <c r="AG807" s="137"/>
      <c r="AN807" s="19"/>
      <c r="AO807" s="19"/>
      <c r="AP807" s="19"/>
      <c r="AQ807" s="19"/>
      <c r="AR807" s="19"/>
      <c r="AS807" s="19"/>
      <c r="AT807" s="19"/>
      <c r="AU807" s="19"/>
    </row>
    <row r="808" spans="27:47">
      <c r="AA808" s="19"/>
      <c r="AB808" s="19"/>
      <c r="AC808" s="19"/>
      <c r="AD808" s="19"/>
      <c r="AE808" s="19"/>
      <c r="AG808" s="137"/>
      <c r="AN808" s="19"/>
      <c r="AO808" s="19"/>
      <c r="AP808" s="19"/>
      <c r="AQ808" s="19"/>
      <c r="AR808" s="19"/>
      <c r="AS808" s="19"/>
      <c r="AT808" s="19"/>
      <c r="AU808" s="19"/>
    </row>
    <row r="809" spans="27:47">
      <c r="AA809" s="19"/>
      <c r="AB809" s="19"/>
      <c r="AC809" s="19"/>
      <c r="AD809" s="19"/>
      <c r="AE809" s="19"/>
      <c r="AG809" s="137"/>
      <c r="AN809" s="19"/>
      <c r="AO809" s="19"/>
      <c r="AP809" s="19"/>
      <c r="AQ809" s="19"/>
      <c r="AR809" s="19"/>
      <c r="AS809" s="19"/>
      <c r="AT809" s="19"/>
      <c r="AU809" s="19"/>
    </row>
    <row r="810" spans="27:47">
      <c r="AA810" s="19"/>
      <c r="AB810" s="19"/>
      <c r="AC810" s="19"/>
      <c r="AD810" s="19"/>
      <c r="AE810" s="19"/>
      <c r="AG810" s="137"/>
      <c r="AN810" s="19"/>
      <c r="AO810" s="19"/>
      <c r="AP810" s="19"/>
      <c r="AQ810" s="19"/>
      <c r="AR810" s="19"/>
      <c r="AS810" s="19"/>
      <c r="AT810" s="19"/>
      <c r="AU810" s="19"/>
    </row>
    <row r="811" spans="27:47">
      <c r="AA811" s="19"/>
      <c r="AB811" s="19"/>
      <c r="AC811" s="19"/>
      <c r="AD811" s="19"/>
      <c r="AE811" s="19"/>
      <c r="AG811" s="137"/>
      <c r="AN811" s="19"/>
      <c r="AO811" s="19"/>
      <c r="AP811" s="19"/>
      <c r="AQ811" s="19"/>
      <c r="AR811" s="19"/>
      <c r="AS811" s="19"/>
      <c r="AT811" s="19"/>
      <c r="AU811" s="19"/>
    </row>
    <row r="812" spans="27:47">
      <c r="AA812" s="19"/>
      <c r="AB812" s="19"/>
      <c r="AC812" s="19"/>
      <c r="AD812" s="19"/>
      <c r="AE812" s="19"/>
      <c r="AG812" s="137"/>
      <c r="AN812" s="19"/>
      <c r="AO812" s="19"/>
      <c r="AP812" s="19"/>
      <c r="AQ812" s="19"/>
      <c r="AR812" s="19"/>
      <c r="AS812" s="19"/>
      <c r="AT812" s="19"/>
      <c r="AU812" s="19"/>
    </row>
    <row r="813" spans="27:47">
      <c r="AA813" s="19"/>
      <c r="AB813" s="19"/>
      <c r="AC813" s="19"/>
      <c r="AD813" s="19"/>
      <c r="AE813" s="19"/>
      <c r="AG813" s="137"/>
      <c r="AN813" s="19"/>
      <c r="AO813" s="19"/>
      <c r="AP813" s="19"/>
      <c r="AQ813" s="19"/>
      <c r="AR813" s="19"/>
      <c r="AS813" s="19"/>
      <c r="AT813" s="19"/>
      <c r="AU813" s="19"/>
    </row>
    <row r="814" spans="27:47">
      <c r="AA814" s="19"/>
      <c r="AB814" s="19"/>
      <c r="AC814" s="19"/>
      <c r="AD814" s="19"/>
      <c r="AE814" s="19"/>
      <c r="AG814" s="137"/>
      <c r="AN814" s="19"/>
      <c r="AO814" s="19"/>
      <c r="AP814" s="19"/>
      <c r="AQ814" s="19"/>
      <c r="AR814" s="19"/>
      <c r="AS814" s="19"/>
      <c r="AT814" s="19"/>
      <c r="AU814" s="19"/>
    </row>
    <row r="815" spans="27:47">
      <c r="AA815" s="19"/>
      <c r="AB815" s="19"/>
      <c r="AC815" s="19"/>
      <c r="AD815" s="19"/>
      <c r="AE815" s="19"/>
      <c r="AG815" s="137"/>
      <c r="AN815" s="19"/>
      <c r="AO815" s="19"/>
      <c r="AP815" s="19"/>
      <c r="AQ815" s="19"/>
      <c r="AR815" s="19"/>
      <c r="AS815" s="19"/>
      <c r="AT815" s="19"/>
      <c r="AU815" s="19"/>
    </row>
    <row r="816" spans="27:47">
      <c r="AA816" s="19"/>
      <c r="AB816" s="19"/>
      <c r="AC816" s="19"/>
      <c r="AD816" s="19"/>
      <c r="AE816" s="19"/>
      <c r="AG816" s="137"/>
      <c r="AN816" s="19"/>
      <c r="AO816" s="19"/>
      <c r="AP816" s="19"/>
      <c r="AQ816" s="19"/>
      <c r="AR816" s="19"/>
      <c r="AS816" s="19"/>
      <c r="AT816" s="19"/>
      <c r="AU816" s="19"/>
    </row>
    <row r="817" spans="27:64">
      <c r="AA817" s="19"/>
      <c r="AB817" s="19"/>
      <c r="AC817" s="19"/>
      <c r="AD817" s="19"/>
      <c r="AE817" s="19"/>
      <c r="AG817" s="137"/>
      <c r="AN817" s="19"/>
      <c r="AO817" s="19"/>
      <c r="AP817" s="19"/>
      <c r="AQ817" s="19"/>
      <c r="AR817" s="19"/>
      <c r="AS817" s="19"/>
      <c r="AT817" s="19"/>
      <c r="AU817" s="19"/>
    </row>
    <row r="818" spans="27:64">
      <c r="AA818" s="19"/>
      <c r="AB818" s="19"/>
      <c r="AC818" s="19"/>
      <c r="AD818" s="19"/>
      <c r="AE818" s="19"/>
      <c r="AG818" s="137"/>
      <c r="AN818" s="19"/>
      <c r="AO818" s="19"/>
      <c r="AP818" s="19"/>
      <c r="AQ818" s="19"/>
      <c r="AR818" s="19"/>
      <c r="AS818" s="19"/>
      <c r="AT818" s="19"/>
      <c r="AU818" s="19"/>
    </row>
    <row r="819" spans="27:64">
      <c r="AA819" s="19"/>
      <c r="AB819" s="19"/>
      <c r="AC819" s="19"/>
      <c r="AD819" s="19"/>
      <c r="AE819" s="19"/>
      <c r="AG819" s="137"/>
      <c r="AN819" s="19"/>
      <c r="AO819" s="19"/>
      <c r="AP819" s="19"/>
      <c r="AQ819" s="19"/>
      <c r="AR819" s="19"/>
      <c r="AS819" s="19"/>
      <c r="AT819" s="19"/>
      <c r="AU819" s="19"/>
    </row>
    <row r="820" spans="27:64">
      <c r="AA820" s="19"/>
      <c r="AB820" s="19"/>
      <c r="AC820" s="19"/>
      <c r="AD820" s="19"/>
      <c r="AE820" s="19"/>
      <c r="AG820" s="137"/>
      <c r="AN820" s="19"/>
      <c r="AO820" s="19"/>
      <c r="AP820" s="19"/>
      <c r="AQ820" s="19"/>
      <c r="AR820" s="19"/>
      <c r="AS820" s="19"/>
      <c r="AT820" s="19"/>
      <c r="AU820" s="19"/>
    </row>
    <row r="821" spans="27:64">
      <c r="AA821" s="19"/>
      <c r="AB821" s="19"/>
      <c r="AC821" s="19"/>
      <c r="AD821" s="19"/>
      <c r="AE821" s="19"/>
      <c r="AG821" s="137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</row>
    <row r="822" spans="27:64">
      <c r="AA822" s="19"/>
      <c r="AB822" s="19"/>
      <c r="AC822" s="19"/>
      <c r="AD822" s="19"/>
      <c r="AE822" s="19"/>
      <c r="AG822" s="137"/>
      <c r="AN822" s="19"/>
      <c r="AO822" s="19"/>
      <c r="AP822" s="19"/>
      <c r="AQ822" s="19"/>
      <c r="AR822" s="19"/>
      <c r="AS822" s="19"/>
      <c r="AT822" s="19"/>
      <c r="AU822" s="19"/>
      <c r="AV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</row>
    <row r="823" spans="27:64">
      <c r="AA823" s="19"/>
      <c r="AB823" s="19"/>
      <c r="AC823" s="19"/>
      <c r="AD823" s="19"/>
      <c r="AE823" s="19"/>
      <c r="AG823" s="137"/>
      <c r="AN823" s="19"/>
      <c r="AO823" s="19"/>
      <c r="AP823" s="19"/>
      <c r="AQ823" s="19"/>
      <c r="AR823" s="19"/>
      <c r="AS823" s="19"/>
      <c r="AT823" s="19"/>
      <c r="AU823" s="19"/>
    </row>
    <row r="824" spans="27:64">
      <c r="AA824" s="19"/>
      <c r="AB824" s="19"/>
      <c r="AC824" s="19"/>
      <c r="AD824" s="19"/>
      <c r="AE824" s="19"/>
      <c r="AG824" s="137"/>
      <c r="AN824" s="19"/>
      <c r="AO824" s="19"/>
      <c r="AP824" s="19"/>
      <c r="AQ824" s="19"/>
      <c r="AR824" s="19"/>
      <c r="AS824" s="19"/>
      <c r="AT824" s="19"/>
      <c r="AU824" s="19"/>
    </row>
    <row r="825" spans="27:64">
      <c r="AA825" s="19"/>
      <c r="AB825" s="19"/>
      <c r="AC825" s="19"/>
      <c r="AD825" s="19"/>
      <c r="AE825" s="19"/>
      <c r="AG825" s="137"/>
      <c r="AN825" s="19"/>
      <c r="AO825" s="19"/>
      <c r="AP825" s="19"/>
      <c r="AQ825" s="19"/>
      <c r="AR825" s="19"/>
      <c r="AS825" s="19"/>
      <c r="AT825" s="19"/>
      <c r="AU825" s="19"/>
    </row>
    <row r="826" spans="27:64">
      <c r="AA826" s="19"/>
      <c r="AB826" s="19"/>
      <c r="AC826" s="19"/>
      <c r="AD826" s="19"/>
      <c r="AE826" s="19"/>
      <c r="AG826" s="137"/>
      <c r="AN826" s="19"/>
      <c r="AO826" s="19"/>
      <c r="AP826" s="19"/>
      <c r="AQ826" s="19"/>
      <c r="AR826" s="19"/>
      <c r="AS826" s="19"/>
      <c r="AT826" s="19"/>
      <c r="AU826" s="19"/>
    </row>
    <row r="827" spans="27:64">
      <c r="AA827" s="19"/>
      <c r="AB827" s="19"/>
      <c r="AC827" s="19"/>
      <c r="AD827" s="19"/>
      <c r="AE827" s="19"/>
      <c r="AG827" s="137"/>
      <c r="AN827" s="19"/>
      <c r="AO827" s="19"/>
      <c r="AP827" s="19"/>
      <c r="AQ827" s="19"/>
      <c r="AR827" s="19"/>
      <c r="AS827" s="19"/>
      <c r="AT827" s="19"/>
      <c r="AU827" s="19"/>
    </row>
    <row r="828" spans="27:64">
      <c r="AA828" s="19"/>
      <c r="AB828" s="19"/>
      <c r="AC828" s="19"/>
      <c r="AD828" s="19"/>
      <c r="AE828" s="19"/>
      <c r="AG828" s="137"/>
      <c r="AN828" s="19"/>
      <c r="AO828" s="19"/>
      <c r="AP828" s="19"/>
      <c r="AQ828" s="19"/>
      <c r="AR828" s="19"/>
      <c r="AS828" s="19"/>
      <c r="AT828" s="19"/>
      <c r="AU828" s="19"/>
    </row>
    <row r="829" spans="27:64">
      <c r="AA829" s="19"/>
      <c r="AB829" s="19"/>
      <c r="AC829" s="19"/>
      <c r="AD829" s="19"/>
      <c r="AE829" s="19"/>
      <c r="AG829" s="137"/>
      <c r="AN829" s="19"/>
      <c r="AO829" s="19"/>
      <c r="AP829" s="19"/>
      <c r="AQ829" s="19"/>
      <c r="AR829" s="19"/>
      <c r="AS829" s="19"/>
      <c r="AT829" s="19"/>
      <c r="AU829" s="19"/>
    </row>
    <row r="830" spans="27:64">
      <c r="AA830" s="19"/>
      <c r="AB830" s="19"/>
      <c r="AC830" s="19"/>
      <c r="AD830" s="19"/>
      <c r="AE830" s="19"/>
      <c r="AG830" s="137"/>
      <c r="AN830" s="19"/>
      <c r="AO830" s="19"/>
      <c r="AP830" s="19"/>
      <c r="AQ830" s="19"/>
      <c r="AR830" s="19"/>
      <c r="AS830" s="19"/>
      <c r="AT830" s="19"/>
      <c r="AU830" s="19"/>
    </row>
    <row r="831" spans="27:64">
      <c r="AA831" s="19"/>
      <c r="AB831" s="19"/>
      <c r="AC831" s="19"/>
      <c r="AD831" s="19"/>
      <c r="AE831" s="19"/>
      <c r="AG831" s="137"/>
      <c r="AN831" s="19"/>
      <c r="AO831" s="19"/>
      <c r="AP831" s="19"/>
      <c r="AQ831" s="19"/>
      <c r="AR831" s="19"/>
      <c r="AS831" s="19"/>
      <c r="AT831" s="19"/>
      <c r="AU831" s="19"/>
    </row>
    <row r="832" spans="27:64">
      <c r="AA832" s="19"/>
      <c r="AB832" s="19"/>
      <c r="AC832" s="19"/>
      <c r="AD832" s="19"/>
      <c r="AE832" s="19"/>
      <c r="AG832" s="137"/>
      <c r="AN832" s="19"/>
      <c r="AO832" s="19"/>
      <c r="AP832" s="19"/>
      <c r="AQ832" s="19"/>
      <c r="AR832" s="19"/>
      <c r="AS832" s="19"/>
      <c r="AT832" s="19"/>
      <c r="AU832" s="19"/>
    </row>
    <row r="833" spans="27:50">
      <c r="AA833" s="19"/>
      <c r="AB833" s="19"/>
      <c r="AC833" s="19"/>
      <c r="AD833" s="19"/>
      <c r="AE833" s="19"/>
      <c r="AG833" s="137"/>
      <c r="AN833" s="19"/>
      <c r="AO833" s="19"/>
      <c r="AP833" s="19"/>
      <c r="AQ833" s="19"/>
      <c r="AR833" s="19"/>
      <c r="AS833" s="19"/>
      <c r="AT833" s="19"/>
      <c r="AU833" s="19"/>
      <c r="AV833" s="19"/>
      <c r="AX833" s="19"/>
    </row>
    <row r="834" spans="27:50">
      <c r="AA834" s="19"/>
      <c r="AB834" s="19"/>
      <c r="AC834" s="19"/>
      <c r="AD834" s="19"/>
      <c r="AE834" s="19"/>
      <c r="AG834" s="137"/>
      <c r="AN834" s="19"/>
      <c r="AO834" s="19"/>
      <c r="AP834" s="19"/>
      <c r="AQ834" s="19"/>
      <c r="AR834" s="19"/>
      <c r="AS834" s="19"/>
      <c r="AT834" s="19"/>
      <c r="AU834" s="19"/>
    </row>
    <row r="835" spans="27:50">
      <c r="AA835" s="19"/>
      <c r="AB835" s="19"/>
      <c r="AC835" s="19"/>
      <c r="AD835" s="19"/>
      <c r="AE835" s="19"/>
      <c r="AG835" s="137"/>
      <c r="AN835" s="19"/>
      <c r="AO835" s="19"/>
      <c r="AP835" s="19"/>
      <c r="AQ835" s="19"/>
      <c r="AR835" s="19"/>
      <c r="AS835" s="19"/>
      <c r="AT835" s="19"/>
      <c r="AU835" s="19"/>
    </row>
    <row r="836" spans="27:50">
      <c r="AA836" s="19"/>
      <c r="AB836" s="19"/>
      <c r="AC836" s="19"/>
      <c r="AD836" s="19"/>
      <c r="AE836" s="19"/>
      <c r="AG836" s="137"/>
      <c r="AN836" s="19"/>
      <c r="AO836" s="19"/>
      <c r="AP836" s="19"/>
      <c r="AQ836" s="19"/>
      <c r="AR836" s="19"/>
      <c r="AS836" s="19"/>
      <c r="AT836" s="19"/>
      <c r="AU836" s="19"/>
    </row>
    <row r="837" spans="27:50">
      <c r="AA837" s="19"/>
      <c r="AB837" s="19"/>
      <c r="AC837" s="19"/>
      <c r="AD837" s="19"/>
      <c r="AE837" s="19"/>
      <c r="AG837" s="137"/>
      <c r="AN837" s="19"/>
      <c r="AO837" s="19"/>
      <c r="AP837" s="19"/>
      <c r="AQ837" s="19"/>
      <c r="AR837" s="19"/>
      <c r="AS837" s="19"/>
      <c r="AT837" s="19"/>
      <c r="AU837" s="19"/>
    </row>
    <row r="838" spans="27:50">
      <c r="AA838" s="19"/>
      <c r="AB838" s="19"/>
      <c r="AC838" s="19"/>
      <c r="AD838" s="19"/>
      <c r="AE838" s="19"/>
      <c r="AG838" s="137"/>
      <c r="AN838" s="19"/>
      <c r="AO838" s="19"/>
      <c r="AP838" s="19"/>
      <c r="AQ838" s="19"/>
      <c r="AR838" s="19"/>
      <c r="AS838" s="19"/>
      <c r="AT838" s="19"/>
      <c r="AU838" s="19"/>
    </row>
    <row r="839" spans="27:50">
      <c r="AA839" s="19"/>
      <c r="AB839" s="19"/>
      <c r="AC839" s="19"/>
      <c r="AD839" s="19"/>
      <c r="AE839" s="19"/>
      <c r="AG839" s="137"/>
      <c r="AN839" s="19"/>
      <c r="AO839" s="19"/>
      <c r="AP839" s="19"/>
      <c r="AQ839" s="19"/>
      <c r="AR839" s="19"/>
      <c r="AS839" s="19"/>
      <c r="AT839" s="19"/>
      <c r="AU839" s="19"/>
    </row>
    <row r="840" spans="27:50">
      <c r="AA840" s="19"/>
      <c r="AB840" s="19"/>
      <c r="AC840" s="19"/>
      <c r="AD840" s="19"/>
      <c r="AE840" s="19"/>
      <c r="AG840" s="137"/>
      <c r="AN840" s="19"/>
      <c r="AO840" s="19"/>
      <c r="AP840" s="19"/>
      <c r="AQ840" s="19"/>
      <c r="AR840" s="19"/>
      <c r="AS840" s="19"/>
      <c r="AT840" s="19"/>
      <c r="AU840" s="19"/>
    </row>
    <row r="841" spans="27:50">
      <c r="AA841" s="19"/>
      <c r="AB841" s="19"/>
      <c r="AC841" s="19"/>
      <c r="AD841" s="19"/>
      <c r="AE841" s="19"/>
      <c r="AG841" s="137"/>
      <c r="AN841" s="19"/>
      <c r="AO841" s="19"/>
      <c r="AP841" s="19"/>
      <c r="AQ841" s="19"/>
      <c r="AR841" s="19"/>
      <c r="AS841" s="19"/>
      <c r="AT841" s="19"/>
      <c r="AU841" s="19"/>
    </row>
    <row r="842" spans="27:50">
      <c r="AA842" s="19"/>
      <c r="AB842" s="19"/>
      <c r="AC842" s="19"/>
      <c r="AD842" s="19"/>
      <c r="AE842" s="19"/>
      <c r="AG842" s="137"/>
      <c r="AN842" s="19"/>
      <c r="AO842" s="19"/>
      <c r="AP842" s="19"/>
      <c r="AQ842" s="19"/>
      <c r="AR842" s="19"/>
      <c r="AS842" s="19"/>
      <c r="AT842" s="19"/>
      <c r="AU842" s="19"/>
    </row>
    <row r="843" spans="27:50">
      <c r="AA843" s="19"/>
      <c r="AB843" s="19"/>
      <c r="AC843" s="19"/>
      <c r="AD843" s="19"/>
      <c r="AE843" s="19"/>
      <c r="AG843" s="137"/>
      <c r="AN843" s="19"/>
      <c r="AO843" s="19"/>
      <c r="AP843" s="19"/>
      <c r="AQ843" s="19"/>
      <c r="AR843" s="19"/>
      <c r="AS843" s="19"/>
      <c r="AT843" s="19"/>
      <c r="AU843" s="19"/>
    </row>
    <row r="844" spans="27:50">
      <c r="AA844" s="19"/>
      <c r="AB844" s="19"/>
      <c r="AC844" s="19"/>
      <c r="AD844" s="19"/>
      <c r="AE844" s="19"/>
      <c r="AG844" s="137"/>
      <c r="AN844" s="19"/>
      <c r="AO844" s="19"/>
      <c r="AP844" s="19"/>
      <c r="AQ844" s="19"/>
      <c r="AR844" s="19"/>
      <c r="AS844" s="19"/>
      <c r="AT844" s="19"/>
      <c r="AU844" s="19"/>
    </row>
    <row r="845" spans="27:50">
      <c r="AA845" s="19"/>
      <c r="AB845" s="19"/>
      <c r="AC845" s="19"/>
      <c r="AD845" s="19"/>
      <c r="AE845" s="19"/>
      <c r="AG845" s="137"/>
      <c r="AN845" s="19"/>
      <c r="AO845" s="19"/>
      <c r="AP845" s="19"/>
      <c r="AQ845" s="19"/>
      <c r="AR845" s="19"/>
      <c r="AS845" s="19"/>
      <c r="AT845" s="19"/>
      <c r="AU845" s="19"/>
    </row>
    <row r="846" spans="27:50">
      <c r="AA846" s="19"/>
      <c r="AB846" s="19"/>
      <c r="AC846" s="19"/>
      <c r="AD846" s="19"/>
      <c r="AE846" s="19"/>
      <c r="AG846" s="137"/>
      <c r="AN846" s="19"/>
      <c r="AO846" s="19"/>
      <c r="AP846" s="19"/>
      <c r="AQ846" s="19"/>
      <c r="AR846" s="19"/>
      <c r="AS846" s="19"/>
      <c r="AT846" s="19"/>
      <c r="AU846" s="19"/>
    </row>
    <row r="847" spans="27:50">
      <c r="AA847" s="19"/>
      <c r="AB847" s="19"/>
      <c r="AC847" s="19"/>
      <c r="AD847" s="19"/>
      <c r="AE847" s="19"/>
      <c r="AG847" s="137"/>
      <c r="AN847" s="19"/>
      <c r="AO847" s="19"/>
      <c r="AP847" s="19"/>
      <c r="AQ847" s="19"/>
      <c r="AR847" s="19"/>
      <c r="AS847" s="19"/>
      <c r="AT847" s="19"/>
      <c r="AU847" s="19"/>
    </row>
    <row r="848" spans="27:50">
      <c r="AA848" s="19"/>
      <c r="AB848" s="19"/>
      <c r="AC848" s="19"/>
      <c r="AD848" s="19"/>
      <c r="AE848" s="19"/>
      <c r="AG848" s="137"/>
      <c r="AN848" s="19"/>
      <c r="AO848" s="19"/>
      <c r="AP848" s="19"/>
      <c r="AQ848" s="19"/>
      <c r="AR848" s="19"/>
      <c r="AS848" s="19"/>
      <c r="AT848" s="19"/>
      <c r="AU848" s="19"/>
    </row>
    <row r="849" spans="27:47">
      <c r="AA849" s="19"/>
      <c r="AB849" s="19"/>
      <c r="AC849" s="19"/>
      <c r="AD849" s="19"/>
      <c r="AE849" s="19"/>
      <c r="AG849" s="137"/>
      <c r="AN849" s="19"/>
      <c r="AO849" s="19"/>
      <c r="AP849" s="19"/>
      <c r="AQ849" s="19"/>
      <c r="AR849" s="19"/>
      <c r="AS849" s="19"/>
      <c r="AT849" s="19"/>
      <c r="AU849" s="19"/>
    </row>
    <row r="850" spans="27:47">
      <c r="AA850" s="19"/>
      <c r="AB850" s="19"/>
      <c r="AC850" s="19"/>
      <c r="AD850" s="19"/>
      <c r="AE850" s="19"/>
      <c r="AG850" s="137"/>
      <c r="AN850" s="19"/>
      <c r="AO850" s="19"/>
      <c r="AP850" s="19"/>
      <c r="AQ850" s="19"/>
      <c r="AR850" s="19"/>
      <c r="AS850" s="19"/>
      <c r="AT850" s="19"/>
      <c r="AU850" s="19"/>
    </row>
    <row r="851" spans="27:47">
      <c r="AA851" s="19"/>
      <c r="AB851" s="19"/>
      <c r="AC851" s="19"/>
      <c r="AD851" s="19"/>
      <c r="AE851" s="19"/>
      <c r="AG851" s="137"/>
      <c r="AN851" s="19"/>
      <c r="AO851" s="19"/>
      <c r="AP851" s="19"/>
      <c r="AQ851" s="19"/>
      <c r="AR851" s="19"/>
      <c r="AS851" s="19"/>
      <c r="AT851" s="19"/>
      <c r="AU851" s="19"/>
    </row>
    <row r="852" spans="27:47">
      <c r="AA852" s="19"/>
      <c r="AB852" s="19"/>
      <c r="AC852" s="19"/>
      <c r="AD852" s="19"/>
      <c r="AE852" s="19"/>
      <c r="AG852" s="137"/>
      <c r="AN852" s="19"/>
      <c r="AO852" s="19"/>
      <c r="AP852" s="19"/>
      <c r="AQ852" s="19"/>
      <c r="AR852" s="19"/>
      <c r="AS852" s="19"/>
      <c r="AT852" s="19"/>
      <c r="AU852" s="19"/>
    </row>
    <row r="853" spans="27:47">
      <c r="AA853" s="19"/>
      <c r="AB853" s="19"/>
      <c r="AC853" s="19"/>
      <c r="AD853" s="19"/>
      <c r="AE853" s="19"/>
      <c r="AG853" s="137"/>
      <c r="AN853" s="19"/>
      <c r="AO853" s="19"/>
      <c r="AP853" s="19"/>
      <c r="AQ853" s="19"/>
      <c r="AR853" s="19"/>
      <c r="AS853" s="19"/>
      <c r="AT853" s="19"/>
      <c r="AU853" s="19"/>
    </row>
    <row r="854" spans="27:47">
      <c r="AA854" s="19"/>
      <c r="AB854" s="19"/>
      <c r="AC854" s="19"/>
      <c r="AD854" s="19"/>
      <c r="AE854" s="19"/>
      <c r="AG854" s="137"/>
      <c r="AN854" s="19"/>
      <c r="AO854" s="19"/>
      <c r="AP854" s="19"/>
      <c r="AQ854" s="19"/>
      <c r="AR854" s="19"/>
      <c r="AS854" s="19"/>
      <c r="AT854" s="19"/>
      <c r="AU854" s="19"/>
    </row>
    <row r="855" spans="27:47">
      <c r="AA855" s="19"/>
      <c r="AB855" s="19"/>
      <c r="AC855" s="19"/>
      <c r="AD855" s="19"/>
      <c r="AE855" s="19"/>
      <c r="AG855" s="137"/>
      <c r="AN855" s="19"/>
      <c r="AO855" s="19"/>
      <c r="AP855" s="19"/>
      <c r="AQ855" s="19"/>
      <c r="AR855" s="19"/>
      <c r="AS855" s="19"/>
      <c r="AT855" s="19"/>
      <c r="AU855" s="19"/>
    </row>
    <row r="856" spans="27:47">
      <c r="AA856" s="19"/>
      <c r="AB856" s="19"/>
      <c r="AC856" s="19"/>
      <c r="AD856" s="19"/>
      <c r="AE856" s="19"/>
      <c r="AG856" s="137"/>
      <c r="AN856" s="19"/>
      <c r="AO856" s="19"/>
      <c r="AP856" s="19"/>
      <c r="AQ856" s="19"/>
      <c r="AR856" s="19"/>
      <c r="AS856" s="19"/>
      <c r="AT856" s="19"/>
      <c r="AU856" s="19"/>
    </row>
    <row r="857" spans="27:47">
      <c r="AA857" s="19"/>
      <c r="AB857" s="19"/>
      <c r="AC857" s="19"/>
      <c r="AD857" s="19"/>
      <c r="AE857" s="19"/>
      <c r="AG857" s="137"/>
      <c r="AN857" s="19"/>
      <c r="AO857" s="19"/>
      <c r="AP857" s="19"/>
      <c r="AQ857" s="19"/>
      <c r="AR857" s="19"/>
      <c r="AS857" s="19"/>
      <c r="AT857" s="19"/>
      <c r="AU857" s="19"/>
    </row>
    <row r="858" spans="27:47">
      <c r="AA858" s="19"/>
      <c r="AB858" s="19"/>
      <c r="AC858" s="19"/>
      <c r="AD858" s="19"/>
      <c r="AE858" s="19"/>
      <c r="AG858" s="137"/>
      <c r="AN858" s="19"/>
      <c r="AO858" s="19"/>
      <c r="AP858" s="19"/>
      <c r="AQ858" s="19"/>
      <c r="AR858" s="19"/>
      <c r="AS858" s="19"/>
      <c r="AT858" s="19"/>
      <c r="AU858" s="19"/>
    </row>
    <row r="859" spans="27:47">
      <c r="AA859" s="19"/>
      <c r="AB859" s="19"/>
      <c r="AC859" s="19"/>
      <c r="AD859" s="19"/>
      <c r="AE859" s="19"/>
      <c r="AG859" s="137"/>
      <c r="AN859" s="19"/>
      <c r="AO859" s="19"/>
      <c r="AP859" s="19"/>
      <c r="AQ859" s="19"/>
      <c r="AR859" s="19"/>
      <c r="AS859" s="19"/>
      <c r="AT859" s="19"/>
      <c r="AU859" s="19"/>
    </row>
    <row r="860" spans="27:47">
      <c r="AA860" s="19"/>
      <c r="AB860" s="19"/>
      <c r="AC860" s="19"/>
      <c r="AD860" s="19"/>
      <c r="AE860" s="19"/>
      <c r="AG860" s="137"/>
      <c r="AN860" s="19"/>
      <c r="AO860" s="19"/>
      <c r="AP860" s="19"/>
      <c r="AQ860" s="19"/>
      <c r="AR860" s="19"/>
      <c r="AS860" s="19"/>
      <c r="AT860" s="19"/>
      <c r="AU860" s="19"/>
    </row>
    <row r="861" spans="27:47">
      <c r="AA861" s="19"/>
      <c r="AB861" s="19"/>
      <c r="AC861" s="19"/>
      <c r="AD861" s="19"/>
      <c r="AE861" s="19"/>
      <c r="AG861" s="137"/>
      <c r="AN861" s="19"/>
      <c r="AO861" s="19"/>
      <c r="AP861" s="19"/>
      <c r="AQ861" s="19"/>
      <c r="AR861" s="19"/>
      <c r="AS861" s="19"/>
      <c r="AT861" s="19"/>
      <c r="AU861" s="19"/>
    </row>
    <row r="862" spans="27:47">
      <c r="AA862" s="19"/>
      <c r="AB862" s="19"/>
      <c r="AC862" s="19"/>
      <c r="AD862" s="19"/>
      <c r="AE862" s="19"/>
      <c r="AG862" s="137"/>
      <c r="AN862" s="19"/>
      <c r="AO862" s="19"/>
      <c r="AP862" s="19"/>
      <c r="AQ862" s="19"/>
      <c r="AR862" s="19"/>
      <c r="AS862" s="19"/>
      <c r="AT862" s="19"/>
      <c r="AU862" s="19"/>
    </row>
    <row r="863" spans="27:47">
      <c r="AA863" s="19"/>
      <c r="AB863" s="19"/>
      <c r="AC863" s="19"/>
      <c r="AD863" s="19"/>
      <c r="AE863" s="19"/>
      <c r="AG863" s="137"/>
      <c r="AN863" s="19"/>
      <c r="AO863" s="19"/>
      <c r="AP863" s="19"/>
      <c r="AQ863" s="19"/>
      <c r="AR863" s="19"/>
      <c r="AS863" s="19"/>
      <c r="AT863" s="19"/>
      <c r="AU863" s="19"/>
    </row>
    <row r="864" spans="27:47">
      <c r="AA864" s="19"/>
      <c r="AB864" s="19"/>
      <c r="AC864" s="19"/>
      <c r="AD864" s="19"/>
      <c r="AE864" s="19"/>
      <c r="AG864" s="137"/>
      <c r="AN864" s="19"/>
      <c r="AO864" s="19"/>
      <c r="AP864" s="19"/>
      <c r="AQ864" s="19"/>
      <c r="AR864" s="19"/>
      <c r="AS864" s="19"/>
      <c r="AT864" s="19"/>
      <c r="AU864" s="19"/>
    </row>
    <row r="865" spans="27:47">
      <c r="AA865" s="19"/>
      <c r="AB865" s="19"/>
      <c r="AC865" s="19"/>
      <c r="AD865" s="19"/>
      <c r="AE865" s="19"/>
      <c r="AG865" s="137"/>
      <c r="AN865" s="19"/>
      <c r="AO865" s="19"/>
      <c r="AP865" s="19"/>
      <c r="AQ865" s="19"/>
      <c r="AR865" s="19"/>
      <c r="AS865" s="19"/>
      <c r="AT865" s="19"/>
      <c r="AU865" s="19"/>
    </row>
    <row r="866" spans="27:47">
      <c r="AA866" s="19"/>
      <c r="AB866" s="19"/>
      <c r="AC866" s="19"/>
      <c r="AD866" s="19"/>
      <c r="AE866" s="19"/>
      <c r="AG866" s="137"/>
      <c r="AN866" s="19"/>
      <c r="AO866" s="19"/>
      <c r="AP866" s="19"/>
      <c r="AQ866" s="19"/>
      <c r="AR866" s="19"/>
      <c r="AS866" s="19"/>
      <c r="AT866" s="19"/>
      <c r="AU866" s="19"/>
    </row>
    <row r="867" spans="27:47">
      <c r="AA867" s="19"/>
      <c r="AB867" s="19"/>
      <c r="AC867" s="19"/>
      <c r="AD867" s="19"/>
      <c r="AE867" s="19"/>
      <c r="AG867" s="137"/>
      <c r="AN867" s="19"/>
      <c r="AO867" s="19"/>
      <c r="AP867" s="19"/>
      <c r="AQ867" s="19"/>
      <c r="AR867" s="19"/>
      <c r="AS867" s="19"/>
      <c r="AT867" s="19"/>
      <c r="AU867" s="19"/>
    </row>
    <row r="868" spans="27:47">
      <c r="AA868" s="19"/>
      <c r="AB868" s="19"/>
      <c r="AC868" s="19"/>
      <c r="AD868" s="19"/>
      <c r="AE868" s="19"/>
      <c r="AG868" s="137"/>
      <c r="AN868" s="19"/>
      <c r="AO868" s="19"/>
      <c r="AP868" s="19"/>
      <c r="AQ868" s="19"/>
      <c r="AR868" s="19"/>
      <c r="AS868" s="19"/>
      <c r="AT868" s="19"/>
      <c r="AU868" s="19"/>
    </row>
    <row r="869" spans="27:47">
      <c r="AA869" s="19"/>
      <c r="AB869" s="19"/>
      <c r="AC869" s="19"/>
      <c r="AD869" s="19"/>
      <c r="AE869" s="19"/>
      <c r="AG869" s="137"/>
      <c r="AN869" s="19"/>
      <c r="AO869" s="19"/>
      <c r="AP869" s="19"/>
      <c r="AQ869" s="19"/>
      <c r="AR869" s="19"/>
      <c r="AS869" s="19"/>
      <c r="AT869" s="19"/>
      <c r="AU869" s="19"/>
    </row>
    <row r="870" spans="27:47">
      <c r="AA870" s="19"/>
      <c r="AB870" s="19"/>
      <c r="AC870" s="19"/>
      <c r="AD870" s="19"/>
      <c r="AE870" s="19"/>
      <c r="AG870" s="137"/>
      <c r="AN870" s="19"/>
      <c r="AO870" s="19"/>
      <c r="AP870" s="19"/>
      <c r="AQ870" s="19"/>
      <c r="AR870" s="19"/>
      <c r="AS870" s="19"/>
      <c r="AT870" s="19"/>
      <c r="AU870" s="19"/>
    </row>
    <row r="871" spans="27:47">
      <c r="AA871" s="19"/>
      <c r="AB871" s="19"/>
      <c r="AC871" s="19"/>
      <c r="AD871" s="19"/>
      <c r="AE871" s="19"/>
      <c r="AG871" s="137"/>
      <c r="AN871" s="19"/>
      <c r="AO871" s="19"/>
      <c r="AP871" s="19"/>
      <c r="AQ871" s="19"/>
      <c r="AR871" s="19"/>
      <c r="AS871" s="19"/>
      <c r="AT871" s="19"/>
      <c r="AU871" s="19"/>
    </row>
    <row r="872" spans="27:47">
      <c r="AA872" s="19"/>
      <c r="AB872" s="19"/>
      <c r="AC872" s="19"/>
      <c r="AD872" s="19"/>
      <c r="AE872" s="19"/>
      <c r="AG872" s="137"/>
      <c r="AN872" s="19"/>
      <c r="AO872" s="19"/>
      <c r="AP872" s="19"/>
      <c r="AQ872" s="19"/>
      <c r="AR872" s="19"/>
      <c r="AS872" s="19"/>
      <c r="AT872" s="19"/>
      <c r="AU872" s="19"/>
    </row>
    <row r="873" spans="27:47">
      <c r="AA873" s="19"/>
      <c r="AB873" s="19"/>
      <c r="AC873" s="19"/>
      <c r="AD873" s="19"/>
      <c r="AE873" s="19"/>
      <c r="AG873" s="137"/>
      <c r="AN873" s="19"/>
      <c r="AO873" s="19"/>
      <c r="AP873" s="19"/>
      <c r="AQ873" s="19"/>
      <c r="AR873" s="19"/>
      <c r="AS873" s="19"/>
      <c r="AT873" s="19"/>
      <c r="AU873" s="19"/>
    </row>
    <row r="874" spans="27:47">
      <c r="AA874" s="19"/>
      <c r="AB874" s="19"/>
      <c r="AC874" s="19"/>
      <c r="AD874" s="19"/>
      <c r="AE874" s="19"/>
      <c r="AG874" s="137"/>
      <c r="AN874" s="19"/>
      <c r="AO874" s="19"/>
      <c r="AP874" s="19"/>
      <c r="AQ874" s="19"/>
      <c r="AR874" s="19"/>
      <c r="AS874" s="19"/>
      <c r="AT874" s="19"/>
      <c r="AU874" s="19"/>
    </row>
    <row r="875" spans="27:47">
      <c r="AA875" s="19"/>
      <c r="AB875" s="19"/>
      <c r="AC875" s="19"/>
      <c r="AD875" s="19"/>
      <c r="AE875" s="19"/>
      <c r="AG875" s="137"/>
      <c r="AN875" s="19"/>
      <c r="AO875" s="19"/>
      <c r="AP875" s="19"/>
      <c r="AQ875" s="19"/>
      <c r="AR875" s="19"/>
      <c r="AS875" s="19"/>
      <c r="AT875" s="19"/>
      <c r="AU875" s="19"/>
    </row>
    <row r="876" spans="27:47">
      <c r="AA876" s="19"/>
      <c r="AB876" s="19"/>
      <c r="AC876" s="19"/>
      <c r="AD876" s="19"/>
      <c r="AE876" s="19"/>
      <c r="AG876" s="137"/>
      <c r="AN876" s="19"/>
      <c r="AO876" s="19"/>
      <c r="AP876" s="19"/>
      <c r="AQ876" s="19"/>
      <c r="AR876" s="19"/>
      <c r="AS876" s="19"/>
      <c r="AT876" s="19"/>
      <c r="AU876" s="19"/>
    </row>
    <row r="877" spans="27:47">
      <c r="AA877" s="19"/>
      <c r="AB877" s="19"/>
      <c r="AC877" s="19"/>
      <c r="AD877" s="19"/>
      <c r="AE877" s="19"/>
      <c r="AG877" s="137"/>
      <c r="AN877" s="19"/>
      <c r="AO877" s="19"/>
      <c r="AP877" s="19"/>
      <c r="AQ877" s="19"/>
      <c r="AR877" s="19"/>
      <c r="AS877" s="19"/>
      <c r="AT877" s="19"/>
      <c r="AU877" s="19"/>
    </row>
    <row r="878" spans="27:47">
      <c r="AA878" s="19"/>
      <c r="AB878" s="19"/>
      <c r="AC878" s="19"/>
      <c r="AD878" s="19"/>
      <c r="AE878" s="19"/>
      <c r="AG878" s="137"/>
      <c r="AN878" s="19"/>
      <c r="AO878" s="19"/>
      <c r="AP878" s="19"/>
      <c r="AQ878" s="19"/>
      <c r="AR878" s="19"/>
      <c r="AS878" s="19"/>
      <c r="AT878" s="19"/>
      <c r="AU878" s="19"/>
    </row>
    <row r="879" spans="27:47">
      <c r="AA879" s="19"/>
      <c r="AB879" s="19"/>
      <c r="AC879" s="19"/>
      <c r="AD879" s="19"/>
      <c r="AE879" s="19"/>
      <c r="AG879" s="137"/>
      <c r="AN879" s="19"/>
      <c r="AO879" s="19"/>
      <c r="AP879" s="19"/>
      <c r="AQ879" s="19"/>
      <c r="AR879" s="19"/>
      <c r="AS879" s="19"/>
      <c r="AT879" s="19"/>
      <c r="AU879" s="19"/>
    </row>
    <row r="880" spans="27:47">
      <c r="AA880" s="19"/>
      <c r="AB880" s="19"/>
      <c r="AC880" s="19"/>
      <c r="AD880" s="19"/>
      <c r="AE880" s="19"/>
      <c r="AG880" s="137"/>
      <c r="AN880" s="19"/>
      <c r="AO880" s="19"/>
      <c r="AP880" s="19"/>
      <c r="AQ880" s="19"/>
      <c r="AR880" s="19"/>
      <c r="AS880" s="19"/>
      <c r="AT880" s="19"/>
      <c r="AU880" s="19"/>
    </row>
    <row r="881" spans="27:48">
      <c r="AA881" s="19"/>
      <c r="AB881" s="19"/>
      <c r="AC881" s="19"/>
      <c r="AD881" s="19"/>
      <c r="AE881" s="19"/>
      <c r="AG881" s="137"/>
      <c r="AN881" s="19"/>
      <c r="AO881" s="19"/>
      <c r="AP881" s="19"/>
      <c r="AQ881" s="19"/>
      <c r="AR881" s="19"/>
      <c r="AS881" s="19"/>
      <c r="AT881" s="19"/>
      <c r="AU881" s="19"/>
    </row>
    <row r="882" spans="27:48">
      <c r="AA882" s="19"/>
      <c r="AB882" s="19"/>
      <c r="AC882" s="19"/>
      <c r="AD882" s="19"/>
      <c r="AE882" s="19"/>
      <c r="AG882" s="137"/>
      <c r="AN882" s="19"/>
      <c r="AO882" s="19"/>
      <c r="AP882" s="19"/>
      <c r="AQ882" s="19"/>
      <c r="AR882" s="19"/>
      <c r="AS882" s="19"/>
      <c r="AT882" s="19"/>
      <c r="AU882" s="19"/>
    </row>
    <row r="883" spans="27:48">
      <c r="AA883" s="19"/>
      <c r="AB883" s="19"/>
      <c r="AC883" s="19"/>
      <c r="AD883" s="19"/>
      <c r="AE883" s="19"/>
      <c r="AG883" s="137"/>
      <c r="AN883" s="19"/>
      <c r="AO883" s="19"/>
      <c r="AP883" s="19"/>
      <c r="AQ883" s="19"/>
      <c r="AR883" s="19"/>
      <c r="AS883" s="19"/>
      <c r="AT883" s="19"/>
      <c r="AU883" s="19"/>
    </row>
    <row r="884" spans="27:48">
      <c r="AA884" s="19"/>
      <c r="AB884" s="19"/>
      <c r="AC884" s="19"/>
      <c r="AD884" s="19"/>
      <c r="AE884" s="19"/>
      <c r="AG884" s="137"/>
      <c r="AN884" s="19"/>
      <c r="AO884" s="19"/>
      <c r="AP884" s="19"/>
      <c r="AQ884" s="19"/>
      <c r="AR884" s="19"/>
      <c r="AS884" s="19"/>
      <c r="AT884" s="19"/>
      <c r="AU884" s="19"/>
    </row>
    <row r="885" spans="27:48">
      <c r="AA885" s="19"/>
      <c r="AB885" s="19"/>
      <c r="AC885" s="19"/>
      <c r="AD885" s="19"/>
      <c r="AE885" s="19"/>
      <c r="AG885" s="137"/>
      <c r="AN885" s="19"/>
      <c r="AO885" s="19"/>
      <c r="AP885" s="19"/>
      <c r="AQ885" s="19"/>
      <c r="AR885" s="19"/>
      <c r="AS885" s="19"/>
      <c r="AT885" s="19"/>
      <c r="AU885" s="19"/>
    </row>
    <row r="886" spans="27:48">
      <c r="AA886" s="19"/>
      <c r="AB886" s="19"/>
      <c r="AC886" s="19"/>
      <c r="AD886" s="19"/>
      <c r="AE886" s="19"/>
      <c r="AG886" s="137"/>
      <c r="AN886" s="19"/>
      <c r="AO886" s="19"/>
      <c r="AP886" s="19"/>
      <c r="AQ886" s="19"/>
      <c r="AR886" s="19"/>
      <c r="AS886" s="19"/>
      <c r="AT886" s="19"/>
      <c r="AU886" s="19"/>
    </row>
    <row r="887" spans="27:48">
      <c r="AA887" s="19"/>
      <c r="AB887" s="19"/>
      <c r="AC887" s="19"/>
      <c r="AD887" s="19"/>
      <c r="AE887" s="19"/>
      <c r="AG887" s="137"/>
      <c r="AN887" s="19"/>
      <c r="AO887" s="19"/>
      <c r="AP887" s="19"/>
      <c r="AQ887" s="19"/>
      <c r="AR887" s="19"/>
      <c r="AS887" s="19"/>
      <c r="AT887" s="19"/>
      <c r="AU887" s="19"/>
    </row>
    <row r="888" spans="27:48">
      <c r="AA888" s="19"/>
      <c r="AB888" s="19"/>
      <c r="AC888" s="19"/>
      <c r="AD888" s="19"/>
      <c r="AE888" s="19"/>
      <c r="AG888" s="137"/>
      <c r="AN888" s="19"/>
      <c r="AO888" s="19"/>
      <c r="AP888" s="19"/>
      <c r="AQ888" s="19"/>
      <c r="AR888" s="19"/>
      <c r="AS888" s="19"/>
      <c r="AT888" s="19"/>
      <c r="AU888" s="19"/>
      <c r="AV888" s="19"/>
    </row>
    <row r="889" spans="27:48">
      <c r="AA889" s="19"/>
      <c r="AB889" s="19"/>
      <c r="AC889" s="19"/>
      <c r="AD889" s="19"/>
      <c r="AE889" s="19"/>
      <c r="AG889" s="137"/>
      <c r="AN889" s="19"/>
      <c r="AO889" s="19"/>
      <c r="AP889" s="19"/>
      <c r="AQ889" s="19"/>
      <c r="AR889" s="19"/>
      <c r="AS889" s="19"/>
      <c r="AT889" s="19"/>
      <c r="AU889" s="19"/>
    </row>
    <row r="890" spans="27:48">
      <c r="AA890" s="19"/>
      <c r="AB890" s="19"/>
      <c r="AC890" s="19"/>
      <c r="AD890" s="19"/>
      <c r="AE890" s="19"/>
      <c r="AG890" s="137"/>
      <c r="AN890" s="19"/>
      <c r="AO890" s="19"/>
      <c r="AP890" s="19"/>
      <c r="AQ890" s="19"/>
      <c r="AR890" s="19"/>
      <c r="AS890" s="19"/>
      <c r="AT890" s="19"/>
      <c r="AU890" s="19"/>
    </row>
    <row r="891" spans="27:48">
      <c r="AA891" s="19"/>
      <c r="AB891" s="19"/>
      <c r="AC891" s="19"/>
      <c r="AD891" s="19"/>
      <c r="AE891" s="19"/>
      <c r="AG891" s="137"/>
      <c r="AN891" s="19"/>
      <c r="AO891" s="19"/>
      <c r="AP891" s="19"/>
      <c r="AQ891" s="19"/>
      <c r="AR891" s="19"/>
      <c r="AS891" s="19"/>
      <c r="AT891" s="19"/>
      <c r="AU891" s="19"/>
    </row>
    <row r="892" spans="27:48">
      <c r="AA892" s="19"/>
      <c r="AB892" s="19"/>
      <c r="AC892" s="19"/>
      <c r="AD892" s="19"/>
      <c r="AE892" s="19"/>
      <c r="AG892" s="137"/>
      <c r="AN892" s="19"/>
      <c r="AO892" s="19"/>
      <c r="AP892" s="19"/>
      <c r="AQ892" s="19"/>
      <c r="AR892" s="19"/>
      <c r="AS892" s="19"/>
      <c r="AT892" s="19"/>
      <c r="AU892" s="19"/>
    </row>
    <row r="893" spans="27:48">
      <c r="AA893" s="19"/>
      <c r="AB893" s="19"/>
      <c r="AC893" s="19"/>
      <c r="AD893" s="19"/>
      <c r="AE893" s="19"/>
      <c r="AG893" s="137"/>
      <c r="AN893" s="19"/>
      <c r="AO893" s="19"/>
      <c r="AP893" s="19"/>
      <c r="AQ893" s="19"/>
      <c r="AR893" s="19"/>
      <c r="AS893" s="19"/>
      <c r="AT893" s="19"/>
      <c r="AU893" s="19"/>
    </row>
    <row r="894" spans="27:48">
      <c r="AA894" s="19"/>
      <c r="AB894" s="19"/>
      <c r="AC894" s="19"/>
      <c r="AD894" s="19"/>
      <c r="AE894" s="19"/>
      <c r="AG894" s="137"/>
      <c r="AN894" s="19"/>
      <c r="AO894" s="19"/>
      <c r="AP894" s="19"/>
      <c r="AQ894" s="19"/>
      <c r="AR894" s="19"/>
      <c r="AS894" s="19"/>
      <c r="AT894" s="19"/>
      <c r="AU894" s="19"/>
    </row>
    <row r="895" spans="27:48">
      <c r="AA895" s="19"/>
      <c r="AB895" s="19"/>
      <c r="AC895" s="19"/>
      <c r="AD895" s="19"/>
      <c r="AE895" s="19"/>
      <c r="AG895" s="137"/>
      <c r="AN895" s="19"/>
      <c r="AO895" s="19"/>
      <c r="AP895" s="19"/>
      <c r="AQ895" s="19"/>
      <c r="AR895" s="19"/>
      <c r="AS895" s="19"/>
      <c r="AT895" s="19"/>
      <c r="AU895" s="19"/>
    </row>
    <row r="896" spans="27:48">
      <c r="AA896" s="19"/>
      <c r="AB896" s="19"/>
      <c r="AC896" s="19"/>
      <c r="AD896" s="19"/>
      <c r="AE896" s="19"/>
      <c r="AG896" s="137"/>
      <c r="AN896" s="19"/>
      <c r="AO896" s="19"/>
      <c r="AP896" s="19"/>
      <c r="AQ896" s="19"/>
      <c r="AR896" s="19"/>
      <c r="AS896" s="19"/>
      <c r="AT896" s="19"/>
      <c r="AU896" s="19"/>
    </row>
    <row r="897" spans="27:64">
      <c r="AA897" s="19"/>
      <c r="AB897" s="19"/>
      <c r="AC897" s="19"/>
      <c r="AD897" s="19"/>
      <c r="AE897" s="19"/>
      <c r="AG897" s="137"/>
      <c r="AN897" s="19"/>
      <c r="AO897" s="19"/>
      <c r="AP897" s="19"/>
      <c r="AQ897" s="19"/>
      <c r="AR897" s="19"/>
      <c r="AS897" s="19"/>
      <c r="AT897" s="19"/>
      <c r="AU897" s="19"/>
    </row>
    <row r="898" spans="27:64">
      <c r="AA898" s="19"/>
      <c r="AB898" s="19"/>
      <c r="AC898" s="19"/>
      <c r="AD898" s="19"/>
      <c r="AE898" s="19"/>
      <c r="AG898" s="137"/>
      <c r="AN898" s="19"/>
      <c r="AO898" s="19"/>
      <c r="AP898" s="19"/>
      <c r="AQ898" s="19"/>
      <c r="AR898" s="19"/>
      <c r="AS898" s="19"/>
      <c r="AT898" s="19"/>
      <c r="AU898" s="19"/>
    </row>
    <row r="899" spans="27:64">
      <c r="AA899" s="19"/>
      <c r="AB899" s="19"/>
      <c r="AC899" s="19"/>
      <c r="AD899" s="19"/>
      <c r="AE899" s="19"/>
      <c r="AG899" s="137"/>
      <c r="AN899" s="19"/>
      <c r="AO899" s="19"/>
      <c r="AP899" s="19"/>
      <c r="AQ899" s="19"/>
      <c r="AR899" s="19"/>
      <c r="AS899" s="19"/>
      <c r="AT899" s="19"/>
      <c r="AU899" s="19"/>
    </row>
    <row r="900" spans="27:64">
      <c r="AA900" s="19"/>
      <c r="AB900" s="19"/>
      <c r="AC900" s="19"/>
      <c r="AD900" s="19"/>
      <c r="AE900" s="19"/>
      <c r="AG900" s="137"/>
      <c r="AN900" s="19"/>
      <c r="AO900" s="19"/>
      <c r="AP900" s="19"/>
      <c r="AQ900" s="19"/>
      <c r="AR900" s="19"/>
      <c r="AS900" s="19"/>
      <c r="AT900" s="19"/>
      <c r="AU900" s="19"/>
    </row>
    <row r="901" spans="27:64">
      <c r="AA901" s="19"/>
      <c r="AB901" s="19"/>
      <c r="AC901" s="19"/>
      <c r="AD901" s="19"/>
      <c r="AE901" s="19"/>
      <c r="AG901" s="137"/>
      <c r="AN901" s="19"/>
      <c r="AO901" s="19"/>
      <c r="AP901" s="19"/>
      <c r="AQ901" s="19"/>
      <c r="AR901" s="19"/>
      <c r="AS901" s="19"/>
      <c r="AT901" s="19"/>
      <c r="AU901" s="19"/>
    </row>
    <row r="902" spans="27:64">
      <c r="AA902" s="19"/>
      <c r="AB902" s="19"/>
      <c r="AC902" s="19"/>
      <c r="AD902" s="19"/>
      <c r="AE902" s="19"/>
      <c r="AG902" s="137"/>
      <c r="AN902" s="19"/>
      <c r="AO902" s="19"/>
      <c r="AP902" s="19"/>
      <c r="AQ902" s="19"/>
      <c r="AR902" s="19"/>
      <c r="AS902" s="19"/>
      <c r="AT902" s="19"/>
      <c r="AU902" s="19"/>
    </row>
    <row r="903" spans="27:64">
      <c r="AA903" s="19"/>
      <c r="AB903" s="19"/>
      <c r="AC903" s="19"/>
      <c r="AD903" s="19"/>
      <c r="AE903" s="19"/>
      <c r="AG903" s="137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</row>
    <row r="904" spans="27:64">
      <c r="AA904" s="19"/>
      <c r="AB904" s="19"/>
      <c r="AC904" s="19"/>
      <c r="AD904" s="19"/>
      <c r="AE904" s="19"/>
      <c r="AG904" s="137"/>
      <c r="AN904" s="19"/>
      <c r="AO904" s="19"/>
      <c r="AP904" s="19"/>
      <c r="AQ904" s="19"/>
      <c r="AR904" s="19"/>
      <c r="AS904" s="19"/>
      <c r="AT904" s="19"/>
      <c r="AU904" s="19"/>
    </row>
    <row r="905" spans="27:64">
      <c r="AA905" s="19"/>
      <c r="AB905" s="19"/>
      <c r="AC905" s="19"/>
      <c r="AD905" s="19"/>
      <c r="AE905" s="19"/>
      <c r="AG905" s="137"/>
      <c r="AN905" s="19"/>
      <c r="AO905" s="19"/>
      <c r="AP905" s="19"/>
      <c r="AQ905" s="19"/>
      <c r="AR905" s="19"/>
      <c r="AS905" s="19"/>
      <c r="AT905" s="19"/>
      <c r="AU905" s="19"/>
    </row>
    <row r="906" spans="27:64">
      <c r="AA906" s="19"/>
      <c r="AB906" s="19"/>
      <c r="AC906" s="19"/>
      <c r="AD906" s="19"/>
      <c r="AE906" s="19"/>
      <c r="AG906" s="137"/>
      <c r="AN906" s="19"/>
      <c r="AO906" s="19"/>
      <c r="AP906" s="19"/>
      <c r="AQ906" s="19"/>
      <c r="AR906" s="19"/>
      <c r="AS906" s="19"/>
      <c r="AT906" s="19"/>
      <c r="AU906" s="19"/>
    </row>
    <row r="907" spans="27:64">
      <c r="AA907" s="19"/>
      <c r="AB907" s="19"/>
      <c r="AC907" s="19"/>
      <c r="AD907" s="19"/>
      <c r="AE907" s="19"/>
      <c r="AG907" s="137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</row>
    <row r="908" spans="27:64">
      <c r="AA908" s="19"/>
      <c r="AB908" s="19"/>
      <c r="AC908" s="19"/>
      <c r="AD908" s="19"/>
      <c r="AE908" s="19"/>
      <c r="AG908" s="137"/>
      <c r="AN908" s="19"/>
      <c r="AO908" s="19"/>
      <c r="AP908" s="19"/>
      <c r="AQ908" s="19"/>
      <c r="AR908" s="19"/>
      <c r="AS908" s="19"/>
      <c r="AT908" s="19"/>
      <c r="AU908" s="19"/>
    </row>
    <row r="909" spans="27:64">
      <c r="AA909" s="19"/>
      <c r="AB909" s="19"/>
      <c r="AC909" s="19"/>
      <c r="AD909" s="19"/>
      <c r="AE909" s="19"/>
      <c r="AG909" s="137"/>
      <c r="AN909" s="19"/>
      <c r="AO909" s="19"/>
      <c r="AP909" s="19"/>
      <c r="AQ909" s="19"/>
      <c r="AR909" s="19"/>
      <c r="AS909" s="19"/>
      <c r="AT909" s="19"/>
      <c r="AU909" s="19"/>
    </row>
    <row r="910" spans="27:64">
      <c r="AA910" s="19"/>
      <c r="AB910" s="19"/>
      <c r="AC910" s="19"/>
      <c r="AD910" s="19"/>
      <c r="AE910" s="19"/>
      <c r="AG910" s="137"/>
      <c r="AN910" s="19"/>
      <c r="AO910" s="19"/>
      <c r="AP910" s="19"/>
      <c r="AQ910" s="19"/>
      <c r="AR910" s="19"/>
      <c r="AS910" s="19"/>
      <c r="AT910" s="19"/>
      <c r="AU910" s="19"/>
    </row>
    <row r="911" spans="27:64">
      <c r="AA911" s="19"/>
      <c r="AB911" s="19"/>
      <c r="AC911" s="19"/>
      <c r="AD911" s="19"/>
      <c r="AE911" s="19"/>
      <c r="AG911" s="137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</row>
    <row r="912" spans="27:64">
      <c r="AA912" s="19"/>
      <c r="AB912" s="19"/>
      <c r="AC912" s="19"/>
      <c r="AD912" s="19"/>
      <c r="AE912" s="19"/>
      <c r="AG912" s="137"/>
      <c r="AN912" s="19"/>
      <c r="AO912" s="19"/>
      <c r="AP912" s="19"/>
      <c r="AQ912" s="19"/>
      <c r="AR912" s="19"/>
      <c r="AS912" s="19"/>
      <c r="AT912" s="19"/>
      <c r="AU912" s="19"/>
    </row>
    <row r="913" spans="27:64">
      <c r="AA913" s="19"/>
      <c r="AB913" s="19"/>
      <c r="AC913" s="19"/>
      <c r="AD913" s="19"/>
      <c r="AE913" s="19"/>
      <c r="AG913" s="137"/>
      <c r="AN913" s="19"/>
      <c r="AO913" s="19"/>
      <c r="AP913" s="19"/>
      <c r="AQ913" s="19"/>
      <c r="AR913" s="19"/>
      <c r="AS913" s="19"/>
      <c r="AT913" s="19"/>
      <c r="AU913" s="19"/>
    </row>
    <row r="914" spans="27:64">
      <c r="AA914" s="19"/>
      <c r="AB914" s="19"/>
      <c r="AC914" s="19"/>
      <c r="AD914" s="19"/>
      <c r="AE914" s="19"/>
      <c r="AG914" s="137"/>
      <c r="AN914" s="19"/>
      <c r="AO914" s="19"/>
      <c r="AP914" s="19"/>
      <c r="AQ914" s="19"/>
      <c r="AR914" s="19"/>
      <c r="AS914" s="19"/>
      <c r="AT914" s="19"/>
      <c r="AU914" s="19"/>
    </row>
    <row r="915" spans="27:64">
      <c r="AA915" s="19"/>
      <c r="AB915" s="19"/>
      <c r="AC915" s="19"/>
      <c r="AD915" s="19"/>
      <c r="AE915" s="19"/>
      <c r="AG915" s="137"/>
      <c r="AN915" s="19"/>
      <c r="AO915" s="19"/>
      <c r="AP915" s="19"/>
      <c r="AQ915" s="19"/>
      <c r="AR915" s="19"/>
      <c r="AS915" s="19"/>
      <c r="AT915" s="19"/>
      <c r="AU915" s="19"/>
    </row>
    <row r="916" spans="27:64">
      <c r="AA916" s="19"/>
      <c r="AB916" s="19"/>
      <c r="AC916" s="19"/>
      <c r="AD916" s="19"/>
      <c r="AE916" s="19"/>
      <c r="AG916" s="137"/>
      <c r="AN916" s="19"/>
      <c r="AO916" s="19"/>
      <c r="AP916" s="19"/>
      <c r="AQ916" s="19"/>
      <c r="AR916" s="19"/>
      <c r="AS916" s="19"/>
      <c r="AT916" s="19"/>
      <c r="AU916" s="19"/>
    </row>
    <row r="917" spans="27:64">
      <c r="AA917" s="19"/>
      <c r="AB917" s="19"/>
      <c r="AC917" s="19"/>
      <c r="AD917" s="19"/>
      <c r="AE917" s="19"/>
      <c r="AG917" s="137"/>
      <c r="AN917" s="19"/>
      <c r="AO917" s="19"/>
      <c r="AP917" s="19"/>
      <c r="AQ917" s="19"/>
      <c r="AR917" s="19"/>
      <c r="AS917" s="19"/>
      <c r="AT917" s="19"/>
      <c r="AU917" s="19"/>
    </row>
    <row r="918" spans="27:64">
      <c r="AA918" s="19"/>
      <c r="AB918" s="19"/>
      <c r="AC918" s="19"/>
      <c r="AD918" s="19"/>
      <c r="AE918" s="19"/>
      <c r="AG918" s="137"/>
      <c r="AN918" s="19"/>
      <c r="AO918" s="19"/>
      <c r="AP918" s="19"/>
      <c r="AQ918" s="19"/>
      <c r="AR918" s="19"/>
      <c r="AS918" s="19"/>
      <c r="AT918" s="19"/>
      <c r="AU918" s="19"/>
    </row>
    <row r="919" spans="27:64">
      <c r="AA919" s="19"/>
      <c r="AB919" s="19"/>
      <c r="AC919" s="19"/>
      <c r="AD919" s="19"/>
      <c r="AE919" s="19"/>
      <c r="AG919" s="137"/>
      <c r="AN919" s="19"/>
      <c r="AO919" s="19"/>
      <c r="AP919" s="19"/>
      <c r="AQ919" s="19"/>
      <c r="AR919" s="19"/>
      <c r="AS919" s="19"/>
      <c r="AT919" s="19"/>
      <c r="AU919" s="19"/>
    </row>
    <row r="920" spans="27:64">
      <c r="AA920" s="19"/>
      <c r="AB920" s="19"/>
      <c r="AC920" s="19"/>
      <c r="AD920" s="19"/>
      <c r="AE920" s="19"/>
      <c r="AG920" s="137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</row>
    <row r="921" spans="27:64">
      <c r="AA921" s="19"/>
      <c r="AB921" s="19"/>
      <c r="AC921" s="19"/>
      <c r="AD921" s="19"/>
      <c r="AE921" s="19"/>
      <c r="AG921" s="137"/>
      <c r="AN921" s="19"/>
      <c r="AO921" s="19"/>
      <c r="AP921" s="19"/>
      <c r="AQ921" s="19"/>
      <c r="AR921" s="19"/>
      <c r="AS921" s="19"/>
      <c r="AT921" s="19"/>
      <c r="AU921" s="19"/>
    </row>
    <row r="922" spans="27:64">
      <c r="AA922" s="19"/>
      <c r="AB922" s="19"/>
      <c r="AC922" s="19"/>
      <c r="AD922" s="19"/>
      <c r="AE922" s="19"/>
      <c r="AG922" s="137"/>
      <c r="AN922" s="19"/>
      <c r="AO922" s="19"/>
      <c r="AP922" s="19"/>
      <c r="AQ922" s="19"/>
      <c r="AR922" s="19"/>
      <c r="AS922" s="19"/>
      <c r="AT922" s="19"/>
      <c r="AU922" s="19"/>
    </row>
    <row r="923" spans="27:64">
      <c r="AA923" s="19"/>
      <c r="AB923" s="19"/>
      <c r="AC923" s="19"/>
      <c r="AD923" s="19"/>
      <c r="AE923" s="19"/>
      <c r="AG923" s="137"/>
      <c r="AN923" s="19"/>
      <c r="AO923" s="19"/>
      <c r="AP923" s="19"/>
      <c r="AQ923" s="19"/>
      <c r="AR923" s="19"/>
      <c r="AS923" s="19"/>
      <c r="AT923" s="19"/>
      <c r="AU923" s="19"/>
    </row>
    <row r="924" spans="27:64">
      <c r="AA924" s="19"/>
      <c r="AB924" s="19"/>
      <c r="AC924" s="19"/>
      <c r="AD924" s="19"/>
      <c r="AE924" s="19"/>
      <c r="AG924" s="137"/>
      <c r="AN924" s="19"/>
      <c r="AO924" s="19"/>
      <c r="AP924" s="19"/>
      <c r="AQ924" s="19"/>
      <c r="AR924" s="19"/>
      <c r="AS924" s="19"/>
      <c r="AT924" s="19"/>
      <c r="AU924" s="19"/>
    </row>
    <row r="925" spans="27:64">
      <c r="AA925" s="19"/>
      <c r="AB925" s="19"/>
      <c r="AC925" s="19"/>
      <c r="AD925" s="19"/>
      <c r="AE925" s="19"/>
      <c r="AG925" s="137"/>
      <c r="AN925" s="19"/>
      <c r="AO925" s="19"/>
      <c r="AP925" s="19"/>
      <c r="AQ925" s="19"/>
      <c r="AR925" s="19"/>
      <c r="AS925" s="19"/>
      <c r="AT925" s="19"/>
      <c r="AU925" s="19"/>
    </row>
    <row r="926" spans="27:64">
      <c r="AA926" s="19"/>
      <c r="AB926" s="19"/>
      <c r="AC926" s="19"/>
      <c r="AD926" s="19"/>
      <c r="AE926" s="19"/>
      <c r="AG926" s="137"/>
      <c r="AN926" s="19"/>
      <c r="AO926" s="19"/>
      <c r="AP926" s="19"/>
      <c r="AQ926" s="19"/>
      <c r="AR926" s="19"/>
      <c r="AS926" s="19"/>
      <c r="AT926" s="19"/>
      <c r="AU926" s="19"/>
    </row>
    <row r="927" spans="27:64">
      <c r="AA927" s="19"/>
      <c r="AB927" s="19"/>
      <c r="AC927" s="19"/>
      <c r="AD927" s="19"/>
      <c r="AE927" s="19"/>
      <c r="AG927" s="137"/>
      <c r="AN927" s="19"/>
      <c r="AO927" s="19"/>
      <c r="AP927" s="19"/>
      <c r="AQ927" s="19"/>
      <c r="AR927" s="19"/>
      <c r="AS927" s="19"/>
      <c r="AT927" s="19"/>
      <c r="AU927" s="19"/>
    </row>
    <row r="928" spans="27:64">
      <c r="AA928" s="19"/>
      <c r="AB928" s="19"/>
      <c r="AC928" s="19"/>
      <c r="AD928" s="19"/>
      <c r="AE928" s="19"/>
      <c r="AG928" s="137"/>
      <c r="AN928" s="19"/>
      <c r="AO928" s="19"/>
      <c r="AP928" s="19"/>
      <c r="AQ928" s="19"/>
      <c r="AR928" s="19"/>
      <c r="AS928" s="19"/>
      <c r="AT928" s="19"/>
      <c r="AU928" s="19"/>
    </row>
    <row r="929" spans="27:64">
      <c r="AA929" s="19"/>
      <c r="AB929" s="19"/>
      <c r="AC929" s="19"/>
      <c r="AD929" s="19"/>
      <c r="AE929" s="19"/>
      <c r="AG929" s="137"/>
      <c r="AN929" s="19"/>
      <c r="AO929" s="19"/>
      <c r="AP929" s="19"/>
      <c r="AQ929" s="19"/>
      <c r="AR929" s="19"/>
      <c r="AS929" s="19"/>
      <c r="AT929" s="19"/>
      <c r="AU929" s="19"/>
    </row>
    <row r="930" spans="27:64">
      <c r="AA930" s="19"/>
      <c r="AB930" s="19"/>
      <c r="AC930" s="19"/>
      <c r="AD930" s="19"/>
      <c r="AE930" s="19"/>
      <c r="AG930" s="137"/>
      <c r="AN930" s="19"/>
      <c r="AO930" s="19"/>
      <c r="AP930" s="19"/>
      <c r="AQ930" s="19"/>
      <c r="AR930" s="19"/>
      <c r="AS930" s="19"/>
      <c r="AT930" s="19"/>
      <c r="AU930" s="19"/>
    </row>
    <row r="931" spans="27:64">
      <c r="AA931" s="19"/>
      <c r="AB931" s="19"/>
      <c r="AC931" s="19"/>
      <c r="AD931" s="19"/>
      <c r="AE931" s="19"/>
      <c r="AG931" s="137"/>
      <c r="AN931" s="19"/>
      <c r="AO931" s="19"/>
      <c r="AP931" s="19"/>
      <c r="AQ931" s="19"/>
      <c r="AR931" s="19"/>
      <c r="AS931" s="19"/>
      <c r="AT931" s="19"/>
      <c r="AU931" s="19"/>
    </row>
    <row r="932" spans="27:64">
      <c r="AA932" s="19"/>
      <c r="AB932" s="19"/>
      <c r="AC932" s="19"/>
      <c r="AD932" s="19"/>
      <c r="AE932" s="19"/>
      <c r="AG932" s="137"/>
      <c r="AN932" s="19"/>
      <c r="AO932" s="19"/>
      <c r="AP932" s="19"/>
      <c r="AQ932" s="19"/>
      <c r="AR932" s="19"/>
      <c r="AS932" s="19"/>
      <c r="AT932" s="19"/>
      <c r="AU932" s="19"/>
    </row>
    <row r="933" spans="27:64">
      <c r="AA933" s="19"/>
      <c r="AB933" s="19"/>
      <c r="AC933" s="19"/>
      <c r="AD933" s="19"/>
      <c r="AE933" s="19"/>
      <c r="AG933" s="137"/>
      <c r="AN933" s="19"/>
      <c r="AO933" s="19"/>
      <c r="AP933" s="19"/>
      <c r="AQ933" s="19"/>
      <c r="AR933" s="19"/>
      <c r="AS933" s="19"/>
      <c r="AT933" s="19"/>
      <c r="AU933" s="19"/>
    </row>
    <row r="934" spans="27:64">
      <c r="AA934" s="19"/>
      <c r="AB934" s="19"/>
      <c r="AC934" s="19"/>
      <c r="AD934" s="19"/>
      <c r="AE934" s="19"/>
      <c r="AG934" s="137"/>
      <c r="AN934" s="19"/>
      <c r="AO934" s="19"/>
      <c r="AP934" s="19"/>
      <c r="AQ934" s="19"/>
      <c r="AR934" s="19"/>
      <c r="AS934" s="19"/>
      <c r="AT934" s="19"/>
      <c r="AU934" s="19"/>
    </row>
    <row r="935" spans="27:64">
      <c r="AA935" s="19"/>
      <c r="AB935" s="19"/>
      <c r="AC935" s="19"/>
      <c r="AD935" s="19"/>
      <c r="AE935" s="19"/>
      <c r="AG935" s="137"/>
      <c r="AN935" s="19"/>
      <c r="AO935" s="19"/>
      <c r="AP935" s="19"/>
      <c r="AQ935" s="19"/>
      <c r="AR935" s="19"/>
      <c r="AS935" s="19"/>
      <c r="AT935" s="19"/>
      <c r="AU935" s="19"/>
    </row>
    <row r="936" spans="27:64">
      <c r="AA936" s="19"/>
      <c r="AB936" s="19"/>
      <c r="AC936" s="19"/>
      <c r="AD936" s="19"/>
      <c r="AE936" s="19"/>
      <c r="AG936" s="137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</row>
    <row r="937" spans="27:64">
      <c r="AA937" s="19"/>
      <c r="AB937" s="19"/>
      <c r="AC937" s="19"/>
      <c r="AD937" s="19"/>
      <c r="AE937" s="19"/>
      <c r="AG937" s="137"/>
      <c r="AN937" s="19"/>
      <c r="AO937" s="19"/>
      <c r="AP937" s="19"/>
      <c r="AQ937" s="19"/>
      <c r="AR937" s="19"/>
      <c r="AS937" s="19"/>
      <c r="AT937" s="19"/>
      <c r="AU937" s="19"/>
    </row>
    <row r="938" spans="27:64">
      <c r="AA938" s="19"/>
      <c r="AB938" s="19"/>
      <c r="AC938" s="19"/>
      <c r="AD938" s="19"/>
      <c r="AE938" s="19"/>
      <c r="AG938" s="137"/>
      <c r="AN938" s="19"/>
      <c r="AO938" s="19"/>
      <c r="AP938" s="19"/>
      <c r="AQ938" s="19"/>
      <c r="AR938" s="19"/>
      <c r="AS938" s="19"/>
      <c r="AT938" s="19"/>
      <c r="AU938" s="19"/>
    </row>
    <row r="939" spans="27:64">
      <c r="AA939" s="19"/>
      <c r="AB939" s="19"/>
      <c r="AC939" s="19"/>
      <c r="AD939" s="19"/>
      <c r="AE939" s="19"/>
      <c r="AG939" s="137"/>
      <c r="AN939" s="19"/>
      <c r="AO939" s="19"/>
      <c r="AP939" s="19"/>
      <c r="AQ939" s="19"/>
      <c r="AR939" s="19"/>
      <c r="AS939" s="19"/>
      <c r="AT939" s="19"/>
      <c r="AU939" s="19"/>
    </row>
    <row r="940" spans="27:64">
      <c r="AA940" s="19"/>
      <c r="AB940" s="19"/>
      <c r="AC940" s="19"/>
      <c r="AD940" s="19"/>
      <c r="AE940" s="19"/>
      <c r="AG940" s="137"/>
      <c r="AN940" s="19"/>
      <c r="AO940" s="19"/>
      <c r="AP940" s="19"/>
      <c r="AQ940" s="19"/>
      <c r="AR940" s="19"/>
      <c r="AS940" s="19"/>
      <c r="AT940" s="19"/>
      <c r="AU940" s="19"/>
    </row>
    <row r="941" spans="27:64">
      <c r="AA941" s="19"/>
      <c r="AB941" s="19"/>
      <c r="AC941" s="19"/>
      <c r="AD941" s="19"/>
      <c r="AE941" s="19"/>
      <c r="AG941" s="137"/>
      <c r="AN941" s="19"/>
      <c r="AO941" s="19"/>
      <c r="AP941" s="19"/>
      <c r="AQ941" s="19"/>
      <c r="AR941" s="19"/>
      <c r="AS941" s="19"/>
      <c r="AT941" s="19"/>
      <c r="AU941" s="19"/>
    </row>
    <row r="942" spans="27:64">
      <c r="AA942" s="19"/>
      <c r="AB942" s="19"/>
      <c r="AC942" s="19"/>
      <c r="AD942" s="19"/>
      <c r="AE942" s="19"/>
      <c r="AG942" s="137"/>
      <c r="AN942" s="19"/>
      <c r="AO942" s="19"/>
      <c r="AP942" s="19"/>
      <c r="AQ942" s="19"/>
      <c r="AR942" s="19"/>
      <c r="AS942" s="19"/>
      <c r="AT942" s="19"/>
      <c r="AU942" s="19"/>
    </row>
    <row r="943" spans="27:64">
      <c r="AA943" s="19"/>
      <c r="AB943" s="19"/>
      <c r="AC943" s="19"/>
      <c r="AD943" s="19"/>
      <c r="AE943" s="19"/>
      <c r="AG943" s="137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</row>
    <row r="944" spans="27:64">
      <c r="AA944" s="19"/>
      <c r="AB944" s="19"/>
      <c r="AC944" s="19"/>
      <c r="AD944" s="19"/>
      <c r="AE944" s="19"/>
      <c r="AG944" s="137"/>
      <c r="AN944" s="19"/>
      <c r="AO944" s="19"/>
      <c r="AP944" s="19"/>
      <c r="AQ944" s="19"/>
      <c r="AR944" s="19"/>
      <c r="AS944" s="19"/>
      <c r="AT944" s="19"/>
      <c r="AU944" s="19"/>
    </row>
    <row r="945" spans="27:64">
      <c r="AA945" s="19"/>
      <c r="AB945" s="19"/>
      <c r="AC945" s="19"/>
      <c r="AD945" s="19"/>
      <c r="AE945" s="19"/>
      <c r="AG945" s="137"/>
      <c r="AN945" s="19"/>
      <c r="AO945" s="19"/>
      <c r="AP945" s="19"/>
      <c r="AQ945" s="19"/>
      <c r="AR945" s="19"/>
      <c r="AS945" s="19"/>
      <c r="AT945" s="19"/>
      <c r="AU945" s="19"/>
    </row>
    <row r="946" spans="27:64">
      <c r="AA946" s="19"/>
      <c r="AB946" s="19"/>
      <c r="AC946" s="19"/>
      <c r="AD946" s="19"/>
      <c r="AE946" s="19"/>
      <c r="AG946" s="137"/>
      <c r="AN946" s="19"/>
      <c r="AO946" s="19"/>
      <c r="AP946" s="19"/>
      <c r="AQ946" s="19"/>
      <c r="AR946" s="19"/>
      <c r="AS946" s="19"/>
      <c r="AT946" s="19"/>
      <c r="AU946" s="19"/>
    </row>
    <row r="947" spans="27:64">
      <c r="AA947" s="19"/>
      <c r="AB947" s="19"/>
      <c r="AC947" s="19"/>
      <c r="AD947" s="19"/>
      <c r="AE947" s="19"/>
      <c r="AG947" s="137"/>
      <c r="AN947" s="19"/>
      <c r="AO947" s="19"/>
      <c r="AP947" s="19"/>
      <c r="AQ947" s="19"/>
      <c r="AR947" s="19"/>
      <c r="AS947" s="19"/>
      <c r="AT947" s="19"/>
      <c r="AU947" s="19"/>
    </row>
    <row r="948" spans="27:64">
      <c r="AA948" s="19"/>
      <c r="AB948" s="19"/>
      <c r="AC948" s="19"/>
      <c r="AD948" s="19"/>
      <c r="AE948" s="19"/>
      <c r="AG948" s="137"/>
      <c r="AN948" s="19"/>
      <c r="AO948" s="19"/>
      <c r="AP948" s="19"/>
      <c r="AQ948" s="19"/>
      <c r="AR948" s="19"/>
      <c r="AS948" s="19"/>
      <c r="AT948" s="19"/>
      <c r="AU948" s="19"/>
    </row>
    <row r="949" spans="27:64">
      <c r="AA949" s="19"/>
      <c r="AB949" s="19"/>
      <c r="AC949" s="19"/>
      <c r="AD949" s="19"/>
      <c r="AE949" s="19"/>
      <c r="AG949" s="137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</row>
    <row r="950" spans="27:64">
      <c r="AA950" s="19"/>
      <c r="AB950" s="19"/>
      <c r="AC950" s="19"/>
      <c r="AD950" s="19"/>
      <c r="AE950" s="19"/>
      <c r="AG950" s="137"/>
      <c r="AN950" s="19"/>
      <c r="AO950" s="19"/>
      <c r="AP950" s="19"/>
      <c r="AQ950" s="19"/>
      <c r="AR950" s="19"/>
      <c r="AS950" s="19"/>
      <c r="AT950" s="19"/>
      <c r="AU950" s="19"/>
    </row>
    <row r="951" spans="27:64">
      <c r="AA951" s="19"/>
      <c r="AB951" s="19"/>
      <c r="AC951" s="19"/>
      <c r="AD951" s="19"/>
      <c r="AE951" s="19"/>
      <c r="AG951" s="137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</row>
    <row r="952" spans="27:64">
      <c r="AA952" s="19"/>
      <c r="AB952" s="19"/>
      <c r="AC952" s="19"/>
      <c r="AD952" s="19"/>
      <c r="AE952" s="19"/>
      <c r="AG952" s="137"/>
      <c r="AN952" s="19"/>
      <c r="AO952" s="19"/>
      <c r="AP952" s="19"/>
      <c r="AQ952" s="19"/>
      <c r="AR952" s="19"/>
      <c r="AS952" s="19"/>
      <c r="AT952" s="19"/>
      <c r="AU952" s="19"/>
    </row>
    <row r="953" spans="27:64">
      <c r="AA953" s="19"/>
      <c r="AB953" s="19"/>
      <c r="AC953" s="19"/>
      <c r="AD953" s="19"/>
      <c r="AE953" s="19"/>
      <c r="AG953" s="137"/>
      <c r="AN953" s="19"/>
      <c r="AO953" s="19"/>
      <c r="AP953" s="19"/>
      <c r="AQ953" s="19"/>
      <c r="AR953" s="19"/>
      <c r="AS953" s="19"/>
      <c r="AT953" s="19"/>
      <c r="AU953" s="19"/>
      <c r="AV953" s="19"/>
    </row>
    <row r="954" spans="27:64">
      <c r="AA954" s="19"/>
      <c r="AB954" s="19"/>
      <c r="AC954" s="19"/>
      <c r="AD954" s="19"/>
      <c r="AE954" s="19"/>
      <c r="AG954" s="137"/>
      <c r="AN954" s="19"/>
      <c r="AO954" s="19"/>
      <c r="AP954" s="19"/>
      <c r="AQ954" s="19"/>
      <c r="AR954" s="19"/>
      <c r="AS954" s="19"/>
      <c r="AT954" s="19"/>
      <c r="AU954" s="19"/>
    </row>
    <row r="955" spans="27:64">
      <c r="AA955" s="19"/>
      <c r="AB955" s="19"/>
      <c r="AC955" s="19"/>
      <c r="AD955" s="19"/>
      <c r="AE955" s="19"/>
      <c r="AG955" s="137"/>
      <c r="AN955" s="19"/>
      <c r="AO955" s="19"/>
      <c r="AP955" s="19"/>
      <c r="AQ955" s="19"/>
      <c r="AR955" s="19"/>
      <c r="AS955" s="19"/>
      <c r="AT955" s="19"/>
      <c r="AU955" s="19"/>
    </row>
    <row r="956" spans="27:64">
      <c r="AA956" s="19"/>
      <c r="AB956" s="19"/>
      <c r="AC956" s="19"/>
      <c r="AD956" s="19"/>
      <c r="AE956" s="19"/>
      <c r="AG956" s="137"/>
      <c r="AN956" s="19"/>
      <c r="AO956" s="19"/>
      <c r="AP956" s="19"/>
      <c r="AQ956" s="19"/>
      <c r="AR956" s="19"/>
      <c r="AS956" s="19"/>
      <c r="AT956" s="19"/>
      <c r="AU956" s="19"/>
    </row>
    <row r="957" spans="27:64">
      <c r="AA957" s="19"/>
      <c r="AB957" s="19"/>
      <c r="AC957" s="19"/>
      <c r="AD957" s="19"/>
      <c r="AE957" s="19"/>
      <c r="AG957" s="137"/>
      <c r="AN957" s="19"/>
      <c r="AO957" s="19"/>
      <c r="AP957" s="19"/>
      <c r="AQ957" s="19"/>
      <c r="AR957" s="19"/>
      <c r="AS957" s="19"/>
      <c r="AT957" s="19"/>
      <c r="AU957" s="19"/>
    </row>
    <row r="958" spans="27:64">
      <c r="AA958" s="19"/>
      <c r="AB958" s="19"/>
      <c r="AC958" s="19"/>
      <c r="AD958" s="19"/>
      <c r="AE958" s="19"/>
      <c r="AG958" s="137"/>
      <c r="AN958" s="19"/>
      <c r="AO958" s="19"/>
      <c r="AP958" s="19"/>
      <c r="AQ958" s="19"/>
      <c r="AR958" s="19"/>
      <c r="AS958" s="19"/>
      <c r="AT958" s="19"/>
      <c r="AU958" s="19"/>
    </row>
    <row r="959" spans="27:64">
      <c r="AA959" s="19"/>
      <c r="AB959" s="19"/>
      <c r="AC959" s="19"/>
      <c r="AD959" s="19"/>
      <c r="AE959" s="19"/>
      <c r="AG959" s="137"/>
      <c r="AN959" s="19"/>
      <c r="AO959" s="19"/>
      <c r="AP959" s="19"/>
      <c r="AQ959" s="19"/>
      <c r="AR959" s="19"/>
      <c r="AS959" s="19"/>
      <c r="AT959" s="19"/>
      <c r="AU959" s="19"/>
      <c r="AV959" s="19"/>
    </row>
    <row r="960" spans="27:64">
      <c r="AA960" s="19"/>
      <c r="AB960" s="19"/>
      <c r="AC960" s="19"/>
      <c r="AD960" s="19"/>
      <c r="AE960" s="19"/>
      <c r="AG960" s="137"/>
      <c r="AN960" s="19"/>
      <c r="AO960" s="19"/>
      <c r="AP960" s="19"/>
      <c r="AQ960" s="19"/>
      <c r="AR960" s="19"/>
      <c r="AS960" s="19"/>
      <c r="AT960" s="19"/>
      <c r="AU960" s="19"/>
    </row>
    <row r="961" spans="27:48">
      <c r="AA961" s="19"/>
      <c r="AB961" s="19"/>
      <c r="AC961" s="19"/>
      <c r="AD961" s="19"/>
      <c r="AE961" s="19"/>
      <c r="AG961" s="137"/>
      <c r="AN961" s="19"/>
      <c r="AO961" s="19"/>
      <c r="AP961" s="19"/>
      <c r="AQ961" s="19"/>
      <c r="AR961" s="19"/>
      <c r="AS961" s="19"/>
      <c r="AT961" s="19"/>
      <c r="AU961" s="19"/>
    </row>
    <row r="962" spans="27:48">
      <c r="AA962" s="19"/>
      <c r="AB962" s="19"/>
      <c r="AC962" s="19"/>
      <c r="AD962" s="19"/>
      <c r="AE962" s="19"/>
      <c r="AG962" s="137"/>
      <c r="AN962" s="19"/>
      <c r="AO962" s="19"/>
      <c r="AP962" s="19"/>
      <c r="AQ962" s="19"/>
      <c r="AR962" s="19"/>
      <c r="AS962" s="19"/>
      <c r="AT962" s="19"/>
      <c r="AU962" s="19"/>
    </row>
    <row r="963" spans="27:48">
      <c r="AA963" s="19"/>
      <c r="AB963" s="19"/>
      <c r="AC963" s="19"/>
      <c r="AD963" s="19"/>
      <c r="AE963" s="19"/>
      <c r="AG963" s="137"/>
      <c r="AN963" s="19"/>
      <c r="AO963" s="19"/>
      <c r="AP963" s="19"/>
      <c r="AQ963" s="19"/>
      <c r="AR963" s="19"/>
      <c r="AS963" s="19"/>
      <c r="AT963" s="19"/>
      <c r="AU963" s="19"/>
    </row>
    <row r="964" spans="27:48">
      <c r="AA964" s="19"/>
      <c r="AB964" s="19"/>
      <c r="AC964" s="19"/>
      <c r="AD964" s="19"/>
      <c r="AE964" s="19"/>
      <c r="AG964" s="137"/>
      <c r="AN964" s="19"/>
      <c r="AO964" s="19"/>
      <c r="AP964" s="19"/>
      <c r="AQ964" s="19"/>
      <c r="AR964" s="19"/>
      <c r="AS964" s="19"/>
      <c r="AT964" s="19"/>
      <c r="AU964" s="19"/>
    </row>
    <row r="965" spans="27:48">
      <c r="AA965" s="19"/>
      <c r="AB965" s="19"/>
      <c r="AC965" s="19"/>
      <c r="AD965" s="19"/>
      <c r="AE965" s="19"/>
      <c r="AG965" s="137"/>
      <c r="AN965" s="19"/>
      <c r="AO965" s="19"/>
      <c r="AP965" s="19"/>
      <c r="AQ965" s="19"/>
      <c r="AR965" s="19"/>
      <c r="AS965" s="19"/>
      <c r="AT965" s="19"/>
      <c r="AU965" s="19"/>
    </row>
    <row r="966" spans="27:48">
      <c r="AA966" s="19"/>
      <c r="AB966" s="19"/>
      <c r="AC966" s="19"/>
      <c r="AD966" s="19"/>
      <c r="AE966" s="19"/>
      <c r="AG966" s="137"/>
      <c r="AN966" s="19"/>
      <c r="AO966" s="19"/>
      <c r="AP966" s="19"/>
      <c r="AQ966" s="19"/>
      <c r="AR966" s="19"/>
      <c r="AS966" s="19"/>
      <c r="AT966" s="19"/>
      <c r="AU966" s="19"/>
    </row>
    <row r="967" spans="27:48">
      <c r="AA967" s="19"/>
      <c r="AB967" s="19"/>
      <c r="AC967" s="19"/>
      <c r="AD967" s="19"/>
      <c r="AE967" s="19"/>
      <c r="AG967" s="137"/>
      <c r="AN967" s="19"/>
      <c r="AO967" s="19"/>
      <c r="AP967" s="19"/>
      <c r="AQ967" s="19"/>
      <c r="AR967" s="19"/>
      <c r="AS967" s="19"/>
      <c r="AT967" s="19"/>
      <c r="AU967" s="19"/>
    </row>
    <row r="968" spans="27:48">
      <c r="AA968" s="19"/>
      <c r="AB968" s="19"/>
      <c r="AC968" s="19"/>
      <c r="AD968" s="19"/>
      <c r="AE968" s="19"/>
      <c r="AG968" s="137"/>
      <c r="AN968" s="19"/>
      <c r="AO968" s="19"/>
      <c r="AP968" s="19"/>
      <c r="AQ968" s="19"/>
      <c r="AR968" s="19"/>
      <c r="AS968" s="19"/>
      <c r="AT968" s="19"/>
      <c r="AU968" s="19"/>
    </row>
    <row r="969" spans="27:48">
      <c r="AA969" s="19"/>
      <c r="AB969" s="19"/>
      <c r="AC969" s="19"/>
      <c r="AD969" s="19"/>
      <c r="AE969" s="19"/>
      <c r="AG969" s="137"/>
      <c r="AN969" s="19"/>
      <c r="AO969" s="19"/>
      <c r="AP969" s="19"/>
      <c r="AQ969" s="19"/>
      <c r="AR969" s="19"/>
      <c r="AS969" s="19"/>
      <c r="AT969" s="19"/>
      <c r="AU969" s="19"/>
    </row>
    <row r="970" spans="27:48">
      <c r="AA970" s="19"/>
      <c r="AB970" s="19"/>
      <c r="AC970" s="19"/>
      <c r="AD970" s="19"/>
      <c r="AE970" s="19"/>
      <c r="AG970" s="137"/>
      <c r="AN970" s="19"/>
      <c r="AO970" s="19"/>
      <c r="AP970" s="19"/>
      <c r="AQ970" s="19"/>
      <c r="AR970" s="19"/>
      <c r="AS970" s="19"/>
      <c r="AT970" s="19"/>
      <c r="AU970" s="19"/>
      <c r="AV970" s="19"/>
    </row>
    <row r="971" spans="27:48">
      <c r="AA971" s="19"/>
      <c r="AB971" s="19"/>
      <c r="AC971" s="19"/>
      <c r="AD971" s="19"/>
      <c r="AE971" s="19"/>
      <c r="AG971" s="137"/>
      <c r="AN971" s="19"/>
      <c r="AO971" s="19"/>
      <c r="AP971" s="19"/>
      <c r="AQ971" s="19"/>
      <c r="AR971" s="19"/>
      <c r="AS971" s="19"/>
      <c r="AT971" s="19"/>
      <c r="AU971" s="19"/>
    </row>
    <row r="972" spans="27:48">
      <c r="AA972" s="19"/>
      <c r="AB972" s="19"/>
      <c r="AC972" s="19"/>
      <c r="AD972" s="19"/>
      <c r="AE972" s="19"/>
      <c r="AG972" s="137"/>
      <c r="AN972" s="19"/>
      <c r="AO972" s="19"/>
      <c r="AP972" s="19"/>
      <c r="AQ972" s="19"/>
      <c r="AR972" s="19"/>
      <c r="AS972" s="19"/>
      <c r="AT972" s="19"/>
      <c r="AU972" s="19"/>
    </row>
    <row r="973" spans="27:48">
      <c r="AA973" s="19"/>
      <c r="AB973" s="19"/>
      <c r="AC973" s="19"/>
      <c r="AD973" s="19"/>
      <c r="AE973" s="19"/>
      <c r="AG973" s="137"/>
      <c r="AN973" s="19"/>
      <c r="AO973" s="19"/>
      <c r="AP973" s="19"/>
      <c r="AQ973" s="19"/>
      <c r="AR973" s="19"/>
      <c r="AS973" s="19"/>
      <c r="AT973" s="19"/>
      <c r="AU973" s="19"/>
    </row>
    <row r="974" spans="27:48">
      <c r="AA974" s="19"/>
      <c r="AB974" s="19"/>
      <c r="AC974" s="19"/>
      <c r="AD974" s="19"/>
      <c r="AE974" s="19"/>
      <c r="AG974" s="137"/>
      <c r="AN974" s="19"/>
      <c r="AO974" s="19"/>
      <c r="AP974" s="19"/>
      <c r="AQ974" s="19"/>
      <c r="AR974" s="19"/>
      <c r="AS974" s="19"/>
      <c r="AT974" s="19"/>
      <c r="AU974" s="19"/>
    </row>
    <row r="975" spans="27:48">
      <c r="AA975" s="19"/>
      <c r="AB975" s="19"/>
      <c r="AC975" s="19"/>
      <c r="AD975" s="19"/>
      <c r="AE975" s="19"/>
      <c r="AG975" s="137"/>
      <c r="AN975" s="19"/>
      <c r="AO975" s="19"/>
      <c r="AP975" s="19"/>
      <c r="AQ975" s="19"/>
      <c r="AR975" s="19"/>
      <c r="AS975" s="19"/>
      <c r="AT975" s="19"/>
      <c r="AU975" s="19"/>
    </row>
    <row r="976" spans="27:48">
      <c r="AA976" s="19"/>
      <c r="AB976" s="19"/>
      <c r="AC976" s="19"/>
      <c r="AD976" s="19"/>
      <c r="AE976" s="19"/>
      <c r="AG976" s="137"/>
      <c r="AN976" s="19"/>
      <c r="AO976" s="19"/>
      <c r="AP976" s="19"/>
      <c r="AQ976" s="19"/>
      <c r="AR976" s="19"/>
      <c r="AS976" s="19"/>
      <c r="AT976" s="19"/>
      <c r="AU976" s="19"/>
      <c r="AV976" s="19"/>
    </row>
    <row r="977" spans="27:64">
      <c r="AA977" s="19"/>
      <c r="AB977" s="19"/>
      <c r="AC977" s="19"/>
      <c r="AD977" s="19"/>
      <c r="AE977" s="19"/>
      <c r="AG977" s="137"/>
      <c r="AN977" s="19"/>
      <c r="AO977" s="19"/>
      <c r="AP977" s="19"/>
      <c r="AQ977" s="19"/>
      <c r="AR977" s="19"/>
      <c r="AS977" s="19"/>
      <c r="AT977" s="19"/>
      <c r="AU977" s="19"/>
    </row>
    <row r="978" spans="27:64">
      <c r="AA978" s="19"/>
      <c r="AB978" s="19"/>
      <c r="AC978" s="19"/>
      <c r="AD978" s="19"/>
      <c r="AE978" s="19"/>
      <c r="AG978" s="137"/>
      <c r="AN978" s="19"/>
      <c r="AO978" s="19"/>
      <c r="AP978" s="19"/>
      <c r="AQ978" s="19"/>
      <c r="AR978" s="19"/>
      <c r="AS978" s="19"/>
      <c r="AT978" s="19"/>
      <c r="AU978" s="19"/>
    </row>
    <row r="979" spans="27:64">
      <c r="AA979" s="19"/>
      <c r="AB979" s="19"/>
      <c r="AC979" s="19"/>
      <c r="AD979" s="19"/>
      <c r="AE979" s="19"/>
      <c r="AG979" s="137"/>
      <c r="AN979" s="19"/>
      <c r="AO979" s="19"/>
      <c r="AP979" s="19"/>
      <c r="AQ979" s="19"/>
      <c r="AR979" s="19"/>
      <c r="AS979" s="19"/>
      <c r="AT979" s="19"/>
      <c r="AU979" s="19"/>
    </row>
    <row r="980" spans="27:64">
      <c r="AA980" s="19"/>
      <c r="AB980" s="19"/>
      <c r="AC980" s="19"/>
      <c r="AD980" s="19"/>
      <c r="AE980" s="19"/>
      <c r="AG980" s="137"/>
      <c r="AN980" s="19"/>
      <c r="AO980" s="19"/>
      <c r="AP980" s="19"/>
      <c r="AQ980" s="19"/>
      <c r="AR980" s="19"/>
      <c r="AS980" s="19"/>
      <c r="AT980" s="19"/>
      <c r="AU980" s="19"/>
    </row>
    <row r="981" spans="27:64">
      <c r="AA981" s="19"/>
      <c r="AB981" s="19"/>
      <c r="AC981" s="19"/>
      <c r="AD981" s="19"/>
      <c r="AE981" s="19"/>
      <c r="AG981" s="137"/>
      <c r="AN981" s="19"/>
      <c r="AO981" s="19"/>
      <c r="AP981" s="19"/>
      <c r="AQ981" s="19"/>
      <c r="AR981" s="19"/>
      <c r="AS981" s="19"/>
      <c r="AT981" s="19"/>
      <c r="AU981" s="19"/>
    </row>
    <row r="982" spans="27:64">
      <c r="AA982" s="19"/>
      <c r="AB982" s="19"/>
      <c r="AC982" s="19"/>
      <c r="AD982" s="19"/>
      <c r="AE982" s="19"/>
      <c r="AG982" s="137"/>
      <c r="AN982" s="19"/>
      <c r="AO982" s="19"/>
      <c r="AP982" s="19"/>
      <c r="AQ982" s="19"/>
      <c r="AR982" s="19"/>
      <c r="AS982" s="19"/>
      <c r="AT982" s="19"/>
      <c r="AU982" s="19"/>
    </row>
    <row r="983" spans="27:64">
      <c r="AA983" s="19"/>
      <c r="AB983" s="19"/>
      <c r="AC983" s="19"/>
      <c r="AD983" s="19"/>
      <c r="AE983" s="19"/>
      <c r="AG983" s="137"/>
      <c r="AN983" s="19"/>
      <c r="AO983" s="19"/>
      <c r="AP983" s="19"/>
      <c r="AQ983" s="19"/>
      <c r="AR983" s="19"/>
      <c r="AS983" s="19"/>
      <c r="AT983" s="19"/>
      <c r="AU983" s="19"/>
    </row>
    <row r="984" spans="27:64">
      <c r="AA984" s="19"/>
      <c r="AB984" s="19"/>
      <c r="AC984" s="19"/>
      <c r="AD984" s="19"/>
      <c r="AE984" s="19"/>
      <c r="AG984" s="137"/>
      <c r="AN984" s="19"/>
      <c r="AO984" s="19"/>
      <c r="AP984" s="19"/>
      <c r="AQ984" s="19"/>
      <c r="AR984" s="19"/>
      <c r="AS984" s="19"/>
      <c r="AT984" s="19"/>
      <c r="AU984" s="19"/>
    </row>
    <row r="985" spans="27:64">
      <c r="AA985" s="19"/>
      <c r="AB985" s="19"/>
      <c r="AC985" s="19"/>
      <c r="AD985" s="19"/>
      <c r="AE985" s="19"/>
      <c r="AG985" s="137"/>
      <c r="AN985" s="19"/>
      <c r="AO985" s="19"/>
      <c r="AP985" s="19"/>
      <c r="AQ985" s="19"/>
      <c r="AR985" s="19"/>
      <c r="AS985" s="19"/>
      <c r="AT985" s="19"/>
      <c r="AU985" s="19"/>
    </row>
    <row r="986" spans="27:64">
      <c r="AA986" s="19"/>
      <c r="AB986" s="19"/>
      <c r="AC986" s="19"/>
      <c r="AD986" s="19"/>
      <c r="AE986" s="19"/>
      <c r="AG986" s="137"/>
      <c r="AN986" s="19"/>
      <c r="AO986" s="19"/>
      <c r="AP986" s="19"/>
      <c r="AQ986" s="19"/>
      <c r="AR986" s="19"/>
      <c r="AS986" s="19"/>
      <c r="AT986" s="19"/>
      <c r="AU986" s="19"/>
    </row>
    <row r="987" spans="27:64">
      <c r="AA987" s="19"/>
      <c r="AB987" s="19"/>
      <c r="AC987" s="19"/>
      <c r="AD987" s="19"/>
      <c r="AE987" s="19"/>
      <c r="AG987" s="137"/>
      <c r="AN987" s="19"/>
      <c r="AO987" s="19"/>
      <c r="AP987" s="19"/>
      <c r="AQ987" s="19"/>
      <c r="AR987" s="19"/>
      <c r="AS987" s="19"/>
      <c r="AT987" s="19"/>
      <c r="AU987" s="19"/>
    </row>
    <row r="988" spans="27:64">
      <c r="AA988" s="19"/>
      <c r="AB988" s="19"/>
      <c r="AC988" s="19"/>
      <c r="AD988" s="19"/>
      <c r="AE988" s="19"/>
      <c r="AG988" s="137"/>
      <c r="AN988" s="19"/>
      <c r="AO988" s="19"/>
      <c r="AP988" s="19"/>
      <c r="AQ988" s="19"/>
      <c r="AR988" s="19"/>
      <c r="AS988" s="19"/>
      <c r="AT988" s="19"/>
      <c r="AU988" s="19"/>
    </row>
    <row r="989" spans="27:64">
      <c r="AA989" s="19"/>
      <c r="AB989" s="19"/>
      <c r="AC989" s="19"/>
      <c r="AD989" s="19"/>
      <c r="AE989" s="19"/>
      <c r="AG989" s="137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</row>
    <row r="990" spans="27:64">
      <c r="AA990" s="19"/>
      <c r="AB990" s="19"/>
      <c r="AC990" s="19"/>
      <c r="AD990" s="19"/>
      <c r="AE990" s="19"/>
      <c r="AG990" s="137"/>
      <c r="AN990" s="19"/>
      <c r="AO990" s="19"/>
      <c r="AP990" s="19"/>
      <c r="AQ990" s="19"/>
      <c r="AR990" s="19"/>
      <c r="AS990" s="19"/>
      <c r="AT990" s="19"/>
      <c r="AU990" s="19"/>
    </row>
    <row r="991" spans="27:64">
      <c r="AA991" s="19"/>
      <c r="AB991" s="19"/>
      <c r="AC991" s="19"/>
      <c r="AD991" s="19"/>
      <c r="AE991" s="19"/>
      <c r="AG991" s="137"/>
      <c r="AN991" s="19"/>
      <c r="AO991" s="19"/>
      <c r="AP991" s="19"/>
      <c r="AQ991" s="19"/>
      <c r="AR991" s="19"/>
      <c r="AS991" s="19"/>
      <c r="AT991" s="19"/>
      <c r="AU991" s="19"/>
    </row>
    <row r="992" spans="27:64">
      <c r="AA992" s="19"/>
      <c r="AB992" s="19"/>
      <c r="AC992" s="19"/>
      <c r="AD992" s="19"/>
      <c r="AE992" s="19"/>
      <c r="AG992" s="137"/>
      <c r="AN992" s="19"/>
      <c r="AO992" s="19"/>
      <c r="AP992" s="19"/>
      <c r="AQ992" s="19"/>
      <c r="AR992" s="19"/>
      <c r="AS992" s="19"/>
      <c r="AT992" s="19"/>
      <c r="AU992" s="19"/>
    </row>
    <row r="993" spans="27:64">
      <c r="AA993" s="19"/>
      <c r="AB993" s="19"/>
      <c r="AC993" s="19"/>
      <c r="AD993" s="19"/>
      <c r="AE993" s="19"/>
      <c r="AG993" s="137"/>
      <c r="AN993" s="19"/>
      <c r="AO993" s="19"/>
      <c r="AP993" s="19"/>
      <c r="AQ993" s="19"/>
      <c r="AR993" s="19"/>
      <c r="AS993" s="19"/>
      <c r="AT993" s="19"/>
      <c r="AU993" s="19"/>
    </row>
    <row r="994" spans="27:64">
      <c r="AA994" s="19"/>
      <c r="AB994" s="19"/>
      <c r="AC994" s="19"/>
      <c r="AD994" s="19"/>
      <c r="AE994" s="19"/>
      <c r="AG994" s="137"/>
      <c r="AN994" s="19"/>
      <c r="AO994" s="19"/>
      <c r="AP994" s="19"/>
      <c r="AQ994" s="19"/>
      <c r="AR994" s="19"/>
      <c r="AS994" s="19"/>
      <c r="AT994" s="19"/>
      <c r="AU994" s="19"/>
    </row>
    <row r="995" spans="27:64">
      <c r="AA995" s="19"/>
      <c r="AB995" s="19"/>
      <c r="AC995" s="19"/>
      <c r="AD995" s="19"/>
      <c r="AE995" s="19"/>
      <c r="AG995" s="137"/>
      <c r="AN995" s="19"/>
      <c r="AO995" s="19"/>
      <c r="AP995" s="19"/>
      <c r="AQ995" s="19"/>
      <c r="AR995" s="19"/>
      <c r="AS995" s="19"/>
      <c r="AT995" s="19"/>
      <c r="AU995" s="19"/>
    </row>
    <row r="996" spans="27:64">
      <c r="AA996" s="19"/>
      <c r="AB996" s="19"/>
      <c r="AC996" s="19"/>
      <c r="AD996" s="19"/>
      <c r="AE996" s="19"/>
      <c r="AG996" s="137"/>
      <c r="AN996" s="19"/>
      <c r="AO996" s="19"/>
      <c r="AP996" s="19"/>
      <c r="AQ996" s="19"/>
      <c r="AR996" s="19"/>
      <c r="AS996" s="19"/>
      <c r="AT996" s="19"/>
      <c r="AU996" s="19"/>
    </row>
    <row r="997" spans="27:64">
      <c r="AA997" s="19"/>
      <c r="AB997" s="19"/>
      <c r="AC997" s="19"/>
      <c r="AD997" s="19"/>
      <c r="AE997" s="19"/>
      <c r="AG997" s="137"/>
      <c r="AN997" s="19"/>
      <c r="AO997" s="19"/>
      <c r="AP997" s="19"/>
      <c r="AQ997" s="19"/>
      <c r="AR997" s="19"/>
      <c r="AS997" s="19"/>
      <c r="AT997" s="19"/>
      <c r="AU997" s="19"/>
    </row>
    <row r="998" spans="27:64">
      <c r="AA998" s="19"/>
      <c r="AB998" s="19"/>
      <c r="AC998" s="19"/>
      <c r="AD998" s="19"/>
      <c r="AE998" s="19"/>
      <c r="AG998" s="137"/>
      <c r="AN998" s="19"/>
      <c r="AO998" s="19"/>
      <c r="AP998" s="19"/>
      <c r="AQ998" s="19"/>
      <c r="AR998" s="19"/>
      <c r="AS998" s="19"/>
      <c r="AT998" s="19"/>
      <c r="AU998" s="19"/>
    </row>
    <row r="999" spans="27:64">
      <c r="AA999" s="19"/>
      <c r="AB999" s="19"/>
      <c r="AC999" s="19"/>
      <c r="AD999" s="19"/>
      <c r="AE999" s="19"/>
      <c r="AG999" s="137"/>
      <c r="AN999" s="19"/>
      <c r="AO999" s="19"/>
      <c r="AP999" s="19"/>
      <c r="AQ999" s="19"/>
      <c r="AR999" s="19"/>
      <c r="AS999" s="19"/>
      <c r="AT999" s="19"/>
      <c r="AU999" s="19"/>
    </row>
    <row r="1000" spans="27:64">
      <c r="AA1000" s="19"/>
      <c r="AB1000" s="19"/>
      <c r="AC1000" s="19"/>
      <c r="AD1000" s="19"/>
      <c r="AE1000" s="19"/>
      <c r="AG1000" s="137"/>
      <c r="AN1000" s="19"/>
      <c r="AO1000" s="19"/>
      <c r="AP1000" s="19"/>
      <c r="AQ1000" s="19"/>
      <c r="AR1000" s="19"/>
      <c r="AS1000" s="19"/>
      <c r="AT1000" s="19"/>
      <c r="AU1000" s="19"/>
    </row>
    <row r="1001" spans="27:64">
      <c r="AA1001" s="19"/>
      <c r="AB1001" s="19"/>
      <c r="AC1001" s="19"/>
      <c r="AD1001" s="19"/>
      <c r="AE1001" s="19"/>
      <c r="AG1001" s="137"/>
      <c r="AN1001" s="19"/>
      <c r="AO1001" s="19"/>
      <c r="AP1001" s="19"/>
      <c r="AQ1001" s="19"/>
      <c r="AR1001" s="19"/>
      <c r="AS1001" s="19"/>
      <c r="AT1001" s="19"/>
      <c r="AU1001" s="19"/>
    </row>
    <row r="1002" spans="27:64">
      <c r="AA1002" s="19"/>
      <c r="AB1002" s="19"/>
      <c r="AC1002" s="19"/>
      <c r="AD1002" s="19"/>
      <c r="AE1002" s="19"/>
      <c r="AG1002" s="137"/>
      <c r="AN1002" s="19"/>
      <c r="AO1002" s="19"/>
      <c r="AP1002" s="19"/>
      <c r="AQ1002" s="19"/>
      <c r="AR1002" s="19"/>
      <c r="AS1002" s="19"/>
      <c r="AT1002" s="19"/>
      <c r="AU1002" s="19"/>
    </row>
    <row r="1003" spans="27:64">
      <c r="AA1003" s="19"/>
      <c r="AB1003" s="19"/>
      <c r="AC1003" s="19"/>
      <c r="AD1003" s="19"/>
      <c r="AE1003" s="19"/>
      <c r="AG1003" s="137"/>
      <c r="AN1003" s="19"/>
      <c r="AO1003" s="19"/>
      <c r="AP1003" s="19"/>
      <c r="AQ1003" s="19"/>
      <c r="AR1003" s="19"/>
      <c r="AS1003" s="19"/>
      <c r="AT1003" s="19"/>
      <c r="AU1003" s="19"/>
    </row>
    <row r="1004" spans="27:64">
      <c r="AA1004" s="19"/>
      <c r="AB1004" s="19"/>
      <c r="AC1004" s="19"/>
      <c r="AD1004" s="19"/>
      <c r="AE1004" s="19"/>
      <c r="AG1004" s="137"/>
      <c r="AN1004" s="19"/>
      <c r="AO1004" s="19"/>
      <c r="AP1004" s="19"/>
      <c r="AQ1004" s="19"/>
      <c r="AR1004" s="19"/>
      <c r="AS1004" s="19"/>
      <c r="AT1004" s="19"/>
      <c r="AU1004" s="19"/>
    </row>
    <row r="1005" spans="27:64">
      <c r="AA1005" s="19"/>
      <c r="AB1005" s="19"/>
      <c r="AC1005" s="19"/>
      <c r="AD1005" s="19"/>
      <c r="AE1005" s="19"/>
      <c r="AG1005" s="137"/>
      <c r="AN1005" s="19"/>
      <c r="AO1005" s="19"/>
      <c r="AP1005" s="19"/>
      <c r="AQ1005" s="19"/>
      <c r="AR1005" s="19"/>
      <c r="AS1005" s="19"/>
      <c r="AT1005" s="19"/>
      <c r="AU1005" s="19"/>
    </row>
    <row r="1006" spans="27:64">
      <c r="AA1006" s="19"/>
      <c r="AB1006" s="19"/>
      <c r="AC1006" s="19"/>
      <c r="AD1006" s="19"/>
      <c r="AE1006" s="19"/>
      <c r="AG1006" s="137"/>
      <c r="AN1006" s="19"/>
      <c r="AO1006" s="19"/>
      <c r="AP1006" s="19"/>
      <c r="AQ1006" s="19"/>
      <c r="AR1006" s="19"/>
      <c r="AS1006" s="19"/>
      <c r="AT1006" s="19"/>
      <c r="AU1006" s="19"/>
    </row>
    <row r="1007" spans="27:64">
      <c r="AA1007" s="19"/>
      <c r="AB1007" s="19"/>
      <c r="AC1007" s="19"/>
      <c r="AD1007" s="19"/>
      <c r="AE1007" s="19"/>
      <c r="AG1007" s="137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</row>
    <row r="1008" spans="27:64">
      <c r="AA1008" s="19"/>
      <c r="AB1008" s="19"/>
      <c r="AC1008" s="19"/>
      <c r="AD1008" s="19"/>
      <c r="AE1008" s="19"/>
      <c r="AG1008" s="137"/>
      <c r="AN1008" s="19"/>
      <c r="AO1008" s="19"/>
      <c r="AP1008" s="19"/>
      <c r="AQ1008" s="19"/>
      <c r="AR1008" s="19"/>
      <c r="AS1008" s="19"/>
      <c r="AT1008" s="19"/>
      <c r="AU1008" s="19"/>
    </row>
    <row r="1009" spans="27:47">
      <c r="AA1009" s="19"/>
      <c r="AB1009" s="19"/>
      <c r="AC1009" s="19"/>
      <c r="AD1009" s="19"/>
      <c r="AE1009" s="19"/>
      <c r="AG1009" s="137"/>
      <c r="AN1009" s="19"/>
      <c r="AO1009" s="19"/>
      <c r="AP1009" s="19"/>
      <c r="AQ1009" s="19"/>
      <c r="AR1009" s="19"/>
      <c r="AS1009" s="19"/>
      <c r="AT1009" s="19"/>
      <c r="AU1009" s="19"/>
    </row>
    <row r="1010" spans="27:47">
      <c r="AA1010" s="19"/>
      <c r="AB1010" s="19"/>
      <c r="AC1010" s="19"/>
      <c r="AD1010" s="19"/>
      <c r="AE1010" s="19"/>
      <c r="AG1010" s="137"/>
      <c r="AN1010" s="19"/>
      <c r="AO1010" s="19"/>
      <c r="AP1010" s="19"/>
      <c r="AQ1010" s="19"/>
      <c r="AR1010" s="19"/>
      <c r="AS1010" s="19"/>
      <c r="AT1010" s="19"/>
      <c r="AU1010" s="19"/>
    </row>
    <row r="1011" spans="27:47">
      <c r="AA1011" s="19"/>
      <c r="AB1011" s="19"/>
      <c r="AC1011" s="19"/>
      <c r="AD1011" s="19"/>
      <c r="AE1011" s="19"/>
      <c r="AG1011" s="137"/>
      <c r="AN1011" s="19"/>
      <c r="AO1011" s="19"/>
      <c r="AP1011" s="19"/>
      <c r="AQ1011" s="19"/>
      <c r="AR1011" s="19"/>
      <c r="AS1011" s="19"/>
      <c r="AT1011" s="19"/>
      <c r="AU1011" s="19"/>
    </row>
    <row r="1012" spans="27:47">
      <c r="AA1012" s="19"/>
      <c r="AB1012" s="19"/>
      <c r="AC1012" s="19"/>
      <c r="AD1012" s="19"/>
      <c r="AE1012" s="19"/>
      <c r="AG1012" s="137"/>
      <c r="AN1012" s="19"/>
      <c r="AO1012" s="19"/>
      <c r="AP1012" s="19"/>
      <c r="AQ1012" s="19"/>
      <c r="AR1012" s="19"/>
      <c r="AS1012" s="19"/>
      <c r="AT1012" s="19"/>
      <c r="AU1012" s="19"/>
    </row>
    <row r="1013" spans="27:47">
      <c r="AA1013" s="19"/>
      <c r="AB1013" s="19"/>
      <c r="AC1013" s="19"/>
      <c r="AD1013" s="19"/>
      <c r="AE1013" s="19"/>
      <c r="AG1013" s="137"/>
      <c r="AN1013" s="19"/>
      <c r="AO1013" s="19"/>
      <c r="AP1013" s="19"/>
      <c r="AQ1013" s="19"/>
      <c r="AR1013" s="19"/>
      <c r="AS1013" s="19"/>
      <c r="AT1013" s="19"/>
      <c r="AU1013" s="19"/>
    </row>
    <row r="1014" spans="27:47">
      <c r="AA1014" s="19"/>
      <c r="AB1014" s="19"/>
      <c r="AC1014" s="19"/>
      <c r="AD1014" s="19"/>
      <c r="AE1014" s="19"/>
      <c r="AG1014" s="137"/>
      <c r="AN1014" s="19"/>
      <c r="AO1014" s="19"/>
      <c r="AP1014" s="19"/>
      <c r="AQ1014" s="19"/>
      <c r="AR1014" s="19"/>
      <c r="AS1014" s="19"/>
      <c r="AT1014" s="19"/>
      <c r="AU1014" s="19"/>
    </row>
    <row r="1015" spans="27:47">
      <c r="AA1015" s="19"/>
      <c r="AB1015" s="19"/>
      <c r="AC1015" s="19"/>
      <c r="AD1015" s="19"/>
      <c r="AE1015" s="19"/>
      <c r="AG1015" s="137"/>
      <c r="AN1015" s="19"/>
      <c r="AO1015" s="19"/>
      <c r="AP1015" s="19"/>
      <c r="AQ1015" s="19"/>
      <c r="AR1015" s="19"/>
      <c r="AS1015" s="19"/>
      <c r="AT1015" s="19"/>
      <c r="AU1015" s="19"/>
    </row>
    <row r="1016" spans="27:47">
      <c r="AA1016" s="19"/>
      <c r="AB1016" s="19"/>
      <c r="AC1016" s="19"/>
      <c r="AD1016" s="19"/>
      <c r="AE1016" s="19"/>
      <c r="AG1016" s="137"/>
      <c r="AN1016" s="19"/>
      <c r="AO1016" s="19"/>
      <c r="AP1016" s="19"/>
      <c r="AQ1016" s="19"/>
      <c r="AR1016" s="19"/>
      <c r="AS1016" s="19"/>
      <c r="AT1016" s="19"/>
      <c r="AU1016" s="19"/>
    </row>
    <row r="1017" spans="27:47">
      <c r="AA1017" s="19"/>
      <c r="AB1017" s="19"/>
      <c r="AC1017" s="19"/>
      <c r="AD1017" s="19"/>
      <c r="AE1017" s="19"/>
      <c r="AG1017" s="137"/>
      <c r="AN1017" s="19"/>
      <c r="AO1017" s="19"/>
      <c r="AP1017" s="19"/>
      <c r="AQ1017" s="19"/>
      <c r="AR1017" s="19"/>
      <c r="AS1017" s="19"/>
      <c r="AT1017" s="19"/>
      <c r="AU1017" s="19"/>
    </row>
    <row r="1018" spans="27:47">
      <c r="AA1018" s="19"/>
      <c r="AB1018" s="19"/>
      <c r="AC1018" s="19"/>
      <c r="AD1018" s="19"/>
      <c r="AE1018" s="19"/>
      <c r="AG1018" s="137"/>
      <c r="AN1018" s="19"/>
      <c r="AO1018" s="19"/>
      <c r="AP1018" s="19"/>
      <c r="AQ1018" s="19"/>
      <c r="AR1018" s="19"/>
      <c r="AS1018" s="19"/>
      <c r="AT1018" s="19"/>
      <c r="AU1018" s="19"/>
    </row>
    <row r="1019" spans="27:47">
      <c r="AA1019" s="19"/>
      <c r="AB1019" s="19"/>
      <c r="AC1019" s="19"/>
      <c r="AD1019" s="19"/>
      <c r="AE1019" s="19"/>
      <c r="AG1019" s="137"/>
      <c r="AN1019" s="19"/>
      <c r="AO1019" s="19"/>
      <c r="AP1019" s="19"/>
      <c r="AQ1019" s="19"/>
      <c r="AR1019" s="19"/>
      <c r="AS1019" s="19"/>
      <c r="AT1019" s="19"/>
      <c r="AU1019" s="19"/>
    </row>
    <row r="1020" spans="27:47">
      <c r="AA1020" s="19"/>
      <c r="AB1020" s="19"/>
      <c r="AC1020" s="19"/>
      <c r="AD1020" s="19"/>
      <c r="AE1020" s="19"/>
      <c r="AG1020" s="137"/>
      <c r="AN1020" s="19"/>
      <c r="AO1020" s="19"/>
      <c r="AP1020" s="19"/>
      <c r="AQ1020" s="19"/>
      <c r="AR1020" s="19"/>
      <c r="AS1020" s="19"/>
      <c r="AT1020" s="19"/>
      <c r="AU1020" s="19"/>
    </row>
    <row r="1021" spans="27:47">
      <c r="AA1021" s="19"/>
      <c r="AB1021" s="19"/>
      <c r="AC1021" s="19"/>
      <c r="AD1021" s="19"/>
      <c r="AE1021" s="19"/>
      <c r="AG1021" s="137"/>
      <c r="AN1021" s="19"/>
      <c r="AO1021" s="19"/>
      <c r="AP1021" s="19"/>
      <c r="AQ1021" s="19"/>
      <c r="AR1021" s="19"/>
      <c r="AS1021" s="19"/>
      <c r="AT1021" s="19"/>
      <c r="AU1021" s="19"/>
    </row>
    <row r="1022" spans="27:47">
      <c r="AA1022" s="19"/>
      <c r="AB1022" s="19"/>
      <c r="AC1022" s="19"/>
      <c r="AD1022" s="19"/>
      <c r="AE1022" s="19"/>
      <c r="AG1022" s="137"/>
      <c r="AN1022" s="19"/>
      <c r="AO1022" s="19"/>
      <c r="AP1022" s="19"/>
      <c r="AQ1022" s="19"/>
      <c r="AR1022" s="19"/>
      <c r="AS1022" s="19"/>
      <c r="AT1022" s="19"/>
      <c r="AU1022" s="19"/>
    </row>
    <row r="1023" spans="27:47">
      <c r="AA1023" s="19"/>
      <c r="AB1023" s="19"/>
      <c r="AC1023" s="19"/>
      <c r="AD1023" s="19"/>
      <c r="AE1023" s="19"/>
      <c r="AG1023" s="137"/>
      <c r="AN1023" s="19"/>
      <c r="AO1023" s="19"/>
      <c r="AP1023" s="19"/>
      <c r="AQ1023" s="19"/>
      <c r="AR1023" s="19"/>
      <c r="AS1023" s="19"/>
      <c r="AT1023" s="19"/>
      <c r="AU1023" s="19"/>
    </row>
    <row r="1024" spans="27:47">
      <c r="AA1024" s="19"/>
      <c r="AB1024" s="19"/>
      <c r="AC1024" s="19"/>
      <c r="AD1024" s="19"/>
      <c r="AE1024" s="19"/>
      <c r="AG1024" s="137"/>
      <c r="AN1024" s="19"/>
      <c r="AO1024" s="19"/>
      <c r="AP1024" s="19"/>
      <c r="AQ1024" s="19"/>
      <c r="AR1024" s="19"/>
      <c r="AS1024" s="19"/>
      <c r="AT1024" s="19"/>
      <c r="AU1024" s="19"/>
    </row>
    <row r="1025" spans="27:47">
      <c r="AA1025" s="19"/>
      <c r="AB1025" s="19"/>
      <c r="AC1025" s="19"/>
      <c r="AD1025" s="19"/>
      <c r="AE1025" s="19"/>
      <c r="AG1025" s="137"/>
      <c r="AN1025" s="19"/>
      <c r="AO1025" s="19"/>
      <c r="AP1025" s="19"/>
      <c r="AQ1025" s="19"/>
      <c r="AR1025" s="19"/>
      <c r="AS1025" s="19"/>
      <c r="AT1025" s="19"/>
      <c r="AU1025" s="19"/>
    </row>
    <row r="1026" spans="27:47">
      <c r="AA1026" s="19"/>
      <c r="AB1026" s="19"/>
      <c r="AC1026" s="19"/>
      <c r="AD1026" s="19"/>
      <c r="AE1026" s="19"/>
      <c r="AG1026" s="137"/>
      <c r="AN1026" s="19"/>
      <c r="AO1026" s="19"/>
      <c r="AP1026" s="19"/>
      <c r="AQ1026" s="19"/>
      <c r="AR1026" s="19"/>
      <c r="AS1026" s="19"/>
      <c r="AT1026" s="19"/>
      <c r="AU1026" s="19"/>
    </row>
    <row r="1027" spans="27:47">
      <c r="AA1027" s="19"/>
      <c r="AB1027" s="19"/>
      <c r="AC1027" s="19"/>
      <c r="AD1027" s="19"/>
      <c r="AE1027" s="19"/>
      <c r="AG1027" s="137"/>
      <c r="AN1027" s="19"/>
      <c r="AO1027" s="19"/>
      <c r="AP1027" s="19"/>
      <c r="AQ1027" s="19"/>
      <c r="AR1027" s="19"/>
      <c r="AS1027" s="19"/>
      <c r="AT1027" s="19"/>
      <c r="AU1027" s="19"/>
    </row>
    <row r="1028" spans="27:47">
      <c r="AA1028" s="19"/>
      <c r="AB1028" s="19"/>
      <c r="AC1028" s="19"/>
      <c r="AD1028" s="19"/>
      <c r="AE1028" s="19"/>
      <c r="AG1028" s="137"/>
      <c r="AN1028" s="19"/>
      <c r="AO1028" s="19"/>
      <c r="AP1028" s="19"/>
      <c r="AQ1028" s="19"/>
      <c r="AR1028" s="19"/>
      <c r="AS1028" s="19"/>
      <c r="AT1028" s="19"/>
      <c r="AU1028" s="19"/>
    </row>
    <row r="1029" spans="27:47">
      <c r="AA1029" s="19"/>
      <c r="AB1029" s="19"/>
      <c r="AC1029" s="19"/>
      <c r="AD1029" s="19"/>
      <c r="AE1029" s="19"/>
      <c r="AG1029" s="137"/>
      <c r="AN1029" s="19"/>
      <c r="AO1029" s="19"/>
      <c r="AP1029" s="19"/>
      <c r="AQ1029" s="19"/>
      <c r="AR1029" s="19"/>
      <c r="AS1029" s="19"/>
      <c r="AT1029" s="19"/>
      <c r="AU1029" s="19"/>
    </row>
    <row r="1030" spans="27:47">
      <c r="AA1030" s="19"/>
      <c r="AB1030" s="19"/>
      <c r="AC1030" s="19"/>
      <c r="AD1030" s="19"/>
      <c r="AE1030" s="19"/>
      <c r="AG1030" s="137"/>
      <c r="AN1030" s="19"/>
      <c r="AO1030" s="19"/>
      <c r="AP1030" s="19"/>
      <c r="AQ1030" s="19"/>
      <c r="AR1030" s="19"/>
      <c r="AS1030" s="19"/>
      <c r="AT1030" s="19"/>
      <c r="AU1030" s="19"/>
    </row>
    <row r="1031" spans="27:47">
      <c r="AA1031" s="19"/>
      <c r="AB1031" s="19"/>
      <c r="AC1031" s="19"/>
      <c r="AD1031" s="19"/>
      <c r="AE1031" s="19"/>
      <c r="AG1031" s="137"/>
      <c r="AN1031" s="19"/>
      <c r="AO1031" s="19"/>
      <c r="AP1031" s="19"/>
      <c r="AQ1031" s="19"/>
      <c r="AR1031" s="19"/>
      <c r="AS1031" s="19"/>
      <c r="AT1031" s="19"/>
      <c r="AU1031" s="19"/>
    </row>
    <row r="1032" spans="27:47">
      <c r="AA1032" s="19"/>
      <c r="AB1032" s="19"/>
      <c r="AC1032" s="19"/>
      <c r="AD1032" s="19"/>
      <c r="AE1032" s="19"/>
      <c r="AG1032" s="137"/>
      <c r="AN1032" s="19"/>
      <c r="AO1032" s="19"/>
      <c r="AP1032" s="19"/>
      <c r="AQ1032" s="19"/>
      <c r="AR1032" s="19"/>
      <c r="AS1032" s="19"/>
      <c r="AT1032" s="19"/>
      <c r="AU1032" s="19"/>
    </row>
    <row r="1033" spans="27:47">
      <c r="AA1033" s="19"/>
      <c r="AB1033" s="19"/>
      <c r="AC1033" s="19"/>
      <c r="AD1033" s="19"/>
      <c r="AE1033" s="19"/>
      <c r="AG1033" s="137"/>
      <c r="AN1033" s="19"/>
      <c r="AO1033" s="19"/>
      <c r="AP1033" s="19"/>
      <c r="AQ1033" s="19"/>
      <c r="AR1033" s="19"/>
      <c r="AS1033" s="19"/>
      <c r="AT1033" s="19"/>
      <c r="AU1033" s="19"/>
    </row>
    <row r="1034" spans="27:47">
      <c r="AA1034" s="19"/>
      <c r="AB1034" s="19"/>
      <c r="AC1034" s="19"/>
      <c r="AD1034" s="19"/>
      <c r="AE1034" s="19"/>
      <c r="AG1034" s="137"/>
      <c r="AN1034" s="19"/>
      <c r="AO1034" s="19"/>
      <c r="AP1034" s="19"/>
      <c r="AQ1034" s="19"/>
      <c r="AR1034" s="19"/>
      <c r="AS1034" s="19"/>
      <c r="AT1034" s="19"/>
      <c r="AU1034" s="19"/>
    </row>
    <row r="1035" spans="27:47">
      <c r="AA1035" s="19"/>
      <c r="AB1035" s="19"/>
      <c r="AC1035" s="19"/>
      <c r="AD1035" s="19"/>
      <c r="AE1035" s="19"/>
      <c r="AG1035" s="137"/>
      <c r="AN1035" s="19"/>
      <c r="AO1035" s="19"/>
      <c r="AP1035" s="19"/>
      <c r="AQ1035" s="19"/>
      <c r="AR1035" s="19"/>
      <c r="AS1035" s="19"/>
      <c r="AT1035" s="19"/>
      <c r="AU1035" s="19"/>
    </row>
    <row r="1036" spans="27:47">
      <c r="AA1036" s="19"/>
      <c r="AB1036" s="19"/>
      <c r="AC1036" s="19"/>
      <c r="AD1036" s="19"/>
      <c r="AE1036" s="19"/>
      <c r="AG1036" s="137"/>
      <c r="AN1036" s="19"/>
      <c r="AO1036" s="19"/>
      <c r="AP1036" s="19"/>
      <c r="AQ1036" s="19"/>
      <c r="AR1036" s="19"/>
      <c r="AS1036" s="19"/>
      <c r="AT1036" s="19"/>
      <c r="AU1036" s="19"/>
    </row>
    <row r="1037" spans="27:47">
      <c r="AA1037" s="19"/>
      <c r="AB1037" s="19"/>
      <c r="AC1037" s="19"/>
      <c r="AD1037" s="19"/>
      <c r="AE1037" s="19"/>
      <c r="AG1037" s="137"/>
      <c r="AN1037" s="19"/>
      <c r="AO1037" s="19"/>
      <c r="AP1037" s="19"/>
      <c r="AQ1037" s="19"/>
      <c r="AR1037" s="19"/>
      <c r="AS1037" s="19"/>
      <c r="AT1037" s="19"/>
      <c r="AU1037" s="19"/>
    </row>
    <row r="1038" spans="27:47">
      <c r="AA1038" s="19"/>
      <c r="AB1038" s="19"/>
      <c r="AC1038" s="19"/>
      <c r="AD1038" s="19"/>
      <c r="AE1038" s="19"/>
      <c r="AG1038" s="137"/>
      <c r="AN1038" s="19"/>
      <c r="AO1038" s="19"/>
      <c r="AP1038" s="19"/>
      <c r="AQ1038" s="19"/>
      <c r="AR1038" s="19"/>
      <c r="AS1038" s="19"/>
      <c r="AT1038" s="19"/>
      <c r="AU1038" s="19"/>
    </row>
    <row r="1039" spans="27:47">
      <c r="AA1039" s="19"/>
      <c r="AB1039" s="19"/>
      <c r="AC1039" s="19"/>
      <c r="AD1039" s="19"/>
      <c r="AE1039" s="19"/>
      <c r="AG1039" s="137"/>
      <c r="AN1039" s="19"/>
      <c r="AO1039" s="19"/>
      <c r="AP1039" s="19"/>
      <c r="AQ1039" s="19"/>
      <c r="AR1039" s="19"/>
      <c r="AS1039" s="19"/>
      <c r="AT1039" s="19"/>
      <c r="AU1039" s="19"/>
    </row>
    <row r="1040" spans="27:47">
      <c r="AA1040" s="19"/>
      <c r="AB1040" s="19"/>
      <c r="AC1040" s="19"/>
      <c r="AD1040" s="19"/>
      <c r="AE1040" s="19"/>
      <c r="AG1040" s="137"/>
      <c r="AN1040" s="19"/>
      <c r="AO1040" s="19"/>
      <c r="AP1040" s="19"/>
      <c r="AQ1040" s="19"/>
      <c r="AR1040" s="19"/>
      <c r="AS1040" s="19"/>
      <c r="AT1040" s="19"/>
      <c r="AU1040" s="19"/>
    </row>
    <row r="1041" spans="27:48">
      <c r="AA1041" s="19"/>
      <c r="AB1041" s="19"/>
      <c r="AC1041" s="19"/>
      <c r="AD1041" s="19"/>
      <c r="AE1041" s="19"/>
      <c r="AG1041" s="137"/>
      <c r="AN1041" s="19"/>
      <c r="AO1041" s="19"/>
      <c r="AP1041" s="19"/>
      <c r="AQ1041" s="19"/>
      <c r="AR1041" s="19"/>
      <c r="AS1041" s="19"/>
      <c r="AT1041" s="19"/>
      <c r="AU1041" s="19"/>
    </row>
    <row r="1042" spans="27:48">
      <c r="AA1042" s="19"/>
      <c r="AB1042" s="19"/>
      <c r="AC1042" s="19"/>
      <c r="AD1042" s="19"/>
      <c r="AE1042" s="19"/>
      <c r="AG1042" s="137"/>
      <c r="AN1042" s="19"/>
      <c r="AO1042" s="19"/>
      <c r="AP1042" s="19"/>
      <c r="AQ1042" s="19"/>
      <c r="AR1042" s="19"/>
      <c r="AS1042" s="19"/>
      <c r="AT1042" s="19"/>
      <c r="AU1042" s="19"/>
    </row>
    <row r="1043" spans="27:48">
      <c r="AA1043" s="19"/>
      <c r="AB1043" s="19"/>
      <c r="AC1043" s="19"/>
      <c r="AD1043" s="19"/>
      <c r="AE1043" s="19"/>
      <c r="AG1043" s="137"/>
      <c r="AN1043" s="19"/>
      <c r="AO1043" s="19"/>
      <c r="AP1043" s="19"/>
      <c r="AQ1043" s="19"/>
      <c r="AR1043" s="19"/>
      <c r="AS1043" s="19"/>
      <c r="AT1043" s="19"/>
      <c r="AU1043" s="19"/>
    </row>
    <row r="1044" spans="27:48">
      <c r="AA1044" s="19"/>
      <c r="AB1044" s="19"/>
      <c r="AC1044" s="19"/>
      <c r="AD1044" s="19"/>
      <c r="AE1044" s="19"/>
      <c r="AG1044" s="137"/>
      <c r="AN1044" s="19"/>
      <c r="AO1044" s="19"/>
      <c r="AP1044" s="19"/>
      <c r="AQ1044" s="19"/>
      <c r="AR1044" s="19"/>
      <c r="AS1044" s="19"/>
      <c r="AT1044" s="19"/>
      <c r="AU1044" s="19"/>
      <c r="AV1044" s="19"/>
    </row>
    <row r="1045" spans="27:48">
      <c r="AA1045" s="19"/>
      <c r="AB1045" s="19"/>
      <c r="AC1045" s="19"/>
      <c r="AD1045" s="19"/>
      <c r="AE1045" s="19"/>
      <c r="AG1045" s="137"/>
      <c r="AN1045" s="19"/>
      <c r="AO1045" s="19"/>
      <c r="AP1045" s="19"/>
      <c r="AQ1045" s="19"/>
      <c r="AR1045" s="19"/>
      <c r="AS1045" s="19"/>
      <c r="AT1045" s="19"/>
      <c r="AU1045" s="19"/>
      <c r="AV1045" s="19"/>
    </row>
    <row r="1046" spans="27:48">
      <c r="AA1046" s="19"/>
      <c r="AB1046" s="19"/>
      <c r="AC1046" s="19"/>
      <c r="AD1046" s="19"/>
      <c r="AE1046" s="19"/>
      <c r="AG1046" s="137"/>
      <c r="AN1046" s="19"/>
      <c r="AO1046" s="19"/>
      <c r="AP1046" s="19"/>
      <c r="AQ1046" s="19"/>
      <c r="AR1046" s="19"/>
      <c r="AS1046" s="19"/>
      <c r="AT1046" s="19"/>
      <c r="AU1046" s="19"/>
    </row>
    <row r="1047" spans="27:48">
      <c r="AA1047" s="19"/>
      <c r="AB1047" s="19"/>
      <c r="AC1047" s="19"/>
      <c r="AD1047" s="19"/>
      <c r="AE1047" s="19"/>
      <c r="AG1047" s="137"/>
      <c r="AN1047" s="19"/>
      <c r="AO1047" s="19"/>
      <c r="AP1047" s="19"/>
      <c r="AQ1047" s="19"/>
      <c r="AR1047" s="19"/>
      <c r="AS1047" s="19"/>
      <c r="AT1047" s="19"/>
      <c r="AU1047" s="19"/>
    </row>
    <row r="1048" spans="27:48">
      <c r="AA1048" s="19"/>
      <c r="AB1048" s="19"/>
      <c r="AC1048" s="19"/>
      <c r="AD1048" s="19"/>
      <c r="AE1048" s="19"/>
      <c r="AG1048" s="137"/>
      <c r="AN1048" s="19"/>
      <c r="AO1048" s="19"/>
      <c r="AP1048" s="19"/>
      <c r="AQ1048" s="19"/>
      <c r="AR1048" s="19"/>
      <c r="AS1048" s="19"/>
      <c r="AT1048" s="19"/>
      <c r="AU1048" s="19"/>
    </row>
    <row r="1049" spans="27:48">
      <c r="AA1049" s="19"/>
      <c r="AB1049" s="19"/>
      <c r="AC1049" s="19"/>
      <c r="AD1049" s="19"/>
      <c r="AE1049" s="19"/>
      <c r="AG1049" s="137"/>
      <c r="AN1049" s="19"/>
      <c r="AO1049" s="19"/>
      <c r="AP1049" s="19"/>
      <c r="AQ1049" s="19"/>
      <c r="AR1049" s="19"/>
      <c r="AS1049" s="19"/>
      <c r="AT1049" s="19"/>
      <c r="AU1049" s="19"/>
    </row>
    <row r="1050" spans="27:48">
      <c r="AA1050" s="19"/>
      <c r="AB1050" s="19"/>
      <c r="AC1050" s="19"/>
      <c r="AD1050" s="19"/>
      <c r="AE1050" s="19"/>
      <c r="AG1050" s="137"/>
      <c r="AN1050" s="19"/>
      <c r="AO1050" s="19"/>
      <c r="AP1050" s="19"/>
      <c r="AQ1050" s="19"/>
      <c r="AR1050" s="19"/>
      <c r="AS1050" s="19"/>
      <c r="AT1050" s="19"/>
      <c r="AU1050" s="19"/>
    </row>
    <row r="1051" spans="27:48">
      <c r="AA1051" s="19"/>
      <c r="AB1051" s="19"/>
      <c r="AC1051" s="19"/>
      <c r="AD1051" s="19"/>
      <c r="AE1051" s="19"/>
      <c r="AG1051" s="137"/>
      <c r="AN1051" s="19"/>
      <c r="AO1051" s="19"/>
      <c r="AP1051" s="19"/>
      <c r="AQ1051" s="19"/>
      <c r="AR1051" s="19"/>
      <c r="AS1051" s="19"/>
      <c r="AT1051" s="19"/>
      <c r="AU1051" s="19"/>
    </row>
    <row r="1052" spans="27:48">
      <c r="AA1052" s="19"/>
      <c r="AB1052" s="19"/>
      <c r="AC1052" s="19"/>
      <c r="AD1052" s="19"/>
      <c r="AE1052" s="19"/>
      <c r="AG1052" s="137"/>
      <c r="AN1052" s="19"/>
      <c r="AO1052" s="19"/>
      <c r="AP1052" s="19"/>
      <c r="AQ1052" s="19"/>
      <c r="AR1052" s="19"/>
      <c r="AS1052" s="19"/>
      <c r="AT1052" s="19"/>
      <c r="AU1052" s="19"/>
    </row>
    <row r="1053" spans="27:48">
      <c r="AA1053" s="19"/>
      <c r="AB1053" s="19"/>
      <c r="AC1053" s="19"/>
      <c r="AD1053" s="19"/>
      <c r="AE1053" s="19"/>
      <c r="AG1053" s="137"/>
      <c r="AN1053" s="19"/>
      <c r="AO1053" s="19"/>
      <c r="AP1053" s="19"/>
      <c r="AQ1053" s="19"/>
      <c r="AR1053" s="19"/>
      <c r="AS1053" s="19"/>
      <c r="AT1053" s="19"/>
      <c r="AU1053" s="19"/>
    </row>
    <row r="1054" spans="27:48">
      <c r="AA1054" s="19"/>
      <c r="AB1054" s="19"/>
      <c r="AC1054" s="19"/>
      <c r="AD1054" s="19"/>
      <c r="AE1054" s="19"/>
      <c r="AG1054" s="137"/>
      <c r="AN1054" s="19"/>
      <c r="AO1054" s="19"/>
      <c r="AP1054" s="19"/>
      <c r="AQ1054" s="19"/>
      <c r="AR1054" s="19"/>
      <c r="AS1054" s="19"/>
      <c r="AT1054" s="19"/>
      <c r="AU1054" s="19"/>
    </row>
    <row r="1055" spans="27:48">
      <c r="AA1055" s="19"/>
      <c r="AB1055" s="19"/>
      <c r="AC1055" s="19"/>
      <c r="AD1055" s="19"/>
      <c r="AE1055" s="19"/>
      <c r="AG1055" s="137"/>
      <c r="AN1055" s="19"/>
      <c r="AO1055" s="19"/>
      <c r="AP1055" s="19"/>
      <c r="AQ1055" s="19"/>
      <c r="AR1055" s="19"/>
      <c r="AS1055" s="19"/>
      <c r="AT1055" s="19"/>
      <c r="AU1055" s="19"/>
    </row>
    <row r="1056" spans="27:48">
      <c r="AA1056" s="19"/>
      <c r="AB1056" s="19"/>
      <c r="AC1056" s="19"/>
      <c r="AD1056" s="19"/>
      <c r="AE1056" s="19"/>
      <c r="AG1056" s="137"/>
      <c r="AN1056" s="19"/>
      <c r="AO1056" s="19"/>
      <c r="AP1056" s="19"/>
      <c r="AQ1056" s="19"/>
      <c r="AR1056" s="19"/>
      <c r="AS1056" s="19"/>
      <c r="AT1056" s="19"/>
      <c r="AU1056" s="19"/>
    </row>
    <row r="1057" spans="27:64">
      <c r="AA1057" s="19"/>
      <c r="AB1057" s="19"/>
      <c r="AC1057" s="19"/>
      <c r="AD1057" s="19"/>
      <c r="AE1057" s="19"/>
      <c r="AG1057" s="137"/>
      <c r="AN1057" s="19"/>
      <c r="AO1057" s="19"/>
      <c r="AP1057" s="19"/>
      <c r="AQ1057" s="19"/>
      <c r="AR1057" s="19"/>
      <c r="AS1057" s="19"/>
      <c r="AT1057" s="19"/>
      <c r="AU1057" s="19"/>
    </row>
    <row r="1058" spans="27:64">
      <c r="AA1058" s="19"/>
      <c r="AB1058" s="19"/>
      <c r="AC1058" s="19"/>
      <c r="AD1058" s="19"/>
      <c r="AE1058" s="19"/>
      <c r="AG1058" s="137"/>
      <c r="AN1058" s="19"/>
      <c r="AO1058" s="19"/>
      <c r="AP1058" s="19"/>
      <c r="AQ1058" s="19"/>
      <c r="AR1058" s="19"/>
      <c r="AS1058" s="19"/>
      <c r="AT1058" s="19"/>
      <c r="AU1058" s="19"/>
    </row>
    <row r="1059" spans="27:64">
      <c r="AA1059" s="19"/>
      <c r="AB1059" s="19"/>
      <c r="AC1059" s="19"/>
      <c r="AD1059" s="19"/>
      <c r="AE1059" s="19"/>
      <c r="AG1059" s="137"/>
      <c r="AN1059" s="19"/>
      <c r="AO1059" s="19"/>
      <c r="AP1059" s="19"/>
      <c r="AQ1059" s="19"/>
      <c r="AR1059" s="19"/>
      <c r="AS1059" s="19"/>
      <c r="AT1059" s="19"/>
      <c r="AU1059" s="19"/>
    </row>
    <row r="1060" spans="27:64">
      <c r="AA1060" s="19"/>
      <c r="AB1060" s="19"/>
      <c r="AC1060" s="19"/>
      <c r="AD1060" s="19"/>
      <c r="AE1060" s="19"/>
      <c r="AG1060" s="137"/>
      <c r="AN1060" s="19"/>
      <c r="AO1060" s="19"/>
      <c r="AP1060" s="19"/>
      <c r="AQ1060" s="19"/>
      <c r="AR1060" s="19"/>
      <c r="AS1060" s="19"/>
      <c r="AT1060" s="19"/>
      <c r="AU1060" s="19"/>
    </row>
    <row r="1061" spans="27:64">
      <c r="AA1061" s="19"/>
      <c r="AB1061" s="19"/>
      <c r="AC1061" s="19"/>
      <c r="AD1061" s="19"/>
      <c r="AE1061" s="19"/>
      <c r="AG1061" s="137"/>
      <c r="AN1061" s="19"/>
      <c r="AO1061" s="19"/>
      <c r="AP1061" s="19"/>
      <c r="AQ1061" s="19"/>
      <c r="AR1061" s="19"/>
      <c r="AS1061" s="19"/>
      <c r="AT1061" s="19"/>
      <c r="AU1061" s="19"/>
    </row>
    <row r="1062" spans="27:64">
      <c r="AA1062" s="19"/>
      <c r="AB1062" s="19"/>
      <c r="AC1062" s="19"/>
      <c r="AD1062" s="19"/>
      <c r="AE1062" s="19"/>
      <c r="AG1062" s="137"/>
      <c r="AN1062" s="19"/>
      <c r="AO1062" s="19"/>
      <c r="AP1062" s="19"/>
      <c r="AQ1062" s="19"/>
      <c r="AR1062" s="19"/>
      <c r="AS1062" s="19"/>
      <c r="AT1062" s="19"/>
      <c r="AU1062" s="19"/>
    </row>
    <row r="1063" spans="27:64">
      <c r="AA1063" s="19"/>
      <c r="AB1063" s="19"/>
      <c r="AC1063" s="19"/>
      <c r="AD1063" s="19"/>
      <c r="AE1063" s="19"/>
      <c r="AG1063" s="137"/>
      <c r="AN1063" s="19"/>
      <c r="AO1063" s="19"/>
      <c r="AP1063" s="19"/>
      <c r="AQ1063" s="19"/>
      <c r="AR1063" s="19"/>
      <c r="AS1063" s="19"/>
      <c r="AT1063" s="19"/>
      <c r="AU1063" s="19"/>
    </row>
    <row r="1064" spans="27:64">
      <c r="AA1064" s="19"/>
      <c r="AB1064" s="19"/>
      <c r="AC1064" s="19"/>
      <c r="AD1064" s="19"/>
      <c r="AE1064" s="19"/>
      <c r="AG1064" s="137"/>
      <c r="AN1064" s="19"/>
      <c r="AO1064" s="19"/>
      <c r="AP1064" s="19"/>
      <c r="AQ1064" s="19"/>
      <c r="AR1064" s="19"/>
      <c r="AS1064" s="19"/>
      <c r="AT1064" s="19"/>
      <c r="AU1064" s="19"/>
    </row>
    <row r="1065" spans="27:64">
      <c r="AA1065" s="19"/>
      <c r="AB1065" s="19"/>
      <c r="AC1065" s="19"/>
      <c r="AD1065" s="19"/>
      <c r="AE1065" s="19"/>
      <c r="AG1065" s="137"/>
      <c r="AN1065" s="19"/>
      <c r="AO1065" s="19"/>
      <c r="AP1065" s="19"/>
      <c r="AQ1065" s="19"/>
      <c r="AR1065" s="19"/>
      <c r="AS1065" s="19"/>
      <c r="AT1065" s="19"/>
      <c r="AU1065" s="19"/>
    </row>
    <row r="1066" spans="27:64">
      <c r="AA1066" s="19"/>
      <c r="AB1066" s="19"/>
      <c r="AC1066" s="19"/>
      <c r="AD1066" s="19"/>
      <c r="AE1066" s="19"/>
      <c r="AG1066" s="137"/>
      <c r="AN1066" s="19"/>
      <c r="AO1066" s="19"/>
      <c r="AP1066" s="19"/>
      <c r="AQ1066" s="19"/>
      <c r="AR1066" s="19"/>
      <c r="AS1066" s="19"/>
      <c r="AT1066" s="19"/>
      <c r="AU1066" s="19"/>
    </row>
    <row r="1067" spans="27:64">
      <c r="AA1067" s="19"/>
      <c r="AB1067" s="19"/>
      <c r="AC1067" s="19"/>
      <c r="AD1067" s="19"/>
      <c r="AE1067" s="19"/>
      <c r="AG1067" s="137"/>
      <c r="AN1067" s="19"/>
      <c r="AO1067" s="19"/>
      <c r="AP1067" s="19"/>
      <c r="AQ1067" s="19"/>
      <c r="AR1067" s="19"/>
      <c r="AS1067" s="19"/>
      <c r="AT1067" s="19"/>
      <c r="AU1067" s="19"/>
    </row>
    <row r="1068" spans="27:64">
      <c r="AA1068" s="19"/>
      <c r="AB1068" s="19"/>
      <c r="AC1068" s="19"/>
      <c r="AD1068" s="19"/>
      <c r="AE1068" s="19"/>
      <c r="AG1068" s="137"/>
      <c r="AN1068" s="19"/>
      <c r="AO1068" s="19"/>
      <c r="AP1068" s="19"/>
      <c r="AQ1068" s="19"/>
      <c r="AR1068" s="19"/>
      <c r="AS1068" s="19"/>
      <c r="AT1068" s="19"/>
      <c r="AU1068" s="19"/>
    </row>
    <row r="1069" spans="27:64">
      <c r="AA1069" s="19"/>
      <c r="AB1069" s="19"/>
      <c r="AC1069" s="19"/>
      <c r="AD1069" s="19"/>
      <c r="AE1069" s="19"/>
      <c r="AG1069" s="137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/>
      <c r="BB1069" s="19"/>
      <c r="BC1069" s="19"/>
      <c r="BD1069" s="19"/>
      <c r="BE1069" s="19"/>
      <c r="BF1069" s="19"/>
      <c r="BG1069" s="19"/>
      <c r="BH1069" s="19"/>
      <c r="BI1069" s="19"/>
      <c r="BJ1069" s="19"/>
      <c r="BK1069" s="19"/>
      <c r="BL1069" s="19"/>
    </row>
    <row r="1070" spans="27:64">
      <c r="AA1070" s="19"/>
      <c r="AB1070" s="19"/>
      <c r="AC1070" s="19"/>
      <c r="AD1070" s="19"/>
      <c r="AE1070" s="19"/>
      <c r="AG1070" s="137"/>
      <c r="AN1070" s="19"/>
      <c r="AO1070" s="19"/>
      <c r="AP1070" s="19"/>
      <c r="AQ1070" s="19"/>
      <c r="AR1070" s="19"/>
      <c r="AS1070" s="19"/>
      <c r="AT1070" s="19"/>
      <c r="AU1070" s="19"/>
    </row>
    <row r="1071" spans="27:64">
      <c r="AA1071" s="19"/>
      <c r="AB1071" s="19"/>
      <c r="AC1071" s="19"/>
      <c r="AD1071" s="19"/>
      <c r="AE1071" s="19"/>
      <c r="AG1071" s="137"/>
      <c r="AN1071" s="19"/>
      <c r="AO1071" s="19"/>
      <c r="AP1071" s="19"/>
      <c r="AQ1071" s="19"/>
      <c r="AR1071" s="19"/>
      <c r="AS1071" s="19"/>
      <c r="AT1071" s="19"/>
      <c r="AU1071" s="19"/>
    </row>
    <row r="1072" spans="27:64">
      <c r="AA1072" s="19"/>
      <c r="AB1072" s="19"/>
      <c r="AC1072" s="19"/>
      <c r="AD1072" s="19"/>
      <c r="AE1072" s="19"/>
      <c r="AG1072" s="137"/>
      <c r="AN1072" s="19"/>
      <c r="AO1072" s="19"/>
      <c r="AP1072" s="19"/>
      <c r="AQ1072" s="19"/>
      <c r="AR1072" s="19"/>
      <c r="AS1072" s="19"/>
      <c r="AT1072" s="19"/>
      <c r="AU1072" s="19"/>
    </row>
    <row r="1073" spans="27:48">
      <c r="AA1073" s="19"/>
      <c r="AB1073" s="19"/>
      <c r="AC1073" s="19"/>
      <c r="AD1073" s="19"/>
      <c r="AE1073" s="19"/>
      <c r="AG1073" s="137"/>
      <c r="AN1073" s="19"/>
      <c r="AO1073" s="19"/>
      <c r="AP1073" s="19"/>
      <c r="AQ1073" s="19"/>
      <c r="AR1073" s="19"/>
      <c r="AS1073" s="19"/>
      <c r="AT1073" s="19"/>
      <c r="AU1073" s="19"/>
    </row>
    <row r="1074" spans="27:48">
      <c r="AA1074" s="19"/>
      <c r="AB1074" s="19"/>
      <c r="AC1074" s="19"/>
      <c r="AD1074" s="19"/>
      <c r="AE1074" s="19"/>
      <c r="AG1074" s="137"/>
      <c r="AN1074" s="19"/>
      <c r="AO1074" s="19"/>
      <c r="AP1074" s="19"/>
      <c r="AQ1074" s="19"/>
      <c r="AR1074" s="19"/>
      <c r="AS1074" s="19"/>
      <c r="AT1074" s="19"/>
      <c r="AU1074" s="19"/>
    </row>
    <row r="1075" spans="27:48">
      <c r="AA1075" s="19"/>
      <c r="AB1075" s="19"/>
      <c r="AC1075" s="19"/>
      <c r="AD1075" s="19"/>
      <c r="AE1075" s="19"/>
      <c r="AG1075" s="137"/>
      <c r="AN1075" s="19"/>
      <c r="AO1075" s="19"/>
      <c r="AP1075" s="19"/>
      <c r="AQ1075" s="19"/>
      <c r="AR1075" s="19"/>
      <c r="AS1075" s="19"/>
      <c r="AT1075" s="19"/>
      <c r="AU1075" s="19"/>
    </row>
    <row r="1076" spans="27:48">
      <c r="AA1076" s="19"/>
      <c r="AB1076" s="19"/>
      <c r="AC1076" s="19"/>
      <c r="AD1076" s="19"/>
      <c r="AE1076" s="19"/>
      <c r="AG1076" s="137"/>
      <c r="AN1076" s="19"/>
      <c r="AO1076" s="19"/>
      <c r="AP1076" s="19"/>
      <c r="AQ1076" s="19"/>
      <c r="AR1076" s="19"/>
      <c r="AS1076" s="19"/>
      <c r="AT1076" s="19"/>
      <c r="AU1076" s="19"/>
    </row>
    <row r="1077" spans="27:48">
      <c r="AA1077" s="19"/>
      <c r="AB1077" s="19"/>
      <c r="AC1077" s="19"/>
      <c r="AD1077" s="19"/>
      <c r="AE1077" s="19"/>
      <c r="AG1077" s="137"/>
      <c r="AN1077" s="19"/>
      <c r="AO1077" s="19"/>
      <c r="AP1077" s="19"/>
      <c r="AQ1077" s="19"/>
      <c r="AR1077" s="19"/>
      <c r="AS1077" s="19"/>
      <c r="AT1077" s="19"/>
      <c r="AU1077" s="19"/>
    </row>
    <row r="1078" spans="27:48">
      <c r="AA1078" s="19"/>
      <c r="AB1078" s="19"/>
      <c r="AC1078" s="19"/>
      <c r="AD1078" s="19"/>
      <c r="AE1078" s="19"/>
      <c r="AG1078" s="137"/>
      <c r="AN1078" s="19"/>
      <c r="AO1078" s="19"/>
      <c r="AP1078" s="19"/>
      <c r="AQ1078" s="19"/>
      <c r="AR1078" s="19"/>
      <c r="AS1078" s="19"/>
      <c r="AT1078" s="19"/>
      <c r="AU1078" s="19"/>
    </row>
    <row r="1079" spans="27:48">
      <c r="AA1079" s="19"/>
      <c r="AB1079" s="19"/>
      <c r="AC1079" s="19"/>
      <c r="AD1079" s="19"/>
      <c r="AE1079" s="19"/>
      <c r="AG1079" s="137"/>
      <c r="AN1079" s="19"/>
      <c r="AO1079" s="19"/>
      <c r="AP1079" s="19"/>
      <c r="AQ1079" s="19"/>
      <c r="AR1079" s="19"/>
      <c r="AS1079" s="19"/>
      <c r="AT1079" s="19"/>
      <c r="AU1079" s="19"/>
    </row>
    <row r="1080" spans="27:48">
      <c r="AA1080" s="19"/>
      <c r="AB1080" s="19"/>
      <c r="AC1080" s="19"/>
      <c r="AD1080" s="19"/>
      <c r="AE1080" s="19"/>
      <c r="AG1080" s="137"/>
      <c r="AN1080" s="19"/>
      <c r="AO1080" s="19"/>
      <c r="AP1080" s="19"/>
      <c r="AQ1080" s="19"/>
      <c r="AR1080" s="19"/>
      <c r="AS1080" s="19"/>
      <c r="AT1080" s="19"/>
      <c r="AU1080" s="19"/>
    </row>
    <row r="1081" spans="27:48">
      <c r="AA1081" s="19"/>
      <c r="AB1081" s="19"/>
      <c r="AC1081" s="19"/>
      <c r="AD1081" s="19"/>
      <c r="AE1081" s="19"/>
      <c r="AG1081" s="137"/>
      <c r="AN1081" s="19"/>
      <c r="AO1081" s="19"/>
      <c r="AP1081" s="19"/>
      <c r="AQ1081" s="19"/>
      <c r="AR1081" s="19"/>
      <c r="AS1081" s="19"/>
      <c r="AT1081" s="19"/>
      <c r="AU1081" s="19"/>
      <c r="AV1081" s="19"/>
    </row>
    <row r="1082" spans="27:48">
      <c r="AA1082" s="19"/>
      <c r="AB1082" s="19"/>
      <c r="AC1082" s="19"/>
      <c r="AD1082" s="19"/>
      <c r="AE1082" s="19"/>
      <c r="AG1082" s="137"/>
      <c r="AN1082" s="19"/>
      <c r="AO1082" s="19"/>
      <c r="AP1082" s="19"/>
      <c r="AQ1082" s="19"/>
      <c r="AR1082" s="19"/>
      <c r="AS1082" s="19"/>
      <c r="AT1082" s="19"/>
      <c r="AU1082" s="19"/>
    </row>
    <row r="1083" spans="27:48">
      <c r="AA1083" s="19"/>
      <c r="AB1083" s="19"/>
      <c r="AC1083" s="19"/>
      <c r="AD1083" s="19"/>
      <c r="AE1083" s="19"/>
      <c r="AG1083" s="137"/>
      <c r="AN1083" s="19"/>
      <c r="AO1083" s="19"/>
      <c r="AP1083" s="19"/>
      <c r="AQ1083" s="19"/>
      <c r="AR1083" s="19"/>
      <c r="AS1083" s="19"/>
      <c r="AT1083" s="19"/>
      <c r="AU1083" s="19"/>
      <c r="AV1083" s="19"/>
    </row>
    <row r="1084" spans="27:48">
      <c r="AA1084" s="19"/>
      <c r="AB1084" s="19"/>
      <c r="AC1084" s="19"/>
      <c r="AD1084" s="19"/>
      <c r="AE1084" s="19"/>
      <c r="AG1084" s="137"/>
      <c r="AN1084" s="19"/>
      <c r="AO1084" s="19"/>
      <c r="AP1084" s="19"/>
      <c r="AQ1084" s="19"/>
      <c r="AR1084" s="19"/>
      <c r="AS1084" s="19"/>
      <c r="AT1084" s="19"/>
      <c r="AU1084" s="19"/>
    </row>
    <row r="1085" spans="27:48">
      <c r="AA1085" s="19"/>
      <c r="AB1085" s="19"/>
      <c r="AC1085" s="19"/>
      <c r="AD1085" s="19"/>
      <c r="AE1085" s="19"/>
      <c r="AG1085" s="137"/>
      <c r="AN1085" s="19"/>
      <c r="AO1085" s="19"/>
      <c r="AP1085" s="19"/>
      <c r="AQ1085" s="19"/>
      <c r="AR1085" s="19"/>
      <c r="AS1085" s="19"/>
      <c r="AT1085" s="19"/>
      <c r="AU1085" s="19"/>
    </row>
    <row r="1086" spans="27:48">
      <c r="AA1086" s="19"/>
      <c r="AB1086" s="19"/>
      <c r="AC1086" s="19"/>
      <c r="AD1086" s="19"/>
      <c r="AE1086" s="19"/>
      <c r="AG1086" s="137"/>
      <c r="AN1086" s="19"/>
      <c r="AO1086" s="19"/>
      <c r="AP1086" s="19"/>
      <c r="AQ1086" s="19"/>
      <c r="AR1086" s="19"/>
      <c r="AS1086" s="19"/>
      <c r="AT1086" s="19"/>
      <c r="AU1086" s="19"/>
    </row>
    <row r="1087" spans="27:48">
      <c r="AA1087" s="19"/>
      <c r="AB1087" s="19"/>
      <c r="AC1087" s="19"/>
      <c r="AD1087" s="19"/>
      <c r="AE1087" s="19"/>
      <c r="AG1087" s="137"/>
      <c r="AN1087" s="19"/>
      <c r="AO1087" s="19"/>
      <c r="AP1087" s="19"/>
      <c r="AQ1087" s="19"/>
      <c r="AR1087" s="19"/>
      <c r="AS1087" s="19"/>
      <c r="AT1087" s="19"/>
      <c r="AU1087" s="19"/>
    </row>
    <row r="1088" spans="27:48">
      <c r="AA1088" s="19"/>
      <c r="AB1088" s="19"/>
      <c r="AC1088" s="19"/>
      <c r="AD1088" s="19"/>
      <c r="AE1088" s="19"/>
      <c r="AG1088" s="137"/>
      <c r="AN1088" s="19"/>
      <c r="AO1088" s="19"/>
      <c r="AP1088" s="19"/>
      <c r="AQ1088" s="19"/>
      <c r="AR1088" s="19"/>
      <c r="AS1088" s="19"/>
      <c r="AT1088" s="19"/>
      <c r="AU1088" s="19"/>
    </row>
    <row r="1089" spans="27:47">
      <c r="AA1089" s="19"/>
      <c r="AB1089" s="19"/>
      <c r="AC1089" s="19"/>
      <c r="AD1089" s="19"/>
      <c r="AE1089" s="19"/>
      <c r="AG1089" s="137"/>
      <c r="AN1089" s="19"/>
      <c r="AO1089" s="19"/>
      <c r="AP1089" s="19"/>
      <c r="AQ1089" s="19"/>
      <c r="AR1089" s="19"/>
      <c r="AS1089" s="19"/>
      <c r="AT1089" s="19"/>
      <c r="AU1089" s="19"/>
    </row>
    <row r="1090" spans="27:47">
      <c r="AA1090" s="19"/>
      <c r="AB1090" s="19"/>
      <c r="AC1090" s="19"/>
      <c r="AD1090" s="19"/>
      <c r="AE1090" s="19"/>
      <c r="AG1090" s="137"/>
      <c r="AN1090" s="19"/>
      <c r="AO1090" s="19"/>
      <c r="AP1090" s="19"/>
      <c r="AQ1090" s="19"/>
      <c r="AR1090" s="19"/>
      <c r="AS1090" s="19"/>
      <c r="AT1090" s="19"/>
      <c r="AU1090" s="19"/>
    </row>
    <row r="1091" spans="27:47">
      <c r="AA1091" s="19"/>
      <c r="AB1091" s="19"/>
      <c r="AC1091" s="19"/>
      <c r="AD1091" s="19"/>
      <c r="AE1091" s="19"/>
      <c r="AG1091" s="137"/>
      <c r="AN1091" s="19"/>
      <c r="AO1091" s="19"/>
      <c r="AP1091" s="19"/>
      <c r="AQ1091" s="19"/>
      <c r="AR1091" s="19"/>
      <c r="AS1091" s="19"/>
      <c r="AT1091" s="19"/>
      <c r="AU1091" s="19"/>
    </row>
    <row r="1092" spans="27:47">
      <c r="AA1092" s="19"/>
      <c r="AB1092" s="19"/>
      <c r="AC1092" s="19"/>
      <c r="AD1092" s="19"/>
      <c r="AE1092" s="19"/>
      <c r="AG1092" s="137"/>
      <c r="AN1092" s="19"/>
      <c r="AO1092" s="19"/>
      <c r="AP1092" s="19"/>
      <c r="AQ1092" s="19"/>
      <c r="AR1092" s="19"/>
      <c r="AS1092" s="19"/>
      <c r="AT1092" s="19"/>
      <c r="AU1092" s="19"/>
    </row>
    <row r="1093" spans="27:47">
      <c r="AA1093" s="19"/>
      <c r="AB1093" s="19"/>
      <c r="AC1093" s="19"/>
      <c r="AD1093" s="19"/>
      <c r="AE1093" s="19"/>
      <c r="AG1093" s="137"/>
      <c r="AN1093" s="19"/>
      <c r="AO1093" s="19"/>
      <c r="AP1093" s="19"/>
      <c r="AQ1093" s="19"/>
      <c r="AR1093" s="19"/>
      <c r="AS1093" s="19"/>
      <c r="AT1093" s="19"/>
      <c r="AU1093" s="19"/>
    </row>
    <row r="1094" spans="27:47">
      <c r="AA1094" s="19"/>
      <c r="AB1094" s="19"/>
      <c r="AC1094" s="19"/>
      <c r="AD1094" s="19"/>
      <c r="AE1094" s="19"/>
      <c r="AG1094" s="137"/>
      <c r="AN1094" s="19"/>
      <c r="AO1094" s="19"/>
      <c r="AP1094" s="19"/>
      <c r="AQ1094" s="19"/>
      <c r="AR1094" s="19"/>
      <c r="AS1094" s="19"/>
      <c r="AT1094" s="19"/>
      <c r="AU1094" s="19"/>
    </row>
    <row r="1095" spans="27:47">
      <c r="AA1095" s="19"/>
      <c r="AB1095" s="19"/>
      <c r="AC1095" s="19"/>
      <c r="AD1095" s="19"/>
      <c r="AE1095" s="19"/>
      <c r="AG1095" s="137"/>
      <c r="AN1095" s="19"/>
      <c r="AO1095" s="19"/>
      <c r="AP1095" s="19"/>
      <c r="AQ1095" s="19"/>
      <c r="AR1095" s="19"/>
      <c r="AS1095" s="19"/>
      <c r="AT1095" s="19"/>
      <c r="AU1095" s="19"/>
    </row>
    <row r="1096" spans="27:47">
      <c r="AA1096" s="19"/>
      <c r="AB1096" s="19"/>
      <c r="AC1096" s="19"/>
      <c r="AD1096" s="19"/>
      <c r="AE1096" s="19"/>
      <c r="AG1096" s="137"/>
      <c r="AN1096" s="19"/>
      <c r="AO1096" s="19"/>
      <c r="AP1096" s="19"/>
      <c r="AQ1096" s="19"/>
      <c r="AR1096" s="19"/>
      <c r="AS1096" s="19"/>
      <c r="AT1096" s="19"/>
      <c r="AU1096" s="19"/>
    </row>
    <row r="1097" spans="27:47">
      <c r="AA1097" s="19"/>
      <c r="AB1097" s="19"/>
      <c r="AC1097" s="19"/>
      <c r="AD1097" s="19"/>
      <c r="AE1097" s="19"/>
      <c r="AG1097" s="137"/>
      <c r="AN1097" s="19"/>
      <c r="AO1097" s="19"/>
      <c r="AP1097" s="19"/>
      <c r="AQ1097" s="19"/>
      <c r="AR1097" s="19"/>
      <c r="AS1097" s="19"/>
      <c r="AT1097" s="19"/>
      <c r="AU1097" s="19"/>
    </row>
    <row r="1098" spans="27:47">
      <c r="AA1098" s="19"/>
      <c r="AB1098" s="19"/>
      <c r="AC1098" s="19"/>
      <c r="AD1098" s="19"/>
      <c r="AE1098" s="19"/>
      <c r="AG1098" s="137"/>
      <c r="AN1098" s="19"/>
      <c r="AO1098" s="19"/>
      <c r="AP1098" s="19"/>
      <c r="AQ1098" s="19"/>
      <c r="AR1098" s="19"/>
      <c r="AS1098" s="19"/>
      <c r="AT1098" s="19"/>
      <c r="AU1098" s="19"/>
    </row>
    <row r="1099" spans="27:47">
      <c r="AA1099" s="19"/>
      <c r="AB1099" s="19"/>
      <c r="AC1099" s="19"/>
      <c r="AD1099" s="19"/>
      <c r="AE1099" s="19"/>
      <c r="AG1099" s="137"/>
      <c r="AN1099" s="19"/>
      <c r="AO1099" s="19"/>
      <c r="AP1099" s="19"/>
      <c r="AQ1099" s="19"/>
      <c r="AR1099" s="19"/>
      <c r="AS1099" s="19"/>
      <c r="AT1099" s="19"/>
      <c r="AU1099" s="19"/>
    </row>
    <row r="1100" spans="27:47">
      <c r="AA1100" s="19"/>
      <c r="AB1100" s="19"/>
      <c r="AC1100" s="19"/>
      <c r="AD1100" s="19"/>
      <c r="AE1100" s="19"/>
      <c r="AG1100" s="137"/>
      <c r="AN1100" s="19"/>
      <c r="AO1100" s="19"/>
      <c r="AP1100" s="19"/>
      <c r="AQ1100" s="19"/>
      <c r="AR1100" s="19"/>
      <c r="AS1100" s="19"/>
      <c r="AT1100" s="19"/>
      <c r="AU1100" s="19"/>
    </row>
    <row r="1101" spans="27:47">
      <c r="AA1101" s="19"/>
      <c r="AB1101" s="19"/>
      <c r="AC1101" s="19"/>
      <c r="AD1101" s="19"/>
      <c r="AE1101" s="19"/>
      <c r="AG1101" s="137"/>
      <c r="AN1101" s="19"/>
      <c r="AO1101" s="19"/>
      <c r="AP1101" s="19"/>
      <c r="AQ1101" s="19"/>
      <c r="AR1101" s="19"/>
      <c r="AS1101" s="19"/>
      <c r="AT1101" s="19"/>
      <c r="AU1101" s="19"/>
    </row>
    <row r="1102" spans="27:47">
      <c r="AA1102" s="19"/>
      <c r="AB1102" s="19"/>
      <c r="AC1102" s="19"/>
      <c r="AD1102" s="19"/>
      <c r="AE1102" s="19"/>
      <c r="AG1102" s="137"/>
      <c r="AN1102" s="19"/>
      <c r="AO1102" s="19"/>
      <c r="AP1102" s="19"/>
      <c r="AQ1102" s="19"/>
      <c r="AR1102" s="19"/>
      <c r="AS1102" s="19"/>
      <c r="AT1102" s="19"/>
      <c r="AU1102" s="19"/>
    </row>
    <row r="1103" spans="27:47">
      <c r="AA1103" s="19"/>
      <c r="AB1103" s="19"/>
      <c r="AC1103" s="19"/>
      <c r="AD1103" s="19"/>
      <c r="AE1103" s="19"/>
      <c r="AG1103" s="137"/>
      <c r="AN1103" s="19"/>
      <c r="AO1103" s="19"/>
      <c r="AP1103" s="19"/>
      <c r="AQ1103" s="19"/>
      <c r="AR1103" s="19"/>
      <c r="AS1103" s="19"/>
      <c r="AT1103" s="19"/>
      <c r="AU1103" s="19"/>
    </row>
    <row r="1104" spans="27:47">
      <c r="AA1104" s="19"/>
      <c r="AB1104" s="19"/>
      <c r="AC1104" s="19"/>
      <c r="AD1104" s="19"/>
      <c r="AE1104" s="19"/>
      <c r="AG1104" s="137"/>
      <c r="AN1104" s="19"/>
      <c r="AO1104" s="19"/>
      <c r="AP1104" s="19"/>
      <c r="AQ1104" s="19"/>
      <c r="AR1104" s="19"/>
      <c r="AS1104" s="19"/>
      <c r="AT1104" s="19"/>
      <c r="AU1104" s="19"/>
    </row>
    <row r="1105" spans="27:47">
      <c r="AA1105" s="19"/>
      <c r="AB1105" s="19"/>
      <c r="AC1105" s="19"/>
      <c r="AD1105" s="19"/>
      <c r="AE1105" s="19"/>
      <c r="AG1105" s="137"/>
      <c r="AN1105" s="19"/>
      <c r="AO1105" s="19"/>
      <c r="AP1105" s="19"/>
      <c r="AQ1105" s="19"/>
      <c r="AR1105" s="19"/>
      <c r="AS1105" s="19"/>
      <c r="AT1105" s="19"/>
      <c r="AU1105" s="19"/>
    </row>
    <row r="1106" spans="27:47">
      <c r="AA1106" s="19"/>
      <c r="AB1106" s="19"/>
      <c r="AC1106" s="19"/>
      <c r="AD1106" s="19"/>
      <c r="AE1106" s="19"/>
      <c r="AG1106" s="137"/>
      <c r="AN1106" s="19"/>
      <c r="AO1106" s="19"/>
      <c r="AP1106" s="19"/>
      <c r="AQ1106" s="19"/>
      <c r="AR1106" s="19"/>
      <c r="AS1106" s="19"/>
      <c r="AT1106" s="19"/>
      <c r="AU1106" s="19"/>
    </row>
    <row r="1107" spans="27:47">
      <c r="AA1107" s="19"/>
      <c r="AB1107" s="19"/>
      <c r="AC1107" s="19"/>
      <c r="AD1107" s="19"/>
      <c r="AE1107" s="19"/>
      <c r="AG1107" s="137"/>
      <c r="AN1107" s="19"/>
      <c r="AO1107" s="19"/>
      <c r="AP1107" s="19"/>
      <c r="AQ1107" s="19"/>
      <c r="AR1107" s="19"/>
      <c r="AS1107" s="19"/>
      <c r="AT1107" s="19"/>
      <c r="AU1107" s="19"/>
    </row>
    <row r="1108" spans="27:47">
      <c r="AA1108" s="19"/>
      <c r="AB1108" s="19"/>
      <c r="AC1108" s="19"/>
      <c r="AD1108" s="19"/>
      <c r="AE1108" s="19"/>
      <c r="AG1108" s="137"/>
      <c r="AN1108" s="19"/>
      <c r="AO1108" s="19"/>
      <c r="AP1108" s="19"/>
      <c r="AQ1108" s="19"/>
      <c r="AR1108" s="19"/>
      <c r="AS1108" s="19"/>
      <c r="AT1108" s="19"/>
      <c r="AU1108" s="19"/>
    </row>
    <row r="1109" spans="27:47">
      <c r="AA1109" s="19"/>
      <c r="AB1109" s="19"/>
      <c r="AC1109" s="19"/>
      <c r="AD1109" s="19"/>
      <c r="AE1109" s="19"/>
      <c r="AG1109" s="137"/>
      <c r="AN1109" s="19"/>
      <c r="AO1109" s="19"/>
      <c r="AP1109" s="19"/>
      <c r="AQ1109" s="19"/>
      <c r="AR1109" s="19"/>
      <c r="AS1109" s="19"/>
      <c r="AT1109" s="19"/>
      <c r="AU1109" s="19"/>
    </row>
    <row r="1110" spans="27:47">
      <c r="AA1110" s="19"/>
      <c r="AB1110" s="19"/>
      <c r="AC1110" s="19"/>
      <c r="AD1110" s="19"/>
      <c r="AE1110" s="19"/>
      <c r="AG1110" s="137"/>
      <c r="AN1110" s="19"/>
      <c r="AO1110" s="19"/>
      <c r="AP1110" s="19"/>
      <c r="AQ1110" s="19"/>
      <c r="AR1110" s="19"/>
      <c r="AS1110" s="19"/>
      <c r="AT1110" s="19"/>
      <c r="AU1110" s="19"/>
    </row>
    <row r="1111" spans="27:47">
      <c r="AA1111" s="19"/>
      <c r="AB1111" s="19"/>
      <c r="AC1111" s="19"/>
      <c r="AD1111" s="19"/>
      <c r="AE1111" s="19"/>
      <c r="AG1111" s="137"/>
      <c r="AN1111" s="19"/>
      <c r="AO1111" s="19"/>
      <c r="AP1111" s="19"/>
      <c r="AQ1111" s="19"/>
      <c r="AR1111" s="19"/>
      <c r="AS1111" s="19"/>
      <c r="AT1111" s="19"/>
      <c r="AU1111" s="19"/>
    </row>
    <row r="1112" spans="27:47">
      <c r="AA1112" s="19"/>
      <c r="AB1112" s="19"/>
      <c r="AC1112" s="19"/>
      <c r="AD1112" s="19"/>
      <c r="AE1112" s="19"/>
      <c r="AG1112" s="137"/>
      <c r="AN1112" s="19"/>
      <c r="AO1112" s="19"/>
      <c r="AP1112" s="19"/>
      <c r="AQ1112" s="19"/>
      <c r="AR1112" s="19"/>
      <c r="AS1112" s="19"/>
      <c r="AT1112" s="19"/>
      <c r="AU1112" s="19"/>
    </row>
    <row r="1113" spans="27:47">
      <c r="AA1113" s="19"/>
      <c r="AB1113" s="19"/>
      <c r="AC1113" s="19"/>
      <c r="AD1113" s="19"/>
      <c r="AE1113" s="19"/>
      <c r="AG1113" s="137"/>
      <c r="AN1113" s="19"/>
      <c r="AO1113" s="19"/>
      <c r="AP1113" s="19"/>
      <c r="AQ1113" s="19"/>
      <c r="AR1113" s="19"/>
      <c r="AS1113" s="19"/>
      <c r="AT1113" s="19"/>
      <c r="AU1113" s="19"/>
    </row>
    <row r="1114" spans="27:47">
      <c r="AA1114" s="19"/>
      <c r="AB1114" s="19"/>
      <c r="AC1114" s="19"/>
      <c r="AD1114" s="19"/>
      <c r="AE1114" s="19"/>
      <c r="AG1114" s="137"/>
      <c r="AN1114" s="19"/>
      <c r="AO1114" s="19"/>
      <c r="AP1114" s="19"/>
      <c r="AQ1114" s="19"/>
      <c r="AR1114" s="19"/>
      <c r="AS1114" s="19"/>
      <c r="AT1114" s="19"/>
      <c r="AU1114" s="19"/>
    </row>
    <row r="1115" spans="27:47">
      <c r="AA1115" s="19"/>
      <c r="AB1115" s="19"/>
      <c r="AC1115" s="19"/>
      <c r="AD1115" s="19"/>
      <c r="AE1115" s="19"/>
      <c r="AG1115" s="137"/>
      <c r="AN1115" s="19"/>
      <c r="AO1115" s="19"/>
      <c r="AP1115" s="19"/>
      <c r="AQ1115" s="19"/>
      <c r="AR1115" s="19"/>
      <c r="AS1115" s="19"/>
      <c r="AT1115" s="19"/>
      <c r="AU1115" s="19"/>
    </row>
    <row r="1116" spans="27:47">
      <c r="AA1116" s="19"/>
      <c r="AB1116" s="19"/>
      <c r="AC1116" s="19"/>
      <c r="AD1116" s="19"/>
      <c r="AE1116" s="19"/>
      <c r="AG1116" s="137"/>
      <c r="AN1116" s="19"/>
      <c r="AO1116" s="19"/>
      <c r="AP1116" s="19"/>
      <c r="AQ1116" s="19"/>
      <c r="AR1116" s="19"/>
      <c r="AS1116" s="19"/>
      <c r="AT1116" s="19"/>
      <c r="AU1116" s="19"/>
    </row>
    <row r="1117" spans="27:47">
      <c r="AA1117" s="19"/>
      <c r="AB1117" s="19"/>
      <c r="AC1117" s="19"/>
      <c r="AD1117" s="19"/>
      <c r="AE1117" s="19"/>
      <c r="AG1117" s="137"/>
      <c r="AN1117" s="19"/>
      <c r="AO1117" s="19"/>
      <c r="AP1117" s="19"/>
      <c r="AQ1117" s="19"/>
      <c r="AR1117" s="19"/>
      <c r="AS1117" s="19"/>
      <c r="AT1117" s="19"/>
      <c r="AU1117" s="19"/>
    </row>
    <row r="1118" spans="27:47">
      <c r="AA1118" s="19"/>
      <c r="AB1118" s="19"/>
      <c r="AC1118" s="19"/>
      <c r="AD1118" s="19"/>
      <c r="AE1118" s="19"/>
      <c r="AG1118" s="137"/>
      <c r="AN1118" s="19"/>
      <c r="AO1118" s="19"/>
      <c r="AP1118" s="19"/>
      <c r="AQ1118" s="19"/>
      <c r="AR1118" s="19"/>
      <c r="AS1118" s="19"/>
      <c r="AT1118" s="19"/>
      <c r="AU1118" s="19"/>
    </row>
    <row r="1119" spans="27:47">
      <c r="AA1119" s="19"/>
      <c r="AB1119" s="19"/>
      <c r="AC1119" s="19"/>
      <c r="AD1119" s="19"/>
      <c r="AE1119" s="19"/>
      <c r="AG1119" s="137"/>
      <c r="AN1119" s="19"/>
      <c r="AO1119" s="19"/>
      <c r="AP1119" s="19"/>
      <c r="AQ1119" s="19"/>
      <c r="AR1119" s="19"/>
      <c r="AS1119" s="19"/>
      <c r="AT1119" s="19"/>
      <c r="AU1119" s="19"/>
    </row>
    <row r="1120" spans="27:47">
      <c r="AA1120" s="19"/>
      <c r="AB1120" s="19"/>
      <c r="AC1120" s="19"/>
      <c r="AD1120" s="19"/>
      <c r="AE1120" s="19"/>
      <c r="AG1120" s="137"/>
      <c r="AN1120" s="19"/>
      <c r="AO1120" s="19"/>
      <c r="AP1120" s="19"/>
      <c r="AQ1120" s="19"/>
      <c r="AR1120" s="19"/>
      <c r="AS1120" s="19"/>
      <c r="AT1120" s="19"/>
      <c r="AU1120" s="19"/>
    </row>
    <row r="1121" spans="27:47">
      <c r="AA1121" s="19"/>
      <c r="AB1121" s="19"/>
      <c r="AC1121" s="19"/>
      <c r="AD1121" s="19"/>
      <c r="AE1121" s="19"/>
      <c r="AG1121" s="137"/>
      <c r="AN1121" s="19"/>
      <c r="AO1121" s="19"/>
      <c r="AP1121" s="19"/>
      <c r="AQ1121" s="19"/>
      <c r="AR1121" s="19"/>
      <c r="AS1121" s="19"/>
      <c r="AT1121" s="19"/>
      <c r="AU1121" s="19"/>
    </row>
    <row r="1122" spans="27:47">
      <c r="AA1122" s="19"/>
      <c r="AB1122" s="19"/>
      <c r="AC1122" s="19"/>
      <c r="AD1122" s="19"/>
      <c r="AE1122" s="19"/>
      <c r="AG1122" s="137"/>
      <c r="AN1122" s="19"/>
      <c r="AO1122" s="19"/>
      <c r="AP1122" s="19"/>
      <c r="AQ1122" s="19"/>
      <c r="AR1122" s="19"/>
      <c r="AS1122" s="19"/>
      <c r="AT1122" s="19"/>
      <c r="AU1122" s="19"/>
    </row>
    <row r="1123" spans="27:47">
      <c r="AA1123" s="19"/>
      <c r="AB1123" s="19"/>
      <c r="AC1123" s="19"/>
      <c r="AD1123" s="19"/>
      <c r="AE1123" s="19"/>
      <c r="AG1123" s="137"/>
      <c r="AN1123" s="19"/>
      <c r="AO1123" s="19"/>
      <c r="AP1123" s="19"/>
      <c r="AQ1123" s="19"/>
      <c r="AR1123" s="19"/>
      <c r="AS1123" s="19"/>
      <c r="AT1123" s="19"/>
      <c r="AU1123" s="19"/>
    </row>
    <row r="1124" spans="27:47">
      <c r="AA1124" s="19"/>
      <c r="AB1124" s="19"/>
      <c r="AC1124" s="19"/>
      <c r="AD1124" s="19"/>
      <c r="AE1124" s="19"/>
      <c r="AG1124" s="137"/>
      <c r="AN1124" s="19"/>
      <c r="AO1124" s="19"/>
      <c r="AP1124" s="19"/>
      <c r="AQ1124" s="19"/>
      <c r="AR1124" s="19"/>
      <c r="AS1124" s="19"/>
      <c r="AT1124" s="19"/>
      <c r="AU1124" s="19"/>
    </row>
    <row r="1125" spans="27:47">
      <c r="AA1125" s="19"/>
      <c r="AB1125" s="19"/>
      <c r="AC1125" s="19"/>
      <c r="AD1125" s="19"/>
      <c r="AE1125" s="19"/>
      <c r="AG1125" s="137"/>
      <c r="AN1125" s="19"/>
      <c r="AO1125" s="19"/>
      <c r="AP1125" s="19"/>
      <c r="AQ1125" s="19"/>
      <c r="AR1125" s="19"/>
      <c r="AS1125" s="19"/>
      <c r="AT1125" s="19"/>
      <c r="AU1125" s="19"/>
    </row>
    <row r="1126" spans="27:47">
      <c r="AA1126" s="19"/>
      <c r="AB1126" s="19"/>
      <c r="AC1126" s="19"/>
      <c r="AD1126" s="19"/>
      <c r="AE1126" s="19"/>
      <c r="AG1126" s="137"/>
      <c r="AN1126" s="19"/>
      <c r="AO1126" s="19"/>
      <c r="AP1126" s="19"/>
      <c r="AQ1126" s="19"/>
      <c r="AR1126" s="19"/>
      <c r="AS1126" s="19"/>
      <c r="AT1126" s="19"/>
      <c r="AU1126" s="19"/>
    </row>
    <row r="1127" spans="27:47">
      <c r="AA1127" s="19"/>
      <c r="AB1127" s="19"/>
      <c r="AC1127" s="19"/>
      <c r="AD1127" s="19"/>
      <c r="AE1127" s="19"/>
      <c r="AG1127" s="137"/>
      <c r="AN1127" s="19"/>
      <c r="AO1127" s="19"/>
      <c r="AP1127" s="19"/>
      <c r="AQ1127" s="19"/>
      <c r="AR1127" s="19"/>
      <c r="AS1127" s="19"/>
      <c r="AT1127" s="19"/>
      <c r="AU1127" s="19"/>
    </row>
    <row r="1128" spans="27:47">
      <c r="AA1128" s="19"/>
      <c r="AB1128" s="19"/>
      <c r="AC1128" s="19"/>
      <c r="AD1128" s="19"/>
      <c r="AE1128" s="19"/>
      <c r="AG1128" s="137"/>
      <c r="AN1128" s="19"/>
      <c r="AO1128" s="19"/>
      <c r="AP1128" s="19"/>
      <c r="AQ1128" s="19"/>
      <c r="AR1128" s="19"/>
      <c r="AS1128" s="19"/>
      <c r="AT1128" s="19"/>
      <c r="AU1128" s="19"/>
    </row>
    <row r="1129" spans="27:47">
      <c r="AA1129" s="19"/>
      <c r="AB1129" s="19"/>
      <c r="AC1129" s="19"/>
      <c r="AD1129" s="19"/>
      <c r="AE1129" s="19"/>
      <c r="AG1129" s="137"/>
      <c r="AN1129" s="19"/>
      <c r="AO1129" s="19"/>
      <c r="AP1129" s="19"/>
      <c r="AQ1129" s="19"/>
      <c r="AR1129" s="19"/>
      <c r="AS1129" s="19"/>
      <c r="AT1129" s="19"/>
      <c r="AU1129" s="19"/>
    </row>
    <row r="1130" spans="27:47">
      <c r="AA1130" s="19"/>
      <c r="AB1130" s="19"/>
      <c r="AC1130" s="19"/>
      <c r="AD1130" s="19"/>
      <c r="AE1130" s="19"/>
      <c r="AG1130" s="137"/>
      <c r="AN1130" s="19"/>
      <c r="AO1130" s="19"/>
      <c r="AP1130" s="19"/>
      <c r="AQ1130" s="19"/>
      <c r="AR1130" s="19"/>
      <c r="AS1130" s="19"/>
      <c r="AT1130" s="19"/>
      <c r="AU1130" s="19"/>
    </row>
    <row r="1131" spans="27:47">
      <c r="AA1131" s="19"/>
      <c r="AB1131" s="19"/>
      <c r="AC1131" s="19"/>
      <c r="AD1131" s="19"/>
      <c r="AE1131" s="19"/>
      <c r="AG1131" s="137"/>
      <c r="AN1131" s="19"/>
      <c r="AO1131" s="19"/>
      <c r="AP1131" s="19"/>
      <c r="AQ1131" s="19"/>
      <c r="AR1131" s="19"/>
      <c r="AS1131" s="19"/>
      <c r="AT1131" s="19"/>
      <c r="AU1131" s="19"/>
    </row>
    <row r="1132" spans="27:47">
      <c r="AA1132" s="19"/>
      <c r="AB1132" s="19"/>
      <c r="AC1132" s="19"/>
      <c r="AD1132" s="19"/>
      <c r="AE1132" s="19"/>
      <c r="AG1132" s="137"/>
      <c r="AN1132" s="19"/>
      <c r="AO1132" s="19"/>
      <c r="AP1132" s="19"/>
      <c r="AQ1132" s="19"/>
      <c r="AR1132" s="19"/>
      <c r="AS1132" s="19"/>
      <c r="AT1132" s="19"/>
      <c r="AU1132" s="19"/>
    </row>
    <row r="1133" spans="27:47">
      <c r="AA1133" s="19"/>
      <c r="AB1133" s="19"/>
      <c r="AC1133" s="19"/>
      <c r="AD1133" s="19"/>
      <c r="AE1133" s="19"/>
      <c r="AG1133" s="137"/>
      <c r="AN1133" s="19"/>
      <c r="AO1133" s="19"/>
      <c r="AP1133" s="19"/>
      <c r="AQ1133" s="19"/>
      <c r="AR1133" s="19"/>
      <c r="AS1133" s="19"/>
      <c r="AT1133" s="19"/>
      <c r="AU1133" s="19"/>
    </row>
    <row r="1134" spans="27:47">
      <c r="AA1134" s="19"/>
      <c r="AB1134" s="19"/>
      <c r="AC1134" s="19"/>
      <c r="AD1134" s="19"/>
      <c r="AE1134" s="19"/>
      <c r="AG1134" s="137"/>
      <c r="AN1134" s="19"/>
      <c r="AO1134" s="19"/>
      <c r="AP1134" s="19"/>
      <c r="AQ1134" s="19"/>
      <c r="AR1134" s="19"/>
      <c r="AS1134" s="19"/>
      <c r="AT1134" s="19"/>
      <c r="AU1134" s="19"/>
    </row>
    <row r="1135" spans="27:47">
      <c r="AA1135" s="19"/>
      <c r="AB1135" s="19"/>
      <c r="AC1135" s="19"/>
      <c r="AD1135" s="19"/>
      <c r="AE1135" s="19"/>
      <c r="AG1135" s="137"/>
      <c r="AN1135" s="19"/>
      <c r="AO1135" s="19"/>
      <c r="AP1135" s="19"/>
      <c r="AQ1135" s="19"/>
      <c r="AR1135" s="19"/>
      <c r="AS1135" s="19"/>
      <c r="AT1135" s="19"/>
      <c r="AU1135" s="19"/>
    </row>
    <row r="1136" spans="27:47">
      <c r="AA1136" s="19"/>
      <c r="AB1136" s="19"/>
      <c r="AC1136" s="19"/>
      <c r="AD1136" s="19"/>
      <c r="AE1136" s="19"/>
      <c r="AG1136" s="137"/>
      <c r="AN1136" s="19"/>
      <c r="AO1136" s="19"/>
      <c r="AP1136" s="19"/>
      <c r="AQ1136" s="19"/>
      <c r="AR1136" s="19"/>
      <c r="AS1136" s="19"/>
      <c r="AT1136" s="19"/>
      <c r="AU1136" s="19"/>
    </row>
    <row r="1137" spans="27:47">
      <c r="AA1137" s="19"/>
      <c r="AB1137" s="19"/>
      <c r="AC1137" s="19"/>
      <c r="AD1137" s="19"/>
      <c r="AE1137" s="19"/>
      <c r="AG1137" s="137"/>
      <c r="AN1137" s="19"/>
      <c r="AO1137" s="19"/>
      <c r="AP1137" s="19"/>
      <c r="AQ1137" s="19"/>
      <c r="AR1137" s="19"/>
      <c r="AS1137" s="19"/>
      <c r="AT1137" s="19"/>
      <c r="AU1137" s="19"/>
    </row>
    <row r="1138" spans="27:47">
      <c r="AA1138" s="19"/>
      <c r="AB1138" s="19"/>
      <c r="AC1138" s="19"/>
      <c r="AD1138" s="19"/>
      <c r="AE1138" s="19"/>
      <c r="AG1138" s="137"/>
      <c r="AN1138" s="19"/>
      <c r="AO1138" s="19"/>
      <c r="AP1138" s="19"/>
      <c r="AQ1138" s="19"/>
      <c r="AR1138" s="19"/>
      <c r="AS1138" s="19"/>
      <c r="AT1138" s="19"/>
      <c r="AU1138" s="19"/>
    </row>
    <row r="1139" spans="27:47">
      <c r="AA1139" s="19"/>
      <c r="AB1139" s="19"/>
      <c r="AC1139" s="19"/>
      <c r="AD1139" s="19"/>
      <c r="AE1139" s="19"/>
      <c r="AG1139" s="137"/>
      <c r="AN1139" s="19"/>
      <c r="AO1139" s="19"/>
      <c r="AP1139" s="19"/>
      <c r="AQ1139" s="19"/>
      <c r="AR1139" s="19"/>
      <c r="AS1139" s="19"/>
      <c r="AT1139" s="19"/>
      <c r="AU1139" s="19"/>
    </row>
    <row r="1140" spans="27:47">
      <c r="AA1140" s="19"/>
      <c r="AB1140" s="19"/>
      <c r="AC1140" s="19"/>
      <c r="AD1140" s="19"/>
      <c r="AE1140" s="19"/>
      <c r="AG1140" s="137"/>
      <c r="AN1140" s="19"/>
      <c r="AO1140" s="19"/>
      <c r="AP1140" s="19"/>
      <c r="AQ1140" s="19"/>
      <c r="AR1140" s="19"/>
      <c r="AS1140" s="19"/>
      <c r="AT1140" s="19"/>
      <c r="AU1140" s="19"/>
    </row>
    <row r="1141" spans="27:47">
      <c r="AA1141" s="19"/>
      <c r="AB1141" s="19"/>
      <c r="AC1141" s="19"/>
      <c r="AD1141" s="19"/>
      <c r="AE1141" s="19"/>
      <c r="AG1141" s="137"/>
      <c r="AN1141" s="19"/>
      <c r="AO1141" s="19"/>
      <c r="AP1141" s="19"/>
      <c r="AQ1141" s="19"/>
      <c r="AR1141" s="19"/>
      <c r="AS1141" s="19"/>
      <c r="AT1141" s="19"/>
      <c r="AU1141" s="19"/>
    </row>
    <row r="1142" spans="27:47">
      <c r="AA1142" s="19"/>
      <c r="AB1142" s="19"/>
      <c r="AC1142" s="19"/>
      <c r="AD1142" s="19"/>
      <c r="AE1142" s="19"/>
      <c r="AG1142" s="137"/>
      <c r="AN1142" s="19"/>
      <c r="AO1142" s="19"/>
      <c r="AP1142" s="19"/>
      <c r="AQ1142" s="19"/>
      <c r="AR1142" s="19"/>
      <c r="AS1142" s="19"/>
      <c r="AT1142" s="19"/>
      <c r="AU1142" s="19"/>
    </row>
    <row r="1143" spans="27:47">
      <c r="AA1143" s="19"/>
      <c r="AB1143" s="19"/>
      <c r="AC1143" s="19"/>
      <c r="AD1143" s="19"/>
      <c r="AE1143" s="19"/>
      <c r="AG1143" s="137"/>
      <c r="AN1143" s="19"/>
      <c r="AO1143" s="19"/>
      <c r="AP1143" s="19"/>
      <c r="AQ1143" s="19"/>
      <c r="AR1143" s="19"/>
      <c r="AS1143" s="19"/>
      <c r="AT1143" s="19"/>
      <c r="AU1143" s="19"/>
    </row>
    <row r="1144" spans="27:47">
      <c r="AA1144" s="19"/>
      <c r="AB1144" s="19"/>
      <c r="AC1144" s="19"/>
      <c r="AD1144" s="19"/>
      <c r="AE1144" s="19"/>
      <c r="AG1144" s="137"/>
      <c r="AN1144" s="19"/>
      <c r="AO1144" s="19"/>
      <c r="AP1144" s="19"/>
      <c r="AQ1144" s="19"/>
      <c r="AR1144" s="19"/>
      <c r="AS1144" s="19"/>
      <c r="AT1144" s="19"/>
      <c r="AU1144" s="19"/>
    </row>
    <row r="1145" spans="27:47">
      <c r="AA1145" s="19"/>
      <c r="AB1145" s="19"/>
      <c r="AC1145" s="19"/>
      <c r="AD1145" s="19"/>
      <c r="AE1145" s="19"/>
      <c r="AG1145" s="137"/>
      <c r="AN1145" s="19"/>
      <c r="AO1145" s="19"/>
      <c r="AP1145" s="19"/>
      <c r="AQ1145" s="19"/>
      <c r="AR1145" s="19"/>
      <c r="AS1145" s="19"/>
      <c r="AT1145" s="19"/>
      <c r="AU1145" s="19"/>
    </row>
    <row r="1146" spans="27:47">
      <c r="AA1146" s="19"/>
      <c r="AB1146" s="19"/>
      <c r="AC1146" s="19"/>
      <c r="AD1146" s="19"/>
      <c r="AE1146" s="19"/>
      <c r="AG1146" s="137"/>
      <c r="AN1146" s="19"/>
      <c r="AO1146" s="19"/>
      <c r="AP1146" s="19"/>
      <c r="AQ1146" s="19"/>
      <c r="AR1146" s="19"/>
      <c r="AS1146" s="19"/>
      <c r="AT1146" s="19"/>
      <c r="AU1146" s="19"/>
    </row>
    <row r="1147" spans="27:47">
      <c r="AA1147" s="19"/>
      <c r="AB1147" s="19"/>
      <c r="AC1147" s="19"/>
      <c r="AD1147" s="19"/>
      <c r="AE1147" s="19"/>
      <c r="AG1147" s="137"/>
      <c r="AN1147" s="19"/>
      <c r="AO1147" s="19"/>
      <c r="AP1147" s="19"/>
      <c r="AQ1147" s="19"/>
      <c r="AR1147" s="19"/>
      <c r="AS1147" s="19"/>
      <c r="AT1147" s="19"/>
      <c r="AU1147" s="19"/>
    </row>
    <row r="1148" spans="27:47">
      <c r="AA1148" s="19"/>
      <c r="AB1148" s="19"/>
      <c r="AC1148" s="19"/>
      <c r="AD1148" s="19"/>
      <c r="AE1148" s="19"/>
      <c r="AG1148" s="137"/>
      <c r="AN1148" s="19"/>
      <c r="AO1148" s="19"/>
      <c r="AP1148" s="19"/>
      <c r="AQ1148" s="19"/>
      <c r="AR1148" s="19"/>
      <c r="AS1148" s="19"/>
      <c r="AT1148" s="19"/>
      <c r="AU1148" s="19"/>
    </row>
    <row r="1149" spans="27:47">
      <c r="AA1149" s="19"/>
      <c r="AB1149" s="19"/>
      <c r="AC1149" s="19"/>
      <c r="AD1149" s="19"/>
      <c r="AE1149" s="19"/>
      <c r="AG1149" s="137"/>
      <c r="AN1149" s="19"/>
      <c r="AO1149" s="19"/>
      <c r="AP1149" s="19"/>
      <c r="AQ1149" s="19"/>
      <c r="AR1149" s="19"/>
      <c r="AS1149" s="19"/>
      <c r="AT1149" s="19"/>
      <c r="AU1149" s="19"/>
    </row>
    <row r="1150" spans="27:47">
      <c r="AA1150" s="19"/>
      <c r="AB1150" s="19"/>
      <c r="AC1150" s="19"/>
      <c r="AD1150" s="19"/>
      <c r="AE1150" s="19"/>
      <c r="AG1150" s="137"/>
      <c r="AN1150" s="19"/>
      <c r="AO1150" s="19"/>
      <c r="AP1150" s="19"/>
      <c r="AQ1150" s="19"/>
      <c r="AR1150" s="19"/>
      <c r="AS1150" s="19"/>
      <c r="AT1150" s="19"/>
      <c r="AU1150" s="19"/>
    </row>
    <row r="1151" spans="27:47">
      <c r="AA1151" s="19"/>
      <c r="AB1151" s="19"/>
      <c r="AC1151" s="19"/>
      <c r="AD1151" s="19"/>
      <c r="AE1151" s="19"/>
      <c r="AG1151" s="137"/>
      <c r="AN1151" s="19"/>
      <c r="AO1151" s="19"/>
      <c r="AP1151" s="19"/>
      <c r="AQ1151" s="19"/>
      <c r="AR1151" s="19"/>
      <c r="AS1151" s="19"/>
      <c r="AT1151" s="19"/>
      <c r="AU1151" s="19"/>
    </row>
    <row r="1152" spans="27:47">
      <c r="AA1152" s="19"/>
      <c r="AB1152" s="19"/>
      <c r="AC1152" s="19"/>
      <c r="AD1152" s="19"/>
      <c r="AE1152" s="19"/>
      <c r="AG1152" s="137"/>
      <c r="AN1152" s="19"/>
      <c r="AO1152" s="19"/>
      <c r="AP1152" s="19"/>
      <c r="AQ1152" s="19"/>
      <c r="AR1152" s="19"/>
      <c r="AS1152" s="19"/>
      <c r="AT1152" s="19"/>
      <c r="AU1152" s="19"/>
    </row>
    <row r="1153" spans="27:48">
      <c r="AA1153" s="19"/>
      <c r="AB1153" s="19"/>
      <c r="AC1153" s="19"/>
      <c r="AD1153" s="19"/>
      <c r="AE1153" s="19"/>
      <c r="AG1153" s="137"/>
      <c r="AN1153" s="19"/>
      <c r="AO1153" s="19"/>
      <c r="AP1153" s="19"/>
      <c r="AQ1153" s="19"/>
      <c r="AR1153" s="19"/>
      <c r="AS1153" s="19"/>
      <c r="AT1153" s="19"/>
      <c r="AU1153" s="19"/>
    </row>
    <row r="1154" spans="27:48">
      <c r="AA1154" s="19"/>
      <c r="AB1154" s="19"/>
      <c r="AC1154" s="19"/>
      <c r="AD1154" s="19"/>
      <c r="AE1154" s="19"/>
      <c r="AG1154" s="137"/>
      <c r="AN1154" s="19"/>
      <c r="AO1154" s="19"/>
      <c r="AP1154" s="19"/>
      <c r="AQ1154" s="19"/>
      <c r="AR1154" s="19"/>
      <c r="AS1154" s="19"/>
      <c r="AT1154" s="19"/>
      <c r="AU1154" s="19"/>
    </row>
    <row r="1155" spans="27:48">
      <c r="AA1155" s="19"/>
      <c r="AB1155" s="19"/>
      <c r="AC1155" s="19"/>
      <c r="AD1155" s="19"/>
      <c r="AE1155" s="19"/>
      <c r="AG1155" s="137"/>
      <c r="AN1155" s="19"/>
      <c r="AO1155" s="19"/>
      <c r="AP1155" s="19"/>
      <c r="AQ1155" s="19"/>
      <c r="AR1155" s="19"/>
      <c r="AS1155" s="19"/>
      <c r="AT1155" s="19"/>
      <c r="AU1155" s="19"/>
    </row>
    <row r="1156" spans="27:48">
      <c r="AA1156" s="19"/>
      <c r="AB1156" s="19"/>
      <c r="AC1156" s="19"/>
      <c r="AD1156" s="19"/>
      <c r="AE1156" s="19"/>
      <c r="AG1156" s="137"/>
      <c r="AN1156" s="19"/>
      <c r="AO1156" s="19"/>
      <c r="AP1156" s="19"/>
      <c r="AQ1156" s="19"/>
      <c r="AR1156" s="19"/>
      <c r="AS1156" s="19"/>
      <c r="AT1156" s="19"/>
      <c r="AU1156" s="19"/>
    </row>
    <row r="1157" spans="27:48">
      <c r="AA1157" s="19"/>
      <c r="AB1157" s="19"/>
      <c r="AC1157" s="19"/>
      <c r="AD1157" s="19"/>
      <c r="AE1157" s="19"/>
      <c r="AG1157" s="137"/>
      <c r="AN1157" s="19"/>
      <c r="AO1157" s="19"/>
      <c r="AP1157" s="19"/>
      <c r="AQ1157" s="19"/>
      <c r="AR1157" s="19"/>
      <c r="AS1157" s="19"/>
      <c r="AT1157" s="19"/>
      <c r="AU1157" s="19"/>
      <c r="AV1157" s="19"/>
    </row>
    <row r="1158" spans="27:48">
      <c r="AA1158" s="19"/>
      <c r="AB1158" s="19"/>
      <c r="AC1158" s="19"/>
      <c r="AD1158" s="19"/>
      <c r="AE1158" s="19"/>
      <c r="AG1158" s="137"/>
      <c r="AN1158" s="19"/>
      <c r="AO1158" s="19"/>
      <c r="AP1158" s="19"/>
      <c r="AQ1158" s="19"/>
      <c r="AR1158" s="19"/>
      <c r="AS1158" s="19"/>
      <c r="AT1158" s="19"/>
      <c r="AU1158" s="19"/>
    </row>
    <row r="1159" spans="27:48">
      <c r="AA1159" s="19"/>
      <c r="AB1159" s="19"/>
      <c r="AC1159" s="19"/>
      <c r="AD1159" s="19"/>
      <c r="AE1159" s="19"/>
      <c r="AG1159" s="137"/>
      <c r="AN1159" s="19"/>
      <c r="AO1159" s="19"/>
      <c r="AP1159" s="19"/>
      <c r="AQ1159" s="19"/>
      <c r="AR1159" s="19"/>
      <c r="AS1159" s="19"/>
      <c r="AT1159" s="19"/>
      <c r="AU1159" s="19"/>
    </row>
    <row r="1160" spans="27:48">
      <c r="AA1160" s="19"/>
      <c r="AB1160" s="19"/>
      <c r="AC1160" s="19"/>
      <c r="AD1160" s="19"/>
      <c r="AE1160" s="19"/>
      <c r="AG1160" s="137"/>
      <c r="AN1160" s="19"/>
      <c r="AO1160" s="19"/>
      <c r="AP1160" s="19"/>
      <c r="AQ1160" s="19"/>
      <c r="AR1160" s="19"/>
      <c r="AS1160" s="19"/>
      <c r="AT1160" s="19"/>
      <c r="AU1160" s="19"/>
    </row>
    <row r="1161" spans="27:48">
      <c r="AA1161" s="19"/>
      <c r="AB1161" s="19"/>
      <c r="AC1161" s="19"/>
      <c r="AD1161" s="19"/>
      <c r="AE1161" s="19"/>
      <c r="AG1161" s="137"/>
      <c r="AN1161" s="19"/>
      <c r="AO1161" s="19"/>
      <c r="AP1161" s="19"/>
      <c r="AQ1161" s="19"/>
      <c r="AR1161" s="19"/>
      <c r="AS1161" s="19"/>
      <c r="AT1161" s="19"/>
      <c r="AU1161" s="19"/>
    </row>
    <row r="1162" spans="27:48">
      <c r="AA1162" s="19"/>
      <c r="AB1162" s="19"/>
      <c r="AC1162" s="19"/>
      <c r="AD1162" s="19"/>
      <c r="AE1162" s="19"/>
      <c r="AG1162" s="137"/>
      <c r="AN1162" s="19"/>
      <c r="AO1162" s="19"/>
      <c r="AP1162" s="19"/>
      <c r="AQ1162" s="19"/>
      <c r="AR1162" s="19"/>
      <c r="AS1162" s="19"/>
      <c r="AT1162" s="19"/>
      <c r="AU1162" s="19"/>
    </row>
    <row r="1163" spans="27:48">
      <c r="AA1163" s="19"/>
      <c r="AB1163" s="19"/>
      <c r="AC1163" s="19"/>
      <c r="AD1163" s="19"/>
      <c r="AE1163" s="19"/>
      <c r="AG1163" s="137"/>
      <c r="AN1163" s="19"/>
      <c r="AO1163" s="19"/>
      <c r="AP1163" s="19"/>
      <c r="AQ1163" s="19"/>
      <c r="AR1163" s="19"/>
      <c r="AS1163" s="19"/>
      <c r="AT1163" s="19"/>
      <c r="AU1163" s="19"/>
    </row>
    <row r="1164" spans="27:48">
      <c r="AA1164" s="19"/>
      <c r="AB1164" s="19"/>
      <c r="AC1164" s="19"/>
      <c r="AD1164" s="19"/>
      <c r="AE1164" s="19"/>
      <c r="AG1164" s="137"/>
      <c r="AN1164" s="19"/>
      <c r="AO1164" s="19"/>
      <c r="AP1164" s="19"/>
      <c r="AQ1164" s="19"/>
      <c r="AR1164" s="19"/>
      <c r="AS1164" s="19"/>
      <c r="AT1164" s="19"/>
      <c r="AU1164" s="19"/>
    </row>
    <row r="1165" spans="27:48">
      <c r="AA1165" s="19"/>
      <c r="AB1165" s="19"/>
      <c r="AC1165" s="19"/>
      <c r="AD1165" s="19"/>
      <c r="AE1165" s="19"/>
      <c r="AG1165" s="137"/>
      <c r="AN1165" s="19"/>
      <c r="AO1165" s="19"/>
      <c r="AP1165" s="19"/>
      <c r="AQ1165" s="19"/>
      <c r="AR1165" s="19"/>
      <c r="AS1165" s="19"/>
      <c r="AT1165" s="19"/>
      <c r="AU1165" s="19"/>
    </row>
    <row r="1166" spans="27:48">
      <c r="AA1166" s="19"/>
      <c r="AB1166" s="19"/>
      <c r="AC1166" s="19"/>
      <c r="AD1166" s="19"/>
      <c r="AE1166" s="19"/>
      <c r="AG1166" s="137"/>
      <c r="AN1166" s="19"/>
      <c r="AO1166" s="19"/>
      <c r="AP1166" s="19"/>
      <c r="AQ1166" s="19"/>
      <c r="AR1166" s="19"/>
      <c r="AS1166" s="19"/>
      <c r="AT1166" s="19"/>
      <c r="AU1166" s="19"/>
    </row>
    <row r="1167" spans="27:48">
      <c r="AA1167" s="19"/>
      <c r="AB1167" s="19"/>
      <c r="AC1167" s="19"/>
      <c r="AD1167" s="19"/>
      <c r="AE1167" s="19"/>
      <c r="AG1167" s="137"/>
      <c r="AN1167" s="19"/>
      <c r="AO1167" s="19"/>
      <c r="AP1167" s="19"/>
      <c r="AQ1167" s="19"/>
      <c r="AR1167" s="19"/>
      <c r="AS1167" s="19"/>
      <c r="AT1167" s="19"/>
      <c r="AU1167" s="19"/>
    </row>
    <row r="1168" spans="27:48">
      <c r="AA1168" s="19"/>
      <c r="AB1168" s="19"/>
      <c r="AC1168" s="19"/>
      <c r="AD1168" s="19"/>
      <c r="AE1168" s="19"/>
      <c r="AG1168" s="137"/>
      <c r="AN1168" s="19"/>
      <c r="AO1168" s="19"/>
      <c r="AP1168" s="19"/>
      <c r="AQ1168" s="19"/>
      <c r="AR1168" s="19"/>
      <c r="AS1168" s="19"/>
      <c r="AT1168" s="19"/>
      <c r="AU1168" s="19"/>
    </row>
    <row r="1169" spans="27:64">
      <c r="AA1169" s="19"/>
      <c r="AB1169" s="19"/>
      <c r="AC1169" s="19"/>
      <c r="AD1169" s="19"/>
      <c r="AE1169" s="19"/>
      <c r="AG1169" s="137"/>
      <c r="AN1169" s="19"/>
      <c r="AO1169" s="19"/>
      <c r="AP1169" s="19"/>
      <c r="AQ1169" s="19"/>
      <c r="AR1169" s="19"/>
      <c r="AS1169" s="19"/>
      <c r="AT1169" s="19"/>
      <c r="AU1169" s="19"/>
    </row>
    <row r="1170" spans="27:64">
      <c r="AA1170" s="19"/>
      <c r="AB1170" s="19"/>
      <c r="AC1170" s="19"/>
      <c r="AD1170" s="19"/>
      <c r="AE1170" s="19"/>
      <c r="AG1170" s="137"/>
      <c r="AN1170" s="19"/>
      <c r="AO1170" s="19"/>
      <c r="AP1170" s="19"/>
      <c r="AQ1170" s="19"/>
      <c r="AR1170" s="19"/>
      <c r="AS1170" s="19"/>
      <c r="AT1170" s="19"/>
      <c r="AU1170" s="19"/>
    </row>
    <row r="1171" spans="27:64">
      <c r="AA1171" s="19"/>
      <c r="AB1171" s="19"/>
      <c r="AC1171" s="19"/>
      <c r="AD1171" s="19"/>
      <c r="AE1171" s="19"/>
      <c r="AG1171" s="137"/>
      <c r="AN1171" s="19"/>
      <c r="AO1171" s="19"/>
      <c r="AP1171" s="19"/>
      <c r="AQ1171" s="19"/>
      <c r="AR1171" s="19"/>
      <c r="AS1171" s="19"/>
      <c r="AT1171" s="19"/>
      <c r="AU1171" s="19"/>
    </row>
    <row r="1172" spans="27:64">
      <c r="AA1172" s="19"/>
      <c r="AB1172" s="19"/>
      <c r="AC1172" s="19"/>
      <c r="AD1172" s="19"/>
      <c r="AE1172" s="19"/>
      <c r="AG1172" s="137"/>
      <c r="AN1172" s="19"/>
      <c r="AO1172" s="19"/>
      <c r="AP1172" s="19"/>
      <c r="AQ1172" s="19"/>
      <c r="AR1172" s="19"/>
      <c r="AS1172" s="19"/>
      <c r="AT1172" s="19"/>
      <c r="AU1172" s="19"/>
    </row>
    <row r="1173" spans="27:64">
      <c r="AA1173" s="19"/>
      <c r="AB1173" s="19"/>
      <c r="AC1173" s="19"/>
      <c r="AD1173" s="19"/>
      <c r="AE1173" s="19"/>
      <c r="AG1173" s="137"/>
      <c r="AN1173" s="19"/>
      <c r="AO1173" s="19"/>
      <c r="AP1173" s="19"/>
      <c r="AQ1173" s="19"/>
      <c r="AR1173" s="19"/>
      <c r="AS1173" s="19"/>
      <c r="AT1173" s="19"/>
      <c r="AU1173" s="19"/>
    </row>
    <row r="1174" spans="27:64">
      <c r="AA1174" s="19"/>
      <c r="AB1174" s="19"/>
      <c r="AC1174" s="19"/>
      <c r="AD1174" s="19"/>
      <c r="AE1174" s="19"/>
      <c r="AG1174" s="137"/>
      <c r="AN1174" s="19"/>
      <c r="AO1174" s="19"/>
      <c r="AP1174" s="19"/>
      <c r="AQ1174" s="19"/>
      <c r="AR1174" s="19"/>
      <c r="AS1174" s="19"/>
      <c r="AT1174" s="19"/>
      <c r="AU1174" s="19"/>
    </row>
    <row r="1175" spans="27:64">
      <c r="AA1175" s="19"/>
      <c r="AB1175" s="19"/>
      <c r="AC1175" s="19"/>
      <c r="AD1175" s="19"/>
      <c r="AE1175" s="19"/>
      <c r="AG1175" s="137"/>
      <c r="AN1175" s="19"/>
      <c r="AO1175" s="19"/>
      <c r="AP1175" s="19"/>
      <c r="AQ1175" s="19"/>
      <c r="AR1175" s="19"/>
      <c r="AS1175" s="19"/>
      <c r="AT1175" s="19"/>
      <c r="AU1175" s="19"/>
    </row>
    <row r="1176" spans="27:64">
      <c r="AA1176" s="19"/>
      <c r="AB1176" s="19"/>
      <c r="AC1176" s="19"/>
      <c r="AD1176" s="19"/>
      <c r="AE1176" s="19"/>
      <c r="AG1176" s="137"/>
      <c r="AN1176" s="19"/>
      <c r="AO1176" s="19"/>
      <c r="AP1176" s="19"/>
      <c r="AQ1176" s="19"/>
      <c r="AR1176" s="19"/>
      <c r="AS1176" s="19"/>
      <c r="AT1176" s="19"/>
      <c r="AU1176" s="19"/>
    </row>
    <row r="1177" spans="27:64">
      <c r="AA1177" s="19"/>
      <c r="AB1177" s="19"/>
      <c r="AC1177" s="19"/>
      <c r="AD1177" s="19"/>
      <c r="AE1177" s="19"/>
      <c r="AG1177" s="137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/>
      <c r="BC1177" s="19"/>
      <c r="BD1177" s="19"/>
      <c r="BE1177" s="19"/>
      <c r="BF1177" s="19"/>
      <c r="BG1177" s="19"/>
      <c r="BH1177" s="19"/>
      <c r="BI1177" s="19"/>
      <c r="BJ1177" s="19"/>
      <c r="BK1177" s="19"/>
      <c r="BL1177" s="19"/>
    </row>
    <row r="1178" spans="27:64">
      <c r="AA1178" s="19"/>
      <c r="AB1178" s="19"/>
      <c r="AC1178" s="19"/>
      <c r="AD1178" s="19"/>
      <c r="AE1178" s="19"/>
      <c r="AG1178" s="137"/>
      <c r="AN1178" s="19"/>
      <c r="AO1178" s="19"/>
      <c r="AP1178" s="19"/>
      <c r="AQ1178" s="19"/>
      <c r="AR1178" s="19"/>
      <c r="AS1178" s="19"/>
      <c r="AT1178" s="19"/>
      <c r="AU1178" s="19"/>
    </row>
    <row r="1179" spans="27:64">
      <c r="AA1179" s="19"/>
      <c r="AB1179" s="19"/>
      <c r="AC1179" s="19"/>
      <c r="AD1179" s="19"/>
      <c r="AE1179" s="19"/>
      <c r="AG1179" s="137"/>
      <c r="AN1179" s="19"/>
      <c r="AO1179" s="19"/>
      <c r="AP1179" s="19"/>
      <c r="AQ1179" s="19"/>
      <c r="AR1179" s="19"/>
      <c r="AS1179" s="19"/>
      <c r="AT1179" s="19"/>
      <c r="AU1179" s="19"/>
    </row>
    <row r="1180" spans="27:64">
      <c r="AA1180" s="19"/>
      <c r="AB1180" s="19"/>
      <c r="AC1180" s="19"/>
      <c r="AD1180" s="19"/>
      <c r="AE1180" s="19"/>
      <c r="AG1180" s="137"/>
      <c r="AN1180" s="19"/>
      <c r="AO1180" s="19"/>
      <c r="AP1180" s="19"/>
      <c r="AQ1180" s="19"/>
      <c r="AR1180" s="19"/>
      <c r="AS1180" s="19"/>
      <c r="AT1180" s="19"/>
      <c r="AU1180" s="19"/>
    </row>
    <row r="1181" spans="27:64">
      <c r="AA1181" s="19"/>
      <c r="AB1181" s="19"/>
      <c r="AC1181" s="19"/>
      <c r="AD1181" s="19"/>
      <c r="AE1181" s="19"/>
      <c r="AG1181" s="137"/>
      <c r="AN1181" s="19"/>
      <c r="AO1181" s="19"/>
      <c r="AP1181" s="19"/>
      <c r="AQ1181" s="19"/>
      <c r="AR1181" s="19"/>
      <c r="AS1181" s="19"/>
      <c r="AT1181" s="19"/>
      <c r="AU1181" s="19"/>
    </row>
    <row r="1182" spans="27:64">
      <c r="AA1182" s="19"/>
      <c r="AB1182" s="19"/>
      <c r="AC1182" s="19"/>
      <c r="AD1182" s="19"/>
      <c r="AE1182" s="19"/>
      <c r="AG1182" s="137"/>
      <c r="AN1182" s="19"/>
      <c r="AO1182" s="19"/>
      <c r="AP1182" s="19"/>
      <c r="AQ1182" s="19"/>
      <c r="AR1182" s="19"/>
      <c r="AS1182" s="19"/>
      <c r="AT1182" s="19"/>
      <c r="AU1182" s="19"/>
    </row>
    <row r="1183" spans="27:64">
      <c r="AA1183" s="19"/>
      <c r="AB1183" s="19"/>
      <c r="AC1183" s="19"/>
      <c r="AD1183" s="19"/>
      <c r="AE1183" s="19"/>
      <c r="AG1183" s="137"/>
      <c r="AN1183" s="19"/>
      <c r="AO1183" s="19"/>
      <c r="AP1183" s="19"/>
      <c r="AQ1183" s="19"/>
      <c r="AR1183" s="19"/>
      <c r="AS1183" s="19"/>
      <c r="AT1183" s="19"/>
      <c r="AU1183" s="19"/>
    </row>
    <row r="1184" spans="27:64">
      <c r="AA1184" s="19"/>
      <c r="AB1184" s="19"/>
      <c r="AC1184" s="19"/>
      <c r="AD1184" s="19"/>
      <c r="AE1184" s="19"/>
      <c r="AG1184" s="137"/>
      <c r="AN1184" s="19"/>
      <c r="AO1184" s="19"/>
      <c r="AP1184" s="19"/>
      <c r="AQ1184" s="19"/>
      <c r="AR1184" s="19"/>
      <c r="AS1184" s="19"/>
      <c r="AT1184" s="19"/>
      <c r="AU1184" s="19"/>
    </row>
    <row r="1185" spans="27:48">
      <c r="AA1185" s="19"/>
      <c r="AB1185" s="19"/>
      <c r="AC1185" s="19"/>
      <c r="AD1185" s="19"/>
      <c r="AE1185" s="19"/>
      <c r="AG1185" s="137"/>
      <c r="AN1185" s="19"/>
      <c r="AO1185" s="19"/>
      <c r="AP1185" s="19"/>
      <c r="AQ1185" s="19"/>
      <c r="AR1185" s="19"/>
      <c r="AS1185" s="19"/>
      <c r="AT1185" s="19"/>
      <c r="AU1185" s="19"/>
    </row>
    <row r="1186" spans="27:48">
      <c r="AA1186" s="19"/>
      <c r="AB1186" s="19"/>
      <c r="AC1186" s="19"/>
      <c r="AD1186" s="19"/>
      <c r="AE1186" s="19"/>
      <c r="AG1186" s="137"/>
      <c r="AN1186" s="19"/>
      <c r="AO1186" s="19"/>
      <c r="AP1186" s="19"/>
      <c r="AQ1186" s="19"/>
      <c r="AR1186" s="19"/>
      <c r="AS1186" s="19"/>
      <c r="AT1186" s="19"/>
      <c r="AU1186" s="19"/>
    </row>
    <row r="1187" spans="27:48">
      <c r="AA1187" s="19"/>
      <c r="AB1187" s="19"/>
      <c r="AC1187" s="19"/>
      <c r="AD1187" s="19"/>
      <c r="AE1187" s="19"/>
      <c r="AG1187" s="137"/>
      <c r="AN1187" s="19"/>
      <c r="AO1187" s="19"/>
      <c r="AP1187" s="19"/>
      <c r="AQ1187" s="19"/>
      <c r="AR1187" s="19"/>
      <c r="AS1187" s="19"/>
      <c r="AT1187" s="19"/>
      <c r="AU1187" s="19"/>
    </row>
    <row r="1188" spans="27:48">
      <c r="AA1188" s="19"/>
      <c r="AB1188" s="19"/>
      <c r="AC1188" s="19"/>
      <c r="AD1188" s="19"/>
      <c r="AE1188" s="19"/>
      <c r="AG1188" s="137"/>
      <c r="AN1188" s="19"/>
      <c r="AO1188" s="19"/>
      <c r="AP1188" s="19"/>
      <c r="AQ1188" s="19"/>
      <c r="AR1188" s="19"/>
      <c r="AS1188" s="19"/>
      <c r="AT1188" s="19"/>
      <c r="AU1188" s="19"/>
    </row>
    <row r="1189" spans="27:48">
      <c r="AA1189" s="19"/>
      <c r="AB1189" s="19"/>
      <c r="AC1189" s="19"/>
      <c r="AD1189" s="19"/>
      <c r="AE1189" s="19"/>
      <c r="AG1189" s="137"/>
      <c r="AN1189" s="19"/>
      <c r="AO1189" s="19"/>
      <c r="AP1189" s="19"/>
      <c r="AQ1189" s="19"/>
      <c r="AR1189" s="19"/>
      <c r="AS1189" s="19"/>
      <c r="AT1189" s="19"/>
      <c r="AU1189" s="19"/>
    </row>
    <row r="1190" spans="27:48">
      <c r="AA1190" s="19"/>
      <c r="AB1190" s="19"/>
      <c r="AC1190" s="19"/>
      <c r="AD1190" s="19"/>
      <c r="AE1190" s="19"/>
      <c r="AG1190" s="137"/>
      <c r="AN1190" s="19"/>
      <c r="AO1190" s="19"/>
      <c r="AP1190" s="19"/>
      <c r="AQ1190" s="19"/>
      <c r="AR1190" s="19"/>
      <c r="AS1190" s="19"/>
      <c r="AT1190" s="19"/>
      <c r="AU1190" s="19"/>
      <c r="AV1190" s="19"/>
    </row>
    <row r="1191" spans="27:48">
      <c r="AA1191" s="19"/>
      <c r="AB1191" s="19"/>
      <c r="AC1191" s="19"/>
      <c r="AD1191" s="19"/>
      <c r="AE1191" s="19"/>
      <c r="AG1191" s="137"/>
      <c r="AN1191" s="19"/>
      <c r="AO1191" s="19"/>
      <c r="AP1191" s="19"/>
      <c r="AQ1191" s="19"/>
      <c r="AR1191" s="19"/>
      <c r="AS1191" s="19"/>
      <c r="AT1191" s="19"/>
      <c r="AU1191" s="19"/>
    </row>
    <row r="1192" spans="27:48">
      <c r="AA1192" s="19"/>
      <c r="AB1192" s="19"/>
      <c r="AC1192" s="19"/>
      <c r="AD1192" s="19"/>
      <c r="AE1192" s="19"/>
      <c r="AG1192" s="137"/>
      <c r="AN1192" s="19"/>
      <c r="AO1192" s="19"/>
      <c r="AP1192" s="19"/>
      <c r="AQ1192" s="19"/>
      <c r="AR1192" s="19"/>
      <c r="AS1192" s="19"/>
      <c r="AT1192" s="19"/>
      <c r="AU1192" s="19"/>
    </row>
    <row r="1193" spans="27:48">
      <c r="AA1193" s="19"/>
      <c r="AB1193" s="19"/>
      <c r="AC1193" s="19"/>
      <c r="AD1193" s="19"/>
      <c r="AE1193" s="19"/>
      <c r="AG1193" s="137"/>
      <c r="AN1193" s="19"/>
      <c r="AO1193" s="19"/>
      <c r="AP1193" s="19"/>
      <c r="AQ1193" s="19"/>
      <c r="AR1193" s="19"/>
      <c r="AS1193" s="19"/>
      <c r="AT1193" s="19"/>
      <c r="AU1193" s="19"/>
      <c r="AV1193" s="19"/>
    </row>
    <row r="1194" spans="27:48">
      <c r="AA1194" s="19"/>
      <c r="AB1194" s="19"/>
      <c r="AC1194" s="19"/>
      <c r="AD1194" s="19"/>
      <c r="AE1194" s="19"/>
      <c r="AG1194" s="137"/>
      <c r="AN1194" s="19"/>
      <c r="AO1194" s="19"/>
      <c r="AP1194" s="19"/>
      <c r="AQ1194" s="19"/>
      <c r="AR1194" s="19"/>
      <c r="AS1194" s="19"/>
      <c r="AT1194" s="19"/>
      <c r="AU1194" s="19"/>
    </row>
    <row r="1195" spans="27:48">
      <c r="AA1195" s="19"/>
      <c r="AB1195" s="19"/>
      <c r="AC1195" s="19"/>
      <c r="AD1195" s="19"/>
      <c r="AE1195" s="19"/>
      <c r="AG1195" s="137"/>
      <c r="AN1195" s="19"/>
      <c r="AO1195" s="19"/>
      <c r="AP1195" s="19"/>
      <c r="AQ1195" s="19"/>
      <c r="AR1195" s="19"/>
      <c r="AS1195" s="19"/>
      <c r="AT1195" s="19"/>
      <c r="AU1195" s="19"/>
    </row>
    <row r="1196" spans="27:48">
      <c r="AA1196" s="19"/>
      <c r="AB1196" s="19"/>
      <c r="AC1196" s="19"/>
      <c r="AD1196" s="19"/>
      <c r="AE1196" s="19"/>
      <c r="AG1196" s="137"/>
      <c r="AN1196" s="19"/>
      <c r="AO1196" s="19"/>
      <c r="AP1196" s="19"/>
      <c r="AQ1196" s="19"/>
      <c r="AR1196" s="19"/>
      <c r="AS1196" s="19"/>
      <c r="AT1196" s="19"/>
      <c r="AU1196" s="19"/>
    </row>
    <row r="1197" spans="27:48">
      <c r="AA1197" s="19"/>
      <c r="AB1197" s="19"/>
      <c r="AC1197" s="19"/>
      <c r="AD1197" s="19"/>
      <c r="AE1197" s="19"/>
      <c r="AG1197" s="137"/>
      <c r="AN1197" s="19"/>
      <c r="AO1197" s="19"/>
      <c r="AP1197" s="19"/>
      <c r="AQ1197" s="19"/>
      <c r="AR1197" s="19"/>
      <c r="AS1197" s="19"/>
      <c r="AT1197" s="19"/>
      <c r="AU1197" s="19"/>
    </row>
    <row r="1198" spans="27:48">
      <c r="AA1198" s="19"/>
      <c r="AB1198" s="19"/>
      <c r="AC1198" s="19"/>
      <c r="AD1198" s="19"/>
      <c r="AE1198" s="19"/>
      <c r="AG1198" s="137"/>
      <c r="AN1198" s="19"/>
      <c r="AO1198" s="19"/>
      <c r="AP1198" s="19"/>
      <c r="AQ1198" s="19"/>
      <c r="AR1198" s="19"/>
      <c r="AS1198" s="19"/>
      <c r="AT1198" s="19"/>
      <c r="AU1198" s="19"/>
    </row>
    <row r="1199" spans="27:48">
      <c r="AA1199" s="19"/>
      <c r="AB1199" s="19"/>
      <c r="AC1199" s="19"/>
      <c r="AD1199" s="19"/>
      <c r="AE1199" s="19"/>
      <c r="AG1199" s="137"/>
      <c r="AN1199" s="19"/>
      <c r="AO1199" s="19"/>
      <c r="AP1199" s="19"/>
      <c r="AQ1199" s="19"/>
      <c r="AR1199" s="19"/>
      <c r="AS1199" s="19"/>
      <c r="AT1199" s="19"/>
      <c r="AU1199" s="19"/>
    </row>
    <row r="1200" spans="27:48">
      <c r="AA1200" s="19"/>
      <c r="AB1200" s="19"/>
      <c r="AC1200" s="19"/>
      <c r="AD1200" s="19"/>
      <c r="AE1200" s="19"/>
      <c r="AG1200" s="137"/>
      <c r="AN1200" s="19"/>
      <c r="AO1200" s="19"/>
      <c r="AP1200" s="19"/>
      <c r="AQ1200" s="19"/>
      <c r="AR1200" s="19"/>
      <c r="AS1200" s="19"/>
      <c r="AT1200" s="19"/>
      <c r="AU1200" s="19"/>
    </row>
    <row r="1201" spans="27:48">
      <c r="AA1201" s="19"/>
      <c r="AB1201" s="19"/>
      <c r="AC1201" s="19"/>
      <c r="AD1201" s="19"/>
      <c r="AE1201" s="19"/>
      <c r="AG1201" s="137"/>
      <c r="AN1201" s="19"/>
      <c r="AO1201" s="19"/>
      <c r="AP1201" s="19"/>
      <c r="AQ1201" s="19"/>
      <c r="AR1201" s="19"/>
      <c r="AS1201" s="19"/>
      <c r="AT1201" s="19"/>
      <c r="AU1201" s="19"/>
    </row>
    <row r="1202" spans="27:48">
      <c r="AA1202" s="19"/>
      <c r="AB1202" s="19"/>
      <c r="AC1202" s="19"/>
      <c r="AD1202" s="19"/>
      <c r="AE1202" s="19"/>
      <c r="AG1202" s="137"/>
      <c r="AN1202" s="19"/>
      <c r="AO1202" s="19"/>
      <c r="AP1202" s="19"/>
      <c r="AQ1202" s="19"/>
      <c r="AR1202" s="19"/>
      <c r="AS1202" s="19"/>
      <c r="AT1202" s="19"/>
      <c r="AU1202" s="19"/>
    </row>
    <row r="1203" spans="27:48">
      <c r="AA1203" s="19"/>
      <c r="AB1203" s="19"/>
      <c r="AC1203" s="19"/>
      <c r="AD1203" s="19"/>
      <c r="AE1203" s="19"/>
      <c r="AG1203" s="137"/>
      <c r="AN1203" s="19"/>
      <c r="AO1203" s="19"/>
      <c r="AP1203" s="19"/>
      <c r="AQ1203" s="19"/>
      <c r="AR1203" s="19"/>
      <c r="AS1203" s="19"/>
      <c r="AT1203" s="19"/>
      <c r="AU1203" s="19"/>
    </row>
    <row r="1204" spans="27:48">
      <c r="AA1204" s="19"/>
      <c r="AB1204" s="19"/>
      <c r="AC1204" s="19"/>
      <c r="AD1204" s="19"/>
      <c r="AE1204" s="19"/>
      <c r="AG1204" s="137"/>
      <c r="AN1204" s="19"/>
      <c r="AO1204" s="19"/>
      <c r="AP1204" s="19"/>
      <c r="AQ1204" s="19"/>
      <c r="AR1204" s="19"/>
      <c r="AS1204" s="19"/>
      <c r="AT1204" s="19"/>
      <c r="AU1204" s="19"/>
    </row>
    <row r="1205" spans="27:48">
      <c r="AA1205" s="19"/>
      <c r="AB1205" s="19"/>
      <c r="AC1205" s="19"/>
      <c r="AD1205" s="19"/>
      <c r="AE1205" s="19"/>
      <c r="AG1205" s="137"/>
      <c r="AN1205" s="19"/>
      <c r="AO1205" s="19"/>
      <c r="AP1205" s="19"/>
      <c r="AQ1205" s="19"/>
      <c r="AR1205" s="19"/>
      <c r="AS1205" s="19"/>
      <c r="AT1205" s="19"/>
      <c r="AU1205" s="19"/>
      <c r="AV1205" s="19"/>
    </row>
    <row r="1206" spans="27:48">
      <c r="AA1206" s="19"/>
      <c r="AB1206" s="19"/>
      <c r="AC1206" s="19"/>
      <c r="AD1206" s="19"/>
      <c r="AE1206" s="19"/>
      <c r="AG1206" s="137"/>
      <c r="AN1206" s="19"/>
      <c r="AO1206" s="19"/>
      <c r="AP1206" s="19"/>
      <c r="AQ1206" s="19"/>
      <c r="AR1206" s="19"/>
      <c r="AS1206" s="19"/>
      <c r="AT1206" s="19"/>
      <c r="AU1206" s="19"/>
    </row>
    <row r="1207" spans="27:48">
      <c r="AA1207" s="19"/>
      <c r="AB1207" s="19"/>
      <c r="AC1207" s="19"/>
      <c r="AD1207" s="19"/>
      <c r="AE1207" s="19"/>
      <c r="AG1207" s="137"/>
      <c r="AN1207" s="19"/>
      <c r="AO1207" s="19"/>
      <c r="AP1207" s="19"/>
      <c r="AQ1207" s="19"/>
      <c r="AR1207" s="19"/>
      <c r="AS1207" s="19"/>
      <c r="AT1207" s="19"/>
      <c r="AU1207" s="19"/>
    </row>
    <row r="1208" spans="27:48">
      <c r="AA1208" s="19"/>
      <c r="AB1208" s="19"/>
      <c r="AC1208" s="19"/>
      <c r="AD1208" s="19"/>
      <c r="AE1208" s="19"/>
      <c r="AG1208" s="137"/>
      <c r="AN1208" s="19"/>
      <c r="AO1208" s="19"/>
      <c r="AP1208" s="19"/>
      <c r="AQ1208" s="19"/>
      <c r="AR1208" s="19"/>
      <c r="AS1208" s="19"/>
      <c r="AT1208" s="19"/>
      <c r="AU1208" s="19"/>
    </row>
    <row r="1209" spans="27:48">
      <c r="AA1209" s="19"/>
      <c r="AB1209" s="19"/>
      <c r="AC1209" s="19"/>
      <c r="AD1209" s="19"/>
      <c r="AE1209" s="19"/>
      <c r="AG1209" s="137"/>
      <c r="AN1209" s="19"/>
      <c r="AO1209" s="19"/>
      <c r="AP1209" s="19"/>
      <c r="AQ1209" s="19"/>
      <c r="AR1209" s="19"/>
      <c r="AS1209" s="19"/>
      <c r="AT1209" s="19"/>
      <c r="AU1209" s="19"/>
    </row>
    <row r="1210" spans="27:48">
      <c r="AA1210" s="19"/>
      <c r="AB1210" s="19"/>
      <c r="AC1210" s="19"/>
      <c r="AD1210" s="19"/>
      <c r="AE1210" s="19"/>
      <c r="AG1210" s="137"/>
      <c r="AN1210" s="19"/>
      <c r="AO1210" s="19"/>
      <c r="AP1210" s="19"/>
      <c r="AQ1210" s="19"/>
      <c r="AR1210" s="19"/>
      <c r="AS1210" s="19"/>
      <c r="AT1210" s="19"/>
      <c r="AU1210" s="19"/>
    </row>
    <row r="1211" spans="27:48">
      <c r="AA1211" s="19"/>
      <c r="AB1211" s="19"/>
      <c r="AC1211" s="19"/>
      <c r="AD1211" s="19"/>
      <c r="AE1211" s="19"/>
      <c r="AG1211" s="137"/>
      <c r="AN1211" s="19"/>
      <c r="AO1211" s="19"/>
      <c r="AP1211" s="19"/>
      <c r="AQ1211" s="19"/>
      <c r="AR1211" s="19"/>
      <c r="AS1211" s="19"/>
      <c r="AT1211" s="19"/>
      <c r="AU1211" s="19"/>
    </row>
    <row r="1212" spans="27:48">
      <c r="AA1212" s="19"/>
      <c r="AB1212" s="19"/>
      <c r="AC1212" s="19"/>
      <c r="AD1212" s="19"/>
      <c r="AE1212" s="19"/>
      <c r="AG1212" s="137"/>
      <c r="AN1212" s="19"/>
      <c r="AO1212" s="19"/>
      <c r="AP1212" s="19"/>
      <c r="AQ1212" s="19"/>
      <c r="AR1212" s="19"/>
      <c r="AS1212" s="19"/>
      <c r="AT1212" s="19"/>
      <c r="AU1212" s="19"/>
    </row>
    <row r="1213" spans="27:48">
      <c r="AA1213" s="19"/>
      <c r="AB1213" s="19"/>
      <c r="AC1213" s="19"/>
      <c r="AD1213" s="19"/>
      <c r="AE1213" s="19"/>
      <c r="AG1213" s="137"/>
      <c r="AN1213" s="19"/>
      <c r="AO1213" s="19"/>
      <c r="AP1213" s="19"/>
      <c r="AQ1213" s="19"/>
      <c r="AR1213" s="19"/>
      <c r="AS1213" s="19"/>
      <c r="AT1213" s="19"/>
      <c r="AU1213" s="19"/>
    </row>
    <row r="1214" spans="27:48">
      <c r="AA1214" s="19"/>
      <c r="AB1214" s="19"/>
      <c r="AC1214" s="19"/>
      <c r="AD1214" s="19"/>
      <c r="AE1214" s="19"/>
      <c r="AG1214" s="137"/>
      <c r="AN1214" s="19"/>
      <c r="AO1214" s="19"/>
      <c r="AP1214" s="19"/>
      <c r="AQ1214" s="19"/>
      <c r="AR1214" s="19"/>
      <c r="AS1214" s="19"/>
      <c r="AT1214" s="19"/>
      <c r="AU1214" s="19"/>
    </row>
    <row r="1215" spans="27:48">
      <c r="AA1215" s="19"/>
      <c r="AB1215" s="19"/>
      <c r="AC1215" s="19"/>
      <c r="AD1215" s="19"/>
      <c r="AE1215" s="19"/>
      <c r="AG1215" s="137"/>
      <c r="AN1215" s="19"/>
      <c r="AO1215" s="19"/>
      <c r="AP1215" s="19"/>
      <c r="AQ1215" s="19"/>
      <c r="AR1215" s="19"/>
      <c r="AS1215" s="19"/>
      <c r="AT1215" s="19"/>
      <c r="AU1215" s="19"/>
    </row>
    <row r="1216" spans="27:48">
      <c r="AA1216" s="19"/>
      <c r="AB1216" s="19"/>
      <c r="AC1216" s="19"/>
      <c r="AD1216" s="19"/>
      <c r="AE1216" s="19"/>
      <c r="AG1216" s="137"/>
      <c r="AN1216" s="19"/>
      <c r="AO1216" s="19"/>
      <c r="AP1216" s="19"/>
      <c r="AQ1216" s="19"/>
      <c r="AR1216" s="19"/>
      <c r="AS1216" s="19"/>
      <c r="AT1216" s="19"/>
      <c r="AU1216" s="19"/>
    </row>
    <row r="1217" spans="27:64">
      <c r="AA1217" s="19"/>
      <c r="AB1217" s="19"/>
      <c r="AC1217" s="19"/>
      <c r="AD1217" s="19"/>
      <c r="AE1217" s="19"/>
      <c r="AG1217" s="137"/>
      <c r="AN1217" s="19"/>
      <c r="AO1217" s="19"/>
      <c r="AP1217" s="19"/>
      <c r="AQ1217" s="19"/>
      <c r="AR1217" s="19"/>
      <c r="AS1217" s="19"/>
      <c r="AT1217" s="19"/>
      <c r="AU1217" s="19"/>
    </row>
    <row r="1218" spans="27:64">
      <c r="AA1218" s="19"/>
      <c r="AB1218" s="19"/>
      <c r="AC1218" s="19"/>
      <c r="AD1218" s="19"/>
      <c r="AE1218" s="19"/>
      <c r="AG1218" s="137"/>
      <c r="AN1218" s="19"/>
      <c r="AO1218" s="19"/>
      <c r="AP1218" s="19"/>
      <c r="AQ1218" s="19"/>
      <c r="AR1218" s="19"/>
      <c r="AS1218" s="19"/>
      <c r="AT1218" s="19"/>
      <c r="AU1218" s="19"/>
    </row>
    <row r="1219" spans="27:64">
      <c r="AA1219" s="19"/>
      <c r="AB1219" s="19"/>
      <c r="AC1219" s="19"/>
      <c r="AD1219" s="19"/>
      <c r="AE1219" s="19"/>
      <c r="AG1219" s="137"/>
      <c r="AN1219" s="19"/>
      <c r="AO1219" s="19"/>
      <c r="AP1219" s="19"/>
      <c r="AQ1219" s="19"/>
      <c r="AR1219" s="19"/>
      <c r="AS1219" s="19"/>
      <c r="AT1219" s="19"/>
      <c r="AU1219" s="19"/>
    </row>
    <row r="1220" spans="27:64">
      <c r="AA1220" s="19"/>
      <c r="AB1220" s="19"/>
      <c r="AC1220" s="19"/>
      <c r="AD1220" s="19"/>
      <c r="AE1220" s="19"/>
      <c r="AG1220" s="137"/>
      <c r="AN1220" s="19"/>
      <c r="AO1220" s="19"/>
      <c r="AP1220" s="19"/>
      <c r="AQ1220" s="19"/>
      <c r="AR1220" s="19"/>
      <c r="AS1220" s="19"/>
      <c r="AT1220" s="19"/>
      <c r="AU1220" s="19"/>
    </row>
    <row r="1221" spans="27:64">
      <c r="AA1221" s="19"/>
      <c r="AB1221" s="19"/>
      <c r="AC1221" s="19"/>
      <c r="AD1221" s="19"/>
      <c r="AE1221" s="19"/>
      <c r="AG1221" s="137"/>
      <c r="AN1221" s="19"/>
      <c r="AO1221" s="19"/>
      <c r="AP1221" s="19"/>
      <c r="AQ1221" s="19"/>
      <c r="AR1221" s="19"/>
      <c r="AS1221" s="19"/>
      <c r="AT1221" s="19"/>
      <c r="AU1221" s="19"/>
    </row>
    <row r="1222" spans="27:64">
      <c r="AA1222" s="19"/>
      <c r="AB1222" s="19"/>
      <c r="AC1222" s="19"/>
      <c r="AD1222" s="19"/>
      <c r="AE1222" s="19"/>
      <c r="AG1222" s="137"/>
      <c r="AN1222" s="19"/>
      <c r="AO1222" s="19"/>
      <c r="AP1222" s="19"/>
      <c r="AQ1222" s="19"/>
      <c r="AR1222" s="19"/>
      <c r="AS1222" s="19"/>
      <c r="AT1222" s="19"/>
      <c r="AU1222" s="19"/>
    </row>
    <row r="1223" spans="27:64">
      <c r="AA1223" s="19"/>
      <c r="AB1223" s="19"/>
      <c r="AC1223" s="19"/>
      <c r="AD1223" s="19"/>
      <c r="AE1223" s="19"/>
      <c r="AG1223" s="137"/>
      <c r="AN1223" s="19"/>
      <c r="AO1223" s="19"/>
      <c r="AP1223" s="19"/>
      <c r="AQ1223" s="19"/>
      <c r="AR1223" s="19"/>
      <c r="AS1223" s="19"/>
      <c r="AT1223" s="19"/>
      <c r="AU1223" s="19"/>
    </row>
    <row r="1224" spans="27:64">
      <c r="AA1224" s="19"/>
      <c r="AB1224" s="19"/>
      <c r="AC1224" s="19"/>
      <c r="AD1224" s="19"/>
      <c r="AE1224" s="19"/>
      <c r="AG1224" s="137"/>
      <c r="AN1224" s="19"/>
      <c r="AO1224" s="19"/>
      <c r="AP1224" s="19"/>
      <c r="AQ1224" s="19"/>
      <c r="AR1224" s="19"/>
      <c r="AS1224" s="19"/>
      <c r="AT1224" s="19"/>
      <c r="AU1224" s="19"/>
    </row>
    <row r="1225" spans="27:64">
      <c r="AA1225" s="19"/>
      <c r="AB1225" s="19"/>
      <c r="AC1225" s="19"/>
      <c r="AD1225" s="19"/>
      <c r="AE1225" s="19"/>
      <c r="AG1225" s="137"/>
      <c r="AN1225" s="19"/>
      <c r="AO1225" s="19"/>
      <c r="AP1225" s="19"/>
      <c r="AQ1225" s="19"/>
      <c r="AR1225" s="19"/>
      <c r="AS1225" s="19"/>
      <c r="AT1225" s="19"/>
      <c r="AU1225" s="19"/>
    </row>
    <row r="1226" spans="27:64">
      <c r="AA1226" s="19"/>
      <c r="AB1226" s="19"/>
      <c r="AC1226" s="19"/>
      <c r="AD1226" s="19"/>
      <c r="AE1226" s="19"/>
      <c r="AG1226" s="137"/>
      <c r="AN1226" s="19"/>
      <c r="AO1226" s="19"/>
      <c r="AP1226" s="19"/>
      <c r="AQ1226" s="19"/>
      <c r="AR1226" s="19"/>
      <c r="AS1226" s="19"/>
      <c r="AT1226" s="19"/>
      <c r="AU1226" s="19"/>
    </row>
    <row r="1227" spans="27:64">
      <c r="AA1227" s="19"/>
      <c r="AB1227" s="19"/>
      <c r="AC1227" s="19"/>
      <c r="AD1227" s="19"/>
      <c r="AE1227" s="19"/>
      <c r="AG1227" s="137"/>
      <c r="AN1227" s="19"/>
      <c r="AO1227" s="19"/>
      <c r="AP1227" s="19"/>
      <c r="AQ1227" s="19"/>
      <c r="AR1227" s="19"/>
      <c r="AS1227" s="19"/>
      <c r="AT1227" s="19"/>
      <c r="AU1227" s="19"/>
    </row>
    <row r="1228" spans="27:64">
      <c r="AA1228" s="19"/>
      <c r="AB1228" s="19"/>
      <c r="AC1228" s="19"/>
      <c r="AD1228" s="19"/>
      <c r="AE1228" s="19"/>
      <c r="AG1228" s="137"/>
      <c r="AN1228" s="19"/>
      <c r="AO1228" s="19"/>
      <c r="AP1228" s="19"/>
      <c r="AQ1228" s="19"/>
      <c r="AR1228" s="19"/>
      <c r="AS1228" s="19"/>
      <c r="AT1228" s="19"/>
      <c r="AU1228" s="19"/>
    </row>
    <row r="1229" spans="27:64">
      <c r="AA1229" s="19"/>
      <c r="AB1229" s="19"/>
      <c r="AC1229" s="19"/>
      <c r="AD1229" s="19"/>
      <c r="AE1229" s="19"/>
      <c r="AG1229" s="137"/>
      <c r="AN1229" s="19"/>
      <c r="AO1229" s="19"/>
      <c r="AP1229" s="19"/>
      <c r="AQ1229" s="19"/>
      <c r="AR1229" s="19"/>
      <c r="AS1229" s="19"/>
      <c r="AT1229" s="19"/>
      <c r="AU1229" s="19"/>
    </row>
    <row r="1230" spans="27:64">
      <c r="AA1230" s="19"/>
      <c r="AB1230" s="19"/>
      <c r="AC1230" s="19"/>
      <c r="AD1230" s="19"/>
      <c r="AE1230" s="19"/>
      <c r="AG1230" s="137"/>
      <c r="AN1230" s="19"/>
      <c r="AO1230" s="19"/>
      <c r="AP1230" s="19"/>
      <c r="AQ1230" s="19"/>
      <c r="AR1230" s="19"/>
      <c r="AS1230" s="19"/>
      <c r="AT1230" s="19"/>
      <c r="AU1230" s="19"/>
    </row>
    <row r="1231" spans="27:64">
      <c r="AA1231" s="19"/>
      <c r="AB1231" s="19"/>
      <c r="AC1231" s="19"/>
      <c r="AD1231" s="19"/>
      <c r="AE1231" s="19"/>
      <c r="AG1231" s="137"/>
      <c r="AN1231" s="19"/>
      <c r="AO1231" s="19"/>
      <c r="AP1231" s="19"/>
      <c r="AQ1231" s="19"/>
      <c r="AR1231" s="19"/>
      <c r="AS1231" s="19"/>
      <c r="AT1231" s="19"/>
      <c r="AU1231" s="19"/>
    </row>
    <row r="1232" spans="27:64">
      <c r="AA1232" s="19"/>
      <c r="AB1232" s="19"/>
      <c r="AC1232" s="19"/>
      <c r="AD1232" s="19"/>
      <c r="AE1232" s="19"/>
      <c r="AG1232" s="137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</row>
    <row r="1233" spans="27:47">
      <c r="AA1233" s="19"/>
      <c r="AB1233" s="19"/>
      <c r="AC1233" s="19"/>
      <c r="AD1233" s="19"/>
      <c r="AE1233" s="19"/>
      <c r="AG1233" s="137"/>
      <c r="AN1233" s="19"/>
      <c r="AO1233" s="19"/>
      <c r="AP1233" s="19"/>
      <c r="AQ1233" s="19"/>
      <c r="AR1233" s="19"/>
      <c r="AS1233" s="19"/>
      <c r="AT1233" s="19"/>
      <c r="AU1233" s="19"/>
    </row>
    <row r="1234" spans="27:47">
      <c r="AA1234" s="19"/>
      <c r="AB1234" s="19"/>
      <c r="AC1234" s="19"/>
      <c r="AD1234" s="19"/>
      <c r="AE1234" s="19"/>
      <c r="AG1234" s="137"/>
      <c r="AN1234" s="19"/>
      <c r="AO1234" s="19"/>
      <c r="AP1234" s="19"/>
      <c r="AQ1234" s="19"/>
      <c r="AR1234" s="19"/>
      <c r="AS1234" s="19"/>
      <c r="AT1234" s="19"/>
      <c r="AU1234" s="19"/>
    </row>
    <row r="1235" spans="27:47">
      <c r="AA1235" s="19"/>
      <c r="AB1235" s="19"/>
      <c r="AC1235" s="19"/>
      <c r="AD1235" s="19"/>
      <c r="AE1235" s="19"/>
      <c r="AG1235" s="137"/>
      <c r="AN1235" s="19"/>
      <c r="AO1235" s="19"/>
      <c r="AP1235" s="19"/>
      <c r="AQ1235" s="19"/>
      <c r="AR1235" s="19"/>
      <c r="AS1235" s="19"/>
      <c r="AT1235" s="19"/>
      <c r="AU1235" s="19"/>
    </row>
    <row r="1236" spans="27:47">
      <c r="AA1236" s="19"/>
      <c r="AB1236" s="19"/>
      <c r="AC1236" s="19"/>
      <c r="AD1236" s="19"/>
      <c r="AE1236" s="19"/>
      <c r="AG1236" s="137"/>
      <c r="AN1236" s="19"/>
      <c r="AO1236" s="19"/>
      <c r="AP1236" s="19"/>
      <c r="AQ1236" s="19"/>
      <c r="AR1236" s="19"/>
      <c r="AS1236" s="19"/>
      <c r="AT1236" s="19"/>
      <c r="AU1236" s="19"/>
    </row>
    <row r="1237" spans="27:47">
      <c r="AA1237" s="19"/>
      <c r="AB1237" s="19"/>
      <c r="AC1237" s="19"/>
      <c r="AD1237" s="19"/>
      <c r="AE1237" s="19"/>
      <c r="AG1237" s="137"/>
      <c r="AN1237" s="19"/>
      <c r="AO1237" s="19"/>
      <c r="AP1237" s="19"/>
      <c r="AQ1237" s="19"/>
      <c r="AR1237" s="19"/>
      <c r="AS1237" s="19"/>
      <c r="AT1237" s="19"/>
      <c r="AU1237" s="19"/>
    </row>
    <row r="1238" spans="27:47">
      <c r="AA1238" s="19"/>
      <c r="AB1238" s="19"/>
      <c r="AC1238" s="19"/>
      <c r="AD1238" s="19"/>
      <c r="AE1238" s="19"/>
      <c r="AG1238" s="137"/>
      <c r="AN1238" s="19"/>
      <c r="AO1238" s="19"/>
      <c r="AP1238" s="19"/>
      <c r="AQ1238" s="19"/>
      <c r="AR1238" s="19"/>
      <c r="AS1238" s="19"/>
      <c r="AT1238" s="19"/>
      <c r="AU1238" s="19"/>
    </row>
    <row r="1239" spans="27:47">
      <c r="AA1239" s="19"/>
      <c r="AB1239" s="19"/>
      <c r="AC1239" s="19"/>
      <c r="AD1239" s="19"/>
      <c r="AE1239" s="19"/>
      <c r="AG1239" s="137"/>
      <c r="AN1239" s="19"/>
      <c r="AO1239" s="19"/>
      <c r="AP1239" s="19"/>
      <c r="AQ1239" s="19"/>
      <c r="AR1239" s="19"/>
      <c r="AS1239" s="19"/>
      <c r="AT1239" s="19"/>
      <c r="AU1239" s="19"/>
    </row>
    <row r="1240" spans="27:47">
      <c r="AA1240" s="19"/>
      <c r="AB1240" s="19"/>
      <c r="AC1240" s="19"/>
      <c r="AD1240" s="19"/>
      <c r="AE1240" s="19"/>
      <c r="AG1240" s="137"/>
      <c r="AN1240" s="19"/>
      <c r="AO1240" s="19"/>
      <c r="AP1240" s="19"/>
      <c r="AQ1240" s="19"/>
      <c r="AR1240" s="19"/>
      <c r="AS1240" s="19"/>
      <c r="AT1240" s="19"/>
      <c r="AU1240" s="19"/>
    </row>
    <row r="1241" spans="27:47">
      <c r="AA1241" s="19"/>
      <c r="AB1241" s="19"/>
      <c r="AC1241" s="19"/>
      <c r="AD1241" s="19"/>
      <c r="AE1241" s="19"/>
      <c r="AG1241" s="137"/>
      <c r="AN1241" s="19"/>
      <c r="AO1241" s="19"/>
      <c r="AP1241" s="19"/>
      <c r="AQ1241" s="19"/>
      <c r="AR1241" s="19"/>
      <c r="AS1241" s="19"/>
      <c r="AT1241" s="19"/>
      <c r="AU1241" s="19"/>
    </row>
    <row r="1242" spans="27:47">
      <c r="AA1242" s="19"/>
      <c r="AB1242" s="19"/>
      <c r="AC1242" s="19"/>
      <c r="AD1242" s="19"/>
      <c r="AE1242" s="19"/>
      <c r="AG1242" s="137"/>
      <c r="AN1242" s="19"/>
      <c r="AO1242" s="19"/>
      <c r="AP1242" s="19"/>
      <c r="AQ1242" s="19"/>
      <c r="AR1242" s="19"/>
      <c r="AS1242" s="19"/>
      <c r="AT1242" s="19"/>
      <c r="AU1242" s="19"/>
    </row>
    <row r="1243" spans="27:47">
      <c r="AA1243" s="19"/>
      <c r="AB1243" s="19"/>
      <c r="AC1243" s="19"/>
      <c r="AD1243" s="19"/>
      <c r="AE1243" s="19"/>
      <c r="AG1243" s="137"/>
      <c r="AN1243" s="19"/>
      <c r="AO1243" s="19"/>
      <c r="AP1243" s="19"/>
      <c r="AQ1243" s="19"/>
      <c r="AR1243" s="19"/>
      <c r="AS1243" s="19"/>
      <c r="AT1243" s="19"/>
      <c r="AU1243" s="19"/>
    </row>
    <row r="1244" spans="27:47">
      <c r="AA1244" s="19"/>
      <c r="AB1244" s="19"/>
      <c r="AC1244" s="19"/>
      <c r="AD1244" s="19"/>
      <c r="AE1244" s="19"/>
      <c r="AG1244" s="137"/>
      <c r="AN1244" s="19"/>
      <c r="AO1244" s="19"/>
      <c r="AP1244" s="19"/>
      <c r="AQ1244" s="19"/>
      <c r="AR1244" s="19"/>
      <c r="AS1244" s="19"/>
      <c r="AT1244" s="19"/>
      <c r="AU1244" s="19"/>
    </row>
    <row r="1245" spans="27:47">
      <c r="AA1245" s="19"/>
      <c r="AB1245" s="19"/>
      <c r="AC1245" s="19"/>
      <c r="AD1245" s="19"/>
      <c r="AE1245" s="19"/>
      <c r="AG1245" s="137"/>
      <c r="AN1245" s="19"/>
      <c r="AO1245" s="19"/>
      <c r="AP1245" s="19"/>
      <c r="AQ1245" s="19"/>
      <c r="AR1245" s="19"/>
      <c r="AS1245" s="19"/>
      <c r="AT1245" s="19"/>
      <c r="AU1245" s="19"/>
    </row>
    <row r="1246" spans="27:47">
      <c r="AA1246" s="19"/>
      <c r="AB1246" s="19"/>
      <c r="AC1246" s="19"/>
      <c r="AD1246" s="19"/>
      <c r="AE1246" s="19"/>
      <c r="AG1246" s="137"/>
      <c r="AN1246" s="19"/>
      <c r="AO1246" s="19"/>
      <c r="AP1246" s="19"/>
      <c r="AQ1246" s="19"/>
      <c r="AR1246" s="19"/>
      <c r="AS1246" s="19"/>
      <c r="AT1246" s="19"/>
      <c r="AU1246" s="19"/>
    </row>
    <row r="1247" spans="27:47">
      <c r="AA1247" s="19"/>
      <c r="AB1247" s="19"/>
      <c r="AC1247" s="19"/>
      <c r="AD1247" s="19"/>
      <c r="AE1247" s="19"/>
      <c r="AG1247" s="137"/>
      <c r="AN1247" s="19"/>
      <c r="AO1247" s="19"/>
      <c r="AP1247" s="19"/>
      <c r="AQ1247" s="19"/>
      <c r="AR1247" s="19"/>
      <c r="AS1247" s="19"/>
      <c r="AT1247" s="19"/>
      <c r="AU1247" s="19"/>
    </row>
    <row r="1248" spans="27:47">
      <c r="AA1248" s="19"/>
      <c r="AB1248" s="19"/>
      <c r="AC1248" s="19"/>
      <c r="AD1248" s="19"/>
      <c r="AE1248" s="19"/>
      <c r="AG1248" s="137"/>
      <c r="AN1248" s="19"/>
      <c r="AO1248" s="19"/>
      <c r="AP1248" s="19"/>
      <c r="AQ1248" s="19"/>
      <c r="AR1248" s="19"/>
      <c r="AS1248" s="19"/>
      <c r="AT1248" s="19"/>
      <c r="AU1248" s="19"/>
    </row>
    <row r="1249" spans="27:64">
      <c r="AA1249" s="19"/>
      <c r="AB1249" s="19"/>
      <c r="AC1249" s="19"/>
      <c r="AD1249" s="19"/>
      <c r="AE1249" s="19"/>
      <c r="AG1249" s="137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</row>
    <row r="1250" spans="27:64">
      <c r="AA1250" s="19"/>
      <c r="AB1250" s="19"/>
      <c r="AC1250" s="19"/>
      <c r="AD1250" s="19"/>
      <c r="AE1250" s="19"/>
      <c r="AG1250" s="137"/>
      <c r="AN1250" s="19"/>
      <c r="AO1250" s="19"/>
      <c r="AP1250" s="19"/>
      <c r="AQ1250" s="19"/>
      <c r="AR1250" s="19"/>
      <c r="AS1250" s="19"/>
      <c r="AT1250" s="19"/>
      <c r="AU1250" s="19"/>
    </row>
    <row r="1251" spans="27:64">
      <c r="AA1251" s="19"/>
      <c r="AB1251" s="19"/>
      <c r="AC1251" s="19"/>
      <c r="AD1251" s="19"/>
      <c r="AE1251" s="19"/>
      <c r="AG1251" s="137"/>
      <c r="AN1251" s="19"/>
      <c r="AO1251" s="19"/>
      <c r="AP1251" s="19"/>
      <c r="AQ1251" s="19"/>
      <c r="AR1251" s="19"/>
      <c r="AS1251" s="19"/>
      <c r="AT1251" s="19"/>
      <c r="AU1251" s="19"/>
    </row>
    <row r="1252" spans="27:64">
      <c r="AA1252" s="19"/>
      <c r="AB1252" s="19"/>
      <c r="AC1252" s="19"/>
      <c r="AD1252" s="19"/>
      <c r="AE1252" s="19"/>
      <c r="AG1252" s="137"/>
      <c r="AN1252" s="19"/>
      <c r="AO1252" s="19"/>
      <c r="AP1252" s="19"/>
      <c r="AQ1252" s="19"/>
      <c r="AR1252" s="19"/>
      <c r="AS1252" s="19"/>
      <c r="AT1252" s="19"/>
      <c r="AU1252" s="19"/>
    </row>
    <row r="1253" spans="27:64">
      <c r="AA1253" s="19"/>
      <c r="AB1253" s="19"/>
      <c r="AC1253" s="19"/>
      <c r="AD1253" s="19"/>
      <c r="AE1253" s="19"/>
      <c r="AG1253" s="137"/>
      <c r="AN1253" s="19"/>
      <c r="AO1253" s="19"/>
      <c r="AP1253" s="19"/>
      <c r="AQ1253" s="19"/>
      <c r="AR1253" s="19"/>
      <c r="AS1253" s="19"/>
      <c r="AT1253" s="19"/>
      <c r="AU1253" s="19"/>
    </row>
    <row r="1254" spans="27:64">
      <c r="AA1254" s="19"/>
      <c r="AB1254" s="19"/>
      <c r="AC1254" s="19"/>
      <c r="AD1254" s="19"/>
      <c r="AE1254" s="19"/>
      <c r="AG1254" s="137"/>
      <c r="AN1254" s="19"/>
      <c r="AO1254" s="19"/>
      <c r="AP1254" s="19"/>
      <c r="AQ1254" s="19"/>
      <c r="AR1254" s="19"/>
      <c r="AS1254" s="19"/>
      <c r="AT1254" s="19"/>
      <c r="AU1254" s="19"/>
    </row>
    <row r="1255" spans="27:64">
      <c r="AA1255" s="19"/>
      <c r="AB1255" s="19"/>
      <c r="AC1255" s="19"/>
      <c r="AD1255" s="19"/>
      <c r="AE1255" s="19"/>
      <c r="AG1255" s="137"/>
      <c r="AN1255" s="19"/>
      <c r="AO1255" s="19"/>
      <c r="AP1255" s="19"/>
      <c r="AQ1255" s="19"/>
      <c r="AR1255" s="19"/>
      <c r="AS1255" s="19"/>
      <c r="AT1255" s="19"/>
      <c r="AU1255" s="19"/>
    </row>
    <row r="1256" spans="27:64">
      <c r="AA1256" s="19"/>
      <c r="AB1256" s="19"/>
      <c r="AC1256" s="19"/>
      <c r="AD1256" s="19"/>
      <c r="AE1256" s="19"/>
      <c r="AG1256" s="137"/>
      <c r="AN1256" s="19"/>
      <c r="AO1256" s="19"/>
      <c r="AP1256" s="19"/>
      <c r="AQ1256" s="19"/>
      <c r="AR1256" s="19"/>
      <c r="AS1256" s="19"/>
      <c r="AT1256" s="19"/>
      <c r="AU1256" s="19"/>
    </row>
    <row r="1257" spans="27:64">
      <c r="AA1257" s="19"/>
      <c r="AB1257" s="19"/>
      <c r="AC1257" s="19"/>
      <c r="AD1257" s="19"/>
      <c r="AE1257" s="19"/>
      <c r="AG1257" s="137"/>
      <c r="AN1257" s="19"/>
      <c r="AO1257" s="19"/>
      <c r="AP1257" s="19"/>
      <c r="AQ1257" s="19"/>
      <c r="AR1257" s="19"/>
      <c r="AS1257" s="19"/>
      <c r="AT1257" s="19"/>
      <c r="AU1257" s="19"/>
    </row>
    <row r="1258" spans="27:64">
      <c r="AA1258" s="19"/>
      <c r="AB1258" s="19"/>
      <c r="AC1258" s="19"/>
      <c r="AD1258" s="19"/>
      <c r="AE1258" s="19"/>
      <c r="AG1258" s="137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</row>
    <row r="1259" spans="27:64">
      <c r="AA1259" s="19"/>
      <c r="AB1259" s="19"/>
      <c r="AC1259" s="19"/>
      <c r="AD1259" s="19"/>
      <c r="AE1259" s="19"/>
      <c r="AG1259" s="137"/>
      <c r="AN1259" s="19"/>
      <c r="AO1259" s="19"/>
      <c r="AP1259" s="19"/>
      <c r="AQ1259" s="19"/>
      <c r="AR1259" s="19"/>
      <c r="AS1259" s="19"/>
      <c r="AT1259" s="19"/>
      <c r="AU1259" s="19"/>
    </row>
    <row r="1260" spans="27:64">
      <c r="AA1260" s="19"/>
      <c r="AB1260" s="19"/>
      <c r="AC1260" s="19"/>
      <c r="AD1260" s="19"/>
      <c r="AE1260" s="19"/>
      <c r="AG1260" s="137"/>
      <c r="AN1260" s="19"/>
      <c r="AO1260" s="19"/>
      <c r="AP1260" s="19"/>
      <c r="AQ1260" s="19"/>
      <c r="AR1260" s="19"/>
      <c r="AS1260" s="19"/>
      <c r="AT1260" s="19"/>
      <c r="AU1260" s="19"/>
    </row>
    <row r="1261" spans="27:64">
      <c r="AA1261" s="19"/>
      <c r="AB1261" s="19"/>
      <c r="AC1261" s="19"/>
      <c r="AD1261" s="19"/>
      <c r="AE1261" s="19"/>
      <c r="AG1261" s="137"/>
      <c r="AN1261" s="19"/>
      <c r="AO1261" s="19"/>
      <c r="AP1261" s="19"/>
      <c r="AQ1261" s="19"/>
      <c r="AR1261" s="19"/>
      <c r="AS1261" s="19"/>
      <c r="AT1261" s="19"/>
      <c r="AU1261" s="19"/>
    </row>
    <row r="1262" spans="27:64">
      <c r="AA1262" s="19"/>
      <c r="AB1262" s="19"/>
      <c r="AC1262" s="19"/>
      <c r="AD1262" s="19"/>
      <c r="AE1262" s="19"/>
      <c r="AG1262" s="137"/>
      <c r="AN1262" s="19"/>
      <c r="AO1262" s="19"/>
      <c r="AP1262" s="19"/>
      <c r="AQ1262" s="19"/>
      <c r="AR1262" s="19"/>
      <c r="AS1262" s="19"/>
      <c r="AT1262" s="19"/>
      <c r="AU1262" s="19"/>
    </row>
    <row r="1263" spans="27:64">
      <c r="AA1263" s="19"/>
      <c r="AB1263" s="19"/>
      <c r="AC1263" s="19"/>
      <c r="AD1263" s="19"/>
      <c r="AE1263" s="19"/>
      <c r="AG1263" s="137"/>
      <c r="AN1263" s="19"/>
      <c r="AO1263" s="19"/>
      <c r="AP1263" s="19"/>
      <c r="AQ1263" s="19"/>
      <c r="AR1263" s="19"/>
      <c r="AS1263" s="19"/>
      <c r="AT1263" s="19"/>
      <c r="AU1263" s="19"/>
    </row>
    <row r="1264" spans="27:64">
      <c r="AA1264" s="19"/>
      <c r="AB1264" s="19"/>
      <c r="AC1264" s="19"/>
      <c r="AD1264" s="19"/>
      <c r="AE1264" s="19"/>
      <c r="AG1264" s="137"/>
      <c r="AN1264" s="19"/>
      <c r="AO1264" s="19"/>
      <c r="AP1264" s="19"/>
      <c r="AQ1264" s="19"/>
      <c r="AR1264" s="19"/>
      <c r="AS1264" s="19"/>
      <c r="AT1264" s="19"/>
      <c r="AU1264" s="19"/>
    </row>
    <row r="1265" spans="27:47">
      <c r="AA1265" s="19"/>
      <c r="AB1265" s="19"/>
      <c r="AC1265" s="19"/>
      <c r="AD1265" s="19"/>
      <c r="AE1265" s="19"/>
      <c r="AG1265" s="137"/>
      <c r="AN1265" s="19"/>
      <c r="AO1265" s="19"/>
      <c r="AP1265" s="19"/>
      <c r="AQ1265" s="19"/>
      <c r="AR1265" s="19"/>
      <c r="AS1265" s="19"/>
      <c r="AT1265" s="19"/>
      <c r="AU1265" s="19"/>
    </row>
    <row r="1266" spans="27:47">
      <c r="AA1266" s="19"/>
      <c r="AB1266" s="19"/>
      <c r="AC1266" s="19"/>
      <c r="AD1266" s="19"/>
      <c r="AE1266" s="19"/>
      <c r="AG1266" s="137"/>
      <c r="AN1266" s="19"/>
      <c r="AO1266" s="19"/>
      <c r="AP1266" s="19"/>
      <c r="AQ1266" s="19"/>
      <c r="AR1266" s="19"/>
      <c r="AS1266" s="19"/>
      <c r="AT1266" s="19"/>
      <c r="AU1266" s="19"/>
    </row>
    <row r="1267" spans="27:47">
      <c r="AA1267" s="19"/>
      <c r="AB1267" s="19"/>
      <c r="AC1267" s="19"/>
      <c r="AD1267" s="19"/>
      <c r="AE1267" s="19"/>
      <c r="AG1267" s="137"/>
      <c r="AN1267" s="19"/>
      <c r="AO1267" s="19"/>
      <c r="AP1267" s="19"/>
      <c r="AQ1267" s="19"/>
      <c r="AR1267" s="19"/>
      <c r="AS1267" s="19"/>
      <c r="AT1267" s="19"/>
      <c r="AU1267" s="19"/>
    </row>
    <row r="1268" spans="27:47">
      <c r="AA1268" s="19"/>
      <c r="AB1268" s="19"/>
      <c r="AC1268" s="19"/>
      <c r="AD1268" s="19"/>
      <c r="AE1268" s="19"/>
      <c r="AG1268" s="137"/>
      <c r="AN1268" s="19"/>
      <c r="AO1268" s="19"/>
      <c r="AP1268" s="19"/>
      <c r="AQ1268" s="19"/>
      <c r="AR1268" s="19"/>
      <c r="AS1268" s="19"/>
      <c r="AT1268" s="19"/>
      <c r="AU1268" s="19"/>
    </row>
    <row r="1269" spans="27:47">
      <c r="AA1269" s="19"/>
      <c r="AB1269" s="19"/>
      <c r="AC1269" s="19"/>
      <c r="AD1269" s="19"/>
      <c r="AE1269" s="19"/>
      <c r="AG1269" s="137"/>
      <c r="AN1269" s="19"/>
      <c r="AO1269" s="19"/>
      <c r="AP1269" s="19"/>
      <c r="AQ1269" s="19"/>
      <c r="AR1269" s="19"/>
      <c r="AS1269" s="19"/>
      <c r="AT1269" s="19"/>
      <c r="AU1269" s="19"/>
    </row>
    <row r="1270" spans="27:47">
      <c r="AA1270" s="19"/>
      <c r="AB1270" s="19"/>
      <c r="AC1270" s="19"/>
      <c r="AD1270" s="19"/>
      <c r="AE1270" s="19"/>
      <c r="AG1270" s="137"/>
      <c r="AN1270" s="19"/>
      <c r="AO1270" s="19"/>
      <c r="AP1270" s="19"/>
      <c r="AQ1270" s="19"/>
      <c r="AR1270" s="19"/>
      <c r="AS1270" s="19"/>
      <c r="AT1270" s="19"/>
      <c r="AU1270" s="19"/>
    </row>
    <row r="1271" spans="27:47">
      <c r="AA1271" s="19"/>
      <c r="AB1271" s="19"/>
      <c r="AC1271" s="19"/>
      <c r="AD1271" s="19"/>
      <c r="AE1271" s="19"/>
      <c r="AG1271" s="137"/>
      <c r="AN1271" s="19"/>
      <c r="AO1271" s="19"/>
      <c r="AP1271" s="19"/>
      <c r="AQ1271" s="19"/>
      <c r="AR1271" s="19"/>
      <c r="AS1271" s="19"/>
      <c r="AT1271" s="19"/>
      <c r="AU1271" s="19"/>
    </row>
    <row r="1272" spans="27:47">
      <c r="AA1272" s="19"/>
      <c r="AB1272" s="19"/>
      <c r="AC1272" s="19"/>
      <c r="AD1272" s="19"/>
      <c r="AE1272" s="19"/>
      <c r="AG1272" s="137"/>
      <c r="AN1272" s="19"/>
      <c r="AO1272" s="19"/>
      <c r="AP1272" s="19"/>
      <c r="AQ1272" s="19"/>
      <c r="AR1272" s="19"/>
      <c r="AS1272" s="19"/>
      <c r="AT1272" s="19"/>
      <c r="AU1272" s="19"/>
    </row>
    <row r="1273" spans="27:47">
      <c r="AA1273" s="19"/>
      <c r="AB1273" s="19"/>
      <c r="AC1273" s="19"/>
      <c r="AD1273" s="19"/>
      <c r="AE1273" s="19"/>
      <c r="AG1273" s="137"/>
      <c r="AN1273" s="19"/>
      <c r="AO1273" s="19"/>
      <c r="AP1273" s="19"/>
      <c r="AQ1273" s="19"/>
      <c r="AR1273" s="19"/>
      <c r="AS1273" s="19"/>
      <c r="AT1273" s="19"/>
      <c r="AU1273" s="19"/>
    </row>
    <row r="1274" spans="27:47">
      <c r="AA1274" s="19"/>
      <c r="AB1274" s="19"/>
      <c r="AC1274" s="19"/>
      <c r="AD1274" s="19"/>
      <c r="AE1274" s="19"/>
      <c r="AG1274" s="137"/>
      <c r="AN1274" s="19"/>
      <c r="AO1274" s="19"/>
      <c r="AP1274" s="19"/>
      <c r="AQ1274" s="19"/>
      <c r="AR1274" s="19"/>
      <c r="AS1274" s="19"/>
      <c r="AT1274" s="19"/>
      <c r="AU1274" s="19"/>
    </row>
    <row r="1275" spans="27:47">
      <c r="AA1275" s="19"/>
      <c r="AB1275" s="19"/>
      <c r="AC1275" s="19"/>
      <c r="AD1275" s="19"/>
      <c r="AE1275" s="19"/>
      <c r="AG1275" s="137"/>
      <c r="AN1275" s="19"/>
      <c r="AO1275" s="19"/>
      <c r="AP1275" s="19"/>
      <c r="AQ1275" s="19"/>
      <c r="AR1275" s="19"/>
      <c r="AS1275" s="19"/>
      <c r="AT1275" s="19"/>
      <c r="AU1275" s="19"/>
    </row>
    <row r="1276" spans="27:47">
      <c r="AA1276" s="19"/>
      <c r="AB1276" s="19"/>
      <c r="AC1276" s="19"/>
      <c r="AD1276" s="19"/>
      <c r="AE1276" s="19"/>
      <c r="AG1276" s="137"/>
      <c r="AN1276" s="19"/>
      <c r="AO1276" s="19"/>
      <c r="AP1276" s="19"/>
      <c r="AQ1276" s="19"/>
      <c r="AR1276" s="19"/>
      <c r="AS1276" s="19"/>
      <c r="AT1276" s="19"/>
      <c r="AU1276" s="19"/>
    </row>
    <row r="1277" spans="27:47">
      <c r="AA1277" s="19"/>
      <c r="AB1277" s="19"/>
      <c r="AC1277" s="19"/>
      <c r="AD1277" s="19"/>
      <c r="AE1277" s="19"/>
      <c r="AG1277" s="137"/>
      <c r="AN1277" s="19"/>
      <c r="AO1277" s="19"/>
      <c r="AP1277" s="19"/>
      <c r="AQ1277" s="19"/>
      <c r="AR1277" s="19"/>
      <c r="AS1277" s="19"/>
      <c r="AT1277" s="19"/>
      <c r="AU1277" s="19"/>
    </row>
    <row r="1278" spans="27:47">
      <c r="AA1278" s="19"/>
      <c r="AB1278" s="19"/>
      <c r="AC1278" s="19"/>
      <c r="AD1278" s="19"/>
      <c r="AE1278" s="19"/>
      <c r="AG1278" s="137"/>
      <c r="AN1278" s="19"/>
      <c r="AO1278" s="19"/>
      <c r="AP1278" s="19"/>
      <c r="AQ1278" s="19"/>
      <c r="AR1278" s="19"/>
      <c r="AS1278" s="19"/>
      <c r="AT1278" s="19"/>
      <c r="AU1278" s="19"/>
    </row>
    <row r="1279" spans="27:47">
      <c r="AA1279" s="19"/>
      <c r="AB1279" s="19"/>
      <c r="AC1279" s="19"/>
      <c r="AD1279" s="19"/>
      <c r="AE1279" s="19"/>
      <c r="AG1279" s="137"/>
      <c r="AN1279" s="19"/>
      <c r="AO1279" s="19"/>
      <c r="AP1279" s="19"/>
      <c r="AQ1279" s="19"/>
      <c r="AR1279" s="19"/>
      <c r="AS1279" s="19"/>
      <c r="AT1279" s="19"/>
      <c r="AU1279" s="19"/>
    </row>
    <row r="1280" spans="27:47">
      <c r="AA1280" s="19"/>
      <c r="AB1280" s="19"/>
      <c r="AC1280" s="19"/>
      <c r="AD1280" s="19"/>
      <c r="AE1280" s="19"/>
      <c r="AG1280" s="137"/>
      <c r="AN1280" s="19"/>
      <c r="AO1280" s="19"/>
      <c r="AP1280" s="19"/>
      <c r="AQ1280" s="19"/>
      <c r="AR1280" s="19"/>
      <c r="AS1280" s="19"/>
      <c r="AT1280" s="19"/>
      <c r="AU1280" s="19"/>
    </row>
    <row r="1281" spans="27:64">
      <c r="AA1281" s="19"/>
      <c r="AB1281" s="19"/>
      <c r="AC1281" s="19"/>
      <c r="AD1281" s="19"/>
      <c r="AE1281" s="19"/>
      <c r="AG1281" s="137"/>
      <c r="AN1281" s="19"/>
      <c r="AO1281" s="19"/>
      <c r="AP1281" s="19"/>
      <c r="AQ1281" s="19"/>
      <c r="AR1281" s="19"/>
      <c r="AS1281" s="19"/>
      <c r="AT1281" s="19"/>
      <c r="AU1281" s="19"/>
    </row>
    <row r="1282" spans="27:64">
      <c r="AA1282" s="19"/>
      <c r="AB1282" s="19"/>
      <c r="AC1282" s="19"/>
      <c r="AD1282" s="19"/>
      <c r="AE1282" s="19"/>
      <c r="AG1282" s="137"/>
      <c r="AN1282" s="19"/>
      <c r="AO1282" s="19"/>
      <c r="AP1282" s="19"/>
      <c r="AQ1282" s="19"/>
      <c r="AR1282" s="19"/>
      <c r="AS1282" s="19"/>
      <c r="AT1282" s="19"/>
      <c r="AU1282" s="19"/>
    </row>
    <row r="1283" spans="27:64">
      <c r="AA1283" s="19"/>
      <c r="AB1283" s="19"/>
      <c r="AC1283" s="19"/>
      <c r="AD1283" s="19"/>
      <c r="AE1283" s="19"/>
      <c r="AG1283" s="137"/>
      <c r="AN1283" s="19"/>
      <c r="AO1283" s="19"/>
      <c r="AP1283" s="19"/>
      <c r="AQ1283" s="19"/>
      <c r="AR1283" s="19"/>
      <c r="AS1283" s="19"/>
      <c r="AT1283" s="19"/>
      <c r="AU1283" s="19"/>
    </row>
    <row r="1284" spans="27:64">
      <c r="AA1284" s="19"/>
      <c r="AB1284" s="19"/>
      <c r="AC1284" s="19"/>
      <c r="AD1284" s="19"/>
      <c r="AE1284" s="19"/>
      <c r="AG1284" s="137"/>
      <c r="AN1284" s="19"/>
      <c r="AO1284" s="19"/>
      <c r="AP1284" s="19"/>
      <c r="AQ1284" s="19"/>
      <c r="AR1284" s="19"/>
      <c r="AS1284" s="19"/>
      <c r="AT1284" s="19"/>
      <c r="AU1284" s="19"/>
    </row>
    <row r="1285" spans="27:64">
      <c r="AA1285" s="19"/>
      <c r="AB1285" s="19"/>
      <c r="AC1285" s="19"/>
      <c r="AD1285" s="19"/>
      <c r="AE1285" s="19"/>
      <c r="AG1285" s="137"/>
      <c r="AN1285" s="19"/>
      <c r="AO1285" s="19"/>
      <c r="AP1285" s="19"/>
      <c r="AQ1285" s="19"/>
      <c r="AR1285" s="19"/>
      <c r="AS1285" s="19"/>
      <c r="AT1285" s="19"/>
      <c r="AU1285" s="19"/>
    </row>
    <row r="1286" spans="27:64">
      <c r="AA1286" s="19"/>
      <c r="AB1286" s="19"/>
      <c r="AC1286" s="19"/>
      <c r="AD1286" s="19"/>
      <c r="AE1286" s="19"/>
      <c r="AG1286" s="137"/>
      <c r="AN1286" s="19"/>
      <c r="AO1286" s="19"/>
      <c r="AP1286" s="19"/>
      <c r="AQ1286" s="19"/>
      <c r="AR1286" s="19"/>
      <c r="AS1286" s="19"/>
      <c r="AT1286" s="19"/>
      <c r="AU1286" s="19"/>
    </row>
    <row r="1287" spans="27:64">
      <c r="AA1287" s="19"/>
      <c r="AB1287" s="19"/>
      <c r="AC1287" s="19"/>
      <c r="AD1287" s="19"/>
      <c r="AE1287" s="19"/>
      <c r="AG1287" s="137"/>
      <c r="AN1287" s="19"/>
      <c r="AO1287" s="19"/>
      <c r="AP1287" s="19"/>
      <c r="AQ1287" s="19"/>
      <c r="AR1287" s="19"/>
      <c r="AS1287" s="19"/>
      <c r="AT1287" s="19"/>
      <c r="AU1287" s="19"/>
    </row>
    <row r="1288" spans="27:64">
      <c r="AA1288" s="19"/>
      <c r="AB1288" s="19"/>
      <c r="AC1288" s="19"/>
      <c r="AD1288" s="19"/>
      <c r="AE1288" s="19"/>
      <c r="AG1288" s="137"/>
      <c r="AN1288" s="19"/>
      <c r="AO1288" s="19"/>
      <c r="AP1288" s="19"/>
      <c r="AQ1288" s="19"/>
      <c r="AR1288" s="19"/>
      <c r="AS1288" s="19"/>
      <c r="AT1288" s="19"/>
      <c r="AU1288" s="19"/>
    </row>
    <row r="1289" spans="27:64">
      <c r="AA1289" s="19"/>
      <c r="AB1289" s="19"/>
      <c r="AC1289" s="19"/>
      <c r="AD1289" s="19"/>
      <c r="AE1289" s="19"/>
      <c r="AG1289" s="137"/>
      <c r="AN1289" s="19"/>
      <c r="AO1289" s="19"/>
      <c r="AP1289" s="19"/>
      <c r="AQ1289" s="19"/>
      <c r="AR1289" s="19"/>
      <c r="AS1289" s="19"/>
      <c r="AT1289" s="19"/>
      <c r="AU1289" s="19"/>
    </row>
    <row r="1290" spans="27:64">
      <c r="AA1290" s="19"/>
      <c r="AB1290" s="19"/>
      <c r="AC1290" s="19"/>
      <c r="AD1290" s="19"/>
      <c r="AE1290" s="19"/>
      <c r="AG1290" s="137"/>
      <c r="AN1290" s="19"/>
      <c r="AO1290" s="19"/>
      <c r="AP1290" s="19"/>
      <c r="AQ1290" s="19"/>
      <c r="AR1290" s="19"/>
      <c r="AS1290" s="19"/>
      <c r="AT1290" s="19"/>
      <c r="AU1290" s="19"/>
    </row>
    <row r="1291" spans="27:64">
      <c r="AA1291" s="19"/>
      <c r="AB1291" s="19"/>
      <c r="AC1291" s="19"/>
      <c r="AD1291" s="19"/>
      <c r="AE1291" s="19"/>
      <c r="AG1291" s="137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</row>
    <row r="1292" spans="27:64">
      <c r="AA1292" s="19"/>
      <c r="AB1292" s="19"/>
      <c r="AC1292" s="19"/>
      <c r="AD1292" s="19"/>
      <c r="AE1292" s="19"/>
      <c r="AG1292" s="137"/>
      <c r="AN1292" s="19"/>
      <c r="AO1292" s="19"/>
      <c r="AP1292" s="19"/>
      <c r="AQ1292" s="19"/>
      <c r="AR1292" s="19"/>
      <c r="AS1292" s="19"/>
      <c r="AT1292" s="19"/>
      <c r="AU1292" s="19"/>
    </row>
    <row r="1293" spans="27:64">
      <c r="AA1293" s="19"/>
      <c r="AB1293" s="19"/>
      <c r="AC1293" s="19"/>
      <c r="AD1293" s="19"/>
      <c r="AE1293" s="19"/>
      <c r="AG1293" s="137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</row>
    <row r="1294" spans="27:64">
      <c r="AA1294" s="19"/>
      <c r="AB1294" s="19"/>
      <c r="AC1294" s="19"/>
      <c r="AD1294" s="19"/>
      <c r="AE1294" s="19"/>
      <c r="AG1294" s="137"/>
      <c r="AN1294" s="19"/>
      <c r="AO1294" s="19"/>
      <c r="AP1294" s="19"/>
      <c r="AQ1294" s="19"/>
      <c r="AR1294" s="19"/>
      <c r="AS1294" s="19"/>
      <c r="AT1294" s="19"/>
      <c r="AU1294" s="19"/>
    </row>
    <row r="1295" spans="27:64">
      <c r="AA1295" s="19"/>
      <c r="AB1295" s="19"/>
      <c r="AC1295" s="19"/>
      <c r="AD1295" s="19"/>
      <c r="AE1295" s="19"/>
      <c r="AG1295" s="137"/>
      <c r="AN1295" s="19"/>
      <c r="AO1295" s="19"/>
      <c r="AP1295" s="19"/>
      <c r="AQ1295" s="19"/>
      <c r="AR1295" s="19"/>
      <c r="AS1295" s="19"/>
      <c r="AT1295" s="19"/>
      <c r="AU1295" s="19"/>
      <c r="AV1295" s="19"/>
    </row>
    <row r="1296" spans="27:64">
      <c r="AA1296" s="19"/>
      <c r="AB1296" s="19"/>
      <c r="AC1296" s="19"/>
      <c r="AD1296" s="19"/>
      <c r="AE1296" s="19"/>
      <c r="AG1296" s="137"/>
      <c r="AN1296" s="19"/>
      <c r="AO1296" s="19"/>
      <c r="AP1296" s="19"/>
      <c r="AQ1296" s="19"/>
      <c r="AR1296" s="19"/>
      <c r="AS1296" s="19"/>
      <c r="AT1296" s="19"/>
      <c r="AU1296" s="19"/>
    </row>
    <row r="1297" spans="27:64">
      <c r="AA1297" s="19"/>
      <c r="AB1297" s="19"/>
      <c r="AC1297" s="19"/>
      <c r="AD1297" s="19"/>
      <c r="AE1297" s="19"/>
      <c r="AG1297" s="137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</row>
    <row r="1298" spans="27:64">
      <c r="AA1298" s="19"/>
      <c r="AB1298" s="19"/>
      <c r="AC1298" s="19"/>
      <c r="AD1298" s="19"/>
      <c r="AE1298" s="19"/>
      <c r="AG1298" s="137"/>
      <c r="AN1298" s="19"/>
      <c r="AO1298" s="19"/>
      <c r="AP1298" s="19"/>
      <c r="AQ1298" s="19"/>
      <c r="AR1298" s="19"/>
      <c r="AS1298" s="19"/>
      <c r="AT1298" s="19"/>
      <c r="AU1298" s="19"/>
    </row>
    <row r="1299" spans="27:64">
      <c r="AA1299" s="19"/>
      <c r="AB1299" s="19"/>
      <c r="AC1299" s="19"/>
      <c r="AD1299" s="19"/>
      <c r="AE1299" s="19"/>
      <c r="AG1299" s="137"/>
      <c r="AN1299" s="19"/>
      <c r="AO1299" s="19"/>
      <c r="AP1299" s="19"/>
      <c r="AQ1299" s="19"/>
      <c r="AR1299" s="19"/>
      <c r="AS1299" s="19"/>
      <c r="AT1299" s="19"/>
      <c r="AU1299" s="19"/>
    </row>
    <row r="1300" spans="27:64">
      <c r="AA1300" s="19"/>
      <c r="AB1300" s="19"/>
      <c r="AC1300" s="19"/>
      <c r="AD1300" s="19"/>
      <c r="AE1300" s="19"/>
      <c r="AG1300" s="137"/>
      <c r="AN1300" s="19"/>
      <c r="AO1300" s="19"/>
      <c r="AP1300" s="19"/>
      <c r="AQ1300" s="19"/>
      <c r="AR1300" s="19"/>
      <c r="AS1300" s="19"/>
      <c r="AT1300" s="19"/>
      <c r="AU1300" s="19"/>
    </row>
    <row r="1301" spans="27:64">
      <c r="AA1301" s="19"/>
      <c r="AB1301" s="19"/>
      <c r="AC1301" s="19"/>
      <c r="AD1301" s="19"/>
      <c r="AE1301" s="19"/>
      <c r="AG1301" s="137"/>
      <c r="AN1301" s="19"/>
      <c r="AO1301" s="19"/>
      <c r="AP1301" s="19"/>
      <c r="AQ1301" s="19"/>
      <c r="AR1301" s="19"/>
      <c r="AS1301" s="19"/>
      <c r="AT1301" s="19"/>
      <c r="AU1301" s="19"/>
      <c r="AV1301" s="19"/>
    </row>
    <row r="1302" spans="27:64">
      <c r="AA1302" s="19"/>
      <c r="AB1302" s="19"/>
      <c r="AC1302" s="19"/>
      <c r="AD1302" s="19"/>
      <c r="AE1302" s="19"/>
      <c r="AG1302" s="137"/>
      <c r="AN1302" s="19"/>
      <c r="AO1302" s="19"/>
      <c r="AP1302" s="19"/>
      <c r="AQ1302" s="19"/>
      <c r="AR1302" s="19"/>
      <c r="AS1302" s="19"/>
      <c r="AT1302" s="19"/>
      <c r="AU1302" s="19"/>
    </row>
    <row r="1303" spans="27:64">
      <c r="AA1303" s="19"/>
      <c r="AB1303" s="19"/>
      <c r="AC1303" s="19"/>
      <c r="AD1303" s="19"/>
      <c r="AE1303" s="19"/>
      <c r="AG1303" s="137"/>
      <c r="AN1303" s="19"/>
      <c r="AO1303" s="19"/>
      <c r="AP1303" s="19"/>
      <c r="AQ1303" s="19"/>
      <c r="AR1303" s="19"/>
      <c r="AS1303" s="19"/>
      <c r="AT1303" s="19"/>
      <c r="AU1303" s="19"/>
    </row>
    <row r="1304" spans="27:64">
      <c r="AA1304" s="19"/>
      <c r="AB1304" s="19"/>
      <c r="AC1304" s="19"/>
      <c r="AD1304" s="19"/>
      <c r="AE1304" s="19"/>
      <c r="AG1304" s="137"/>
      <c r="AN1304" s="19"/>
      <c r="AO1304" s="19"/>
      <c r="AP1304" s="19"/>
      <c r="AQ1304" s="19"/>
      <c r="AR1304" s="19"/>
      <c r="AS1304" s="19"/>
      <c r="AT1304" s="19"/>
      <c r="AU1304" s="19"/>
    </row>
    <row r="1305" spans="27:64">
      <c r="AA1305" s="19"/>
      <c r="AB1305" s="19"/>
      <c r="AC1305" s="19"/>
      <c r="AD1305" s="19"/>
      <c r="AE1305" s="19"/>
      <c r="AG1305" s="137"/>
      <c r="AN1305" s="19"/>
      <c r="AO1305" s="19"/>
      <c r="AP1305" s="19"/>
      <c r="AQ1305" s="19"/>
      <c r="AR1305" s="19"/>
      <c r="AS1305" s="19"/>
      <c r="AT1305" s="19"/>
      <c r="AU1305" s="19"/>
    </row>
    <row r="1306" spans="27:64">
      <c r="AA1306" s="19"/>
      <c r="AB1306" s="19"/>
      <c r="AC1306" s="19"/>
      <c r="AD1306" s="19"/>
      <c r="AE1306" s="19"/>
      <c r="AG1306" s="137"/>
      <c r="AN1306" s="19"/>
      <c r="AO1306" s="19"/>
      <c r="AP1306" s="19"/>
      <c r="AQ1306" s="19"/>
      <c r="AR1306" s="19"/>
      <c r="AS1306" s="19"/>
      <c r="AT1306" s="19"/>
      <c r="AU1306" s="19"/>
    </row>
    <row r="1307" spans="27:64">
      <c r="AA1307" s="19"/>
      <c r="AB1307" s="19"/>
      <c r="AC1307" s="19"/>
      <c r="AD1307" s="19"/>
      <c r="AE1307" s="19"/>
      <c r="AG1307" s="137"/>
      <c r="AN1307" s="19"/>
      <c r="AO1307" s="19"/>
      <c r="AP1307" s="19"/>
      <c r="AQ1307" s="19"/>
      <c r="AR1307" s="19"/>
      <c r="AS1307" s="19"/>
      <c r="AT1307" s="19"/>
      <c r="AU1307" s="19"/>
    </row>
    <row r="1308" spans="27:64">
      <c r="AA1308" s="19"/>
      <c r="AB1308" s="19"/>
      <c r="AC1308" s="19"/>
      <c r="AD1308" s="19"/>
      <c r="AE1308" s="19"/>
      <c r="AG1308" s="137"/>
      <c r="AN1308" s="19"/>
      <c r="AO1308" s="19"/>
      <c r="AP1308" s="19"/>
      <c r="AQ1308" s="19"/>
      <c r="AR1308" s="19"/>
      <c r="AS1308" s="19"/>
      <c r="AT1308" s="19"/>
      <c r="AU1308" s="19"/>
    </row>
    <row r="1309" spans="27:64">
      <c r="AA1309" s="19"/>
      <c r="AB1309" s="19"/>
      <c r="AC1309" s="19"/>
      <c r="AD1309" s="19"/>
      <c r="AE1309" s="19"/>
      <c r="AG1309" s="137"/>
      <c r="AN1309" s="19"/>
      <c r="AO1309" s="19"/>
      <c r="AP1309" s="19"/>
      <c r="AQ1309" s="19"/>
      <c r="AR1309" s="19"/>
      <c r="AS1309" s="19"/>
      <c r="AT1309" s="19"/>
      <c r="AU1309" s="19"/>
    </row>
    <row r="1310" spans="27:64">
      <c r="AA1310" s="19"/>
      <c r="AB1310" s="19"/>
      <c r="AC1310" s="19"/>
      <c r="AD1310" s="19"/>
      <c r="AE1310" s="19"/>
      <c r="AG1310" s="137"/>
      <c r="AN1310" s="19"/>
      <c r="AO1310" s="19"/>
      <c r="AP1310" s="19"/>
      <c r="AQ1310" s="19"/>
      <c r="AR1310" s="19"/>
      <c r="AS1310" s="19"/>
      <c r="AT1310" s="19"/>
      <c r="AU1310" s="19"/>
    </row>
    <row r="1311" spans="27:64">
      <c r="AA1311" s="19"/>
      <c r="AB1311" s="19"/>
      <c r="AC1311" s="19"/>
      <c r="AD1311" s="19"/>
      <c r="AE1311" s="19"/>
      <c r="AG1311" s="137"/>
      <c r="AN1311" s="19"/>
      <c r="AO1311" s="19"/>
      <c r="AP1311" s="19"/>
      <c r="AQ1311" s="19"/>
      <c r="AR1311" s="19"/>
      <c r="AS1311" s="19"/>
      <c r="AT1311" s="19"/>
      <c r="AU1311" s="19"/>
    </row>
    <row r="1312" spans="27:64">
      <c r="AA1312" s="19"/>
      <c r="AB1312" s="19"/>
      <c r="AC1312" s="19"/>
      <c r="AD1312" s="19"/>
      <c r="AE1312" s="19"/>
      <c r="AG1312" s="137"/>
      <c r="AN1312" s="19"/>
      <c r="AO1312" s="19"/>
      <c r="AP1312" s="19"/>
      <c r="AQ1312" s="19"/>
      <c r="AR1312" s="19"/>
      <c r="AS1312" s="19"/>
      <c r="AT1312" s="19"/>
      <c r="AU1312" s="19"/>
    </row>
    <row r="1313" spans="27:64">
      <c r="AA1313" s="19"/>
      <c r="AB1313" s="19"/>
      <c r="AC1313" s="19"/>
      <c r="AD1313" s="19"/>
      <c r="AE1313" s="19"/>
      <c r="AG1313" s="137"/>
      <c r="AN1313" s="19"/>
      <c r="AO1313" s="19"/>
      <c r="AP1313" s="19"/>
      <c r="AQ1313" s="19"/>
      <c r="AR1313" s="19"/>
      <c r="AS1313" s="19"/>
      <c r="AT1313" s="19"/>
      <c r="AU1313" s="19"/>
    </row>
    <row r="1314" spans="27:64">
      <c r="AA1314" s="19"/>
      <c r="AB1314" s="19"/>
      <c r="AC1314" s="19"/>
      <c r="AD1314" s="19"/>
      <c r="AE1314" s="19"/>
      <c r="AG1314" s="137"/>
      <c r="AN1314" s="19"/>
      <c r="AO1314" s="19"/>
      <c r="AP1314" s="19"/>
      <c r="AQ1314" s="19"/>
      <c r="AR1314" s="19"/>
      <c r="AS1314" s="19"/>
      <c r="AT1314" s="19"/>
      <c r="AU1314" s="19"/>
    </row>
    <row r="1315" spans="27:64">
      <c r="AA1315" s="19"/>
      <c r="AB1315" s="19"/>
      <c r="AC1315" s="19"/>
      <c r="AD1315" s="19"/>
      <c r="AE1315" s="19"/>
      <c r="AG1315" s="137"/>
      <c r="AN1315" s="19"/>
      <c r="AO1315" s="19"/>
      <c r="AP1315" s="19"/>
      <c r="AQ1315" s="19"/>
      <c r="AR1315" s="19"/>
      <c r="AS1315" s="19"/>
      <c r="AT1315" s="19"/>
      <c r="AU1315" s="19"/>
    </row>
    <row r="1316" spans="27:64">
      <c r="AA1316" s="19"/>
      <c r="AB1316" s="19"/>
      <c r="AC1316" s="19"/>
      <c r="AD1316" s="19"/>
      <c r="AE1316" s="19"/>
      <c r="AG1316" s="137"/>
      <c r="AN1316" s="19"/>
      <c r="AO1316" s="19"/>
      <c r="AP1316" s="19"/>
      <c r="AQ1316" s="19"/>
      <c r="AR1316" s="19"/>
      <c r="AS1316" s="19"/>
      <c r="AT1316" s="19"/>
      <c r="AU1316" s="19"/>
    </row>
    <row r="1317" spans="27:64">
      <c r="AA1317" s="19"/>
      <c r="AB1317" s="19"/>
      <c r="AC1317" s="19"/>
      <c r="AD1317" s="19"/>
      <c r="AE1317" s="19"/>
      <c r="AG1317" s="137"/>
      <c r="AN1317" s="19"/>
      <c r="AO1317" s="19"/>
      <c r="AP1317" s="19"/>
      <c r="AQ1317" s="19"/>
      <c r="AR1317" s="19"/>
      <c r="AS1317" s="19"/>
      <c r="AT1317" s="19"/>
      <c r="AU1317" s="19"/>
    </row>
    <row r="1318" spans="27:64">
      <c r="AA1318" s="19"/>
      <c r="AB1318" s="19"/>
      <c r="AC1318" s="19"/>
      <c r="AD1318" s="19"/>
      <c r="AE1318" s="19"/>
      <c r="AG1318" s="137"/>
      <c r="AN1318" s="19"/>
      <c r="AO1318" s="19"/>
      <c r="AP1318" s="19"/>
      <c r="AQ1318" s="19"/>
      <c r="AR1318" s="19"/>
      <c r="AS1318" s="19"/>
      <c r="AT1318" s="19"/>
      <c r="AU1318" s="19"/>
    </row>
    <row r="1319" spans="27:64">
      <c r="AA1319" s="19"/>
      <c r="AB1319" s="19"/>
      <c r="AC1319" s="19"/>
      <c r="AD1319" s="19"/>
      <c r="AE1319" s="19"/>
      <c r="AG1319" s="137"/>
      <c r="AN1319" s="19"/>
      <c r="AO1319" s="19"/>
      <c r="AP1319" s="19"/>
      <c r="AQ1319" s="19"/>
      <c r="AR1319" s="19"/>
      <c r="AS1319" s="19"/>
      <c r="AT1319" s="19"/>
      <c r="AU1319" s="19"/>
    </row>
    <row r="1320" spans="27:64">
      <c r="AA1320" s="19"/>
      <c r="AB1320" s="19"/>
      <c r="AC1320" s="19"/>
      <c r="AD1320" s="19"/>
      <c r="AE1320" s="19"/>
      <c r="AG1320" s="137"/>
      <c r="AN1320" s="19"/>
      <c r="AO1320" s="19"/>
      <c r="AP1320" s="19"/>
      <c r="AQ1320" s="19"/>
      <c r="AR1320" s="19"/>
      <c r="AS1320" s="19"/>
      <c r="AT1320" s="19"/>
      <c r="AU1320" s="19"/>
    </row>
    <row r="1321" spans="27:64">
      <c r="AA1321" s="19"/>
      <c r="AB1321" s="19"/>
      <c r="AC1321" s="19"/>
      <c r="AD1321" s="19"/>
      <c r="AE1321" s="19"/>
      <c r="AG1321" s="137"/>
      <c r="AN1321" s="19"/>
      <c r="AO1321" s="19"/>
      <c r="AP1321" s="19"/>
      <c r="AQ1321" s="19"/>
      <c r="AR1321" s="19"/>
      <c r="AS1321" s="19"/>
      <c r="AT1321" s="19"/>
      <c r="AU1321" s="19"/>
    </row>
    <row r="1322" spans="27:64">
      <c r="AA1322" s="19"/>
      <c r="AB1322" s="19"/>
      <c r="AC1322" s="19"/>
      <c r="AD1322" s="19"/>
      <c r="AE1322" s="19"/>
      <c r="AG1322" s="137"/>
      <c r="AN1322" s="19"/>
      <c r="AO1322" s="19"/>
      <c r="AP1322" s="19"/>
      <c r="AQ1322" s="19"/>
      <c r="AR1322" s="19"/>
      <c r="AS1322" s="19"/>
      <c r="AT1322" s="19"/>
      <c r="AU1322" s="19"/>
    </row>
    <row r="1323" spans="27:64">
      <c r="AA1323" s="19"/>
      <c r="AB1323" s="19"/>
      <c r="AC1323" s="19"/>
      <c r="AD1323" s="19"/>
      <c r="AE1323" s="19"/>
      <c r="AG1323" s="137"/>
      <c r="AN1323" s="19"/>
      <c r="AO1323" s="19"/>
      <c r="AP1323" s="19"/>
      <c r="AQ1323" s="19"/>
      <c r="AR1323" s="19"/>
      <c r="AS1323" s="19"/>
      <c r="AT1323" s="19"/>
      <c r="AU1323" s="19"/>
    </row>
    <row r="1324" spans="27:64">
      <c r="AA1324" s="19"/>
      <c r="AB1324" s="19"/>
      <c r="AC1324" s="19"/>
      <c r="AD1324" s="19"/>
      <c r="AE1324" s="19"/>
      <c r="AG1324" s="137"/>
      <c r="AN1324" s="19"/>
      <c r="AO1324" s="19"/>
      <c r="AP1324" s="19"/>
      <c r="AQ1324" s="19"/>
      <c r="AR1324" s="19"/>
      <c r="AS1324" s="19"/>
      <c r="AT1324" s="19"/>
      <c r="AU1324" s="19"/>
    </row>
    <row r="1325" spans="27:64">
      <c r="AA1325" s="19"/>
      <c r="AB1325" s="19"/>
      <c r="AC1325" s="19"/>
      <c r="AD1325" s="19"/>
      <c r="AE1325" s="19"/>
      <c r="AG1325" s="137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</row>
    <row r="1326" spans="27:64">
      <c r="AA1326" s="19"/>
      <c r="AB1326" s="19"/>
      <c r="AC1326" s="19"/>
      <c r="AD1326" s="19"/>
      <c r="AE1326" s="19"/>
      <c r="AG1326" s="137"/>
      <c r="AN1326" s="19"/>
      <c r="AO1326" s="19"/>
      <c r="AP1326" s="19"/>
      <c r="AQ1326" s="19"/>
      <c r="AR1326" s="19"/>
      <c r="AS1326" s="19"/>
      <c r="AT1326" s="19"/>
      <c r="AU1326" s="19"/>
    </row>
    <row r="1327" spans="27:64">
      <c r="AA1327" s="19"/>
      <c r="AB1327" s="19"/>
      <c r="AC1327" s="19"/>
      <c r="AD1327" s="19"/>
      <c r="AE1327" s="19"/>
      <c r="AG1327" s="137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</row>
    <row r="1328" spans="27:64">
      <c r="AA1328" s="19"/>
      <c r="AB1328" s="19"/>
      <c r="AC1328" s="19"/>
      <c r="AD1328" s="19"/>
      <c r="AE1328" s="19"/>
      <c r="AG1328" s="137"/>
      <c r="AN1328" s="19"/>
      <c r="AO1328" s="19"/>
      <c r="AP1328" s="19"/>
      <c r="AQ1328" s="19"/>
      <c r="AR1328" s="19"/>
      <c r="AS1328" s="19"/>
      <c r="AT1328" s="19"/>
      <c r="AU1328" s="19"/>
    </row>
    <row r="1329" spans="27:64">
      <c r="AA1329" s="19"/>
      <c r="AB1329" s="19"/>
      <c r="AC1329" s="19"/>
      <c r="AD1329" s="19"/>
      <c r="AE1329" s="19"/>
      <c r="AG1329" s="137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</row>
    <row r="1330" spans="27:64">
      <c r="AA1330" s="19"/>
      <c r="AB1330" s="19"/>
      <c r="AC1330" s="19"/>
      <c r="AD1330" s="19"/>
      <c r="AE1330" s="19"/>
      <c r="AG1330" s="137"/>
      <c r="AN1330" s="19"/>
      <c r="AO1330" s="19"/>
      <c r="AP1330" s="19"/>
      <c r="AQ1330" s="19"/>
      <c r="AR1330" s="19"/>
      <c r="AS1330" s="19"/>
      <c r="AT1330" s="19"/>
      <c r="AU1330" s="19"/>
    </row>
    <row r="1331" spans="27:64">
      <c r="AA1331" s="19"/>
      <c r="AB1331" s="19"/>
      <c r="AC1331" s="19"/>
      <c r="AD1331" s="19"/>
      <c r="AE1331" s="19"/>
      <c r="AG1331" s="137"/>
      <c r="AN1331" s="19"/>
      <c r="AO1331" s="19"/>
      <c r="AP1331" s="19"/>
      <c r="AQ1331" s="19"/>
      <c r="AR1331" s="19"/>
      <c r="AS1331" s="19"/>
      <c r="AT1331" s="19"/>
      <c r="AU1331" s="19"/>
    </row>
    <row r="1332" spans="27:64">
      <c r="AA1332" s="19"/>
      <c r="AB1332" s="19"/>
      <c r="AC1332" s="19"/>
      <c r="AD1332" s="19"/>
      <c r="AE1332" s="19"/>
      <c r="AG1332" s="137"/>
      <c r="AN1332" s="19"/>
      <c r="AO1332" s="19"/>
      <c r="AP1332" s="19"/>
      <c r="AQ1332" s="19"/>
      <c r="AR1332" s="19"/>
      <c r="AS1332" s="19"/>
      <c r="AT1332" s="19"/>
      <c r="AU1332" s="19"/>
    </row>
    <row r="1333" spans="27:64">
      <c r="AA1333" s="19"/>
      <c r="AB1333" s="19"/>
      <c r="AC1333" s="19"/>
      <c r="AD1333" s="19"/>
      <c r="AE1333" s="19"/>
      <c r="AG1333" s="137"/>
      <c r="AN1333" s="19"/>
      <c r="AO1333" s="19"/>
      <c r="AP1333" s="19"/>
      <c r="AQ1333" s="19"/>
      <c r="AR1333" s="19"/>
      <c r="AS1333" s="19"/>
      <c r="AT1333" s="19"/>
      <c r="AU1333" s="19"/>
    </row>
    <row r="1334" spans="27:64">
      <c r="AA1334" s="19"/>
      <c r="AB1334" s="19"/>
      <c r="AC1334" s="19"/>
      <c r="AD1334" s="19"/>
      <c r="AE1334" s="19"/>
      <c r="AG1334" s="137"/>
      <c r="AN1334" s="19"/>
      <c r="AO1334" s="19"/>
      <c r="AP1334" s="19"/>
      <c r="AQ1334" s="19"/>
      <c r="AR1334" s="19"/>
      <c r="AS1334" s="19"/>
      <c r="AT1334" s="19"/>
      <c r="AU1334" s="19"/>
    </row>
    <row r="1335" spans="27:64">
      <c r="AA1335" s="19"/>
      <c r="AB1335" s="19"/>
      <c r="AC1335" s="19"/>
      <c r="AD1335" s="19"/>
      <c r="AE1335" s="19"/>
      <c r="AG1335" s="137"/>
      <c r="AN1335" s="19"/>
      <c r="AO1335" s="19"/>
      <c r="AP1335" s="19"/>
      <c r="AQ1335" s="19"/>
      <c r="AR1335" s="19"/>
      <c r="AS1335" s="19"/>
      <c r="AT1335" s="19"/>
      <c r="AU1335" s="19"/>
    </row>
    <row r="1336" spans="27:64">
      <c r="AA1336" s="19"/>
      <c r="AB1336" s="19"/>
      <c r="AC1336" s="19"/>
      <c r="AD1336" s="19"/>
      <c r="AE1336" s="19"/>
      <c r="AG1336" s="137"/>
      <c r="AN1336" s="19"/>
      <c r="AO1336" s="19"/>
      <c r="AP1336" s="19"/>
      <c r="AQ1336" s="19"/>
      <c r="AR1336" s="19"/>
      <c r="AS1336" s="19"/>
      <c r="AT1336" s="19"/>
      <c r="AU1336" s="19"/>
    </row>
    <row r="1337" spans="27:64">
      <c r="AA1337" s="19"/>
      <c r="AB1337" s="19"/>
      <c r="AC1337" s="19"/>
      <c r="AD1337" s="19"/>
      <c r="AE1337" s="19"/>
      <c r="AG1337" s="137"/>
      <c r="AN1337" s="19"/>
      <c r="AO1337" s="19"/>
      <c r="AP1337" s="19"/>
      <c r="AQ1337" s="19"/>
      <c r="AR1337" s="19"/>
      <c r="AS1337" s="19"/>
      <c r="AT1337" s="19"/>
      <c r="AU1337" s="19"/>
    </row>
    <row r="1338" spans="27:64">
      <c r="AA1338" s="19"/>
      <c r="AB1338" s="19"/>
      <c r="AC1338" s="19"/>
      <c r="AD1338" s="19"/>
      <c r="AE1338" s="19"/>
      <c r="AG1338" s="137"/>
      <c r="AN1338" s="19"/>
      <c r="AO1338" s="19"/>
      <c r="AP1338" s="19"/>
      <c r="AQ1338" s="19"/>
      <c r="AR1338" s="19"/>
      <c r="AS1338" s="19"/>
      <c r="AT1338" s="19"/>
      <c r="AU1338" s="19"/>
      <c r="AV1338" s="19"/>
    </row>
    <row r="1339" spans="27:64">
      <c r="AA1339" s="19"/>
      <c r="AB1339" s="19"/>
      <c r="AC1339" s="19"/>
      <c r="AD1339" s="19"/>
      <c r="AE1339" s="19"/>
      <c r="AG1339" s="137"/>
      <c r="AN1339" s="19"/>
      <c r="AO1339" s="19"/>
      <c r="AP1339" s="19"/>
      <c r="AQ1339" s="19"/>
      <c r="AR1339" s="19"/>
      <c r="AS1339" s="19"/>
      <c r="AT1339" s="19"/>
      <c r="AU1339" s="19"/>
    </row>
    <row r="1340" spans="27:64">
      <c r="AA1340" s="19"/>
      <c r="AB1340" s="19"/>
      <c r="AC1340" s="19"/>
      <c r="AD1340" s="19"/>
      <c r="AE1340" s="19"/>
      <c r="AG1340" s="137"/>
      <c r="AN1340" s="19"/>
      <c r="AO1340" s="19"/>
      <c r="AP1340" s="19"/>
      <c r="AQ1340" s="19"/>
      <c r="AR1340" s="19"/>
      <c r="AS1340" s="19"/>
      <c r="AT1340" s="19"/>
      <c r="AU1340" s="19"/>
      <c r="AV1340" s="19"/>
    </row>
    <row r="1341" spans="27:64">
      <c r="AA1341" s="19"/>
      <c r="AB1341" s="19"/>
      <c r="AC1341" s="19"/>
      <c r="AD1341" s="19"/>
      <c r="AE1341" s="19"/>
      <c r="AG1341" s="137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</row>
    <row r="1342" spans="27:64">
      <c r="AA1342" s="19"/>
      <c r="AB1342" s="19"/>
      <c r="AC1342" s="19"/>
      <c r="AD1342" s="19"/>
      <c r="AE1342" s="19"/>
      <c r="AG1342" s="137"/>
      <c r="AN1342" s="19"/>
      <c r="AO1342" s="19"/>
      <c r="AP1342" s="19"/>
      <c r="AQ1342" s="19"/>
      <c r="AR1342" s="19"/>
      <c r="AS1342" s="19"/>
      <c r="AT1342" s="19"/>
      <c r="AU1342" s="19"/>
    </row>
    <row r="1343" spans="27:64">
      <c r="AA1343" s="19"/>
      <c r="AB1343" s="19"/>
      <c r="AC1343" s="19"/>
      <c r="AD1343" s="19"/>
      <c r="AE1343" s="19"/>
      <c r="AG1343" s="137"/>
      <c r="AN1343" s="19"/>
      <c r="AO1343" s="19"/>
      <c r="AP1343" s="19"/>
      <c r="AQ1343" s="19"/>
      <c r="AR1343" s="19"/>
      <c r="AS1343" s="19"/>
      <c r="AT1343" s="19"/>
      <c r="AU1343" s="19"/>
    </row>
    <row r="1344" spans="27:64">
      <c r="AA1344" s="19"/>
      <c r="AB1344" s="19"/>
      <c r="AC1344" s="19"/>
      <c r="AD1344" s="19"/>
      <c r="AE1344" s="19"/>
      <c r="AG1344" s="137"/>
      <c r="AN1344" s="19"/>
      <c r="AO1344" s="19"/>
      <c r="AP1344" s="19"/>
      <c r="AQ1344" s="19"/>
      <c r="AR1344" s="19"/>
      <c r="AS1344" s="19"/>
      <c r="AT1344" s="19"/>
      <c r="AU1344" s="19"/>
    </row>
    <row r="1345" spans="27:64">
      <c r="AA1345" s="19"/>
      <c r="AB1345" s="19"/>
      <c r="AC1345" s="19"/>
      <c r="AD1345" s="19"/>
      <c r="AE1345" s="19"/>
      <c r="AG1345" s="137"/>
      <c r="AN1345" s="19"/>
      <c r="AO1345" s="19"/>
      <c r="AP1345" s="19"/>
      <c r="AQ1345" s="19"/>
      <c r="AR1345" s="19"/>
      <c r="AS1345" s="19"/>
      <c r="AT1345" s="19"/>
      <c r="AU1345" s="19"/>
    </row>
    <row r="1346" spans="27:64">
      <c r="AA1346" s="19"/>
      <c r="AB1346" s="19"/>
      <c r="AC1346" s="19"/>
      <c r="AD1346" s="19"/>
      <c r="AE1346" s="19"/>
      <c r="AG1346" s="137"/>
      <c r="AN1346" s="19"/>
      <c r="AO1346" s="19"/>
      <c r="AP1346" s="19"/>
      <c r="AQ1346" s="19"/>
      <c r="AR1346" s="19"/>
      <c r="AS1346" s="19"/>
      <c r="AT1346" s="19"/>
      <c r="AU1346" s="19"/>
    </row>
    <row r="1347" spans="27:64">
      <c r="AA1347" s="19"/>
      <c r="AB1347" s="19"/>
      <c r="AC1347" s="19"/>
      <c r="AD1347" s="19"/>
      <c r="AE1347" s="19"/>
      <c r="AG1347" s="137"/>
      <c r="AN1347" s="19"/>
      <c r="AO1347" s="19"/>
      <c r="AP1347" s="19"/>
      <c r="AQ1347" s="19"/>
      <c r="AR1347" s="19"/>
      <c r="AS1347" s="19"/>
      <c r="AT1347" s="19"/>
      <c r="AU1347" s="19"/>
    </row>
    <row r="1348" spans="27:64">
      <c r="AA1348" s="19"/>
      <c r="AB1348" s="19"/>
      <c r="AC1348" s="19"/>
      <c r="AD1348" s="19"/>
      <c r="AE1348" s="19"/>
      <c r="AG1348" s="137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</row>
    <row r="1349" spans="27:64">
      <c r="AA1349" s="19"/>
      <c r="AB1349" s="19"/>
      <c r="AC1349" s="19"/>
      <c r="AD1349" s="19"/>
      <c r="AE1349" s="19"/>
      <c r="AG1349" s="137"/>
      <c r="AN1349" s="19"/>
      <c r="AO1349" s="19"/>
      <c r="AP1349" s="19"/>
      <c r="AQ1349" s="19"/>
      <c r="AR1349" s="19"/>
      <c r="AS1349" s="19"/>
      <c r="AT1349" s="19"/>
      <c r="AU1349" s="19"/>
      <c r="AV1349" s="19"/>
      <c r="AX1349" s="19"/>
    </row>
    <row r="1350" spans="27:64">
      <c r="AA1350" s="19"/>
      <c r="AB1350" s="19"/>
      <c r="AC1350" s="19"/>
      <c r="AD1350" s="19"/>
      <c r="AE1350" s="19"/>
      <c r="AG1350" s="137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</row>
    <row r="1351" spans="27:64">
      <c r="AA1351" s="19"/>
      <c r="AB1351" s="19"/>
      <c r="AC1351" s="19"/>
      <c r="AD1351" s="19"/>
      <c r="AE1351" s="19"/>
      <c r="AG1351" s="137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  <c r="BA1351" s="19"/>
      <c r="BB1351" s="19"/>
      <c r="BC1351" s="19"/>
      <c r="BD1351" s="19"/>
      <c r="BE1351" s="19"/>
      <c r="BF1351" s="19"/>
      <c r="BG1351" s="19"/>
      <c r="BH1351" s="19"/>
      <c r="BI1351" s="19"/>
      <c r="BJ1351" s="19"/>
      <c r="BK1351" s="19"/>
      <c r="BL1351" s="19"/>
    </row>
    <row r="1352" spans="27:64">
      <c r="AA1352" s="19"/>
      <c r="AB1352" s="19"/>
      <c r="AC1352" s="19"/>
      <c r="AD1352" s="19"/>
      <c r="AE1352" s="19"/>
      <c r="AG1352" s="137"/>
      <c r="AN1352" s="19"/>
      <c r="AO1352" s="19"/>
      <c r="AP1352" s="19"/>
      <c r="AQ1352" s="19"/>
      <c r="AR1352" s="19"/>
      <c r="AS1352" s="19"/>
      <c r="AT1352" s="19"/>
      <c r="AU1352" s="19"/>
    </row>
    <row r="1353" spans="27:64">
      <c r="AA1353" s="19"/>
      <c r="AB1353" s="19"/>
      <c r="AC1353" s="19"/>
      <c r="AD1353" s="19"/>
      <c r="AE1353" s="19"/>
      <c r="AG1353" s="137"/>
      <c r="AN1353" s="19"/>
      <c r="AO1353" s="19"/>
      <c r="AP1353" s="19"/>
      <c r="AQ1353" s="19"/>
      <c r="AR1353" s="19"/>
      <c r="AS1353" s="19"/>
      <c r="AT1353" s="19"/>
      <c r="AU1353" s="19"/>
    </row>
    <row r="1354" spans="27:64">
      <c r="AA1354" s="19"/>
      <c r="AB1354" s="19"/>
      <c r="AC1354" s="19"/>
      <c r="AD1354" s="19"/>
      <c r="AE1354" s="19"/>
      <c r="AG1354" s="137"/>
      <c r="AN1354" s="19"/>
      <c r="AO1354" s="19"/>
      <c r="AP1354" s="19"/>
      <c r="AQ1354" s="19"/>
      <c r="AR1354" s="19"/>
      <c r="AS1354" s="19"/>
      <c r="AT1354" s="19"/>
      <c r="AU1354" s="19"/>
    </row>
    <row r="1355" spans="27:64">
      <c r="AA1355" s="19"/>
      <c r="AB1355" s="19"/>
      <c r="AC1355" s="19"/>
      <c r="AD1355" s="19"/>
      <c r="AE1355" s="19"/>
      <c r="AG1355" s="137"/>
      <c r="AN1355" s="19"/>
      <c r="AO1355" s="19"/>
      <c r="AP1355" s="19"/>
      <c r="AQ1355" s="19"/>
      <c r="AR1355" s="19"/>
      <c r="AS1355" s="19"/>
      <c r="AT1355" s="19"/>
      <c r="AU1355" s="19"/>
    </row>
    <row r="1356" spans="27:64">
      <c r="AA1356" s="19"/>
      <c r="AB1356" s="19"/>
      <c r="AC1356" s="19"/>
      <c r="AD1356" s="19"/>
      <c r="AE1356" s="19"/>
      <c r="AG1356" s="137"/>
      <c r="AN1356" s="19"/>
      <c r="AO1356" s="19"/>
      <c r="AP1356" s="19"/>
      <c r="AQ1356" s="19"/>
      <c r="AR1356" s="19"/>
      <c r="AS1356" s="19"/>
      <c r="AT1356" s="19"/>
      <c r="AU1356" s="19"/>
    </row>
    <row r="1357" spans="27:64">
      <c r="AA1357" s="19"/>
      <c r="AB1357" s="19"/>
      <c r="AC1357" s="19"/>
      <c r="AD1357" s="19"/>
      <c r="AE1357" s="19"/>
      <c r="AG1357" s="137"/>
      <c r="AN1357" s="19"/>
      <c r="AO1357" s="19"/>
      <c r="AP1357" s="19"/>
      <c r="AQ1357" s="19"/>
      <c r="AR1357" s="19"/>
      <c r="AS1357" s="19"/>
      <c r="AT1357" s="19"/>
      <c r="AU1357" s="19"/>
    </row>
    <row r="1358" spans="27:64">
      <c r="AA1358" s="19"/>
      <c r="AB1358" s="19"/>
      <c r="AC1358" s="19"/>
      <c r="AD1358" s="19"/>
      <c r="AE1358" s="19"/>
      <c r="AG1358" s="137"/>
      <c r="AN1358" s="19"/>
      <c r="AO1358" s="19"/>
      <c r="AP1358" s="19"/>
      <c r="AQ1358" s="19"/>
      <c r="AR1358" s="19"/>
      <c r="AS1358" s="19"/>
      <c r="AT1358" s="19"/>
      <c r="AU1358" s="19"/>
    </row>
    <row r="1359" spans="27:64">
      <c r="AA1359" s="19"/>
      <c r="AB1359" s="19"/>
      <c r="AC1359" s="19"/>
      <c r="AD1359" s="19"/>
      <c r="AE1359" s="19"/>
      <c r="AG1359" s="137"/>
      <c r="AN1359" s="19"/>
      <c r="AO1359" s="19"/>
      <c r="AP1359" s="19"/>
      <c r="AQ1359" s="19"/>
      <c r="AR1359" s="19"/>
      <c r="AS1359" s="19"/>
      <c r="AT1359" s="19"/>
      <c r="AU1359" s="19"/>
    </row>
    <row r="1360" spans="27:64">
      <c r="AA1360" s="19"/>
      <c r="AB1360" s="19"/>
      <c r="AC1360" s="19"/>
      <c r="AD1360" s="19"/>
      <c r="AE1360" s="19"/>
      <c r="AG1360" s="137"/>
      <c r="AN1360" s="19"/>
      <c r="AO1360" s="19"/>
      <c r="AP1360" s="19"/>
      <c r="AQ1360" s="19"/>
      <c r="AR1360" s="19"/>
      <c r="AS1360" s="19"/>
      <c r="AT1360" s="19"/>
      <c r="AU1360" s="19"/>
    </row>
    <row r="1361" spans="27:64">
      <c r="AA1361" s="19"/>
      <c r="AB1361" s="19"/>
      <c r="AC1361" s="19"/>
      <c r="AD1361" s="19"/>
      <c r="AE1361" s="19"/>
      <c r="AG1361" s="137"/>
      <c r="AN1361" s="19"/>
      <c r="AO1361" s="19"/>
      <c r="AP1361" s="19"/>
      <c r="AQ1361" s="19"/>
      <c r="AR1361" s="19"/>
      <c r="AS1361" s="19"/>
      <c r="AT1361" s="19"/>
      <c r="AU1361" s="19"/>
    </row>
    <row r="1362" spans="27:64">
      <c r="AA1362" s="19"/>
      <c r="AB1362" s="19"/>
      <c r="AC1362" s="19"/>
      <c r="AD1362" s="19"/>
      <c r="AE1362" s="19"/>
      <c r="AG1362" s="137"/>
      <c r="AN1362" s="19"/>
      <c r="AO1362" s="19"/>
      <c r="AP1362" s="19"/>
      <c r="AQ1362" s="19"/>
      <c r="AR1362" s="19"/>
      <c r="AS1362" s="19"/>
      <c r="AT1362" s="19"/>
      <c r="AU1362" s="19"/>
    </row>
    <row r="1363" spans="27:64">
      <c r="AA1363" s="19"/>
      <c r="AB1363" s="19"/>
      <c r="AC1363" s="19"/>
      <c r="AD1363" s="19"/>
      <c r="AE1363" s="19"/>
      <c r="AG1363" s="137"/>
      <c r="AN1363" s="19"/>
      <c r="AO1363" s="19"/>
      <c r="AP1363" s="19"/>
      <c r="AQ1363" s="19"/>
      <c r="AR1363" s="19"/>
      <c r="AS1363" s="19"/>
      <c r="AT1363" s="19"/>
      <c r="AU1363" s="19"/>
    </row>
    <row r="1364" spans="27:64">
      <c r="AA1364" s="19"/>
      <c r="AB1364" s="19"/>
      <c r="AC1364" s="19"/>
      <c r="AD1364" s="19"/>
      <c r="AE1364" s="19"/>
      <c r="AG1364" s="137"/>
      <c r="AN1364" s="19"/>
      <c r="AO1364" s="19"/>
      <c r="AP1364" s="19"/>
      <c r="AQ1364" s="19"/>
      <c r="AR1364" s="19"/>
      <c r="AS1364" s="19"/>
      <c r="AT1364" s="19"/>
      <c r="AU1364" s="19"/>
    </row>
    <row r="1365" spans="27:64">
      <c r="AA1365" s="19"/>
      <c r="AB1365" s="19"/>
      <c r="AC1365" s="19"/>
      <c r="AD1365" s="19"/>
      <c r="AE1365" s="19"/>
      <c r="AG1365" s="137"/>
      <c r="AN1365" s="19"/>
      <c r="AO1365" s="19"/>
      <c r="AP1365" s="19"/>
      <c r="AQ1365" s="19"/>
      <c r="AR1365" s="19"/>
      <c r="AS1365" s="19"/>
      <c r="AT1365" s="19"/>
      <c r="AU1365" s="19"/>
    </row>
    <row r="1366" spans="27:64">
      <c r="AA1366" s="19"/>
      <c r="AB1366" s="19"/>
      <c r="AC1366" s="19"/>
      <c r="AD1366" s="19"/>
      <c r="AE1366" s="19"/>
      <c r="AG1366" s="137"/>
      <c r="AN1366" s="19"/>
      <c r="AO1366" s="19"/>
      <c r="AP1366" s="19"/>
      <c r="AQ1366" s="19"/>
      <c r="AR1366" s="19"/>
      <c r="AS1366" s="19"/>
      <c r="AT1366" s="19"/>
      <c r="AU1366" s="19"/>
    </row>
    <row r="1367" spans="27:64">
      <c r="AA1367" s="19"/>
      <c r="AB1367" s="19"/>
      <c r="AC1367" s="19"/>
      <c r="AD1367" s="19"/>
      <c r="AE1367" s="19"/>
      <c r="AG1367" s="137"/>
      <c r="AN1367" s="19"/>
      <c r="AO1367" s="19"/>
      <c r="AP1367" s="19"/>
      <c r="AQ1367" s="19"/>
      <c r="AR1367" s="19"/>
      <c r="AS1367" s="19"/>
      <c r="AT1367" s="19"/>
      <c r="AU1367" s="19"/>
    </row>
    <row r="1368" spans="27:64">
      <c r="AA1368" s="19"/>
      <c r="AB1368" s="19"/>
      <c r="AC1368" s="19"/>
      <c r="AD1368" s="19"/>
      <c r="AE1368" s="19"/>
      <c r="AG1368" s="137"/>
      <c r="AN1368" s="19"/>
      <c r="AO1368" s="19"/>
      <c r="AP1368" s="19"/>
      <c r="AQ1368" s="19"/>
      <c r="AR1368" s="19"/>
      <c r="AS1368" s="19"/>
      <c r="AT1368" s="19"/>
      <c r="AU1368" s="19"/>
    </row>
    <row r="1369" spans="27:64">
      <c r="AA1369" s="19"/>
      <c r="AB1369" s="19"/>
      <c r="AC1369" s="19"/>
      <c r="AD1369" s="19"/>
      <c r="AE1369" s="19"/>
      <c r="AG1369" s="137"/>
      <c r="AN1369" s="19"/>
      <c r="AO1369" s="19"/>
      <c r="AP1369" s="19"/>
      <c r="AQ1369" s="19"/>
      <c r="AR1369" s="19"/>
      <c r="AS1369" s="19"/>
      <c r="AT1369" s="19"/>
      <c r="AU1369" s="19"/>
      <c r="AV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</row>
    <row r="1370" spans="27:64">
      <c r="AA1370" s="19"/>
      <c r="AB1370" s="19"/>
      <c r="AC1370" s="19"/>
      <c r="AD1370" s="19"/>
      <c r="AE1370" s="19"/>
      <c r="AG1370" s="137"/>
      <c r="AN1370" s="19"/>
      <c r="AO1370" s="19"/>
      <c r="AP1370" s="19"/>
      <c r="AQ1370" s="19"/>
      <c r="AR1370" s="19"/>
      <c r="AS1370" s="19"/>
      <c r="AT1370" s="19"/>
      <c r="AU1370" s="19"/>
    </row>
    <row r="1371" spans="27:64">
      <c r="AA1371" s="19"/>
      <c r="AB1371" s="19"/>
      <c r="AC1371" s="19"/>
      <c r="AD1371" s="19"/>
      <c r="AE1371" s="19"/>
      <c r="AG1371" s="137"/>
      <c r="AN1371" s="19"/>
      <c r="AO1371" s="19"/>
      <c r="AP1371" s="19"/>
      <c r="AQ1371" s="19"/>
      <c r="AR1371" s="19"/>
      <c r="AS1371" s="19"/>
      <c r="AT1371" s="19"/>
      <c r="AU1371" s="19"/>
    </row>
    <row r="1372" spans="27:64">
      <c r="AA1372" s="19"/>
      <c r="AB1372" s="19"/>
      <c r="AC1372" s="19"/>
      <c r="AD1372" s="19"/>
      <c r="AE1372" s="19"/>
      <c r="AG1372" s="137"/>
      <c r="AN1372" s="19"/>
      <c r="AO1372" s="19"/>
      <c r="AP1372" s="19"/>
      <c r="AQ1372" s="19"/>
      <c r="AR1372" s="19"/>
      <c r="AS1372" s="19"/>
      <c r="AT1372" s="19"/>
      <c r="AU1372" s="19"/>
    </row>
    <row r="1373" spans="27:64">
      <c r="AA1373" s="19"/>
      <c r="AB1373" s="19"/>
      <c r="AC1373" s="19"/>
      <c r="AD1373" s="19"/>
      <c r="AE1373" s="19"/>
      <c r="AG1373" s="137"/>
      <c r="AN1373" s="19"/>
      <c r="AO1373" s="19"/>
      <c r="AP1373" s="19"/>
      <c r="AQ1373" s="19"/>
      <c r="AR1373" s="19"/>
      <c r="AS1373" s="19"/>
      <c r="AT1373" s="19"/>
      <c r="AU1373" s="19"/>
      <c r="AV1373" s="19"/>
      <c r="AX1373" s="19"/>
    </row>
    <row r="1374" spans="27:64">
      <c r="AA1374" s="19"/>
      <c r="AB1374" s="19"/>
      <c r="AC1374" s="19"/>
      <c r="AD1374" s="19"/>
      <c r="AE1374" s="19"/>
      <c r="AG1374" s="137"/>
      <c r="AN1374" s="19"/>
      <c r="AO1374" s="19"/>
      <c r="AP1374" s="19"/>
      <c r="AQ1374" s="19"/>
      <c r="AR1374" s="19"/>
      <c r="AS1374" s="19"/>
      <c r="AT1374" s="19"/>
      <c r="AU1374" s="19"/>
    </row>
    <row r="1375" spans="27:64">
      <c r="AA1375" s="19"/>
      <c r="AB1375" s="19"/>
      <c r="AC1375" s="19"/>
      <c r="AD1375" s="19"/>
      <c r="AE1375" s="19"/>
      <c r="AG1375" s="137"/>
      <c r="AN1375" s="19"/>
      <c r="AO1375" s="19"/>
      <c r="AP1375" s="19"/>
      <c r="AQ1375" s="19"/>
      <c r="AR1375" s="19"/>
      <c r="AS1375" s="19"/>
      <c r="AT1375" s="19"/>
      <c r="AU1375" s="19"/>
      <c r="AV1375" s="19"/>
      <c r="AX1375" s="19"/>
      <c r="AY1375" s="19"/>
      <c r="AZ1375" s="19"/>
      <c r="BA1375" s="19"/>
      <c r="BB1375" s="19"/>
      <c r="BC1375" s="19"/>
      <c r="BD1375" s="19"/>
      <c r="BE1375" s="19"/>
      <c r="BF1375" s="19"/>
      <c r="BG1375" s="19"/>
      <c r="BH1375" s="19"/>
      <c r="BI1375" s="19"/>
      <c r="BJ1375" s="19"/>
      <c r="BK1375" s="19"/>
      <c r="BL1375" s="19"/>
    </row>
    <row r="1376" spans="27:64">
      <c r="AA1376" s="19"/>
      <c r="AB1376" s="19"/>
      <c r="AC1376" s="19"/>
      <c r="AD1376" s="19"/>
      <c r="AE1376" s="19"/>
      <c r="AG1376" s="137"/>
      <c r="AN1376" s="19"/>
      <c r="AO1376" s="19"/>
      <c r="AP1376" s="19"/>
      <c r="AQ1376" s="19"/>
      <c r="AR1376" s="19"/>
      <c r="AS1376" s="19"/>
      <c r="AT1376" s="19"/>
      <c r="AU1376" s="19"/>
    </row>
    <row r="1377" spans="27:64">
      <c r="AA1377" s="19"/>
      <c r="AB1377" s="19"/>
      <c r="AC1377" s="19"/>
      <c r="AD1377" s="19"/>
      <c r="AE1377" s="19"/>
      <c r="AG1377" s="137"/>
      <c r="AN1377" s="19"/>
      <c r="AO1377" s="19"/>
      <c r="AP1377" s="19"/>
      <c r="AQ1377" s="19"/>
      <c r="AR1377" s="19"/>
      <c r="AS1377" s="19"/>
      <c r="AT1377" s="19"/>
      <c r="AU1377" s="19"/>
    </row>
    <row r="1378" spans="27:64">
      <c r="AA1378" s="19"/>
      <c r="AB1378" s="19"/>
      <c r="AC1378" s="19"/>
      <c r="AD1378" s="19"/>
      <c r="AE1378" s="19"/>
      <c r="AG1378" s="137"/>
      <c r="AN1378" s="19"/>
      <c r="AO1378" s="19"/>
      <c r="AP1378" s="19"/>
      <c r="AQ1378" s="19"/>
      <c r="AR1378" s="19"/>
      <c r="AS1378" s="19"/>
      <c r="AT1378" s="19"/>
      <c r="AU1378" s="19"/>
      <c r="AV1378" s="19"/>
    </row>
    <row r="1379" spans="27:64">
      <c r="AA1379" s="19"/>
      <c r="AB1379" s="19"/>
      <c r="AC1379" s="19"/>
      <c r="AD1379" s="19"/>
      <c r="AE1379" s="19"/>
      <c r="AG1379" s="137"/>
      <c r="AN1379" s="19"/>
      <c r="AO1379" s="19"/>
      <c r="AP1379" s="19"/>
      <c r="AQ1379" s="19"/>
      <c r="AR1379" s="19"/>
      <c r="AS1379" s="19"/>
      <c r="AT1379" s="19"/>
      <c r="AU1379" s="19"/>
      <c r="AV1379" s="19"/>
    </row>
    <row r="1380" spans="27:64">
      <c r="AA1380" s="19"/>
      <c r="AB1380" s="19"/>
      <c r="AC1380" s="19"/>
      <c r="AD1380" s="19"/>
      <c r="AE1380" s="19"/>
      <c r="AG1380" s="137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/>
      <c r="BE1380" s="19"/>
      <c r="BF1380" s="19"/>
      <c r="BG1380" s="19"/>
      <c r="BH1380" s="19"/>
      <c r="BI1380" s="19"/>
      <c r="BJ1380" s="19"/>
      <c r="BK1380" s="19"/>
      <c r="BL1380" s="19"/>
    </row>
    <row r="1381" spans="27:64">
      <c r="AA1381" s="19"/>
      <c r="AB1381" s="19"/>
      <c r="AC1381" s="19"/>
      <c r="AD1381" s="19"/>
      <c r="AE1381" s="19"/>
      <c r="AG1381" s="137"/>
      <c r="AN1381" s="19"/>
      <c r="AO1381" s="19"/>
      <c r="AP1381" s="19"/>
      <c r="AQ1381" s="19"/>
      <c r="AR1381" s="19"/>
      <c r="AS1381" s="19"/>
      <c r="AT1381" s="19"/>
      <c r="AU1381" s="19"/>
    </row>
    <row r="1382" spans="27:64">
      <c r="AA1382" s="19"/>
      <c r="AB1382" s="19"/>
      <c r="AC1382" s="19"/>
      <c r="AD1382" s="19"/>
      <c r="AE1382" s="19"/>
      <c r="AG1382" s="137"/>
      <c r="AN1382" s="19"/>
      <c r="AO1382" s="19"/>
      <c r="AP1382" s="19"/>
      <c r="AQ1382" s="19"/>
      <c r="AR1382" s="19"/>
      <c r="AS1382" s="19"/>
      <c r="AT1382" s="19"/>
      <c r="AU1382" s="19"/>
    </row>
    <row r="1383" spans="27:64">
      <c r="AA1383" s="19"/>
      <c r="AB1383" s="19"/>
      <c r="AC1383" s="19"/>
      <c r="AD1383" s="19"/>
      <c r="AE1383" s="19"/>
      <c r="AG1383" s="137"/>
      <c r="AN1383" s="19"/>
      <c r="AO1383" s="19"/>
      <c r="AP1383" s="19"/>
      <c r="AQ1383" s="19"/>
      <c r="AR1383" s="19"/>
      <c r="AS1383" s="19"/>
      <c r="AT1383" s="19"/>
      <c r="AU1383" s="19"/>
      <c r="AV1383" s="19"/>
      <c r="AX1383" s="19"/>
      <c r="AY1383" s="19"/>
      <c r="AZ1383" s="19"/>
      <c r="BA1383" s="19"/>
      <c r="BB1383" s="19"/>
      <c r="BC1383" s="19"/>
      <c r="BD1383" s="19"/>
      <c r="BE1383" s="19"/>
      <c r="BF1383" s="19"/>
      <c r="BG1383" s="19"/>
      <c r="BH1383" s="19"/>
      <c r="BI1383" s="19"/>
      <c r="BJ1383" s="19"/>
      <c r="BK1383" s="19"/>
      <c r="BL1383" s="19"/>
    </row>
    <row r="1384" spans="27:64">
      <c r="AA1384" s="19"/>
      <c r="AB1384" s="19"/>
      <c r="AC1384" s="19"/>
      <c r="AD1384" s="19"/>
      <c r="AE1384" s="19"/>
      <c r="AG1384" s="137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  <c r="BA1384" s="19"/>
      <c r="BB1384" s="19"/>
      <c r="BC1384" s="19"/>
      <c r="BD1384" s="19"/>
      <c r="BE1384" s="19"/>
      <c r="BF1384" s="19"/>
      <c r="BG1384" s="19"/>
      <c r="BH1384" s="19"/>
      <c r="BI1384" s="19"/>
      <c r="BJ1384" s="19"/>
      <c r="BK1384" s="19"/>
      <c r="BL1384" s="19"/>
    </row>
    <row r="1385" spans="27:64">
      <c r="AA1385" s="19"/>
      <c r="AB1385" s="19"/>
      <c r="AC1385" s="19"/>
      <c r="AD1385" s="19"/>
      <c r="AE1385" s="19"/>
      <c r="AG1385" s="137"/>
      <c r="AN1385" s="19"/>
      <c r="AO1385" s="19"/>
      <c r="AP1385" s="19"/>
      <c r="AQ1385" s="19"/>
      <c r="AR1385" s="19"/>
      <c r="AS1385" s="19"/>
      <c r="AT1385" s="19"/>
      <c r="AU1385" s="19"/>
    </row>
    <row r="1386" spans="27:64">
      <c r="AA1386" s="19"/>
      <c r="AB1386" s="19"/>
      <c r="AC1386" s="19"/>
      <c r="AD1386" s="19"/>
      <c r="AE1386" s="19"/>
      <c r="AG1386" s="137"/>
      <c r="AN1386" s="19"/>
      <c r="AO1386" s="19"/>
      <c r="AP1386" s="19"/>
      <c r="AQ1386" s="19"/>
      <c r="AR1386" s="19"/>
      <c r="AS1386" s="19"/>
      <c r="AT1386" s="19"/>
      <c r="AU1386" s="19"/>
    </row>
    <row r="1387" spans="27:64">
      <c r="AA1387" s="19"/>
      <c r="AB1387" s="19"/>
      <c r="AC1387" s="19"/>
      <c r="AD1387" s="19"/>
      <c r="AE1387" s="19"/>
      <c r="AG1387" s="137"/>
      <c r="AN1387" s="19"/>
      <c r="AO1387" s="19"/>
      <c r="AP1387" s="19"/>
      <c r="AQ1387" s="19"/>
      <c r="AR1387" s="19"/>
      <c r="AS1387" s="19"/>
      <c r="AT1387" s="19"/>
      <c r="AU1387" s="19"/>
    </row>
    <row r="1388" spans="27:64">
      <c r="AA1388" s="19"/>
      <c r="AB1388" s="19"/>
      <c r="AC1388" s="19"/>
      <c r="AD1388" s="19"/>
      <c r="AE1388" s="19"/>
      <c r="AG1388" s="137"/>
      <c r="AN1388" s="19"/>
      <c r="AO1388" s="19"/>
      <c r="AP1388" s="19"/>
      <c r="AQ1388" s="19"/>
      <c r="AR1388" s="19"/>
      <c r="AS1388" s="19"/>
      <c r="AT1388" s="19"/>
      <c r="AU1388" s="19"/>
    </row>
    <row r="1389" spans="27:64">
      <c r="AA1389" s="19"/>
      <c r="AB1389" s="19"/>
      <c r="AC1389" s="19"/>
      <c r="AD1389" s="19"/>
      <c r="AE1389" s="19"/>
      <c r="AG1389" s="137"/>
      <c r="AN1389" s="19"/>
      <c r="AO1389" s="19"/>
      <c r="AP1389" s="19"/>
      <c r="AQ1389" s="19"/>
      <c r="AR1389" s="19"/>
      <c r="AS1389" s="19"/>
      <c r="AT1389" s="19"/>
      <c r="AU1389" s="19"/>
      <c r="AV1389" s="19"/>
      <c r="AX1389" s="19"/>
      <c r="AY1389" s="19"/>
      <c r="AZ1389" s="19"/>
      <c r="BA1389" s="19"/>
      <c r="BB1389" s="19"/>
      <c r="BC1389" s="19"/>
      <c r="BD1389" s="19"/>
      <c r="BE1389" s="19"/>
      <c r="BF1389" s="19"/>
      <c r="BG1389" s="19"/>
      <c r="BH1389" s="19"/>
      <c r="BI1389" s="19"/>
      <c r="BJ1389" s="19"/>
      <c r="BK1389" s="19"/>
      <c r="BL1389" s="19"/>
    </row>
    <row r="1390" spans="27:64">
      <c r="AA1390" s="19"/>
      <c r="AB1390" s="19"/>
      <c r="AC1390" s="19"/>
      <c r="AD1390" s="19"/>
      <c r="AE1390" s="19"/>
      <c r="AG1390" s="137"/>
      <c r="AN1390" s="19"/>
      <c r="AO1390" s="19"/>
      <c r="AP1390" s="19"/>
      <c r="AQ1390" s="19"/>
      <c r="AR1390" s="19"/>
      <c r="AS1390" s="19"/>
      <c r="AT1390" s="19"/>
      <c r="AU1390" s="19"/>
      <c r="AV1390" s="19"/>
      <c r="AX1390" s="19"/>
      <c r="AY1390" s="19"/>
      <c r="AZ1390" s="19"/>
      <c r="BA1390" s="19"/>
      <c r="BB1390" s="19"/>
      <c r="BC1390" s="19"/>
      <c r="BD1390" s="19"/>
      <c r="BE1390" s="19"/>
      <c r="BF1390" s="19"/>
      <c r="BG1390" s="19"/>
      <c r="BH1390" s="19"/>
      <c r="BI1390" s="19"/>
      <c r="BJ1390" s="19"/>
      <c r="BK1390" s="19"/>
      <c r="BL1390" s="19"/>
    </row>
    <row r="1391" spans="27:64">
      <c r="AA1391" s="19"/>
      <c r="AB1391" s="19"/>
      <c r="AC1391" s="19"/>
      <c r="AD1391" s="19"/>
      <c r="AE1391" s="19"/>
      <c r="AG1391" s="137"/>
      <c r="AN1391" s="19"/>
      <c r="AO1391" s="19"/>
      <c r="AP1391" s="19"/>
      <c r="AQ1391" s="19"/>
      <c r="AR1391" s="19"/>
      <c r="AS1391" s="19"/>
      <c r="AT1391" s="19"/>
      <c r="AU1391" s="19"/>
    </row>
    <row r="1392" spans="27:64">
      <c r="AA1392" s="19"/>
      <c r="AB1392" s="19"/>
      <c r="AC1392" s="19"/>
      <c r="AD1392" s="19"/>
      <c r="AE1392" s="19"/>
      <c r="AG1392" s="137"/>
      <c r="AN1392" s="19"/>
      <c r="AO1392" s="19"/>
      <c r="AP1392" s="19"/>
      <c r="AQ1392" s="19"/>
      <c r="AR1392" s="19"/>
      <c r="AS1392" s="19"/>
      <c r="AT1392" s="19"/>
      <c r="AU1392" s="19"/>
    </row>
    <row r="1393" spans="27:64">
      <c r="AA1393" s="19"/>
      <c r="AB1393" s="19"/>
      <c r="AC1393" s="19"/>
      <c r="AD1393" s="19"/>
      <c r="AE1393" s="19"/>
      <c r="AG1393" s="137"/>
      <c r="AN1393" s="19"/>
      <c r="AO1393" s="19"/>
      <c r="AP1393" s="19"/>
      <c r="AQ1393" s="19"/>
      <c r="AR1393" s="19"/>
      <c r="AS1393" s="19"/>
      <c r="AT1393" s="19"/>
      <c r="AU1393" s="19"/>
    </row>
    <row r="1394" spans="27:64">
      <c r="AA1394" s="19"/>
      <c r="AB1394" s="19"/>
      <c r="AC1394" s="19"/>
      <c r="AD1394" s="19"/>
      <c r="AE1394" s="19"/>
      <c r="AG1394" s="137"/>
      <c r="AN1394" s="19"/>
      <c r="AO1394" s="19"/>
      <c r="AP1394" s="19"/>
      <c r="AQ1394" s="19"/>
      <c r="AR1394" s="19"/>
      <c r="AS1394" s="19"/>
      <c r="AT1394" s="19"/>
      <c r="AU1394" s="19"/>
    </row>
    <row r="1395" spans="27:64">
      <c r="AA1395" s="19"/>
      <c r="AB1395" s="19"/>
      <c r="AC1395" s="19"/>
      <c r="AD1395" s="19"/>
      <c r="AE1395" s="19"/>
      <c r="AG1395" s="137"/>
      <c r="AN1395" s="19"/>
      <c r="AO1395" s="19"/>
      <c r="AP1395" s="19"/>
      <c r="AQ1395" s="19"/>
      <c r="AR1395" s="19"/>
      <c r="AS1395" s="19"/>
      <c r="AT1395" s="19"/>
      <c r="AU1395" s="19"/>
    </row>
    <row r="1396" spans="27:64">
      <c r="AA1396" s="19"/>
      <c r="AB1396" s="19"/>
      <c r="AC1396" s="19"/>
      <c r="AD1396" s="19"/>
      <c r="AE1396" s="19"/>
      <c r="AG1396" s="137"/>
      <c r="AN1396" s="19"/>
      <c r="AO1396" s="19"/>
      <c r="AP1396" s="19"/>
      <c r="AQ1396" s="19"/>
      <c r="AR1396" s="19"/>
      <c r="AS1396" s="19"/>
      <c r="AT1396" s="19"/>
      <c r="AU1396" s="19"/>
    </row>
    <row r="1397" spans="27:64">
      <c r="AA1397" s="19"/>
      <c r="AB1397" s="19"/>
      <c r="AC1397" s="19"/>
      <c r="AD1397" s="19"/>
      <c r="AE1397" s="19"/>
      <c r="AG1397" s="137"/>
      <c r="AN1397" s="19"/>
      <c r="AO1397" s="19"/>
      <c r="AP1397" s="19"/>
      <c r="AQ1397" s="19"/>
      <c r="AR1397" s="19"/>
      <c r="AS1397" s="19"/>
      <c r="AT1397" s="19"/>
      <c r="AU1397" s="19"/>
    </row>
    <row r="1398" spans="27:64">
      <c r="AA1398" s="19"/>
      <c r="AB1398" s="19"/>
      <c r="AC1398" s="19"/>
      <c r="AD1398" s="19"/>
      <c r="AE1398" s="19"/>
      <c r="AG1398" s="137"/>
      <c r="AN1398" s="19"/>
      <c r="AO1398" s="19"/>
      <c r="AP1398" s="19"/>
      <c r="AQ1398" s="19"/>
      <c r="AR1398" s="19"/>
      <c r="AS1398" s="19"/>
      <c r="AT1398" s="19"/>
      <c r="AU1398" s="19"/>
      <c r="AV1398" s="19"/>
      <c r="AX1398" s="19"/>
      <c r="AY1398" s="19"/>
      <c r="AZ1398" s="19"/>
      <c r="BA1398" s="19"/>
      <c r="BB1398" s="19"/>
      <c r="BC1398" s="19"/>
      <c r="BD1398" s="19"/>
      <c r="BE1398" s="19"/>
      <c r="BF1398" s="19"/>
      <c r="BG1398" s="19"/>
      <c r="BH1398" s="19"/>
      <c r="BI1398" s="19"/>
      <c r="BJ1398" s="19"/>
      <c r="BK1398" s="19"/>
      <c r="BL1398" s="19"/>
    </row>
    <row r="1399" spans="27:64">
      <c r="AA1399" s="19"/>
      <c r="AB1399" s="19"/>
      <c r="AC1399" s="19"/>
      <c r="AD1399" s="19"/>
      <c r="AE1399" s="19"/>
      <c r="AG1399" s="137"/>
      <c r="AN1399" s="19"/>
      <c r="AO1399" s="19"/>
      <c r="AP1399" s="19"/>
      <c r="AQ1399" s="19"/>
      <c r="AR1399" s="19"/>
      <c r="AS1399" s="19"/>
      <c r="AT1399" s="19"/>
      <c r="AU1399" s="19"/>
    </row>
    <row r="1400" spans="27:64">
      <c r="AA1400" s="19"/>
      <c r="AB1400" s="19"/>
      <c r="AC1400" s="19"/>
      <c r="AD1400" s="19"/>
      <c r="AE1400" s="19"/>
      <c r="AG1400" s="137"/>
      <c r="AN1400" s="19"/>
      <c r="AO1400" s="19"/>
      <c r="AP1400" s="19"/>
      <c r="AQ1400" s="19"/>
      <c r="AR1400" s="19"/>
      <c r="AS1400" s="19"/>
      <c r="AT1400" s="19"/>
      <c r="AU1400" s="19"/>
    </row>
    <row r="1401" spans="27:64">
      <c r="AA1401" s="19"/>
      <c r="AB1401" s="19"/>
      <c r="AC1401" s="19"/>
      <c r="AD1401" s="19"/>
      <c r="AE1401" s="19"/>
      <c r="AG1401" s="137"/>
      <c r="AN1401" s="19"/>
      <c r="AO1401" s="19"/>
      <c r="AP1401" s="19"/>
      <c r="AQ1401" s="19"/>
      <c r="AR1401" s="19"/>
      <c r="AS1401" s="19"/>
      <c r="AT1401" s="19"/>
      <c r="AU1401" s="19"/>
    </row>
    <row r="1402" spans="27:64">
      <c r="AA1402" s="19"/>
      <c r="AB1402" s="19"/>
      <c r="AC1402" s="19"/>
      <c r="AD1402" s="19"/>
      <c r="AE1402" s="19"/>
      <c r="AG1402" s="137"/>
      <c r="AN1402" s="19"/>
      <c r="AO1402" s="19"/>
      <c r="AP1402" s="19"/>
      <c r="AQ1402" s="19"/>
      <c r="AR1402" s="19"/>
      <c r="AS1402" s="19"/>
      <c r="AT1402" s="19"/>
      <c r="AU1402" s="19"/>
    </row>
    <row r="1403" spans="27:64">
      <c r="AA1403" s="19"/>
      <c r="AB1403" s="19"/>
      <c r="AC1403" s="19"/>
      <c r="AD1403" s="19"/>
      <c r="AE1403" s="19"/>
      <c r="AG1403" s="137"/>
      <c r="AN1403" s="19"/>
      <c r="AO1403" s="19"/>
      <c r="AP1403" s="19"/>
      <c r="AQ1403" s="19"/>
      <c r="AR1403" s="19"/>
      <c r="AS1403" s="19"/>
      <c r="AT1403" s="19"/>
      <c r="AU1403" s="19"/>
    </row>
    <row r="1404" spans="27:64">
      <c r="AA1404" s="19"/>
      <c r="AB1404" s="19"/>
      <c r="AC1404" s="19"/>
      <c r="AD1404" s="19"/>
      <c r="AE1404" s="19"/>
      <c r="AG1404" s="137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/>
      <c r="BC1404" s="19"/>
      <c r="BD1404" s="19"/>
      <c r="BE1404" s="19"/>
      <c r="BF1404" s="19"/>
      <c r="BG1404" s="19"/>
      <c r="BH1404" s="19"/>
      <c r="BI1404" s="19"/>
      <c r="BJ1404" s="19"/>
      <c r="BK1404" s="19"/>
      <c r="BL1404" s="19"/>
    </row>
    <row r="1405" spans="27:64">
      <c r="AA1405" s="19"/>
      <c r="AB1405" s="19"/>
      <c r="AC1405" s="19"/>
      <c r="AD1405" s="19"/>
      <c r="AE1405" s="19"/>
      <c r="AG1405" s="137"/>
      <c r="AN1405" s="19"/>
      <c r="AO1405" s="19"/>
      <c r="AP1405" s="19"/>
      <c r="AQ1405" s="19"/>
      <c r="AR1405" s="19"/>
      <c r="AS1405" s="19"/>
      <c r="AT1405" s="19"/>
      <c r="AU1405" s="19"/>
    </row>
    <row r="1406" spans="27:64">
      <c r="AA1406" s="19"/>
      <c r="AB1406" s="19"/>
      <c r="AC1406" s="19"/>
      <c r="AD1406" s="19"/>
      <c r="AE1406" s="19"/>
      <c r="AG1406" s="137"/>
      <c r="AN1406" s="19"/>
      <c r="AO1406" s="19"/>
      <c r="AP1406" s="19"/>
      <c r="AQ1406" s="19"/>
      <c r="AR1406" s="19"/>
      <c r="AS1406" s="19"/>
      <c r="AT1406" s="19"/>
      <c r="AU1406" s="19"/>
    </row>
    <row r="1407" spans="27:64">
      <c r="AA1407" s="19"/>
      <c r="AB1407" s="19"/>
      <c r="AC1407" s="19"/>
      <c r="AD1407" s="19"/>
      <c r="AE1407" s="19"/>
      <c r="AG1407" s="137"/>
      <c r="AN1407" s="19"/>
      <c r="AO1407" s="19"/>
      <c r="AP1407" s="19"/>
      <c r="AQ1407" s="19"/>
      <c r="AR1407" s="19"/>
      <c r="AS1407" s="19"/>
      <c r="AT1407" s="19"/>
      <c r="AU1407" s="19"/>
    </row>
    <row r="1408" spans="27:64">
      <c r="AA1408" s="19"/>
      <c r="AB1408" s="19"/>
      <c r="AC1408" s="19"/>
      <c r="AD1408" s="19"/>
      <c r="AE1408" s="19"/>
      <c r="AG1408" s="137"/>
      <c r="AN1408" s="19"/>
      <c r="AO1408" s="19"/>
      <c r="AP1408" s="19"/>
      <c r="AQ1408" s="19"/>
      <c r="AR1408" s="19"/>
      <c r="AS1408" s="19"/>
      <c r="AT1408" s="19"/>
      <c r="AU1408" s="19"/>
    </row>
    <row r="1409" spans="27:64">
      <c r="AA1409" s="19"/>
      <c r="AB1409" s="19"/>
      <c r="AC1409" s="19"/>
      <c r="AD1409" s="19"/>
      <c r="AE1409" s="19"/>
      <c r="AG1409" s="137"/>
      <c r="AN1409" s="19"/>
      <c r="AO1409" s="19"/>
      <c r="AP1409" s="19"/>
      <c r="AQ1409" s="19"/>
      <c r="AR1409" s="19"/>
      <c r="AS1409" s="19"/>
      <c r="AT1409" s="19"/>
      <c r="AU1409" s="19"/>
    </row>
    <row r="1410" spans="27:64">
      <c r="AA1410" s="19"/>
      <c r="AB1410" s="19"/>
      <c r="AC1410" s="19"/>
      <c r="AD1410" s="19"/>
      <c r="AE1410" s="19"/>
      <c r="AG1410" s="137"/>
      <c r="AN1410" s="19"/>
      <c r="AO1410" s="19"/>
      <c r="AP1410" s="19"/>
      <c r="AQ1410" s="19"/>
      <c r="AR1410" s="19"/>
      <c r="AS1410" s="19"/>
      <c r="AT1410" s="19"/>
      <c r="AU1410" s="19"/>
    </row>
    <row r="1411" spans="27:64">
      <c r="AA1411" s="19"/>
      <c r="AB1411" s="19"/>
      <c r="AC1411" s="19"/>
      <c r="AD1411" s="19"/>
      <c r="AE1411" s="19"/>
      <c r="AG1411" s="137"/>
      <c r="AN1411" s="19"/>
      <c r="AO1411" s="19"/>
      <c r="AP1411" s="19"/>
      <c r="AQ1411" s="19"/>
      <c r="AR1411" s="19"/>
      <c r="AS1411" s="19"/>
      <c r="AT1411" s="19"/>
      <c r="AU1411" s="19"/>
    </row>
    <row r="1412" spans="27:64">
      <c r="AA1412" s="19"/>
      <c r="AB1412" s="19"/>
      <c r="AC1412" s="19"/>
      <c r="AD1412" s="19"/>
      <c r="AE1412" s="19"/>
      <c r="AG1412" s="137"/>
      <c r="AN1412" s="19"/>
      <c r="AO1412" s="19"/>
      <c r="AP1412" s="19"/>
      <c r="AQ1412" s="19"/>
      <c r="AR1412" s="19"/>
      <c r="AS1412" s="19"/>
      <c r="AT1412" s="19"/>
      <c r="AU1412" s="19"/>
    </row>
    <row r="1413" spans="27:64">
      <c r="AA1413" s="19"/>
      <c r="AB1413" s="19"/>
      <c r="AC1413" s="19"/>
      <c r="AD1413" s="19"/>
      <c r="AE1413" s="19"/>
      <c r="AG1413" s="137"/>
      <c r="AN1413" s="19"/>
      <c r="AO1413" s="19"/>
      <c r="AP1413" s="19"/>
      <c r="AQ1413" s="19"/>
      <c r="AR1413" s="19"/>
      <c r="AS1413" s="19"/>
      <c r="AT1413" s="19"/>
      <c r="AU1413" s="19"/>
    </row>
    <row r="1414" spans="27:64">
      <c r="AA1414" s="19"/>
      <c r="AB1414" s="19"/>
      <c r="AC1414" s="19"/>
      <c r="AD1414" s="19"/>
      <c r="AE1414" s="19"/>
      <c r="AG1414" s="137"/>
      <c r="AN1414" s="19"/>
      <c r="AO1414" s="19"/>
      <c r="AP1414" s="19"/>
      <c r="AQ1414" s="19"/>
      <c r="AR1414" s="19"/>
      <c r="AS1414" s="19"/>
      <c r="AT1414" s="19"/>
      <c r="AU1414" s="19"/>
    </row>
    <row r="1415" spans="27:64">
      <c r="AA1415" s="19"/>
      <c r="AB1415" s="19"/>
      <c r="AC1415" s="19"/>
      <c r="AD1415" s="19"/>
      <c r="AE1415" s="19"/>
      <c r="AG1415" s="137"/>
      <c r="AN1415" s="19"/>
      <c r="AO1415" s="19"/>
      <c r="AP1415" s="19"/>
      <c r="AQ1415" s="19"/>
      <c r="AR1415" s="19"/>
      <c r="AS1415" s="19"/>
      <c r="AT1415" s="19"/>
      <c r="AU1415" s="19"/>
    </row>
    <row r="1416" spans="27:64">
      <c r="AA1416" s="19"/>
      <c r="AB1416" s="19"/>
      <c r="AC1416" s="19"/>
      <c r="AD1416" s="19"/>
      <c r="AE1416" s="19"/>
      <c r="AG1416" s="137"/>
      <c r="AN1416" s="19"/>
      <c r="AO1416" s="19"/>
      <c r="AP1416" s="19"/>
      <c r="AQ1416" s="19"/>
      <c r="AR1416" s="19"/>
      <c r="AS1416" s="19"/>
      <c r="AT1416" s="19"/>
      <c r="AU1416" s="19"/>
    </row>
    <row r="1417" spans="27:64">
      <c r="AA1417" s="19"/>
      <c r="AB1417" s="19"/>
      <c r="AC1417" s="19"/>
      <c r="AD1417" s="19"/>
      <c r="AE1417" s="19"/>
      <c r="AG1417" s="137"/>
      <c r="AN1417" s="19"/>
      <c r="AO1417" s="19"/>
      <c r="AP1417" s="19"/>
      <c r="AQ1417" s="19"/>
      <c r="AR1417" s="19"/>
      <c r="AS1417" s="19"/>
      <c r="AT1417" s="19"/>
      <c r="AU1417" s="19"/>
    </row>
    <row r="1418" spans="27:64">
      <c r="AA1418" s="19"/>
      <c r="AB1418" s="19"/>
      <c r="AC1418" s="19"/>
      <c r="AD1418" s="19"/>
      <c r="AE1418" s="19"/>
      <c r="AG1418" s="137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/>
      <c r="BC1418" s="19"/>
      <c r="BD1418" s="19"/>
      <c r="BE1418" s="19"/>
      <c r="BF1418" s="19"/>
      <c r="BG1418" s="19"/>
      <c r="BH1418" s="19"/>
      <c r="BI1418" s="19"/>
      <c r="BJ1418" s="19"/>
      <c r="BK1418" s="19"/>
      <c r="BL1418" s="19"/>
    </row>
    <row r="1419" spans="27:64">
      <c r="AA1419" s="19"/>
      <c r="AB1419" s="19"/>
      <c r="AC1419" s="19"/>
      <c r="AD1419" s="19"/>
      <c r="AE1419" s="19"/>
      <c r="AG1419" s="137"/>
      <c r="AN1419" s="19"/>
      <c r="AO1419" s="19"/>
      <c r="AP1419" s="19"/>
      <c r="AQ1419" s="19"/>
      <c r="AR1419" s="19"/>
      <c r="AS1419" s="19"/>
      <c r="AT1419" s="19"/>
      <c r="AU1419" s="19"/>
    </row>
    <row r="1420" spans="27:64">
      <c r="AA1420" s="19"/>
      <c r="AB1420" s="19"/>
      <c r="AC1420" s="19"/>
      <c r="AD1420" s="19"/>
      <c r="AE1420" s="19"/>
      <c r="AG1420" s="137"/>
      <c r="AN1420" s="19"/>
      <c r="AO1420" s="19"/>
      <c r="AP1420" s="19"/>
      <c r="AQ1420" s="19"/>
      <c r="AR1420" s="19"/>
      <c r="AS1420" s="19"/>
      <c r="AT1420" s="19"/>
      <c r="AU1420" s="19"/>
    </row>
    <row r="1421" spans="27:64">
      <c r="AA1421" s="19"/>
      <c r="AB1421" s="19"/>
      <c r="AC1421" s="19"/>
      <c r="AD1421" s="19"/>
      <c r="AE1421" s="19"/>
      <c r="AG1421" s="137"/>
      <c r="AN1421" s="19"/>
      <c r="AO1421" s="19"/>
      <c r="AP1421" s="19"/>
      <c r="AQ1421" s="19"/>
      <c r="AR1421" s="19"/>
      <c r="AS1421" s="19"/>
      <c r="AT1421" s="19"/>
      <c r="AU1421" s="19"/>
    </row>
    <row r="1422" spans="27:64">
      <c r="AA1422" s="19"/>
      <c r="AB1422" s="19"/>
      <c r="AC1422" s="19"/>
      <c r="AD1422" s="19"/>
      <c r="AE1422" s="19"/>
      <c r="AG1422" s="137"/>
      <c r="AN1422" s="19"/>
      <c r="AO1422" s="19"/>
      <c r="AP1422" s="19"/>
      <c r="AQ1422" s="19"/>
      <c r="AR1422" s="19"/>
      <c r="AS1422" s="19"/>
      <c r="AT1422" s="19"/>
      <c r="AU1422" s="19"/>
    </row>
    <row r="1423" spans="27:64">
      <c r="AA1423" s="19"/>
      <c r="AB1423" s="19"/>
      <c r="AC1423" s="19"/>
      <c r="AD1423" s="19"/>
      <c r="AE1423" s="19"/>
      <c r="AG1423" s="137"/>
      <c r="AN1423" s="19"/>
      <c r="AO1423" s="19"/>
      <c r="AP1423" s="19"/>
      <c r="AQ1423" s="19"/>
      <c r="AR1423" s="19"/>
      <c r="AS1423" s="19"/>
      <c r="AT1423" s="19"/>
      <c r="AU1423" s="19"/>
    </row>
    <row r="1424" spans="27:64">
      <c r="AA1424" s="19"/>
      <c r="AB1424" s="19"/>
      <c r="AC1424" s="19"/>
      <c r="AD1424" s="19"/>
      <c r="AE1424" s="19"/>
      <c r="AG1424" s="137"/>
      <c r="AN1424" s="19"/>
      <c r="AO1424" s="19"/>
      <c r="AP1424" s="19"/>
      <c r="AQ1424" s="19"/>
      <c r="AR1424" s="19"/>
      <c r="AS1424" s="19"/>
      <c r="AT1424" s="19"/>
      <c r="AU1424" s="19"/>
    </row>
    <row r="1425" spans="27:64">
      <c r="AA1425" s="19"/>
      <c r="AB1425" s="19"/>
      <c r="AC1425" s="19"/>
      <c r="AD1425" s="19"/>
      <c r="AE1425" s="19"/>
      <c r="AG1425" s="137"/>
      <c r="AN1425" s="19"/>
      <c r="AO1425" s="19"/>
      <c r="AP1425" s="19"/>
      <c r="AQ1425" s="19"/>
      <c r="AR1425" s="19"/>
      <c r="AS1425" s="19"/>
      <c r="AT1425" s="19"/>
      <c r="AU1425" s="19"/>
    </row>
    <row r="1426" spans="27:64">
      <c r="AA1426" s="19"/>
      <c r="AB1426" s="19"/>
      <c r="AC1426" s="19"/>
      <c r="AD1426" s="19"/>
      <c r="AE1426" s="19"/>
      <c r="AG1426" s="137"/>
      <c r="AN1426" s="19"/>
      <c r="AO1426" s="19"/>
      <c r="AP1426" s="19"/>
      <c r="AQ1426" s="19"/>
      <c r="AR1426" s="19"/>
      <c r="AS1426" s="19"/>
      <c r="AT1426" s="19"/>
      <c r="AU1426" s="19"/>
    </row>
    <row r="1427" spans="27:64">
      <c r="AA1427" s="19"/>
      <c r="AB1427" s="19"/>
      <c r="AC1427" s="19"/>
      <c r="AD1427" s="19"/>
      <c r="AE1427" s="19"/>
      <c r="AG1427" s="137"/>
      <c r="AN1427" s="19"/>
      <c r="AO1427" s="19"/>
      <c r="AP1427" s="19"/>
      <c r="AQ1427" s="19"/>
      <c r="AR1427" s="19"/>
      <c r="AS1427" s="19"/>
      <c r="AT1427" s="19"/>
      <c r="AU1427" s="19"/>
    </row>
    <row r="1428" spans="27:64">
      <c r="AA1428" s="19"/>
      <c r="AB1428" s="19"/>
      <c r="AC1428" s="19"/>
      <c r="AD1428" s="19"/>
      <c r="AE1428" s="19"/>
      <c r="AG1428" s="137"/>
      <c r="AN1428" s="19"/>
      <c r="AO1428" s="19"/>
      <c r="AP1428" s="19"/>
      <c r="AQ1428" s="19"/>
      <c r="AR1428" s="19"/>
      <c r="AS1428" s="19"/>
      <c r="AT1428" s="19"/>
      <c r="AU1428" s="19"/>
    </row>
    <row r="1429" spans="27:64">
      <c r="AA1429" s="19"/>
      <c r="AB1429" s="19"/>
      <c r="AC1429" s="19"/>
      <c r="AD1429" s="19"/>
      <c r="AE1429" s="19"/>
      <c r="AG1429" s="137"/>
      <c r="AN1429" s="19"/>
      <c r="AO1429" s="19"/>
      <c r="AP1429" s="19"/>
      <c r="AQ1429" s="19"/>
      <c r="AR1429" s="19"/>
      <c r="AS1429" s="19"/>
      <c r="AT1429" s="19"/>
      <c r="AU1429" s="19"/>
    </row>
    <row r="1430" spans="27:64">
      <c r="AA1430" s="19"/>
      <c r="AB1430" s="19"/>
      <c r="AC1430" s="19"/>
      <c r="AD1430" s="19"/>
      <c r="AE1430" s="19"/>
      <c r="AG1430" s="137"/>
      <c r="AN1430" s="19"/>
      <c r="AO1430" s="19"/>
      <c r="AP1430" s="19"/>
      <c r="AQ1430" s="19"/>
      <c r="AR1430" s="19"/>
      <c r="AS1430" s="19"/>
      <c r="AT1430" s="19"/>
      <c r="AU1430" s="19"/>
    </row>
    <row r="1431" spans="27:64">
      <c r="AA1431" s="19"/>
      <c r="AB1431" s="19"/>
      <c r="AC1431" s="19"/>
      <c r="AD1431" s="19"/>
      <c r="AE1431" s="19"/>
      <c r="AG1431" s="137"/>
      <c r="AN1431" s="19"/>
      <c r="AO1431" s="19"/>
      <c r="AP1431" s="19"/>
      <c r="AQ1431" s="19"/>
      <c r="AR1431" s="19"/>
      <c r="AS1431" s="19"/>
      <c r="AT1431" s="19"/>
      <c r="AU1431" s="19"/>
    </row>
    <row r="1432" spans="27:64">
      <c r="AA1432" s="19"/>
      <c r="AB1432" s="19"/>
      <c r="AC1432" s="19"/>
      <c r="AD1432" s="19"/>
      <c r="AE1432" s="19"/>
      <c r="AG1432" s="137"/>
      <c r="AN1432" s="19"/>
      <c r="AO1432" s="19"/>
      <c r="AP1432" s="19"/>
      <c r="AQ1432" s="19"/>
      <c r="AR1432" s="19"/>
      <c r="AS1432" s="19"/>
      <c r="AT1432" s="19"/>
      <c r="AU1432" s="19"/>
    </row>
    <row r="1433" spans="27:64">
      <c r="AA1433" s="19"/>
      <c r="AB1433" s="19"/>
      <c r="AC1433" s="19"/>
      <c r="AD1433" s="19"/>
      <c r="AE1433" s="19"/>
      <c r="AG1433" s="137"/>
      <c r="AN1433" s="19"/>
      <c r="AO1433" s="19"/>
      <c r="AP1433" s="19"/>
      <c r="AQ1433" s="19"/>
      <c r="AR1433" s="19"/>
      <c r="AS1433" s="19"/>
      <c r="AT1433" s="19"/>
      <c r="AU1433" s="19"/>
    </row>
    <row r="1434" spans="27:64">
      <c r="AA1434" s="19"/>
      <c r="AB1434" s="19"/>
      <c r="AC1434" s="19"/>
      <c r="AD1434" s="19"/>
      <c r="AE1434" s="19"/>
      <c r="AG1434" s="137"/>
      <c r="AN1434" s="19"/>
      <c r="AO1434" s="19"/>
      <c r="AP1434" s="19"/>
      <c r="AQ1434" s="19"/>
      <c r="AR1434" s="19"/>
      <c r="AS1434" s="19"/>
      <c r="AT1434" s="19"/>
      <c r="AU1434" s="19"/>
    </row>
    <row r="1435" spans="27:64">
      <c r="AA1435" s="19"/>
      <c r="AB1435" s="19"/>
      <c r="AC1435" s="19"/>
      <c r="AD1435" s="19"/>
      <c r="AE1435" s="19"/>
      <c r="AG1435" s="137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</row>
    <row r="1436" spans="27:64">
      <c r="AA1436" s="19"/>
      <c r="AB1436" s="19"/>
      <c r="AC1436" s="19"/>
      <c r="AD1436" s="19"/>
      <c r="AE1436" s="19"/>
      <c r="AG1436" s="137"/>
      <c r="AN1436" s="19"/>
      <c r="AO1436" s="19"/>
      <c r="AP1436" s="19"/>
      <c r="AQ1436" s="19"/>
      <c r="AR1436" s="19"/>
      <c r="AS1436" s="19"/>
      <c r="AT1436" s="19"/>
      <c r="AU1436" s="19"/>
    </row>
    <row r="1437" spans="27:64">
      <c r="AA1437" s="19"/>
      <c r="AB1437" s="19"/>
      <c r="AC1437" s="19"/>
      <c r="AD1437" s="19"/>
      <c r="AE1437" s="19"/>
      <c r="AG1437" s="137"/>
      <c r="AN1437" s="19"/>
      <c r="AO1437" s="19"/>
      <c r="AP1437" s="19"/>
      <c r="AQ1437" s="19"/>
      <c r="AR1437" s="19"/>
      <c r="AS1437" s="19"/>
      <c r="AT1437" s="19"/>
      <c r="AU1437" s="19"/>
      <c r="AV1437" s="19"/>
    </row>
    <row r="1438" spans="27:64">
      <c r="AA1438" s="19"/>
      <c r="AB1438" s="19"/>
      <c r="AC1438" s="19"/>
      <c r="AD1438" s="19"/>
      <c r="AE1438" s="19"/>
      <c r="AG1438" s="137"/>
      <c r="AN1438" s="19"/>
      <c r="AO1438" s="19"/>
      <c r="AP1438" s="19"/>
      <c r="AQ1438" s="19"/>
      <c r="AR1438" s="19"/>
      <c r="AS1438" s="19"/>
      <c r="AT1438" s="19"/>
      <c r="AU1438" s="19"/>
      <c r="AV1438" s="19"/>
    </row>
    <row r="1439" spans="27:64">
      <c r="AA1439" s="19"/>
      <c r="AB1439" s="19"/>
      <c r="AC1439" s="19"/>
      <c r="AD1439" s="19"/>
      <c r="AE1439" s="19"/>
      <c r="AG1439" s="137"/>
      <c r="AN1439" s="19"/>
      <c r="AO1439" s="19"/>
      <c r="AP1439" s="19"/>
      <c r="AQ1439" s="19"/>
      <c r="AR1439" s="19"/>
      <c r="AS1439" s="19"/>
      <c r="AT1439" s="19"/>
      <c r="AU1439" s="19"/>
      <c r="AV1439" s="19"/>
    </row>
    <row r="1440" spans="27:64">
      <c r="AA1440" s="19"/>
      <c r="AB1440" s="19"/>
      <c r="AC1440" s="19"/>
      <c r="AD1440" s="19"/>
      <c r="AE1440" s="19"/>
      <c r="AG1440" s="137"/>
      <c r="AN1440" s="19"/>
      <c r="AO1440" s="19"/>
      <c r="AP1440" s="19"/>
      <c r="AQ1440" s="19"/>
      <c r="AR1440" s="19"/>
      <c r="AS1440" s="19"/>
      <c r="AT1440" s="19"/>
      <c r="AU1440" s="19"/>
      <c r="AV1440" s="19"/>
      <c r="AX1440" s="19"/>
    </row>
    <row r="1441" spans="27:64">
      <c r="AA1441" s="19"/>
      <c r="AB1441" s="19"/>
      <c r="AC1441" s="19"/>
      <c r="AD1441" s="19"/>
      <c r="AE1441" s="19"/>
      <c r="AG1441" s="137"/>
      <c r="AN1441" s="19"/>
      <c r="AO1441" s="19"/>
      <c r="AP1441" s="19"/>
      <c r="AQ1441" s="19"/>
      <c r="AR1441" s="19"/>
      <c r="AS1441" s="19"/>
      <c r="AT1441" s="19"/>
      <c r="AU1441" s="19"/>
      <c r="AV1441" s="19"/>
      <c r="AX1441" s="19"/>
    </row>
    <row r="1442" spans="27:64">
      <c r="AA1442" s="19"/>
      <c r="AB1442" s="19"/>
      <c r="AC1442" s="19"/>
      <c r="AD1442" s="19"/>
      <c r="AE1442" s="19"/>
      <c r="AG1442" s="137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  <c r="BA1442" s="19"/>
      <c r="BB1442" s="19"/>
      <c r="BC1442" s="19"/>
      <c r="BD1442" s="19"/>
      <c r="BE1442" s="19"/>
      <c r="BF1442" s="19"/>
      <c r="BG1442" s="19"/>
      <c r="BH1442" s="19"/>
      <c r="BI1442" s="19"/>
      <c r="BJ1442" s="19"/>
      <c r="BK1442" s="19"/>
      <c r="BL1442" s="19"/>
    </row>
    <row r="1443" spans="27:64">
      <c r="AA1443" s="19"/>
      <c r="AB1443" s="19"/>
      <c r="AC1443" s="19"/>
      <c r="AD1443" s="19"/>
      <c r="AE1443" s="19"/>
      <c r="AG1443" s="137"/>
      <c r="AN1443" s="19"/>
      <c r="AO1443" s="19"/>
      <c r="AP1443" s="19"/>
      <c r="AQ1443" s="19"/>
      <c r="AR1443" s="19"/>
      <c r="AS1443" s="19"/>
      <c r="AT1443" s="19"/>
      <c r="AU1443" s="19"/>
    </row>
    <row r="1444" spans="27:64">
      <c r="AA1444" s="19"/>
      <c r="AB1444" s="19"/>
      <c r="AC1444" s="19"/>
      <c r="AD1444" s="19"/>
      <c r="AE1444" s="19"/>
      <c r="AG1444" s="137"/>
      <c r="AN1444" s="19"/>
      <c r="AO1444" s="19"/>
      <c r="AP1444" s="19"/>
      <c r="AQ1444" s="19"/>
      <c r="AR1444" s="19"/>
      <c r="AS1444" s="19"/>
      <c r="AT1444" s="19"/>
      <c r="AU1444" s="19"/>
    </row>
    <row r="1445" spans="27:64">
      <c r="AA1445" s="19"/>
      <c r="AB1445" s="19"/>
      <c r="AC1445" s="19"/>
      <c r="AD1445" s="19"/>
      <c r="AE1445" s="19"/>
      <c r="AG1445" s="137"/>
      <c r="AN1445" s="19"/>
      <c r="AO1445" s="19"/>
      <c r="AP1445" s="19"/>
      <c r="AQ1445" s="19"/>
      <c r="AR1445" s="19"/>
      <c r="AS1445" s="19"/>
      <c r="AT1445" s="19"/>
      <c r="AU1445" s="19"/>
    </row>
    <row r="1446" spans="27:64">
      <c r="AA1446" s="19"/>
      <c r="AB1446" s="19"/>
      <c r="AC1446" s="19"/>
      <c r="AD1446" s="19"/>
      <c r="AE1446" s="19"/>
      <c r="AG1446" s="137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  <c r="BA1446" s="19"/>
      <c r="BB1446" s="19"/>
      <c r="BC1446" s="19"/>
      <c r="BD1446" s="19"/>
      <c r="BE1446" s="19"/>
      <c r="BF1446" s="19"/>
      <c r="BG1446" s="19"/>
      <c r="BH1446" s="19"/>
      <c r="BI1446" s="19"/>
      <c r="BJ1446" s="19"/>
      <c r="BK1446" s="19"/>
      <c r="BL1446" s="19"/>
    </row>
    <row r="1447" spans="27:64">
      <c r="AA1447" s="19"/>
      <c r="AB1447" s="19"/>
      <c r="AC1447" s="19"/>
      <c r="AD1447" s="19"/>
      <c r="AE1447" s="19"/>
      <c r="AG1447" s="137"/>
      <c r="AN1447" s="19"/>
      <c r="AO1447" s="19"/>
      <c r="AP1447" s="19"/>
      <c r="AQ1447" s="19"/>
      <c r="AR1447" s="19"/>
      <c r="AS1447" s="19"/>
      <c r="AT1447" s="19"/>
      <c r="AU1447" s="19"/>
      <c r="AV1447" s="19"/>
      <c r="AX1447" s="19"/>
    </row>
    <row r="1448" spans="27:64">
      <c r="AA1448" s="19"/>
      <c r="AB1448" s="19"/>
      <c r="AC1448" s="19"/>
      <c r="AD1448" s="19"/>
      <c r="AE1448" s="19"/>
      <c r="AG1448" s="137"/>
      <c r="AN1448" s="19"/>
      <c r="AO1448" s="19"/>
      <c r="AP1448" s="19"/>
      <c r="AQ1448" s="19"/>
      <c r="AR1448" s="19"/>
      <c r="AS1448" s="19"/>
      <c r="AT1448" s="19"/>
      <c r="AU1448" s="19"/>
      <c r="AV1448" s="19"/>
      <c r="AX1448" s="19"/>
      <c r="AY1448" s="19"/>
      <c r="AZ1448" s="19"/>
      <c r="BA1448" s="19"/>
      <c r="BB1448" s="19"/>
      <c r="BC1448" s="19"/>
      <c r="BD1448" s="19"/>
      <c r="BE1448" s="19"/>
      <c r="BF1448" s="19"/>
      <c r="BG1448" s="19"/>
      <c r="BH1448" s="19"/>
      <c r="BI1448" s="19"/>
      <c r="BJ1448" s="19"/>
      <c r="BK1448" s="19"/>
      <c r="BL1448" s="19"/>
    </row>
    <row r="1449" spans="27:64">
      <c r="AA1449" s="19"/>
      <c r="AB1449" s="19"/>
      <c r="AC1449" s="19"/>
      <c r="AD1449" s="19"/>
      <c r="AE1449" s="19"/>
      <c r="AG1449" s="137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  <c r="BA1449" s="19"/>
      <c r="BB1449" s="19"/>
      <c r="BC1449" s="19"/>
      <c r="BD1449" s="19"/>
      <c r="BE1449" s="19"/>
      <c r="BF1449" s="19"/>
      <c r="BG1449" s="19"/>
      <c r="BH1449" s="19"/>
      <c r="BI1449" s="19"/>
      <c r="BJ1449" s="19"/>
      <c r="BK1449" s="19"/>
      <c r="BL1449" s="19"/>
    </row>
    <row r="1450" spans="27:64">
      <c r="AA1450" s="19"/>
      <c r="AB1450" s="19"/>
      <c r="AC1450" s="19"/>
      <c r="AD1450" s="19"/>
      <c r="AE1450" s="19"/>
      <c r="AG1450" s="137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  <c r="BA1450" s="19"/>
      <c r="BB1450" s="19"/>
      <c r="BC1450" s="19"/>
      <c r="BD1450" s="19"/>
      <c r="BE1450" s="19"/>
      <c r="BF1450" s="19"/>
      <c r="BG1450" s="19"/>
      <c r="BH1450" s="19"/>
      <c r="BI1450" s="19"/>
      <c r="BJ1450" s="19"/>
      <c r="BK1450" s="19"/>
      <c r="BL1450" s="19"/>
    </row>
    <row r="1451" spans="27:64">
      <c r="AA1451" s="19"/>
      <c r="AB1451" s="19"/>
      <c r="AC1451" s="19"/>
      <c r="AD1451" s="19"/>
      <c r="AE1451" s="19"/>
      <c r="AG1451" s="137"/>
      <c r="AN1451" s="19"/>
      <c r="AO1451" s="19"/>
      <c r="AP1451" s="19"/>
      <c r="AQ1451" s="19"/>
      <c r="AR1451" s="19"/>
      <c r="AS1451" s="19"/>
      <c r="AT1451" s="19"/>
      <c r="AU1451" s="19"/>
      <c r="AV1451" s="19"/>
    </row>
    <row r="1452" spans="27:64">
      <c r="AA1452" s="19"/>
      <c r="AB1452" s="19"/>
      <c r="AC1452" s="19"/>
      <c r="AD1452" s="19"/>
      <c r="AE1452" s="19"/>
      <c r="AG1452" s="137"/>
      <c r="AN1452" s="19"/>
      <c r="AO1452" s="19"/>
      <c r="AP1452" s="19"/>
      <c r="AQ1452" s="19"/>
      <c r="AR1452" s="19"/>
      <c r="AS1452" s="19"/>
      <c r="AT1452" s="19"/>
      <c r="AU1452" s="19"/>
    </row>
    <row r="1453" spans="27:64">
      <c r="AA1453" s="19"/>
      <c r="AB1453" s="19"/>
      <c r="AC1453" s="19"/>
      <c r="AD1453" s="19"/>
      <c r="AE1453" s="19"/>
      <c r="AG1453" s="137"/>
      <c r="AN1453" s="19"/>
      <c r="AO1453" s="19"/>
      <c r="AP1453" s="19"/>
      <c r="AQ1453" s="19"/>
      <c r="AR1453" s="19"/>
      <c r="AS1453" s="19"/>
      <c r="AT1453" s="19"/>
      <c r="AU1453" s="19"/>
      <c r="AV1453" s="19"/>
      <c r="AX1453" s="19"/>
    </row>
    <row r="1454" spans="27:64">
      <c r="AA1454" s="19"/>
      <c r="AB1454" s="19"/>
      <c r="AC1454" s="19"/>
      <c r="AD1454" s="19"/>
      <c r="AE1454" s="19"/>
      <c r="AG1454" s="137"/>
      <c r="AN1454" s="19"/>
      <c r="AO1454" s="19"/>
      <c r="AP1454" s="19"/>
      <c r="AQ1454" s="19"/>
      <c r="AR1454" s="19"/>
      <c r="AS1454" s="19"/>
      <c r="AT1454" s="19"/>
      <c r="AU1454" s="19"/>
      <c r="AV1454" s="19"/>
      <c r="AX1454" s="19"/>
      <c r="AY1454" s="19"/>
      <c r="AZ1454" s="19"/>
      <c r="BA1454" s="19"/>
      <c r="BB1454" s="19"/>
      <c r="BC1454" s="19"/>
      <c r="BD1454" s="19"/>
      <c r="BE1454" s="19"/>
      <c r="BF1454" s="19"/>
      <c r="BG1454" s="19"/>
      <c r="BH1454" s="19"/>
      <c r="BI1454" s="19"/>
      <c r="BJ1454" s="19"/>
      <c r="BK1454" s="19"/>
      <c r="BL1454" s="19"/>
    </row>
    <row r="1455" spans="27:64">
      <c r="AA1455" s="19"/>
      <c r="AB1455" s="19"/>
      <c r="AC1455" s="19"/>
      <c r="AD1455" s="19"/>
      <c r="AE1455" s="19"/>
      <c r="AG1455" s="137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  <c r="BA1455" s="19"/>
      <c r="BB1455" s="19"/>
      <c r="BC1455" s="19"/>
      <c r="BD1455" s="19"/>
      <c r="BE1455" s="19"/>
      <c r="BF1455" s="19"/>
      <c r="BG1455" s="19"/>
      <c r="BH1455" s="19"/>
      <c r="BI1455" s="19"/>
      <c r="BJ1455" s="19"/>
      <c r="BK1455" s="19"/>
      <c r="BL1455" s="19"/>
    </row>
    <row r="1456" spans="27:64">
      <c r="AA1456" s="19"/>
      <c r="AB1456" s="19"/>
      <c r="AC1456" s="19"/>
      <c r="AD1456" s="19"/>
      <c r="AE1456" s="19"/>
      <c r="AG1456" s="137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  <c r="BA1456" s="19"/>
      <c r="BB1456" s="19"/>
      <c r="BC1456" s="19"/>
      <c r="BD1456" s="19"/>
      <c r="BE1456" s="19"/>
      <c r="BF1456" s="19"/>
      <c r="BG1456" s="19"/>
      <c r="BH1456" s="19"/>
      <c r="BI1456" s="19"/>
      <c r="BJ1456" s="19"/>
      <c r="BK1456" s="19"/>
      <c r="BL1456" s="19"/>
    </row>
    <row r="1457" spans="27:64">
      <c r="AA1457" s="19"/>
      <c r="AB1457" s="19"/>
      <c r="AC1457" s="19"/>
      <c r="AD1457" s="19"/>
      <c r="AE1457" s="19"/>
      <c r="AG1457" s="137"/>
      <c r="AN1457" s="19"/>
      <c r="AO1457" s="19"/>
      <c r="AP1457" s="19"/>
      <c r="AQ1457" s="19"/>
      <c r="AR1457" s="19"/>
      <c r="AS1457" s="19"/>
      <c r="AT1457" s="19"/>
      <c r="AU1457" s="19"/>
    </row>
    <row r="1458" spans="27:64">
      <c r="AA1458" s="19"/>
      <c r="AB1458" s="19"/>
      <c r="AC1458" s="19"/>
      <c r="AD1458" s="19"/>
      <c r="AE1458" s="19"/>
      <c r="AG1458" s="137"/>
      <c r="AN1458" s="19"/>
      <c r="AO1458" s="19"/>
      <c r="AP1458" s="19"/>
      <c r="AQ1458" s="19"/>
      <c r="AR1458" s="19"/>
      <c r="AS1458" s="19"/>
      <c r="AT1458" s="19"/>
      <c r="AU1458" s="19"/>
    </row>
    <row r="1459" spans="27:64">
      <c r="AA1459" s="19"/>
      <c r="AB1459" s="19"/>
      <c r="AC1459" s="19"/>
      <c r="AD1459" s="19"/>
      <c r="AE1459" s="19"/>
      <c r="AG1459" s="137"/>
      <c r="AN1459" s="19"/>
      <c r="AO1459" s="19"/>
      <c r="AP1459" s="19"/>
      <c r="AQ1459" s="19"/>
      <c r="AR1459" s="19"/>
      <c r="AS1459" s="19"/>
      <c r="AT1459" s="19"/>
      <c r="AU1459" s="19"/>
      <c r="AV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</row>
    <row r="1460" spans="27:64">
      <c r="AA1460" s="19"/>
      <c r="AB1460" s="19"/>
      <c r="AC1460" s="19"/>
      <c r="AD1460" s="19"/>
      <c r="AE1460" s="19"/>
      <c r="AG1460" s="137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  <c r="BA1460" s="19"/>
      <c r="BB1460" s="19"/>
      <c r="BC1460" s="19"/>
      <c r="BD1460" s="19"/>
      <c r="BE1460" s="19"/>
      <c r="BF1460" s="19"/>
      <c r="BG1460" s="19"/>
      <c r="BH1460" s="19"/>
      <c r="BI1460" s="19"/>
      <c r="BJ1460" s="19"/>
      <c r="BK1460" s="19"/>
      <c r="BL1460" s="19"/>
    </row>
    <row r="1461" spans="27:64">
      <c r="AA1461" s="19"/>
      <c r="AB1461" s="19"/>
      <c r="AC1461" s="19"/>
      <c r="AD1461" s="19"/>
      <c r="AE1461" s="19"/>
      <c r="AG1461" s="137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  <c r="BA1461" s="19"/>
      <c r="BB1461" s="19"/>
      <c r="BC1461" s="19"/>
      <c r="BD1461" s="19"/>
      <c r="BE1461" s="19"/>
      <c r="BF1461" s="19"/>
      <c r="BG1461" s="19"/>
      <c r="BH1461" s="19"/>
      <c r="BI1461" s="19"/>
      <c r="BJ1461" s="19"/>
      <c r="BK1461" s="19"/>
      <c r="BL1461" s="19"/>
    </row>
    <row r="1462" spans="27:64">
      <c r="AA1462" s="19"/>
      <c r="AB1462" s="19"/>
      <c r="AC1462" s="19"/>
      <c r="AD1462" s="19"/>
      <c r="AE1462" s="19"/>
      <c r="AG1462" s="137"/>
      <c r="AN1462" s="19"/>
      <c r="AO1462" s="19"/>
      <c r="AP1462" s="19"/>
      <c r="AQ1462" s="19"/>
      <c r="AR1462" s="19"/>
      <c r="AS1462" s="19"/>
      <c r="AT1462" s="19"/>
      <c r="AU1462" s="19"/>
    </row>
    <row r="1463" spans="27:64">
      <c r="AA1463" s="19"/>
      <c r="AB1463" s="19"/>
      <c r="AC1463" s="19"/>
      <c r="AD1463" s="19"/>
      <c r="AE1463" s="19"/>
      <c r="AG1463" s="137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  <c r="BA1463" s="19"/>
      <c r="BB1463" s="19"/>
      <c r="BC1463" s="19"/>
      <c r="BD1463" s="19"/>
      <c r="BE1463" s="19"/>
      <c r="BF1463" s="19"/>
      <c r="BG1463" s="19"/>
      <c r="BH1463" s="19"/>
      <c r="BI1463" s="19"/>
      <c r="BJ1463" s="19"/>
      <c r="BK1463" s="19"/>
      <c r="BL1463" s="19"/>
    </row>
    <row r="1464" spans="27:64">
      <c r="AA1464" s="19"/>
      <c r="AB1464" s="19"/>
      <c r="AC1464" s="19"/>
      <c r="AD1464" s="19"/>
      <c r="AE1464" s="19"/>
      <c r="AG1464" s="137"/>
      <c r="AN1464" s="19"/>
      <c r="AO1464" s="19"/>
      <c r="AP1464" s="19"/>
      <c r="AQ1464" s="19"/>
      <c r="AR1464" s="19"/>
      <c r="AS1464" s="19"/>
      <c r="AT1464" s="19"/>
      <c r="AU1464" s="19"/>
      <c r="AV1464" s="19"/>
    </row>
    <row r="1465" spans="27:64">
      <c r="AA1465" s="19"/>
      <c r="AB1465" s="19"/>
      <c r="AC1465" s="19"/>
      <c r="AD1465" s="19"/>
      <c r="AE1465" s="19"/>
      <c r="AG1465" s="137"/>
      <c r="AN1465" s="19"/>
      <c r="AO1465" s="19"/>
      <c r="AP1465" s="19"/>
      <c r="AQ1465" s="19"/>
      <c r="AR1465" s="19"/>
      <c r="AS1465" s="19"/>
      <c r="AT1465" s="19"/>
      <c r="AU1465" s="19"/>
      <c r="AV1465" s="19"/>
    </row>
    <row r="1466" spans="27:64">
      <c r="AA1466" s="19"/>
      <c r="AB1466" s="19"/>
      <c r="AC1466" s="19"/>
      <c r="AD1466" s="19"/>
      <c r="AE1466" s="19"/>
      <c r="AG1466" s="137"/>
      <c r="AN1466" s="19"/>
      <c r="AO1466" s="19"/>
      <c r="AP1466" s="19"/>
      <c r="AQ1466" s="19"/>
      <c r="AR1466" s="19"/>
      <c r="AS1466" s="19"/>
      <c r="AT1466" s="19"/>
      <c r="AU1466" s="19"/>
      <c r="AV1466" s="19"/>
    </row>
    <row r="1467" spans="27:64">
      <c r="AA1467" s="19"/>
      <c r="AB1467" s="19"/>
      <c r="AC1467" s="19"/>
      <c r="AD1467" s="19"/>
      <c r="AE1467" s="19"/>
      <c r="AG1467" s="137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  <c r="BA1467" s="19"/>
      <c r="BB1467" s="19"/>
      <c r="BC1467" s="19"/>
      <c r="BD1467" s="19"/>
      <c r="BE1467" s="19"/>
      <c r="BF1467" s="19"/>
      <c r="BG1467" s="19"/>
      <c r="BH1467" s="19"/>
      <c r="BI1467" s="19"/>
      <c r="BJ1467" s="19"/>
      <c r="BK1467" s="19"/>
      <c r="BL1467" s="19"/>
    </row>
    <row r="1468" spans="27:64">
      <c r="AA1468" s="19"/>
      <c r="AB1468" s="19"/>
      <c r="AC1468" s="19"/>
      <c r="AD1468" s="19"/>
      <c r="AE1468" s="19"/>
      <c r="AG1468" s="137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  <c r="BA1468" s="19"/>
      <c r="BB1468" s="19"/>
      <c r="BC1468" s="19"/>
      <c r="BD1468" s="19"/>
      <c r="BE1468" s="19"/>
      <c r="BF1468" s="19"/>
      <c r="BG1468" s="19"/>
      <c r="BH1468" s="19"/>
      <c r="BI1468" s="19"/>
      <c r="BJ1468" s="19"/>
      <c r="BK1468" s="19"/>
      <c r="BL1468" s="19"/>
    </row>
    <row r="1469" spans="27:64">
      <c r="AA1469" s="19"/>
      <c r="AB1469" s="19"/>
      <c r="AC1469" s="19"/>
      <c r="AD1469" s="19"/>
      <c r="AE1469" s="19"/>
      <c r="AG1469" s="137"/>
      <c r="AN1469" s="19"/>
      <c r="AO1469" s="19"/>
      <c r="AP1469" s="19"/>
      <c r="AQ1469" s="19"/>
      <c r="AR1469" s="19"/>
      <c r="AS1469" s="19"/>
      <c r="AT1469" s="19"/>
      <c r="AU1469" s="19"/>
    </row>
    <row r="1470" spans="27:64">
      <c r="AA1470" s="19"/>
      <c r="AB1470" s="19"/>
      <c r="AC1470" s="19"/>
      <c r="AD1470" s="19"/>
      <c r="AE1470" s="19"/>
      <c r="AG1470" s="137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  <c r="BA1470" s="19"/>
      <c r="BB1470" s="19"/>
      <c r="BC1470" s="19"/>
      <c r="BD1470" s="19"/>
      <c r="BE1470" s="19"/>
      <c r="BF1470" s="19"/>
      <c r="BG1470" s="19"/>
      <c r="BH1470" s="19"/>
      <c r="BI1470" s="19"/>
      <c r="BJ1470" s="19"/>
      <c r="BK1470" s="19"/>
      <c r="BL1470" s="19"/>
    </row>
    <row r="1471" spans="27:64">
      <c r="AA1471" s="19"/>
      <c r="AB1471" s="19"/>
      <c r="AC1471" s="19"/>
      <c r="AD1471" s="19"/>
      <c r="AE1471" s="19"/>
      <c r="AG1471" s="137"/>
      <c r="AN1471" s="19"/>
      <c r="AO1471" s="19"/>
      <c r="AP1471" s="19"/>
      <c r="AQ1471" s="19"/>
      <c r="AR1471" s="19"/>
      <c r="AS1471" s="19"/>
      <c r="AT1471" s="19"/>
      <c r="AU1471" s="19"/>
      <c r="AV1471" s="19"/>
    </row>
    <row r="1472" spans="27:64">
      <c r="AA1472" s="19"/>
      <c r="AB1472" s="19"/>
      <c r="AC1472" s="19"/>
      <c r="AD1472" s="19"/>
      <c r="AE1472" s="19"/>
      <c r="AG1472" s="137"/>
      <c r="AN1472" s="19"/>
      <c r="AO1472" s="19"/>
      <c r="AP1472" s="19"/>
      <c r="AQ1472" s="19"/>
      <c r="AR1472" s="19"/>
      <c r="AS1472" s="19"/>
      <c r="AT1472" s="19"/>
      <c r="AU1472" s="19"/>
      <c r="AV1472" s="19"/>
    </row>
    <row r="1473" spans="27:64">
      <c r="AA1473" s="19"/>
      <c r="AB1473" s="19"/>
      <c r="AC1473" s="19"/>
      <c r="AD1473" s="19"/>
      <c r="AE1473" s="19"/>
      <c r="AG1473" s="137"/>
      <c r="AN1473" s="19"/>
      <c r="AO1473" s="19"/>
      <c r="AP1473" s="19"/>
      <c r="AQ1473" s="19"/>
      <c r="AR1473" s="19"/>
      <c r="AS1473" s="19"/>
      <c r="AT1473" s="19"/>
      <c r="AU1473" s="19"/>
    </row>
    <row r="1474" spans="27:64">
      <c r="AA1474" s="19"/>
      <c r="AB1474" s="19"/>
      <c r="AC1474" s="19"/>
      <c r="AD1474" s="19"/>
      <c r="AE1474" s="19"/>
      <c r="AG1474" s="137"/>
      <c r="AN1474" s="19"/>
      <c r="AO1474" s="19"/>
      <c r="AP1474" s="19"/>
      <c r="AQ1474" s="19"/>
      <c r="AR1474" s="19"/>
      <c r="AS1474" s="19"/>
      <c r="AT1474" s="19"/>
      <c r="AU1474" s="19"/>
      <c r="AV1474" s="19"/>
      <c r="AX1474" s="19"/>
      <c r="AY1474" s="19"/>
      <c r="AZ1474" s="19"/>
      <c r="BA1474" s="19"/>
      <c r="BB1474" s="19"/>
      <c r="BC1474" s="19"/>
      <c r="BD1474" s="19"/>
      <c r="BE1474" s="19"/>
      <c r="BF1474" s="19"/>
      <c r="BG1474" s="19"/>
      <c r="BH1474" s="19"/>
      <c r="BI1474" s="19"/>
      <c r="BJ1474" s="19"/>
      <c r="BK1474" s="19"/>
      <c r="BL1474" s="19"/>
    </row>
    <row r="1475" spans="27:64">
      <c r="AA1475" s="19"/>
      <c r="AB1475" s="19"/>
      <c r="AC1475" s="19"/>
      <c r="AD1475" s="19"/>
      <c r="AE1475" s="19"/>
      <c r="AG1475" s="137"/>
      <c r="AN1475" s="19"/>
      <c r="AO1475" s="19"/>
      <c r="AP1475" s="19"/>
      <c r="AQ1475" s="19"/>
      <c r="AR1475" s="19"/>
      <c r="AS1475" s="19"/>
      <c r="AT1475" s="19"/>
      <c r="AU1475" s="19"/>
      <c r="AV1475" s="19"/>
      <c r="AX1475" s="19"/>
    </row>
    <row r="1476" spans="27:64">
      <c r="AA1476" s="19"/>
      <c r="AB1476" s="19"/>
      <c r="AC1476" s="19"/>
      <c r="AD1476" s="19"/>
      <c r="AE1476" s="19"/>
      <c r="AG1476" s="137"/>
      <c r="AN1476" s="19"/>
      <c r="AO1476" s="19"/>
      <c r="AP1476" s="19"/>
      <c r="AQ1476" s="19"/>
      <c r="AR1476" s="19"/>
      <c r="AS1476" s="19"/>
      <c r="AT1476" s="19"/>
      <c r="AU1476" s="19"/>
      <c r="AV1476" s="19"/>
      <c r="AX1476" s="19"/>
    </row>
    <row r="1477" spans="27:64">
      <c r="AA1477" s="19"/>
      <c r="AB1477" s="19"/>
      <c r="AC1477" s="19"/>
      <c r="AD1477" s="19"/>
      <c r="AE1477" s="19"/>
      <c r="AG1477" s="137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  <c r="BA1477" s="19"/>
      <c r="BB1477" s="19"/>
      <c r="BC1477" s="19"/>
      <c r="BD1477" s="19"/>
      <c r="BE1477" s="19"/>
      <c r="BF1477" s="19"/>
      <c r="BG1477" s="19"/>
      <c r="BH1477" s="19"/>
      <c r="BI1477" s="19"/>
      <c r="BJ1477" s="19"/>
      <c r="BK1477" s="19"/>
      <c r="BL1477" s="19"/>
    </row>
    <row r="1478" spans="27:64">
      <c r="AA1478" s="19"/>
      <c r="AB1478" s="19"/>
      <c r="AC1478" s="19"/>
      <c r="AD1478" s="19"/>
      <c r="AE1478" s="19"/>
      <c r="AG1478" s="137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  <c r="BA1478" s="19"/>
      <c r="BB1478" s="19"/>
      <c r="BC1478" s="19"/>
      <c r="BD1478" s="19"/>
      <c r="BE1478" s="19"/>
      <c r="BF1478" s="19"/>
      <c r="BG1478" s="19"/>
      <c r="BH1478" s="19"/>
      <c r="BI1478" s="19"/>
      <c r="BJ1478" s="19"/>
      <c r="BK1478" s="19"/>
      <c r="BL1478" s="19"/>
    </row>
    <row r="1479" spans="27:64">
      <c r="AA1479" s="19"/>
      <c r="AB1479" s="19"/>
      <c r="AC1479" s="19"/>
      <c r="AD1479" s="19"/>
      <c r="AE1479" s="19"/>
      <c r="AG1479" s="137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  <c r="BA1479" s="19"/>
      <c r="BB1479" s="19"/>
      <c r="BC1479" s="19"/>
      <c r="BD1479" s="19"/>
      <c r="BE1479" s="19"/>
      <c r="BF1479" s="19"/>
      <c r="BG1479" s="19"/>
      <c r="BH1479" s="19"/>
      <c r="BI1479" s="19"/>
      <c r="BJ1479" s="19"/>
      <c r="BK1479" s="19"/>
      <c r="BL1479" s="19"/>
    </row>
    <row r="1480" spans="27:64">
      <c r="AA1480" s="19"/>
      <c r="AB1480" s="19"/>
      <c r="AC1480" s="19"/>
      <c r="AD1480" s="19"/>
      <c r="AE1480" s="19"/>
      <c r="AG1480" s="137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  <c r="BA1480" s="19"/>
      <c r="BB1480" s="19"/>
      <c r="BC1480" s="19"/>
      <c r="BD1480" s="19"/>
      <c r="BE1480" s="19"/>
      <c r="BF1480" s="19"/>
      <c r="BG1480" s="19"/>
      <c r="BH1480" s="19"/>
      <c r="BI1480" s="19"/>
      <c r="BJ1480" s="19"/>
      <c r="BK1480" s="19"/>
      <c r="BL1480" s="19"/>
    </row>
    <row r="1481" spans="27:64">
      <c r="AA1481" s="19"/>
      <c r="AB1481" s="19"/>
      <c r="AC1481" s="19"/>
      <c r="AD1481" s="19"/>
      <c r="AE1481" s="19"/>
      <c r="AG1481" s="137"/>
      <c r="AN1481" s="19"/>
      <c r="AO1481" s="19"/>
      <c r="AP1481" s="19"/>
      <c r="AQ1481" s="19"/>
      <c r="AR1481" s="19"/>
      <c r="AS1481" s="19"/>
      <c r="AT1481" s="19"/>
      <c r="AU1481" s="19"/>
      <c r="AV1481" s="19"/>
    </row>
    <row r="1482" spans="27:64">
      <c r="AA1482" s="19"/>
      <c r="AB1482" s="19"/>
      <c r="AC1482" s="19"/>
      <c r="AD1482" s="19"/>
      <c r="AE1482" s="19"/>
      <c r="AG1482" s="137"/>
      <c r="AN1482" s="19"/>
      <c r="AO1482" s="19"/>
      <c r="AP1482" s="19"/>
      <c r="AQ1482" s="19"/>
      <c r="AR1482" s="19"/>
      <c r="AS1482" s="19"/>
      <c r="AT1482" s="19"/>
      <c r="AU1482" s="19"/>
    </row>
    <row r="1483" spans="27:64">
      <c r="AA1483" s="19"/>
      <c r="AB1483" s="19"/>
      <c r="AC1483" s="19"/>
      <c r="AD1483" s="19"/>
      <c r="AE1483" s="19"/>
      <c r="AG1483" s="137"/>
      <c r="AN1483" s="19"/>
      <c r="AO1483" s="19"/>
      <c r="AP1483" s="19"/>
      <c r="AQ1483" s="19"/>
      <c r="AR1483" s="19"/>
      <c r="AS1483" s="19"/>
      <c r="AT1483" s="19"/>
      <c r="AU1483" s="19"/>
    </row>
    <row r="1484" spans="27:64">
      <c r="AA1484" s="19"/>
      <c r="AB1484" s="19"/>
      <c r="AC1484" s="19"/>
      <c r="AD1484" s="19"/>
      <c r="AE1484" s="19"/>
      <c r="AG1484" s="137"/>
      <c r="AN1484" s="19"/>
      <c r="AO1484" s="19"/>
      <c r="AP1484" s="19"/>
      <c r="AQ1484" s="19"/>
      <c r="AR1484" s="19"/>
      <c r="AS1484" s="19"/>
      <c r="AT1484" s="19"/>
      <c r="AU1484" s="19"/>
      <c r="AV1484" s="19"/>
    </row>
    <row r="1485" spans="27:64">
      <c r="AA1485" s="19"/>
      <c r="AB1485" s="19"/>
      <c r="AC1485" s="19"/>
      <c r="AD1485" s="19"/>
      <c r="AE1485" s="19"/>
      <c r="AG1485" s="137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  <c r="BA1485" s="19"/>
      <c r="BB1485" s="19"/>
      <c r="BC1485" s="19"/>
      <c r="BD1485" s="19"/>
      <c r="BE1485" s="19"/>
      <c r="BF1485" s="19"/>
      <c r="BG1485" s="19"/>
      <c r="BH1485" s="19"/>
      <c r="BI1485" s="19"/>
      <c r="BJ1485" s="19"/>
      <c r="BK1485" s="19"/>
      <c r="BL1485" s="19"/>
    </row>
    <row r="1486" spans="27:64">
      <c r="AA1486" s="19"/>
      <c r="AB1486" s="19"/>
      <c r="AC1486" s="19"/>
      <c r="AD1486" s="19"/>
      <c r="AE1486" s="19"/>
      <c r="AG1486" s="137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  <c r="BA1486" s="19"/>
      <c r="BB1486" s="19"/>
      <c r="BC1486" s="19"/>
      <c r="BD1486" s="19"/>
      <c r="BE1486" s="19"/>
      <c r="BF1486" s="19"/>
      <c r="BG1486" s="19"/>
      <c r="BH1486" s="19"/>
      <c r="BI1486" s="19"/>
      <c r="BJ1486" s="19"/>
      <c r="BK1486" s="19"/>
      <c r="BL1486" s="19"/>
    </row>
    <row r="1487" spans="27:64">
      <c r="AA1487" s="19"/>
      <c r="AB1487" s="19"/>
      <c r="AC1487" s="19"/>
      <c r="AD1487" s="19"/>
      <c r="AE1487" s="19"/>
      <c r="AG1487" s="137"/>
      <c r="AN1487" s="19"/>
      <c r="AO1487" s="19"/>
      <c r="AP1487" s="19"/>
      <c r="AQ1487" s="19"/>
      <c r="AR1487" s="19"/>
      <c r="AS1487" s="19"/>
      <c r="AT1487" s="19"/>
      <c r="AU1487" s="19"/>
    </row>
    <row r="1488" spans="27:64">
      <c r="AA1488" s="19"/>
      <c r="AB1488" s="19"/>
      <c r="AC1488" s="19"/>
      <c r="AD1488" s="19"/>
      <c r="AE1488" s="19"/>
      <c r="AG1488" s="137"/>
      <c r="AN1488" s="19"/>
      <c r="AO1488" s="19"/>
      <c r="AP1488" s="19"/>
      <c r="AQ1488" s="19"/>
      <c r="AR1488" s="19"/>
      <c r="AS1488" s="19"/>
      <c r="AT1488" s="19"/>
      <c r="AU1488" s="19"/>
      <c r="AV1488" s="19"/>
      <c r="AX1488" s="19"/>
    </row>
    <row r="1489" spans="27:64">
      <c r="AA1489" s="19"/>
      <c r="AB1489" s="19"/>
      <c r="AC1489" s="19"/>
      <c r="AD1489" s="19"/>
      <c r="AE1489" s="19"/>
      <c r="AG1489" s="137"/>
      <c r="AN1489" s="19"/>
      <c r="AO1489" s="19"/>
      <c r="AP1489" s="19"/>
      <c r="AQ1489" s="19"/>
      <c r="AR1489" s="19"/>
      <c r="AS1489" s="19"/>
      <c r="AT1489" s="19"/>
      <c r="AU1489" s="19"/>
      <c r="AV1489" s="19"/>
    </row>
    <row r="1490" spans="27:64">
      <c r="AA1490" s="19"/>
      <c r="AB1490" s="19"/>
      <c r="AC1490" s="19"/>
      <c r="AD1490" s="19"/>
      <c r="AE1490" s="19"/>
      <c r="AG1490" s="137"/>
      <c r="AN1490" s="19"/>
      <c r="AO1490" s="19"/>
      <c r="AP1490" s="19"/>
      <c r="AQ1490" s="19"/>
      <c r="AR1490" s="19"/>
      <c r="AS1490" s="19"/>
      <c r="AT1490" s="19"/>
      <c r="AU1490" s="19"/>
    </row>
    <row r="1491" spans="27:64">
      <c r="AA1491" s="19"/>
      <c r="AB1491" s="19"/>
      <c r="AC1491" s="19"/>
      <c r="AD1491" s="19"/>
      <c r="AE1491" s="19"/>
      <c r="AG1491" s="137"/>
      <c r="AN1491" s="19"/>
      <c r="AO1491" s="19"/>
      <c r="AP1491" s="19"/>
      <c r="AQ1491" s="19"/>
      <c r="AR1491" s="19"/>
      <c r="AS1491" s="19"/>
      <c r="AT1491" s="19"/>
      <c r="AU1491" s="19"/>
    </row>
    <row r="1492" spans="27:64">
      <c r="AA1492" s="19"/>
      <c r="AB1492" s="19"/>
      <c r="AC1492" s="19"/>
      <c r="AD1492" s="19"/>
      <c r="AE1492" s="19"/>
      <c r="AG1492" s="137"/>
      <c r="AN1492" s="19"/>
      <c r="AO1492" s="19"/>
      <c r="AP1492" s="19"/>
      <c r="AQ1492" s="19"/>
      <c r="AR1492" s="19"/>
      <c r="AS1492" s="19"/>
      <c r="AT1492" s="19"/>
      <c r="AU1492" s="19"/>
    </row>
    <row r="1493" spans="27:64">
      <c r="AA1493" s="19"/>
      <c r="AB1493" s="19"/>
      <c r="AC1493" s="19"/>
      <c r="AD1493" s="19"/>
      <c r="AE1493" s="19"/>
      <c r="AG1493" s="137"/>
      <c r="AN1493" s="19"/>
      <c r="AO1493" s="19"/>
      <c r="AP1493" s="19"/>
      <c r="AQ1493" s="19"/>
      <c r="AR1493" s="19"/>
      <c r="AS1493" s="19"/>
      <c r="AT1493" s="19"/>
      <c r="AU1493" s="19"/>
    </row>
    <row r="1494" spans="27:64">
      <c r="AA1494" s="19"/>
      <c r="AB1494" s="19"/>
      <c r="AC1494" s="19"/>
      <c r="AD1494" s="19"/>
      <c r="AE1494" s="19"/>
      <c r="AG1494" s="137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19"/>
      <c r="BC1494" s="19"/>
      <c r="BD1494" s="19"/>
      <c r="BE1494" s="19"/>
      <c r="BF1494" s="19"/>
      <c r="BG1494" s="19"/>
      <c r="BH1494" s="19"/>
      <c r="BI1494" s="19"/>
      <c r="BJ1494" s="19"/>
      <c r="BK1494" s="19"/>
      <c r="BL1494" s="19"/>
    </row>
    <row r="1495" spans="27:64">
      <c r="AA1495" s="19"/>
      <c r="AB1495" s="19"/>
      <c r="AC1495" s="19"/>
      <c r="AD1495" s="19"/>
      <c r="AE1495" s="19"/>
      <c r="AG1495" s="137"/>
      <c r="AN1495" s="19"/>
      <c r="AO1495" s="19"/>
      <c r="AP1495" s="19"/>
      <c r="AQ1495" s="19"/>
      <c r="AR1495" s="19"/>
      <c r="AS1495" s="19"/>
      <c r="AT1495" s="19"/>
      <c r="AU1495" s="19"/>
    </row>
    <row r="1496" spans="27:64">
      <c r="AA1496" s="19"/>
      <c r="AB1496" s="19"/>
      <c r="AC1496" s="19"/>
      <c r="AD1496" s="19"/>
      <c r="AE1496" s="19"/>
      <c r="AG1496" s="137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  <c r="BA1496" s="19"/>
      <c r="BB1496" s="19"/>
      <c r="BC1496" s="19"/>
      <c r="BD1496" s="19"/>
      <c r="BE1496" s="19"/>
      <c r="BF1496" s="19"/>
      <c r="BG1496" s="19"/>
      <c r="BH1496" s="19"/>
      <c r="BI1496" s="19"/>
      <c r="BJ1496" s="19"/>
      <c r="BK1496" s="19"/>
      <c r="BL1496" s="19"/>
    </row>
    <row r="1497" spans="27:64">
      <c r="AA1497" s="19"/>
      <c r="AB1497" s="19"/>
      <c r="AC1497" s="19"/>
      <c r="AD1497" s="19"/>
      <c r="AE1497" s="19"/>
      <c r="AG1497" s="137"/>
      <c r="AN1497" s="19"/>
      <c r="AO1497" s="19"/>
      <c r="AP1497" s="19"/>
      <c r="AQ1497" s="19"/>
      <c r="AR1497" s="19"/>
      <c r="AS1497" s="19"/>
      <c r="AT1497" s="19"/>
      <c r="AU1497" s="19"/>
      <c r="AV1497" s="19"/>
      <c r="AX1497" s="19"/>
    </row>
    <row r="1498" spans="27:64">
      <c r="AA1498" s="19"/>
      <c r="AB1498" s="19"/>
      <c r="AC1498" s="19"/>
      <c r="AD1498" s="19"/>
      <c r="AE1498" s="19"/>
      <c r="AG1498" s="137"/>
      <c r="AN1498" s="19"/>
      <c r="AO1498" s="19"/>
      <c r="AP1498" s="19"/>
      <c r="AQ1498" s="19"/>
      <c r="AR1498" s="19"/>
      <c r="AS1498" s="19"/>
      <c r="AT1498" s="19"/>
      <c r="AU1498" s="19"/>
      <c r="AV1498" s="19"/>
    </row>
    <row r="1499" spans="27:64">
      <c r="AA1499" s="19"/>
      <c r="AB1499" s="19"/>
      <c r="AC1499" s="19"/>
      <c r="AD1499" s="19"/>
      <c r="AE1499" s="19"/>
      <c r="AG1499" s="137"/>
      <c r="AN1499" s="19"/>
      <c r="AO1499" s="19"/>
      <c r="AP1499" s="19"/>
      <c r="AQ1499" s="19"/>
      <c r="AR1499" s="19"/>
      <c r="AS1499" s="19"/>
      <c r="AT1499" s="19"/>
      <c r="AU1499" s="19"/>
      <c r="AV1499" s="19"/>
    </row>
    <row r="1500" spans="27:64">
      <c r="AA1500" s="19"/>
      <c r="AB1500" s="19"/>
      <c r="AC1500" s="19"/>
      <c r="AD1500" s="19"/>
      <c r="AE1500" s="19"/>
      <c r="AG1500" s="137"/>
      <c r="AN1500" s="19"/>
      <c r="AO1500" s="19"/>
      <c r="AP1500" s="19"/>
      <c r="AQ1500" s="19"/>
      <c r="AR1500" s="19"/>
      <c r="AS1500" s="19"/>
      <c r="AT1500" s="19"/>
      <c r="AU1500" s="19"/>
      <c r="AV1500" s="19"/>
      <c r="AX1500" s="19"/>
    </row>
    <row r="1501" spans="27:64">
      <c r="AA1501" s="19"/>
      <c r="AB1501" s="19"/>
      <c r="AC1501" s="19"/>
      <c r="AD1501" s="19"/>
      <c r="AE1501" s="19"/>
      <c r="AG1501" s="137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  <c r="BA1501" s="19"/>
      <c r="BB1501" s="19"/>
      <c r="BC1501" s="19"/>
      <c r="BD1501" s="19"/>
      <c r="BE1501" s="19"/>
      <c r="BF1501" s="19"/>
      <c r="BG1501" s="19"/>
      <c r="BH1501" s="19"/>
      <c r="BI1501" s="19"/>
      <c r="BJ1501" s="19"/>
      <c r="BK1501" s="19"/>
      <c r="BL1501" s="19"/>
    </row>
    <row r="1502" spans="27:64">
      <c r="AA1502" s="19"/>
      <c r="AB1502" s="19"/>
      <c r="AC1502" s="19"/>
      <c r="AD1502" s="19"/>
      <c r="AE1502" s="19"/>
      <c r="AG1502" s="137"/>
      <c r="AN1502" s="19"/>
      <c r="AO1502" s="19"/>
      <c r="AP1502" s="19"/>
      <c r="AQ1502" s="19"/>
      <c r="AR1502" s="19"/>
      <c r="AS1502" s="19"/>
      <c r="AT1502" s="19"/>
      <c r="AU1502" s="19"/>
      <c r="AV1502" s="19"/>
    </row>
    <row r="1503" spans="27:64">
      <c r="AA1503" s="19"/>
      <c r="AB1503" s="19"/>
      <c r="AC1503" s="19"/>
      <c r="AD1503" s="19"/>
      <c r="AE1503" s="19"/>
      <c r="AG1503" s="137"/>
      <c r="AN1503" s="19"/>
      <c r="AO1503" s="19"/>
      <c r="AP1503" s="19"/>
      <c r="AQ1503" s="19"/>
      <c r="AR1503" s="19"/>
      <c r="AS1503" s="19"/>
      <c r="AT1503" s="19"/>
      <c r="AU1503" s="19"/>
      <c r="AV1503" s="19"/>
      <c r="AX1503" s="19"/>
    </row>
    <row r="1504" spans="27:64">
      <c r="AA1504" s="19"/>
      <c r="AB1504" s="19"/>
      <c r="AC1504" s="19"/>
      <c r="AD1504" s="19"/>
      <c r="AE1504" s="19"/>
      <c r="AG1504" s="137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  <c r="BA1504" s="19"/>
      <c r="BB1504" s="19"/>
      <c r="BC1504" s="19"/>
      <c r="BD1504" s="19"/>
      <c r="BE1504" s="19"/>
      <c r="BF1504" s="19"/>
      <c r="BG1504" s="19"/>
      <c r="BH1504" s="19"/>
      <c r="BI1504" s="19"/>
      <c r="BJ1504" s="19"/>
      <c r="BK1504" s="19"/>
      <c r="BL1504" s="19"/>
    </row>
    <row r="1505" spans="27:64">
      <c r="AA1505" s="19"/>
      <c r="AB1505" s="19"/>
      <c r="AC1505" s="19"/>
      <c r="AD1505" s="19"/>
      <c r="AE1505" s="19"/>
      <c r="AG1505" s="137"/>
      <c r="AN1505" s="19"/>
      <c r="AO1505" s="19"/>
      <c r="AP1505" s="19"/>
      <c r="AQ1505" s="19"/>
      <c r="AR1505" s="19"/>
      <c r="AS1505" s="19"/>
      <c r="AT1505" s="19"/>
      <c r="AU1505" s="19"/>
      <c r="AV1505" s="19"/>
    </row>
    <row r="1506" spans="27:64">
      <c r="AA1506" s="19"/>
      <c r="AB1506" s="19"/>
      <c r="AC1506" s="19"/>
      <c r="AD1506" s="19"/>
      <c r="AE1506" s="19"/>
      <c r="AG1506" s="137"/>
      <c r="AN1506" s="19"/>
      <c r="AO1506" s="19"/>
      <c r="AP1506" s="19"/>
      <c r="AQ1506" s="19"/>
      <c r="AR1506" s="19"/>
      <c r="AS1506" s="19"/>
      <c r="AT1506" s="19"/>
      <c r="AU1506" s="19"/>
      <c r="AV1506" s="19"/>
    </row>
    <row r="1507" spans="27:64">
      <c r="AA1507" s="19"/>
      <c r="AB1507" s="19"/>
      <c r="AC1507" s="19"/>
      <c r="AD1507" s="19"/>
      <c r="AE1507" s="19"/>
      <c r="AG1507" s="137"/>
      <c r="AN1507" s="19"/>
      <c r="AO1507" s="19"/>
      <c r="AP1507" s="19"/>
      <c r="AQ1507" s="19"/>
      <c r="AR1507" s="19"/>
      <c r="AS1507" s="19"/>
      <c r="AT1507" s="19"/>
      <c r="AU1507" s="19"/>
      <c r="AV1507" s="19"/>
      <c r="AX1507" s="19"/>
      <c r="AY1507" s="19"/>
      <c r="AZ1507" s="19"/>
      <c r="BA1507" s="19"/>
      <c r="BB1507" s="19"/>
      <c r="BC1507" s="19"/>
      <c r="BD1507" s="19"/>
      <c r="BE1507" s="19"/>
      <c r="BF1507" s="19"/>
      <c r="BG1507" s="19"/>
      <c r="BH1507" s="19"/>
      <c r="BI1507" s="19"/>
      <c r="BJ1507" s="19"/>
      <c r="BK1507" s="19"/>
      <c r="BL1507" s="19"/>
    </row>
    <row r="1508" spans="27:64">
      <c r="AA1508" s="19"/>
      <c r="AB1508" s="19"/>
      <c r="AC1508" s="19"/>
      <c r="AD1508" s="19"/>
      <c r="AE1508" s="19"/>
      <c r="AG1508" s="137"/>
      <c r="AN1508" s="19"/>
      <c r="AO1508" s="19"/>
      <c r="AP1508" s="19"/>
      <c r="AQ1508" s="19"/>
      <c r="AR1508" s="19"/>
      <c r="AS1508" s="19"/>
      <c r="AT1508" s="19"/>
      <c r="AU1508" s="19"/>
      <c r="AV1508" s="19"/>
    </row>
    <row r="1509" spans="27:64">
      <c r="AA1509" s="19"/>
      <c r="AB1509" s="19"/>
      <c r="AC1509" s="19"/>
      <c r="AD1509" s="19"/>
      <c r="AE1509" s="19"/>
      <c r="AG1509" s="137"/>
      <c r="AN1509" s="19"/>
      <c r="AO1509" s="19"/>
      <c r="AP1509" s="19"/>
      <c r="AQ1509" s="19"/>
      <c r="AR1509" s="19"/>
      <c r="AS1509" s="19"/>
      <c r="AT1509" s="19"/>
      <c r="AU1509" s="19"/>
      <c r="AV1509" s="19"/>
      <c r="AX1509" s="19"/>
      <c r="AY1509" s="19"/>
      <c r="AZ1509" s="19"/>
      <c r="BA1509" s="19"/>
      <c r="BB1509" s="19"/>
      <c r="BC1509" s="19"/>
      <c r="BD1509" s="19"/>
      <c r="BE1509" s="19"/>
      <c r="BF1509" s="19"/>
      <c r="BG1509" s="19"/>
      <c r="BH1509" s="19"/>
      <c r="BI1509" s="19"/>
      <c r="BJ1509" s="19"/>
      <c r="BK1509" s="19"/>
      <c r="BL1509" s="19"/>
    </row>
    <row r="1510" spans="27:64">
      <c r="AA1510" s="19"/>
      <c r="AB1510" s="19"/>
      <c r="AC1510" s="19"/>
      <c r="AD1510" s="19"/>
      <c r="AE1510" s="19"/>
      <c r="AG1510" s="137"/>
      <c r="AN1510" s="19"/>
      <c r="AO1510" s="19"/>
      <c r="AP1510" s="19"/>
      <c r="AQ1510" s="19"/>
      <c r="AR1510" s="19"/>
      <c r="AS1510" s="19"/>
      <c r="AT1510" s="19"/>
      <c r="AU1510" s="19"/>
    </row>
    <row r="1511" spans="27:64">
      <c r="AA1511" s="19"/>
      <c r="AB1511" s="19"/>
      <c r="AC1511" s="19"/>
      <c r="AD1511" s="19"/>
      <c r="AE1511" s="19"/>
      <c r="AG1511" s="137"/>
      <c r="AN1511" s="19"/>
      <c r="AO1511" s="19"/>
      <c r="AP1511" s="19"/>
      <c r="AQ1511" s="19"/>
      <c r="AR1511" s="19"/>
      <c r="AS1511" s="19"/>
      <c r="AT1511" s="19"/>
      <c r="AU1511" s="19"/>
      <c r="AV1511" s="19"/>
      <c r="AX1511" s="19"/>
    </row>
    <row r="1512" spans="27:64">
      <c r="AA1512" s="19"/>
      <c r="AB1512" s="19"/>
      <c r="AC1512" s="19"/>
      <c r="AD1512" s="19"/>
      <c r="AE1512" s="19"/>
      <c r="AG1512" s="137"/>
      <c r="AN1512" s="19"/>
      <c r="AO1512" s="19"/>
      <c r="AP1512" s="19"/>
      <c r="AQ1512" s="19"/>
      <c r="AR1512" s="19"/>
      <c r="AS1512" s="19"/>
      <c r="AT1512" s="19"/>
      <c r="AU1512" s="19"/>
    </row>
    <row r="1513" spans="27:64">
      <c r="AA1513" s="19"/>
      <c r="AB1513" s="19"/>
      <c r="AC1513" s="19"/>
      <c r="AD1513" s="19"/>
      <c r="AE1513" s="19"/>
      <c r="AG1513" s="137"/>
      <c r="AN1513" s="19"/>
      <c r="AO1513" s="19"/>
      <c r="AP1513" s="19"/>
      <c r="AQ1513" s="19"/>
      <c r="AR1513" s="19"/>
      <c r="AS1513" s="19"/>
      <c r="AT1513" s="19"/>
      <c r="AU1513" s="19"/>
      <c r="AV1513" s="19"/>
    </row>
    <row r="1514" spans="27:64">
      <c r="AA1514" s="19"/>
      <c r="AB1514" s="19"/>
      <c r="AC1514" s="19"/>
      <c r="AD1514" s="19"/>
      <c r="AE1514" s="19"/>
      <c r="AG1514" s="137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  <c r="BA1514" s="19"/>
      <c r="BB1514" s="19"/>
      <c r="BC1514" s="19"/>
      <c r="BD1514" s="19"/>
      <c r="BE1514" s="19"/>
      <c r="BF1514" s="19"/>
      <c r="BG1514" s="19"/>
      <c r="BH1514" s="19"/>
      <c r="BI1514" s="19"/>
      <c r="BJ1514" s="19"/>
      <c r="BK1514" s="19"/>
      <c r="BL1514" s="19"/>
    </row>
    <row r="1515" spans="27:64">
      <c r="AA1515" s="19"/>
      <c r="AB1515" s="19"/>
      <c r="AC1515" s="19"/>
      <c r="AD1515" s="19"/>
      <c r="AE1515" s="19"/>
      <c r="AG1515" s="137"/>
      <c r="AN1515" s="19"/>
      <c r="AO1515" s="19"/>
      <c r="AP1515" s="19"/>
      <c r="AQ1515" s="19"/>
      <c r="AR1515" s="19"/>
      <c r="AS1515" s="19"/>
      <c r="AT1515" s="19"/>
      <c r="AU1515" s="19"/>
    </row>
    <row r="1516" spans="27:64">
      <c r="AA1516" s="19"/>
      <c r="AB1516" s="19"/>
      <c r="AC1516" s="19"/>
      <c r="AD1516" s="19"/>
      <c r="AE1516" s="19"/>
      <c r="AG1516" s="137"/>
      <c r="AN1516" s="19"/>
      <c r="AO1516" s="19"/>
      <c r="AP1516" s="19"/>
      <c r="AQ1516" s="19"/>
      <c r="AR1516" s="19"/>
      <c r="AS1516" s="19"/>
      <c r="AT1516" s="19"/>
      <c r="AU1516" s="19"/>
      <c r="AV1516" s="19"/>
      <c r="AX1516" s="19"/>
    </row>
    <row r="1517" spans="27:64">
      <c r="AA1517" s="19"/>
      <c r="AB1517" s="19"/>
      <c r="AC1517" s="19"/>
      <c r="AD1517" s="19"/>
      <c r="AE1517" s="19"/>
      <c r="AG1517" s="137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  <c r="BA1517" s="19"/>
      <c r="BB1517" s="19"/>
      <c r="BC1517" s="19"/>
      <c r="BD1517" s="19"/>
      <c r="BE1517" s="19"/>
      <c r="BF1517" s="19"/>
      <c r="BG1517" s="19"/>
      <c r="BH1517" s="19"/>
      <c r="BI1517" s="19"/>
      <c r="BJ1517" s="19"/>
      <c r="BK1517" s="19"/>
      <c r="BL1517" s="19"/>
    </row>
    <row r="1518" spans="27:64">
      <c r="AA1518" s="19"/>
      <c r="AB1518" s="19"/>
      <c r="AC1518" s="19"/>
      <c r="AD1518" s="19"/>
      <c r="AE1518" s="19"/>
      <c r="AG1518" s="137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  <c r="BA1518" s="19"/>
      <c r="BB1518" s="19"/>
      <c r="BC1518" s="19"/>
      <c r="BD1518" s="19"/>
      <c r="BE1518" s="19"/>
      <c r="BF1518" s="19"/>
      <c r="BG1518" s="19"/>
      <c r="BH1518" s="19"/>
      <c r="BI1518" s="19"/>
      <c r="BJ1518" s="19"/>
      <c r="BK1518" s="19"/>
      <c r="BL1518" s="19"/>
    </row>
    <row r="1519" spans="27:64">
      <c r="AA1519" s="19"/>
      <c r="AB1519" s="19"/>
      <c r="AC1519" s="19"/>
      <c r="AD1519" s="19"/>
      <c r="AE1519" s="19"/>
      <c r="AG1519" s="137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  <c r="BA1519" s="19"/>
      <c r="BB1519" s="19"/>
      <c r="BC1519" s="19"/>
      <c r="BD1519" s="19"/>
      <c r="BE1519" s="19"/>
      <c r="BF1519" s="19"/>
      <c r="BG1519" s="19"/>
      <c r="BH1519" s="19"/>
      <c r="BI1519" s="19"/>
      <c r="BJ1519" s="19"/>
      <c r="BK1519" s="19"/>
      <c r="BL1519" s="19"/>
    </row>
    <row r="1520" spans="27:64">
      <c r="AA1520" s="19"/>
      <c r="AB1520" s="19"/>
      <c r="AC1520" s="19"/>
      <c r="AD1520" s="19"/>
      <c r="AE1520" s="19"/>
      <c r="AG1520" s="137"/>
      <c r="AN1520" s="19"/>
      <c r="AO1520" s="19"/>
      <c r="AP1520" s="19"/>
      <c r="AQ1520" s="19"/>
      <c r="AR1520" s="19"/>
      <c r="AS1520" s="19"/>
      <c r="AT1520" s="19"/>
      <c r="AU1520" s="19"/>
      <c r="AV1520" s="19"/>
    </row>
    <row r="1521" spans="27:64">
      <c r="AA1521" s="19"/>
      <c r="AB1521" s="19"/>
      <c r="AC1521" s="19"/>
      <c r="AD1521" s="19"/>
      <c r="AE1521" s="19"/>
      <c r="AG1521" s="137"/>
      <c r="AN1521" s="19"/>
      <c r="AO1521" s="19"/>
      <c r="AP1521" s="19"/>
      <c r="AQ1521" s="19"/>
      <c r="AR1521" s="19"/>
      <c r="AS1521" s="19"/>
      <c r="AT1521" s="19"/>
      <c r="AU1521" s="19"/>
      <c r="AV1521" s="19"/>
    </row>
    <row r="1522" spans="27:64">
      <c r="AA1522" s="19"/>
      <c r="AB1522" s="19"/>
      <c r="AC1522" s="19"/>
      <c r="AD1522" s="19"/>
      <c r="AE1522" s="19"/>
      <c r="AG1522" s="137"/>
      <c r="AN1522" s="19"/>
      <c r="AO1522" s="19"/>
      <c r="AP1522" s="19"/>
      <c r="AQ1522" s="19"/>
      <c r="AR1522" s="19"/>
      <c r="AS1522" s="19"/>
      <c r="AT1522" s="19"/>
      <c r="AU1522" s="19"/>
      <c r="AV1522" s="19"/>
      <c r="AX1522" s="19"/>
      <c r="AY1522" s="19"/>
      <c r="AZ1522" s="19"/>
      <c r="BA1522" s="19"/>
      <c r="BB1522" s="19"/>
      <c r="BC1522" s="19"/>
      <c r="BD1522" s="19"/>
      <c r="BE1522" s="19"/>
      <c r="BF1522" s="19"/>
      <c r="BG1522" s="19"/>
      <c r="BH1522" s="19"/>
      <c r="BI1522" s="19"/>
      <c r="BJ1522" s="19"/>
      <c r="BK1522" s="19"/>
      <c r="BL1522" s="19"/>
    </row>
    <row r="1523" spans="27:64">
      <c r="AA1523" s="19"/>
      <c r="AB1523" s="19"/>
      <c r="AC1523" s="19"/>
      <c r="AD1523" s="19"/>
      <c r="AE1523" s="19"/>
      <c r="AG1523" s="137"/>
      <c r="AN1523" s="19"/>
      <c r="AO1523" s="19"/>
      <c r="AP1523" s="19"/>
      <c r="AQ1523" s="19"/>
      <c r="AR1523" s="19"/>
      <c r="AS1523" s="19"/>
      <c r="AT1523" s="19"/>
      <c r="AU1523" s="19"/>
      <c r="AV1523" s="19"/>
    </row>
    <row r="1524" spans="27:64">
      <c r="AA1524" s="19"/>
      <c r="AB1524" s="19"/>
      <c r="AC1524" s="19"/>
      <c r="AD1524" s="19"/>
      <c r="AE1524" s="19"/>
      <c r="AG1524" s="137"/>
      <c r="AN1524" s="19"/>
      <c r="AO1524" s="19"/>
      <c r="AP1524" s="19"/>
      <c r="AQ1524" s="19"/>
      <c r="AR1524" s="19"/>
      <c r="AS1524" s="19"/>
      <c r="AT1524" s="19"/>
      <c r="AU1524" s="19"/>
      <c r="AV1524" s="19"/>
      <c r="AX1524" s="19"/>
      <c r="AY1524" s="19"/>
      <c r="AZ1524" s="19"/>
      <c r="BA1524" s="19"/>
      <c r="BB1524" s="19"/>
      <c r="BC1524" s="19"/>
      <c r="BD1524" s="19"/>
      <c r="BE1524" s="19"/>
      <c r="BF1524" s="19"/>
      <c r="BG1524" s="19"/>
      <c r="BH1524" s="19"/>
      <c r="BI1524" s="19"/>
      <c r="BJ1524" s="19"/>
      <c r="BK1524" s="19"/>
      <c r="BL1524" s="19"/>
    </row>
    <row r="1525" spans="27:64">
      <c r="AA1525" s="19"/>
      <c r="AB1525" s="19"/>
      <c r="AC1525" s="19"/>
      <c r="AD1525" s="19"/>
      <c r="AE1525" s="19"/>
      <c r="AG1525" s="137"/>
      <c r="AN1525" s="19"/>
      <c r="AO1525" s="19"/>
      <c r="AP1525" s="19"/>
      <c r="AQ1525" s="19"/>
      <c r="AR1525" s="19"/>
      <c r="AS1525" s="19"/>
      <c r="AT1525" s="19"/>
      <c r="AU1525" s="19"/>
      <c r="AV1525" s="19"/>
    </row>
    <row r="1526" spans="27:64">
      <c r="AA1526" s="19"/>
      <c r="AB1526" s="19"/>
      <c r="AC1526" s="19"/>
      <c r="AD1526" s="19"/>
      <c r="AE1526" s="19"/>
      <c r="AG1526" s="137"/>
      <c r="AN1526" s="19"/>
      <c r="AO1526" s="19"/>
      <c r="AP1526" s="19"/>
      <c r="AQ1526" s="19"/>
      <c r="AR1526" s="19"/>
      <c r="AS1526" s="19"/>
      <c r="AT1526" s="19"/>
      <c r="AU1526" s="19"/>
      <c r="AV1526" s="19"/>
    </row>
    <row r="1527" spans="27:64">
      <c r="AA1527" s="19"/>
      <c r="AB1527" s="19"/>
      <c r="AC1527" s="19"/>
      <c r="AD1527" s="19"/>
      <c r="AE1527" s="19"/>
      <c r="AG1527" s="137"/>
      <c r="AN1527" s="19"/>
      <c r="AO1527" s="19"/>
      <c r="AP1527" s="19"/>
      <c r="AQ1527" s="19"/>
      <c r="AR1527" s="19"/>
      <c r="AS1527" s="19"/>
      <c r="AT1527" s="19"/>
      <c r="AU1527" s="19"/>
      <c r="AV1527" s="19"/>
      <c r="AX1527" s="19"/>
    </row>
    <row r="1528" spans="27:64">
      <c r="AA1528" s="19"/>
      <c r="AB1528" s="19"/>
      <c r="AC1528" s="19"/>
      <c r="AD1528" s="19"/>
      <c r="AE1528" s="19"/>
      <c r="AG1528" s="137"/>
      <c r="AN1528" s="19"/>
      <c r="AO1528" s="19"/>
      <c r="AP1528" s="19"/>
      <c r="AQ1528" s="19"/>
      <c r="AR1528" s="19"/>
      <c r="AS1528" s="19"/>
      <c r="AT1528" s="19"/>
      <c r="AU1528" s="19"/>
      <c r="AV1528" s="19"/>
    </row>
    <row r="1529" spans="27:64">
      <c r="AA1529" s="19"/>
      <c r="AB1529" s="19"/>
      <c r="AC1529" s="19"/>
      <c r="AD1529" s="19"/>
      <c r="AE1529" s="19"/>
      <c r="AG1529" s="137"/>
      <c r="AN1529" s="19"/>
      <c r="AO1529" s="19"/>
      <c r="AP1529" s="19"/>
      <c r="AQ1529" s="19"/>
      <c r="AR1529" s="19"/>
      <c r="AS1529" s="19"/>
      <c r="AT1529" s="19"/>
      <c r="AU1529" s="19"/>
      <c r="AV1529" s="19"/>
      <c r="AX1529" s="19"/>
    </row>
    <row r="1530" spans="27:64">
      <c r="AA1530" s="19"/>
      <c r="AB1530" s="19"/>
      <c r="AC1530" s="19"/>
      <c r="AD1530" s="19"/>
      <c r="AE1530" s="19"/>
      <c r="AG1530" s="137"/>
      <c r="AN1530" s="19"/>
      <c r="AO1530" s="19"/>
      <c r="AP1530" s="19"/>
      <c r="AQ1530" s="19"/>
      <c r="AR1530" s="19"/>
      <c r="AS1530" s="19"/>
      <c r="AT1530" s="19"/>
      <c r="AU1530" s="19"/>
      <c r="AV1530" s="19"/>
    </row>
    <row r="1531" spans="27:64">
      <c r="AA1531" s="19"/>
      <c r="AB1531" s="19"/>
      <c r="AC1531" s="19"/>
      <c r="AD1531" s="19"/>
      <c r="AE1531" s="19"/>
      <c r="AG1531" s="137"/>
      <c r="AN1531" s="19"/>
      <c r="AO1531" s="19"/>
      <c r="AP1531" s="19"/>
      <c r="AQ1531" s="19"/>
      <c r="AR1531" s="19"/>
      <c r="AS1531" s="19"/>
      <c r="AT1531" s="19"/>
      <c r="AU1531" s="19"/>
      <c r="AV1531" s="19"/>
    </row>
    <row r="1532" spans="27:64">
      <c r="AA1532" s="19"/>
      <c r="AB1532" s="19"/>
      <c r="AC1532" s="19"/>
      <c r="AD1532" s="19"/>
      <c r="AE1532" s="19"/>
      <c r="AG1532" s="137"/>
      <c r="AN1532" s="19"/>
      <c r="AO1532" s="19"/>
      <c r="AP1532" s="19"/>
      <c r="AQ1532" s="19"/>
      <c r="AR1532" s="19"/>
      <c r="AS1532" s="19"/>
      <c r="AT1532" s="19"/>
      <c r="AU1532" s="19"/>
      <c r="AV1532" s="19"/>
    </row>
    <row r="1533" spans="27:64">
      <c r="AA1533" s="19"/>
      <c r="AB1533" s="19"/>
      <c r="AC1533" s="19"/>
      <c r="AD1533" s="19"/>
      <c r="AE1533" s="19"/>
      <c r="AG1533" s="137"/>
      <c r="AN1533" s="19"/>
      <c r="AO1533" s="19"/>
      <c r="AP1533" s="19"/>
      <c r="AQ1533" s="19"/>
      <c r="AR1533" s="19"/>
      <c r="AS1533" s="19"/>
      <c r="AT1533" s="19"/>
      <c r="AU1533" s="19"/>
    </row>
    <row r="1534" spans="27:64">
      <c r="AA1534" s="19"/>
      <c r="AB1534" s="19"/>
      <c r="AC1534" s="19"/>
      <c r="AD1534" s="19"/>
      <c r="AE1534" s="19"/>
      <c r="AG1534" s="137"/>
      <c r="AN1534" s="19"/>
      <c r="AO1534" s="19"/>
      <c r="AP1534" s="19"/>
      <c r="AQ1534" s="19"/>
      <c r="AR1534" s="19"/>
      <c r="AS1534" s="19"/>
      <c r="AT1534" s="19"/>
      <c r="AU1534" s="19"/>
      <c r="AV1534" s="19"/>
    </row>
    <row r="1535" spans="27:64">
      <c r="AA1535" s="19"/>
      <c r="AB1535" s="19"/>
      <c r="AC1535" s="19"/>
      <c r="AD1535" s="19"/>
      <c r="AE1535" s="19"/>
      <c r="AG1535" s="137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  <c r="BA1535" s="19"/>
      <c r="BB1535" s="19"/>
      <c r="BC1535" s="19"/>
      <c r="BD1535" s="19"/>
      <c r="BE1535" s="19"/>
      <c r="BF1535" s="19"/>
      <c r="BG1535" s="19"/>
      <c r="BH1535" s="19"/>
      <c r="BI1535" s="19"/>
      <c r="BJ1535" s="19"/>
      <c r="BK1535" s="19"/>
      <c r="BL1535" s="19"/>
    </row>
    <row r="1536" spans="27:64">
      <c r="AA1536" s="19"/>
      <c r="AB1536" s="19"/>
      <c r="AC1536" s="19"/>
      <c r="AD1536" s="19"/>
      <c r="AE1536" s="19"/>
      <c r="AG1536" s="137"/>
      <c r="AN1536" s="19"/>
      <c r="AO1536" s="19"/>
      <c r="AP1536" s="19"/>
      <c r="AQ1536" s="19"/>
      <c r="AR1536" s="19"/>
      <c r="AS1536" s="19"/>
      <c r="AT1536" s="19"/>
      <c r="AU1536" s="19"/>
    </row>
    <row r="1537" spans="27:64">
      <c r="AA1537" s="19"/>
      <c r="AB1537" s="19"/>
      <c r="AC1537" s="19"/>
      <c r="AD1537" s="19"/>
      <c r="AE1537" s="19"/>
      <c r="AG1537" s="137"/>
      <c r="AN1537" s="19"/>
      <c r="AO1537" s="19"/>
      <c r="AP1537" s="19"/>
      <c r="AQ1537" s="19"/>
      <c r="AR1537" s="19"/>
      <c r="AS1537" s="19"/>
      <c r="AT1537" s="19"/>
      <c r="AU1537" s="19"/>
    </row>
    <row r="1538" spans="27:64">
      <c r="AA1538" s="19"/>
      <c r="AB1538" s="19"/>
      <c r="AC1538" s="19"/>
      <c r="AD1538" s="19"/>
      <c r="AE1538" s="19"/>
      <c r="AG1538" s="137"/>
      <c r="AN1538" s="19"/>
      <c r="AO1538" s="19"/>
      <c r="AP1538" s="19"/>
      <c r="AQ1538" s="19"/>
      <c r="AR1538" s="19"/>
      <c r="AS1538" s="19"/>
      <c r="AT1538" s="19"/>
      <c r="AU1538" s="19"/>
    </row>
    <row r="1539" spans="27:64">
      <c r="AA1539" s="19"/>
      <c r="AB1539" s="19"/>
      <c r="AC1539" s="19"/>
      <c r="AD1539" s="19"/>
      <c r="AE1539" s="19"/>
      <c r="AG1539" s="137"/>
      <c r="AN1539" s="19"/>
      <c r="AO1539" s="19"/>
      <c r="AP1539" s="19"/>
      <c r="AQ1539" s="19"/>
      <c r="AR1539" s="19"/>
      <c r="AS1539" s="19"/>
      <c r="AT1539" s="19"/>
      <c r="AU1539" s="19"/>
      <c r="AV1539" s="19"/>
    </row>
    <row r="1540" spans="27:64">
      <c r="AA1540" s="19"/>
      <c r="AB1540" s="19"/>
      <c r="AC1540" s="19"/>
      <c r="AD1540" s="19"/>
      <c r="AE1540" s="19"/>
      <c r="AG1540" s="137"/>
      <c r="AN1540" s="19"/>
      <c r="AO1540" s="19"/>
      <c r="AP1540" s="19"/>
      <c r="AQ1540" s="19"/>
      <c r="AR1540" s="19"/>
      <c r="AS1540" s="19"/>
      <c r="AT1540" s="19"/>
      <c r="AU1540" s="19"/>
      <c r="AV1540" s="19"/>
    </row>
    <row r="1541" spans="27:64">
      <c r="AA1541" s="19"/>
      <c r="AB1541" s="19"/>
      <c r="AC1541" s="19"/>
      <c r="AD1541" s="19"/>
      <c r="AE1541" s="19"/>
      <c r="AG1541" s="137"/>
      <c r="AN1541" s="19"/>
      <c r="AO1541" s="19"/>
      <c r="AP1541" s="19"/>
      <c r="AQ1541" s="19"/>
      <c r="AR1541" s="19"/>
      <c r="AS1541" s="19"/>
      <c r="AT1541" s="19"/>
      <c r="AU1541" s="19"/>
      <c r="AV1541" s="19"/>
    </row>
    <row r="1542" spans="27:64">
      <c r="AA1542" s="19"/>
      <c r="AB1542" s="19"/>
      <c r="AC1542" s="19"/>
      <c r="AD1542" s="19"/>
      <c r="AE1542" s="19"/>
      <c r="AG1542" s="137"/>
      <c r="AN1542" s="19"/>
      <c r="AO1542" s="19"/>
      <c r="AP1542" s="19"/>
      <c r="AQ1542" s="19"/>
      <c r="AR1542" s="19"/>
      <c r="AS1542" s="19"/>
      <c r="AT1542" s="19"/>
      <c r="AU1542" s="19"/>
    </row>
    <row r="1543" spans="27:64">
      <c r="AA1543" s="19"/>
      <c r="AB1543" s="19"/>
      <c r="AC1543" s="19"/>
      <c r="AD1543" s="19"/>
      <c r="AE1543" s="19"/>
      <c r="AG1543" s="137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  <c r="BA1543" s="19"/>
      <c r="BB1543" s="19"/>
      <c r="BC1543" s="19"/>
      <c r="BD1543" s="19"/>
      <c r="BE1543" s="19"/>
      <c r="BF1543" s="19"/>
      <c r="BG1543" s="19"/>
      <c r="BH1543" s="19"/>
      <c r="BI1543" s="19"/>
      <c r="BJ1543" s="19"/>
      <c r="BK1543" s="19"/>
      <c r="BL1543" s="19"/>
    </row>
    <row r="1544" spans="27:64">
      <c r="AA1544" s="19"/>
      <c r="AB1544" s="19"/>
      <c r="AC1544" s="19"/>
      <c r="AD1544" s="19"/>
      <c r="AE1544" s="19"/>
      <c r="AG1544" s="137"/>
      <c r="AN1544" s="19"/>
      <c r="AO1544" s="19"/>
      <c r="AP1544" s="19"/>
      <c r="AQ1544" s="19"/>
      <c r="AR1544" s="19"/>
      <c r="AS1544" s="19"/>
      <c r="AT1544" s="19"/>
      <c r="AU1544" s="19"/>
      <c r="AV1544" s="19"/>
      <c r="AX1544" s="19"/>
      <c r="AY1544" s="19"/>
      <c r="AZ1544" s="19"/>
      <c r="BA1544" s="19"/>
      <c r="BB1544" s="19"/>
      <c r="BC1544" s="19"/>
      <c r="BD1544" s="19"/>
      <c r="BE1544" s="19"/>
      <c r="BF1544" s="19"/>
      <c r="BG1544" s="19"/>
      <c r="BH1544" s="19"/>
      <c r="BI1544" s="19"/>
      <c r="BJ1544" s="19"/>
      <c r="BK1544" s="19"/>
      <c r="BL1544" s="19"/>
    </row>
    <row r="1545" spans="27:64">
      <c r="AA1545" s="19"/>
      <c r="AB1545" s="19"/>
      <c r="AC1545" s="19"/>
      <c r="AD1545" s="19"/>
      <c r="AE1545" s="19"/>
      <c r="AG1545" s="137"/>
      <c r="AN1545" s="19"/>
      <c r="AO1545" s="19"/>
      <c r="AP1545" s="19"/>
      <c r="AQ1545" s="19"/>
      <c r="AR1545" s="19"/>
      <c r="AS1545" s="19"/>
      <c r="AT1545" s="19"/>
      <c r="AU1545" s="19"/>
    </row>
    <row r="1546" spans="27:64">
      <c r="AA1546" s="19"/>
      <c r="AB1546" s="19"/>
      <c r="AC1546" s="19"/>
      <c r="AD1546" s="19"/>
      <c r="AE1546" s="19"/>
      <c r="AG1546" s="137"/>
      <c r="AN1546" s="19"/>
      <c r="AO1546" s="19"/>
      <c r="AP1546" s="19"/>
      <c r="AQ1546" s="19"/>
      <c r="AR1546" s="19"/>
      <c r="AS1546" s="19"/>
      <c r="AT1546" s="19"/>
      <c r="AU1546" s="19"/>
      <c r="AV1546" s="19"/>
    </row>
    <row r="1547" spans="27:64">
      <c r="AA1547" s="19"/>
      <c r="AB1547" s="19"/>
      <c r="AC1547" s="19"/>
      <c r="AD1547" s="19"/>
      <c r="AE1547" s="19"/>
      <c r="AG1547" s="137"/>
      <c r="AN1547" s="19"/>
      <c r="AO1547" s="19"/>
      <c r="AP1547" s="19"/>
      <c r="AQ1547" s="19"/>
      <c r="AR1547" s="19"/>
      <c r="AS1547" s="19"/>
      <c r="AT1547" s="19"/>
      <c r="AU1547" s="19"/>
    </row>
    <row r="1548" spans="27:64">
      <c r="AA1548" s="19"/>
      <c r="AB1548" s="19"/>
      <c r="AC1548" s="19"/>
      <c r="AD1548" s="19"/>
      <c r="AE1548" s="19"/>
      <c r="AG1548" s="137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  <c r="BA1548" s="19"/>
      <c r="BB1548" s="19"/>
      <c r="BC1548" s="19"/>
      <c r="BD1548" s="19"/>
      <c r="BE1548" s="19"/>
      <c r="BF1548" s="19"/>
      <c r="BG1548" s="19"/>
      <c r="BH1548" s="19"/>
      <c r="BI1548" s="19"/>
      <c r="BJ1548" s="19"/>
      <c r="BK1548" s="19"/>
      <c r="BL1548" s="19"/>
    </row>
    <row r="1549" spans="27:64">
      <c r="AA1549" s="19"/>
      <c r="AB1549" s="19"/>
      <c r="AC1549" s="19"/>
      <c r="AD1549" s="19"/>
      <c r="AE1549" s="19"/>
      <c r="AG1549" s="137"/>
      <c r="AN1549" s="19"/>
      <c r="AO1549" s="19"/>
      <c r="AP1549" s="19"/>
      <c r="AQ1549" s="19"/>
      <c r="AR1549" s="19"/>
      <c r="AS1549" s="19"/>
      <c r="AT1549" s="19"/>
      <c r="AU1549" s="19"/>
    </row>
    <row r="1550" spans="27:64">
      <c r="AA1550" s="19"/>
      <c r="AB1550" s="19"/>
      <c r="AC1550" s="19"/>
      <c r="AD1550" s="19"/>
      <c r="AE1550" s="19"/>
      <c r="AG1550" s="137"/>
      <c r="AN1550" s="19"/>
      <c r="AO1550" s="19"/>
      <c r="AP1550" s="19"/>
      <c r="AQ1550" s="19"/>
      <c r="AR1550" s="19"/>
      <c r="AS1550" s="19"/>
      <c r="AT1550" s="19"/>
      <c r="AU1550" s="19"/>
      <c r="AV1550" s="19"/>
      <c r="AX1550" s="19"/>
    </row>
    <row r="1551" spans="27:64">
      <c r="AA1551" s="19"/>
      <c r="AB1551" s="19"/>
      <c r="AC1551" s="19"/>
      <c r="AD1551" s="19"/>
      <c r="AE1551" s="19"/>
      <c r="AG1551" s="137"/>
      <c r="AN1551" s="19"/>
      <c r="AO1551" s="19"/>
      <c r="AP1551" s="19"/>
      <c r="AQ1551" s="19"/>
      <c r="AR1551" s="19"/>
      <c r="AS1551" s="19"/>
      <c r="AT1551" s="19"/>
      <c r="AU1551" s="19"/>
      <c r="AV1551" s="19"/>
      <c r="AX1551" s="19"/>
    </row>
    <row r="1552" spans="27:64">
      <c r="AA1552" s="19"/>
      <c r="AB1552" s="19"/>
      <c r="AC1552" s="19"/>
      <c r="AD1552" s="19"/>
      <c r="AE1552" s="19"/>
      <c r="AG1552" s="137"/>
      <c r="AN1552" s="19"/>
      <c r="AO1552" s="19"/>
      <c r="AP1552" s="19"/>
      <c r="AQ1552" s="19"/>
      <c r="AR1552" s="19"/>
      <c r="AS1552" s="19"/>
      <c r="AT1552" s="19"/>
      <c r="AU1552" s="19"/>
      <c r="AV1552" s="19"/>
      <c r="AX1552" s="19"/>
    </row>
    <row r="1553" spans="27:64">
      <c r="AA1553" s="19"/>
      <c r="AB1553" s="19"/>
      <c r="AC1553" s="19"/>
      <c r="AD1553" s="19"/>
      <c r="AE1553" s="19"/>
      <c r="AG1553" s="137"/>
      <c r="AN1553" s="19"/>
      <c r="AO1553" s="19"/>
      <c r="AP1553" s="19"/>
      <c r="AQ1553" s="19"/>
      <c r="AR1553" s="19"/>
      <c r="AS1553" s="19"/>
      <c r="AT1553" s="19"/>
      <c r="AU1553" s="19"/>
      <c r="AV1553" s="19"/>
    </row>
    <row r="1554" spans="27:64">
      <c r="AA1554" s="19"/>
      <c r="AB1554" s="19"/>
      <c r="AC1554" s="19"/>
      <c r="AD1554" s="19"/>
      <c r="AE1554" s="19"/>
      <c r="AG1554" s="137"/>
      <c r="AN1554" s="19"/>
      <c r="AO1554" s="19"/>
      <c r="AP1554" s="19"/>
      <c r="AQ1554" s="19"/>
      <c r="AR1554" s="19"/>
      <c r="AS1554" s="19"/>
      <c r="AT1554" s="19"/>
      <c r="AU1554" s="19"/>
    </row>
    <row r="1555" spans="27:64">
      <c r="AA1555" s="19"/>
      <c r="AB1555" s="19"/>
      <c r="AC1555" s="19"/>
      <c r="AD1555" s="19"/>
      <c r="AE1555" s="19"/>
      <c r="AG1555" s="137"/>
      <c r="AN1555" s="19"/>
      <c r="AO1555" s="19"/>
      <c r="AP1555" s="19"/>
      <c r="AQ1555" s="19"/>
      <c r="AR1555" s="19"/>
      <c r="AS1555" s="19"/>
      <c r="AT1555" s="19"/>
      <c r="AU1555" s="19"/>
      <c r="AV1555" s="19"/>
    </row>
    <row r="1556" spans="27:64">
      <c r="AA1556" s="19"/>
      <c r="AB1556" s="19"/>
      <c r="AC1556" s="19"/>
      <c r="AD1556" s="19"/>
      <c r="AE1556" s="19"/>
      <c r="AG1556" s="137"/>
      <c r="AN1556" s="19"/>
      <c r="AO1556" s="19"/>
      <c r="AP1556" s="19"/>
      <c r="AQ1556" s="19"/>
      <c r="AR1556" s="19"/>
      <c r="AS1556" s="19"/>
      <c r="AT1556" s="19"/>
      <c r="AU1556" s="19"/>
      <c r="AV1556" s="19"/>
    </row>
    <row r="1557" spans="27:64">
      <c r="AA1557" s="19"/>
      <c r="AB1557" s="19"/>
      <c r="AC1557" s="19"/>
      <c r="AD1557" s="19"/>
      <c r="AE1557" s="19"/>
      <c r="AG1557" s="137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  <c r="BA1557" s="19"/>
      <c r="BB1557" s="19"/>
      <c r="BC1557" s="19"/>
      <c r="BD1557" s="19"/>
      <c r="BE1557" s="19"/>
      <c r="BF1557" s="19"/>
      <c r="BG1557" s="19"/>
      <c r="BH1557" s="19"/>
      <c r="BI1557" s="19"/>
      <c r="BJ1557" s="19"/>
      <c r="BK1557" s="19"/>
      <c r="BL1557" s="19"/>
    </row>
    <row r="1558" spans="27:64">
      <c r="AA1558" s="19"/>
      <c r="AB1558" s="19"/>
      <c r="AC1558" s="19"/>
      <c r="AD1558" s="19"/>
      <c r="AE1558" s="19"/>
      <c r="AG1558" s="137"/>
      <c r="AN1558" s="19"/>
      <c r="AO1558" s="19"/>
      <c r="AP1558" s="19"/>
      <c r="AQ1558" s="19"/>
      <c r="AR1558" s="19"/>
      <c r="AS1558" s="19"/>
      <c r="AT1558" s="19"/>
      <c r="AU1558" s="19"/>
    </row>
    <row r="1559" spans="27:64">
      <c r="AA1559" s="19"/>
      <c r="AB1559" s="19"/>
      <c r="AC1559" s="19"/>
      <c r="AD1559" s="19"/>
      <c r="AE1559" s="19"/>
      <c r="AG1559" s="137"/>
      <c r="AN1559" s="19"/>
      <c r="AO1559" s="19"/>
      <c r="AP1559" s="19"/>
      <c r="AQ1559" s="19"/>
      <c r="AR1559" s="19"/>
      <c r="AS1559" s="19"/>
      <c r="AT1559" s="19"/>
      <c r="AU1559" s="19"/>
    </row>
    <row r="1560" spans="27:64">
      <c r="AA1560" s="19"/>
      <c r="AB1560" s="19"/>
      <c r="AC1560" s="19"/>
      <c r="AD1560" s="19"/>
      <c r="AE1560" s="19"/>
      <c r="AG1560" s="137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  <c r="BA1560" s="19"/>
      <c r="BB1560" s="19"/>
      <c r="BC1560" s="19"/>
      <c r="BD1560" s="19"/>
      <c r="BE1560" s="19"/>
      <c r="BF1560" s="19"/>
      <c r="BG1560" s="19"/>
      <c r="BH1560" s="19"/>
      <c r="BI1560" s="19"/>
      <c r="BJ1560" s="19"/>
      <c r="BK1560" s="19"/>
      <c r="BL1560" s="19"/>
    </row>
    <row r="1561" spans="27:64">
      <c r="AA1561" s="19"/>
      <c r="AB1561" s="19"/>
      <c r="AC1561" s="19"/>
      <c r="AD1561" s="19"/>
      <c r="AE1561" s="19"/>
      <c r="AG1561" s="137"/>
      <c r="AN1561" s="19"/>
      <c r="AO1561" s="19"/>
      <c r="AP1561" s="19"/>
      <c r="AQ1561" s="19"/>
      <c r="AR1561" s="19"/>
      <c r="AS1561" s="19"/>
      <c r="AT1561" s="19"/>
      <c r="AU1561" s="19"/>
      <c r="AV1561" s="19"/>
      <c r="AX1561" s="19"/>
      <c r="AY1561" s="19"/>
      <c r="AZ1561" s="19"/>
      <c r="BA1561" s="19"/>
      <c r="BB1561" s="19"/>
      <c r="BC1561" s="19"/>
      <c r="BD1561" s="19"/>
      <c r="BE1561" s="19"/>
      <c r="BF1561" s="19"/>
      <c r="BG1561" s="19"/>
      <c r="BH1561" s="19"/>
      <c r="BI1561" s="19"/>
      <c r="BJ1561" s="19"/>
      <c r="BK1561" s="19"/>
      <c r="BL1561" s="19"/>
    </row>
    <row r="1562" spans="27:64">
      <c r="AA1562" s="19"/>
      <c r="AB1562" s="19"/>
      <c r="AC1562" s="19"/>
      <c r="AD1562" s="19"/>
      <c r="AE1562" s="19"/>
      <c r="AG1562" s="137"/>
      <c r="AN1562" s="19"/>
      <c r="AO1562" s="19"/>
      <c r="AP1562" s="19"/>
      <c r="AQ1562" s="19"/>
      <c r="AR1562" s="19"/>
      <c r="AS1562" s="19"/>
      <c r="AT1562" s="19"/>
      <c r="AU1562" s="19"/>
      <c r="AV1562" s="19"/>
      <c r="AX1562" s="19"/>
    </row>
    <row r="1563" spans="27:64">
      <c r="AA1563" s="19"/>
      <c r="AB1563" s="19"/>
      <c r="AC1563" s="19"/>
      <c r="AD1563" s="19"/>
      <c r="AE1563" s="19"/>
      <c r="AG1563" s="137"/>
      <c r="AN1563" s="19"/>
      <c r="AO1563" s="19"/>
      <c r="AP1563" s="19"/>
      <c r="AQ1563" s="19"/>
      <c r="AR1563" s="19"/>
      <c r="AS1563" s="19"/>
      <c r="AT1563" s="19"/>
      <c r="AU1563" s="19"/>
    </row>
    <row r="1564" spans="27:64">
      <c r="AA1564" s="19"/>
      <c r="AB1564" s="19"/>
      <c r="AC1564" s="19"/>
      <c r="AD1564" s="19"/>
      <c r="AE1564" s="19"/>
      <c r="AG1564" s="137"/>
      <c r="AN1564" s="19"/>
      <c r="AO1564" s="19"/>
      <c r="AP1564" s="19"/>
      <c r="AQ1564" s="19"/>
      <c r="AR1564" s="19"/>
      <c r="AS1564" s="19"/>
      <c r="AT1564" s="19"/>
      <c r="AU1564" s="19"/>
      <c r="AV1564" s="19"/>
    </row>
    <row r="1565" spans="27:64">
      <c r="AA1565" s="19"/>
      <c r="AB1565" s="19"/>
      <c r="AC1565" s="19"/>
      <c r="AD1565" s="19"/>
      <c r="AE1565" s="19"/>
      <c r="AG1565" s="137"/>
      <c r="AN1565" s="19"/>
      <c r="AO1565" s="19"/>
      <c r="AP1565" s="19"/>
      <c r="AQ1565" s="19"/>
      <c r="AR1565" s="19"/>
      <c r="AS1565" s="19"/>
      <c r="AT1565" s="19"/>
      <c r="AU1565" s="19"/>
      <c r="AV1565" s="19"/>
    </row>
    <row r="1566" spans="27:64">
      <c r="AA1566" s="19"/>
      <c r="AB1566" s="19"/>
      <c r="AC1566" s="19"/>
      <c r="AD1566" s="19"/>
      <c r="AE1566" s="19"/>
      <c r="AG1566" s="137"/>
      <c r="AN1566" s="19"/>
      <c r="AO1566" s="19"/>
      <c r="AP1566" s="19"/>
      <c r="AQ1566" s="19"/>
      <c r="AR1566" s="19"/>
      <c r="AS1566" s="19"/>
      <c r="AT1566" s="19"/>
      <c r="AU1566" s="19"/>
      <c r="AV1566" s="19"/>
      <c r="AX1566" s="19"/>
    </row>
    <row r="1567" spans="27:64">
      <c r="AA1567" s="19"/>
      <c r="AB1567" s="19"/>
      <c r="AC1567" s="19"/>
      <c r="AD1567" s="19"/>
      <c r="AE1567" s="19"/>
      <c r="AG1567" s="137"/>
      <c r="AN1567" s="19"/>
      <c r="AO1567" s="19"/>
      <c r="AP1567" s="19"/>
      <c r="AQ1567" s="19"/>
      <c r="AR1567" s="19"/>
      <c r="AS1567" s="19"/>
      <c r="AT1567" s="19"/>
      <c r="AU1567" s="19"/>
      <c r="AV1567" s="19"/>
      <c r="AX1567" s="19"/>
      <c r="AY1567" s="19"/>
      <c r="AZ1567" s="19"/>
      <c r="BA1567" s="19"/>
      <c r="BB1567" s="19"/>
      <c r="BC1567" s="19"/>
      <c r="BD1567" s="19"/>
      <c r="BE1567" s="19"/>
      <c r="BF1567" s="19"/>
      <c r="BG1567" s="19"/>
      <c r="BH1567" s="19"/>
      <c r="BI1567" s="19"/>
      <c r="BJ1567" s="19"/>
      <c r="BK1567" s="19"/>
      <c r="BL1567" s="19"/>
    </row>
    <row r="1568" spans="27:64">
      <c r="AA1568" s="19"/>
      <c r="AB1568" s="19"/>
      <c r="AC1568" s="19"/>
      <c r="AD1568" s="19"/>
      <c r="AE1568" s="19"/>
      <c r="AG1568" s="137"/>
      <c r="AN1568" s="19"/>
      <c r="AO1568" s="19"/>
      <c r="AP1568" s="19"/>
      <c r="AQ1568" s="19"/>
      <c r="AR1568" s="19"/>
      <c r="AS1568" s="19"/>
      <c r="AT1568" s="19"/>
      <c r="AU1568" s="19"/>
      <c r="AV1568" s="19"/>
    </row>
    <row r="1569" spans="27:64">
      <c r="AA1569" s="19"/>
      <c r="AB1569" s="19"/>
      <c r="AC1569" s="19"/>
      <c r="AD1569" s="19"/>
      <c r="AE1569" s="19"/>
      <c r="AG1569" s="137"/>
      <c r="AN1569" s="19"/>
      <c r="AO1569" s="19"/>
      <c r="AP1569" s="19"/>
      <c r="AQ1569" s="19"/>
      <c r="AR1569" s="19"/>
      <c r="AS1569" s="19"/>
      <c r="AT1569" s="19"/>
      <c r="AU1569" s="19"/>
      <c r="AV1569" s="19"/>
    </row>
    <row r="1570" spans="27:64">
      <c r="AA1570" s="19"/>
      <c r="AB1570" s="19"/>
      <c r="AC1570" s="19"/>
      <c r="AD1570" s="19"/>
      <c r="AE1570" s="19"/>
      <c r="AG1570" s="137"/>
      <c r="AN1570" s="19"/>
      <c r="AO1570" s="19"/>
      <c r="AP1570" s="19"/>
      <c r="AQ1570" s="19"/>
      <c r="AR1570" s="19"/>
      <c r="AS1570" s="19"/>
      <c r="AT1570" s="19"/>
      <c r="AU1570" s="19"/>
      <c r="AV1570" s="19"/>
    </row>
    <row r="1571" spans="27:64">
      <c r="AA1571" s="19"/>
      <c r="AB1571" s="19"/>
      <c r="AC1571" s="19"/>
      <c r="AD1571" s="19"/>
      <c r="AE1571" s="19"/>
      <c r="AG1571" s="137"/>
      <c r="AN1571" s="19"/>
      <c r="AO1571" s="19"/>
      <c r="AP1571" s="19"/>
      <c r="AQ1571" s="19"/>
      <c r="AR1571" s="19"/>
      <c r="AS1571" s="19"/>
      <c r="AT1571" s="19"/>
      <c r="AU1571" s="19"/>
      <c r="AV1571" s="19"/>
      <c r="AX1571" s="19"/>
    </row>
    <row r="1572" spans="27:64">
      <c r="AA1572" s="19"/>
      <c r="AB1572" s="19"/>
      <c r="AC1572" s="19"/>
      <c r="AD1572" s="19"/>
      <c r="AE1572" s="19"/>
      <c r="AG1572" s="137"/>
      <c r="AN1572" s="19"/>
      <c r="AO1572" s="19"/>
      <c r="AP1572" s="19"/>
      <c r="AQ1572" s="19"/>
      <c r="AR1572" s="19"/>
      <c r="AS1572" s="19"/>
      <c r="AT1572" s="19"/>
      <c r="AU1572" s="19"/>
      <c r="AV1572" s="19"/>
      <c r="AX1572" s="19"/>
      <c r="AY1572" s="19"/>
      <c r="AZ1572" s="19"/>
      <c r="BA1572" s="19"/>
      <c r="BB1572" s="19"/>
      <c r="BC1572" s="19"/>
      <c r="BD1572" s="19"/>
      <c r="BE1572" s="19"/>
      <c r="BF1572" s="19"/>
      <c r="BG1572" s="19"/>
      <c r="BH1572" s="19"/>
      <c r="BI1572" s="19"/>
      <c r="BJ1572" s="19"/>
      <c r="BK1572" s="19"/>
      <c r="BL1572" s="19"/>
    </row>
    <row r="1573" spans="27:64">
      <c r="AA1573" s="19"/>
      <c r="AB1573" s="19"/>
      <c r="AC1573" s="19"/>
      <c r="AD1573" s="19"/>
      <c r="AE1573" s="19"/>
      <c r="AG1573" s="137"/>
      <c r="AN1573" s="19"/>
      <c r="AO1573" s="19"/>
      <c r="AP1573" s="19"/>
      <c r="AQ1573" s="19"/>
      <c r="AR1573" s="19"/>
      <c r="AS1573" s="19"/>
      <c r="AT1573" s="19"/>
      <c r="AU1573" s="19"/>
    </row>
    <row r="1574" spans="27:64">
      <c r="AA1574" s="19"/>
      <c r="AB1574" s="19"/>
      <c r="AC1574" s="19"/>
      <c r="AD1574" s="19"/>
      <c r="AE1574" s="19"/>
      <c r="AG1574" s="137"/>
      <c r="AN1574" s="19"/>
      <c r="AO1574" s="19"/>
      <c r="AP1574" s="19"/>
      <c r="AQ1574" s="19"/>
      <c r="AR1574" s="19"/>
      <c r="AS1574" s="19"/>
      <c r="AT1574" s="19"/>
      <c r="AU1574" s="19"/>
      <c r="AV1574" s="19"/>
    </row>
    <row r="1575" spans="27:64">
      <c r="AA1575" s="19"/>
      <c r="AB1575" s="19"/>
      <c r="AC1575" s="19"/>
      <c r="AD1575" s="19"/>
      <c r="AE1575" s="19"/>
      <c r="AG1575" s="137"/>
      <c r="AN1575" s="19"/>
      <c r="AO1575" s="19"/>
      <c r="AP1575" s="19"/>
      <c r="AQ1575" s="19"/>
      <c r="AR1575" s="19"/>
      <c r="AS1575" s="19"/>
      <c r="AT1575" s="19"/>
      <c r="AU1575" s="19"/>
      <c r="AV1575" s="19"/>
    </row>
    <row r="1576" spans="27:64">
      <c r="AA1576" s="19"/>
      <c r="AB1576" s="19"/>
      <c r="AC1576" s="19"/>
      <c r="AD1576" s="19"/>
      <c r="AE1576" s="19"/>
      <c r="AG1576" s="137"/>
      <c r="AN1576" s="19"/>
      <c r="AO1576" s="19"/>
      <c r="AP1576" s="19"/>
      <c r="AQ1576" s="19"/>
      <c r="AR1576" s="19"/>
      <c r="AS1576" s="19"/>
      <c r="AT1576" s="19"/>
      <c r="AU1576" s="19"/>
      <c r="AV1576" s="19"/>
      <c r="AX1576" s="19"/>
    </row>
    <row r="1577" spans="27:64">
      <c r="AA1577" s="19"/>
      <c r="AB1577" s="19"/>
      <c r="AC1577" s="19"/>
      <c r="AD1577" s="19"/>
      <c r="AE1577" s="19"/>
      <c r="AG1577" s="137"/>
      <c r="AN1577" s="19"/>
      <c r="AO1577" s="19"/>
      <c r="AP1577" s="19"/>
      <c r="AQ1577" s="19"/>
      <c r="AR1577" s="19"/>
      <c r="AS1577" s="19"/>
      <c r="AT1577" s="19"/>
      <c r="AU1577" s="19"/>
      <c r="AV1577" s="19"/>
    </row>
    <row r="1578" spans="27:64">
      <c r="AA1578" s="19"/>
      <c r="AB1578" s="19"/>
      <c r="AC1578" s="19"/>
      <c r="AD1578" s="19"/>
      <c r="AE1578" s="19"/>
      <c r="AG1578" s="137"/>
      <c r="AN1578" s="19"/>
      <c r="AO1578" s="19"/>
      <c r="AP1578" s="19"/>
      <c r="AQ1578" s="19"/>
      <c r="AR1578" s="19"/>
      <c r="AS1578" s="19"/>
      <c r="AT1578" s="19"/>
      <c r="AU1578" s="19"/>
    </row>
    <row r="1579" spans="27:64">
      <c r="AA1579" s="19"/>
      <c r="AB1579" s="19"/>
      <c r="AC1579" s="19"/>
      <c r="AD1579" s="19"/>
      <c r="AE1579" s="19"/>
      <c r="AG1579" s="137"/>
      <c r="AN1579" s="19"/>
      <c r="AO1579" s="19"/>
      <c r="AP1579" s="19"/>
      <c r="AQ1579" s="19"/>
      <c r="AR1579" s="19"/>
      <c r="AS1579" s="19"/>
      <c r="AT1579" s="19"/>
      <c r="AU1579" s="19"/>
    </row>
    <row r="1580" spans="27:64">
      <c r="AA1580" s="19"/>
      <c r="AB1580" s="19"/>
      <c r="AC1580" s="19"/>
      <c r="AD1580" s="19"/>
      <c r="AE1580" s="19"/>
      <c r="AG1580" s="137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  <c r="BA1580" s="19"/>
      <c r="BB1580" s="19"/>
      <c r="BC1580" s="19"/>
      <c r="BD1580" s="19"/>
      <c r="BE1580" s="19"/>
      <c r="BF1580" s="19"/>
      <c r="BG1580" s="19"/>
      <c r="BH1580" s="19"/>
      <c r="BI1580" s="19"/>
      <c r="BJ1580" s="19"/>
      <c r="BK1580" s="19"/>
      <c r="BL1580" s="19"/>
    </row>
    <row r="1581" spans="27:64">
      <c r="AA1581" s="19"/>
      <c r="AB1581" s="19"/>
      <c r="AC1581" s="19"/>
      <c r="AD1581" s="19"/>
      <c r="AE1581" s="19"/>
      <c r="AG1581" s="137"/>
      <c r="AN1581" s="19"/>
      <c r="AO1581" s="19"/>
      <c r="AP1581" s="19"/>
      <c r="AQ1581" s="19"/>
      <c r="AR1581" s="19"/>
      <c r="AS1581" s="19"/>
      <c r="AT1581" s="19"/>
      <c r="AU1581" s="19"/>
    </row>
    <row r="1582" spans="27:64">
      <c r="AA1582" s="19"/>
      <c r="AB1582" s="19"/>
      <c r="AC1582" s="19"/>
      <c r="AD1582" s="19"/>
      <c r="AE1582" s="19"/>
      <c r="AG1582" s="137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  <c r="BA1582" s="19"/>
      <c r="BB1582" s="19"/>
      <c r="BC1582" s="19"/>
      <c r="BD1582" s="19"/>
      <c r="BE1582" s="19"/>
      <c r="BF1582" s="19"/>
      <c r="BG1582" s="19"/>
      <c r="BH1582" s="19"/>
      <c r="BI1582" s="19"/>
      <c r="BJ1582" s="19"/>
      <c r="BK1582" s="19"/>
      <c r="BL1582" s="19"/>
    </row>
    <row r="1583" spans="27:64">
      <c r="AA1583" s="19"/>
      <c r="AB1583" s="19"/>
      <c r="AC1583" s="19"/>
      <c r="AD1583" s="19"/>
      <c r="AE1583" s="19"/>
      <c r="AG1583" s="137"/>
      <c r="AN1583" s="19"/>
      <c r="AO1583" s="19"/>
      <c r="AP1583" s="19"/>
      <c r="AQ1583" s="19"/>
      <c r="AR1583" s="19"/>
      <c r="AS1583" s="19"/>
      <c r="AT1583" s="19"/>
      <c r="AU1583" s="19"/>
      <c r="AV1583" s="19"/>
      <c r="AX1583" s="19"/>
      <c r="AY1583" s="19"/>
      <c r="AZ1583" s="19"/>
      <c r="BA1583" s="19"/>
      <c r="BB1583" s="19"/>
      <c r="BC1583" s="19"/>
      <c r="BD1583" s="19"/>
      <c r="BE1583" s="19"/>
      <c r="BF1583" s="19"/>
      <c r="BG1583" s="19"/>
      <c r="BH1583" s="19"/>
      <c r="BI1583" s="19"/>
      <c r="BJ1583" s="19"/>
      <c r="BK1583" s="19"/>
      <c r="BL1583" s="19"/>
    </row>
    <row r="1584" spans="27:64">
      <c r="AA1584" s="19"/>
      <c r="AB1584" s="19"/>
      <c r="AC1584" s="19"/>
      <c r="AD1584" s="19"/>
      <c r="AE1584" s="19"/>
      <c r="AG1584" s="137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  <c r="BA1584" s="19"/>
      <c r="BB1584" s="19"/>
      <c r="BC1584" s="19"/>
      <c r="BD1584" s="19"/>
      <c r="BE1584" s="19"/>
      <c r="BF1584" s="19"/>
      <c r="BG1584" s="19"/>
      <c r="BH1584" s="19"/>
      <c r="BI1584" s="19"/>
      <c r="BJ1584" s="19"/>
      <c r="BK1584" s="19"/>
      <c r="BL1584" s="19"/>
    </row>
    <row r="1585" spans="27:64">
      <c r="AA1585" s="19"/>
      <c r="AB1585" s="19"/>
      <c r="AC1585" s="19"/>
      <c r="AD1585" s="19"/>
      <c r="AE1585" s="19"/>
      <c r="AG1585" s="137"/>
      <c r="AN1585" s="19"/>
      <c r="AO1585" s="19"/>
      <c r="AP1585" s="19"/>
      <c r="AQ1585" s="19"/>
      <c r="AR1585" s="19"/>
      <c r="AS1585" s="19"/>
      <c r="AT1585" s="19"/>
      <c r="AU1585" s="19"/>
      <c r="AV1585" s="19"/>
      <c r="AX1585" s="19"/>
      <c r="AY1585" s="19"/>
      <c r="AZ1585" s="19"/>
      <c r="BA1585" s="19"/>
      <c r="BB1585" s="19"/>
      <c r="BC1585" s="19"/>
      <c r="BD1585" s="19"/>
      <c r="BE1585" s="19"/>
      <c r="BF1585" s="19"/>
      <c r="BG1585" s="19"/>
      <c r="BH1585" s="19"/>
      <c r="BI1585" s="19"/>
      <c r="BJ1585" s="19"/>
      <c r="BK1585" s="19"/>
      <c r="BL1585" s="19"/>
    </row>
    <row r="1586" spans="27:64">
      <c r="AA1586" s="19"/>
      <c r="AB1586" s="19"/>
      <c r="AC1586" s="19"/>
      <c r="AD1586" s="19"/>
      <c r="AE1586" s="19"/>
      <c r="AG1586" s="137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  <c r="BA1586" s="19"/>
      <c r="BB1586" s="19"/>
      <c r="BC1586" s="19"/>
      <c r="BD1586" s="19"/>
      <c r="BE1586" s="19"/>
      <c r="BF1586" s="19"/>
      <c r="BG1586" s="19"/>
      <c r="BH1586" s="19"/>
      <c r="BI1586" s="19"/>
      <c r="BJ1586" s="19"/>
      <c r="BK1586" s="19"/>
      <c r="BL1586" s="19"/>
    </row>
    <row r="1587" spans="27:64">
      <c r="AA1587" s="19"/>
      <c r="AB1587" s="19"/>
      <c r="AC1587" s="19"/>
      <c r="AD1587" s="19"/>
      <c r="AE1587" s="19"/>
      <c r="AG1587" s="137"/>
      <c r="AN1587" s="19"/>
      <c r="AO1587" s="19"/>
      <c r="AP1587" s="19"/>
      <c r="AQ1587" s="19"/>
      <c r="AR1587" s="19"/>
      <c r="AS1587" s="19"/>
      <c r="AT1587" s="19"/>
      <c r="AU1587" s="19"/>
      <c r="AV1587" s="19"/>
      <c r="AX1587" s="19"/>
    </row>
    <row r="1588" spans="27:64">
      <c r="AA1588" s="19"/>
      <c r="AB1588" s="19"/>
      <c r="AC1588" s="19"/>
      <c r="AD1588" s="19"/>
      <c r="AE1588" s="19"/>
      <c r="AG1588" s="137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  <c r="BA1588" s="19"/>
      <c r="BB1588" s="19"/>
      <c r="BC1588" s="19"/>
      <c r="BD1588" s="19"/>
      <c r="BE1588" s="19"/>
      <c r="BF1588" s="19"/>
      <c r="BG1588" s="19"/>
      <c r="BH1588" s="19"/>
      <c r="BI1588" s="19"/>
      <c r="BJ1588" s="19"/>
      <c r="BK1588" s="19"/>
      <c r="BL1588" s="19"/>
    </row>
    <row r="1589" spans="27:64">
      <c r="AA1589" s="19"/>
      <c r="AB1589" s="19"/>
      <c r="AC1589" s="19"/>
      <c r="AD1589" s="19"/>
      <c r="AE1589" s="19"/>
      <c r="AG1589" s="137"/>
      <c r="AN1589" s="19"/>
      <c r="AO1589" s="19"/>
      <c r="AP1589" s="19"/>
      <c r="AQ1589" s="19"/>
      <c r="AR1589" s="19"/>
      <c r="AS1589" s="19"/>
      <c r="AT1589" s="19"/>
      <c r="AU1589" s="19"/>
      <c r="AV1589" s="19"/>
      <c r="AX1589" s="19"/>
    </row>
    <row r="1590" spans="27:64">
      <c r="AA1590" s="19"/>
      <c r="AB1590" s="19"/>
      <c r="AC1590" s="19"/>
      <c r="AD1590" s="19"/>
      <c r="AE1590" s="19"/>
      <c r="AG1590" s="137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  <c r="BA1590" s="19"/>
      <c r="BB1590" s="19"/>
      <c r="BC1590" s="19"/>
      <c r="BD1590" s="19"/>
      <c r="BE1590" s="19"/>
      <c r="BF1590" s="19"/>
      <c r="BG1590" s="19"/>
      <c r="BH1590" s="19"/>
      <c r="BI1590" s="19"/>
      <c r="BJ1590" s="19"/>
      <c r="BK1590" s="19"/>
      <c r="BL1590" s="19"/>
    </row>
    <row r="1591" spans="27:64">
      <c r="AA1591" s="19"/>
      <c r="AB1591" s="19"/>
      <c r="AC1591" s="19"/>
      <c r="AD1591" s="19"/>
      <c r="AE1591" s="19"/>
      <c r="AG1591" s="137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  <c r="BA1591" s="19"/>
      <c r="BB1591" s="19"/>
      <c r="BC1591" s="19"/>
      <c r="BD1591" s="19"/>
      <c r="BE1591" s="19"/>
      <c r="BF1591" s="19"/>
      <c r="BG1591" s="19"/>
      <c r="BH1591" s="19"/>
      <c r="BI1591" s="19"/>
      <c r="BJ1591" s="19"/>
      <c r="BK1591" s="19"/>
      <c r="BL1591" s="19"/>
    </row>
    <row r="1592" spans="27:64">
      <c r="AA1592" s="19"/>
      <c r="AB1592" s="19"/>
      <c r="AC1592" s="19"/>
      <c r="AD1592" s="19"/>
      <c r="AE1592" s="19"/>
      <c r="AG1592" s="137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  <c r="BA1592" s="19"/>
      <c r="BB1592" s="19"/>
      <c r="BC1592" s="19"/>
      <c r="BD1592" s="19"/>
      <c r="BE1592" s="19"/>
      <c r="BF1592" s="19"/>
      <c r="BG1592" s="19"/>
      <c r="BH1592" s="19"/>
      <c r="BI1592" s="19"/>
      <c r="BJ1592" s="19"/>
      <c r="BK1592" s="19"/>
      <c r="BL1592" s="19"/>
    </row>
    <row r="1593" spans="27:64">
      <c r="AA1593" s="19"/>
      <c r="AB1593" s="19"/>
      <c r="AC1593" s="19"/>
      <c r="AD1593" s="19"/>
      <c r="AE1593" s="19"/>
      <c r="AG1593" s="137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  <c r="BA1593" s="19"/>
      <c r="BB1593" s="19"/>
      <c r="BC1593" s="19"/>
      <c r="BD1593" s="19"/>
      <c r="BE1593" s="19"/>
      <c r="BF1593" s="19"/>
      <c r="BG1593" s="19"/>
      <c r="BH1593" s="19"/>
      <c r="BI1593" s="19"/>
      <c r="BJ1593" s="19"/>
      <c r="BK1593" s="19"/>
      <c r="BL1593" s="19"/>
    </row>
    <row r="1594" spans="27:64">
      <c r="AA1594" s="19"/>
      <c r="AB1594" s="19"/>
      <c r="AC1594" s="19"/>
      <c r="AD1594" s="19"/>
      <c r="AE1594" s="19"/>
      <c r="AG1594" s="137"/>
      <c r="AN1594" s="19"/>
      <c r="AO1594" s="19"/>
      <c r="AP1594" s="19"/>
      <c r="AQ1594" s="19"/>
      <c r="AR1594" s="19"/>
      <c r="AS1594" s="19"/>
      <c r="AT1594" s="19"/>
      <c r="AU1594" s="19"/>
      <c r="AV1594" s="19"/>
      <c r="AX1594" s="19"/>
    </row>
    <row r="1595" spans="27:64">
      <c r="AA1595" s="19"/>
      <c r="AB1595" s="19"/>
      <c r="AC1595" s="19"/>
      <c r="AD1595" s="19"/>
      <c r="AE1595" s="19"/>
      <c r="AG1595" s="137"/>
      <c r="AN1595" s="19"/>
      <c r="AO1595" s="19"/>
      <c r="AP1595" s="19"/>
      <c r="AQ1595" s="19"/>
      <c r="AR1595" s="19"/>
      <c r="AS1595" s="19"/>
      <c r="AT1595" s="19"/>
      <c r="AU1595" s="19"/>
    </row>
    <row r="1596" spans="27:64">
      <c r="AA1596" s="19"/>
      <c r="AB1596" s="19"/>
      <c r="AC1596" s="19"/>
      <c r="AD1596" s="19"/>
      <c r="AE1596" s="19"/>
      <c r="AG1596" s="137"/>
      <c r="AN1596" s="19"/>
      <c r="AO1596" s="19"/>
      <c r="AP1596" s="19"/>
      <c r="AQ1596" s="19"/>
      <c r="AR1596" s="19"/>
      <c r="AS1596" s="19"/>
      <c r="AT1596" s="19"/>
      <c r="AU1596" s="19"/>
    </row>
    <row r="1597" spans="27:64">
      <c r="AA1597" s="19"/>
      <c r="AB1597" s="19"/>
      <c r="AC1597" s="19"/>
      <c r="AD1597" s="19"/>
      <c r="AE1597" s="19"/>
      <c r="AG1597" s="137"/>
      <c r="AN1597" s="19"/>
      <c r="AO1597" s="19"/>
      <c r="AP1597" s="19"/>
      <c r="AQ1597" s="19"/>
      <c r="AR1597" s="19"/>
      <c r="AS1597" s="19"/>
      <c r="AT1597" s="19"/>
      <c r="AU1597" s="19"/>
    </row>
    <row r="1598" spans="27:64">
      <c r="AA1598" s="19"/>
      <c r="AB1598" s="19"/>
      <c r="AC1598" s="19"/>
      <c r="AD1598" s="19"/>
      <c r="AE1598" s="19"/>
      <c r="AG1598" s="137"/>
      <c r="AN1598" s="19"/>
      <c r="AO1598" s="19"/>
      <c r="AP1598" s="19"/>
      <c r="AQ1598" s="19"/>
      <c r="AR1598" s="19"/>
      <c r="AS1598" s="19"/>
      <c r="AT1598" s="19"/>
      <c r="AU1598" s="19"/>
      <c r="AV1598" s="19"/>
    </row>
    <row r="1599" spans="27:64">
      <c r="AA1599" s="19"/>
      <c r="AB1599" s="19"/>
      <c r="AC1599" s="19"/>
      <c r="AD1599" s="19"/>
      <c r="AE1599" s="19"/>
      <c r="AG1599" s="137"/>
      <c r="AN1599" s="19"/>
      <c r="AO1599" s="19"/>
      <c r="AP1599" s="19"/>
      <c r="AQ1599" s="19"/>
      <c r="AR1599" s="19"/>
      <c r="AS1599" s="19"/>
      <c r="AT1599" s="19"/>
      <c r="AU1599" s="19"/>
      <c r="AV1599" s="19"/>
      <c r="AX1599" s="19"/>
    </row>
    <row r="1600" spans="27:64">
      <c r="AA1600" s="19"/>
      <c r="AB1600" s="19"/>
      <c r="AC1600" s="19"/>
      <c r="AD1600" s="19"/>
      <c r="AE1600" s="19"/>
      <c r="AG1600" s="137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  <c r="BA1600" s="19"/>
      <c r="BB1600" s="19"/>
      <c r="BC1600" s="19"/>
      <c r="BD1600" s="19"/>
      <c r="BE1600" s="19"/>
      <c r="BF1600" s="19"/>
      <c r="BG1600" s="19"/>
      <c r="BH1600" s="19"/>
      <c r="BI1600" s="19"/>
      <c r="BJ1600" s="19"/>
      <c r="BK1600" s="19"/>
      <c r="BL1600" s="19"/>
    </row>
    <row r="1601" spans="27:64">
      <c r="AA1601" s="19"/>
      <c r="AB1601" s="19"/>
      <c r="AC1601" s="19"/>
      <c r="AD1601" s="19"/>
      <c r="AE1601" s="19"/>
      <c r="AG1601" s="137"/>
      <c r="AN1601" s="19"/>
      <c r="AO1601" s="19"/>
      <c r="AP1601" s="19"/>
      <c r="AQ1601" s="19"/>
      <c r="AR1601" s="19"/>
      <c r="AS1601" s="19"/>
      <c r="AT1601" s="19"/>
      <c r="AU1601" s="19"/>
      <c r="AV1601" s="19"/>
    </row>
    <row r="1602" spans="27:64">
      <c r="AA1602" s="19"/>
      <c r="AB1602" s="19"/>
      <c r="AC1602" s="19"/>
      <c r="AD1602" s="19"/>
      <c r="AE1602" s="19"/>
      <c r="AG1602" s="137"/>
      <c r="AN1602" s="19"/>
      <c r="AO1602" s="19"/>
      <c r="AP1602" s="19"/>
      <c r="AQ1602" s="19"/>
      <c r="AR1602" s="19"/>
      <c r="AS1602" s="19"/>
      <c r="AT1602" s="19"/>
      <c r="AU1602" s="19"/>
      <c r="AV1602" s="19"/>
      <c r="AX1602" s="19"/>
    </row>
    <row r="1603" spans="27:64">
      <c r="AA1603" s="19"/>
      <c r="AB1603" s="19"/>
      <c r="AC1603" s="19"/>
      <c r="AD1603" s="19"/>
      <c r="AE1603" s="19"/>
      <c r="AG1603" s="137"/>
      <c r="AN1603" s="19"/>
      <c r="AO1603" s="19"/>
      <c r="AP1603" s="19"/>
      <c r="AQ1603" s="19"/>
      <c r="AR1603" s="19"/>
      <c r="AS1603" s="19"/>
      <c r="AT1603" s="19"/>
      <c r="AU1603" s="19"/>
    </row>
    <row r="1604" spans="27:64">
      <c r="AA1604" s="19"/>
      <c r="AB1604" s="19"/>
      <c r="AC1604" s="19"/>
      <c r="AD1604" s="19"/>
      <c r="AE1604" s="19"/>
      <c r="AG1604" s="137"/>
      <c r="AN1604" s="19"/>
      <c r="AO1604" s="19"/>
      <c r="AP1604" s="19"/>
      <c r="AQ1604" s="19"/>
      <c r="AR1604" s="19"/>
      <c r="AS1604" s="19"/>
      <c r="AT1604" s="19"/>
      <c r="AU1604" s="19"/>
      <c r="AV1604" s="19"/>
      <c r="AX1604" s="19"/>
    </row>
    <row r="1605" spans="27:64">
      <c r="AA1605" s="19"/>
      <c r="AB1605" s="19"/>
      <c r="AC1605" s="19"/>
      <c r="AD1605" s="19"/>
      <c r="AE1605" s="19"/>
      <c r="AG1605" s="137"/>
      <c r="AN1605" s="19"/>
      <c r="AO1605" s="19"/>
      <c r="AP1605" s="19"/>
      <c r="AQ1605" s="19"/>
      <c r="AR1605" s="19"/>
      <c r="AS1605" s="19"/>
      <c r="AT1605" s="19"/>
      <c r="AU1605" s="19"/>
    </row>
    <row r="1606" spans="27:64">
      <c r="AA1606" s="19"/>
      <c r="AB1606" s="19"/>
      <c r="AC1606" s="19"/>
      <c r="AD1606" s="19"/>
      <c r="AE1606" s="19"/>
      <c r="AG1606" s="137"/>
      <c r="AN1606" s="19"/>
      <c r="AO1606" s="19"/>
      <c r="AP1606" s="19"/>
      <c r="AQ1606" s="19"/>
      <c r="AR1606" s="19"/>
      <c r="AS1606" s="19"/>
      <c r="AT1606" s="19"/>
      <c r="AU1606" s="19"/>
      <c r="AV1606" s="19"/>
    </row>
    <row r="1607" spans="27:64">
      <c r="AA1607" s="19"/>
      <c r="AB1607" s="19"/>
      <c r="AC1607" s="19"/>
      <c r="AD1607" s="19"/>
      <c r="AE1607" s="19"/>
      <c r="AG1607" s="137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  <c r="BA1607" s="19"/>
      <c r="BB1607" s="19"/>
      <c r="BC1607" s="19"/>
      <c r="BD1607" s="19"/>
      <c r="BE1607" s="19"/>
      <c r="BF1607" s="19"/>
      <c r="BG1607" s="19"/>
      <c r="BH1607" s="19"/>
      <c r="BI1607" s="19"/>
      <c r="BJ1607" s="19"/>
      <c r="BK1607" s="19"/>
      <c r="BL1607" s="19"/>
    </row>
    <row r="1608" spans="27:64">
      <c r="AA1608" s="19"/>
      <c r="AB1608" s="19"/>
      <c r="AC1608" s="19"/>
      <c r="AD1608" s="19"/>
      <c r="AE1608" s="19"/>
      <c r="AG1608" s="137"/>
      <c r="AN1608" s="19"/>
      <c r="AO1608" s="19"/>
      <c r="AP1608" s="19"/>
      <c r="AQ1608" s="19"/>
      <c r="AR1608" s="19"/>
      <c r="AS1608" s="19"/>
      <c r="AT1608" s="19"/>
      <c r="AU1608" s="19"/>
    </row>
    <row r="1609" spans="27:64">
      <c r="AA1609" s="19"/>
      <c r="AB1609" s="19"/>
      <c r="AC1609" s="19"/>
      <c r="AD1609" s="19"/>
      <c r="AE1609" s="19"/>
      <c r="AG1609" s="137"/>
      <c r="AN1609" s="19"/>
      <c r="AO1609" s="19"/>
      <c r="AP1609" s="19"/>
      <c r="AQ1609" s="19"/>
      <c r="AR1609" s="19"/>
      <c r="AS1609" s="19"/>
      <c r="AT1609" s="19"/>
      <c r="AU1609" s="19"/>
      <c r="AV1609" s="19"/>
    </row>
    <row r="1610" spans="27:64">
      <c r="AA1610" s="19"/>
      <c r="AB1610" s="19"/>
      <c r="AC1610" s="19"/>
      <c r="AD1610" s="19"/>
      <c r="AE1610" s="19"/>
      <c r="AG1610" s="137"/>
      <c r="AN1610" s="19"/>
      <c r="AO1610" s="19"/>
      <c r="AP1610" s="19"/>
      <c r="AQ1610" s="19"/>
      <c r="AR1610" s="19"/>
      <c r="AS1610" s="19"/>
      <c r="AT1610" s="19"/>
      <c r="AU1610" s="19"/>
    </row>
    <row r="1611" spans="27:64">
      <c r="AA1611" s="19"/>
      <c r="AB1611" s="19"/>
      <c r="AC1611" s="19"/>
      <c r="AD1611" s="19"/>
      <c r="AE1611" s="19"/>
      <c r="AG1611" s="137"/>
      <c r="AN1611" s="19"/>
      <c r="AO1611" s="19"/>
      <c r="AP1611" s="19"/>
      <c r="AQ1611" s="19"/>
      <c r="AR1611" s="19"/>
      <c r="AS1611" s="19"/>
      <c r="AT1611" s="19"/>
      <c r="AU1611" s="19"/>
      <c r="AV1611" s="19"/>
      <c r="AX1611" s="19"/>
    </row>
    <row r="1612" spans="27:64">
      <c r="AA1612" s="19"/>
      <c r="AB1612" s="19"/>
      <c r="AC1612" s="19"/>
      <c r="AD1612" s="19"/>
      <c r="AE1612" s="19"/>
      <c r="AG1612" s="137"/>
      <c r="AN1612" s="19"/>
      <c r="AO1612" s="19"/>
      <c r="AP1612" s="19"/>
      <c r="AQ1612" s="19"/>
      <c r="AR1612" s="19"/>
      <c r="AS1612" s="19"/>
      <c r="AT1612" s="19"/>
      <c r="AU1612" s="19"/>
      <c r="AV1612" s="19"/>
    </row>
    <row r="1613" spans="27:64">
      <c r="AA1613" s="19"/>
      <c r="AB1613" s="19"/>
      <c r="AC1613" s="19"/>
      <c r="AD1613" s="19"/>
      <c r="AE1613" s="19"/>
      <c r="AG1613" s="137"/>
      <c r="AN1613" s="19"/>
      <c r="AO1613" s="19"/>
      <c r="AP1613" s="19"/>
      <c r="AQ1613" s="19"/>
      <c r="AR1613" s="19"/>
      <c r="AS1613" s="19"/>
      <c r="AT1613" s="19"/>
      <c r="AU1613" s="19"/>
    </row>
    <row r="1614" spans="27:64">
      <c r="AA1614" s="19"/>
      <c r="AB1614" s="19"/>
      <c r="AC1614" s="19"/>
      <c r="AD1614" s="19"/>
      <c r="AE1614" s="19"/>
      <c r="AG1614" s="137"/>
      <c r="AN1614" s="19"/>
      <c r="AO1614" s="19"/>
      <c r="AP1614" s="19"/>
      <c r="AQ1614" s="19"/>
      <c r="AR1614" s="19"/>
      <c r="AS1614" s="19"/>
      <c r="AT1614" s="19"/>
      <c r="AU1614" s="19"/>
    </row>
    <row r="1615" spans="27:64">
      <c r="AA1615" s="19"/>
      <c r="AB1615" s="19"/>
      <c r="AC1615" s="19"/>
      <c r="AD1615" s="19"/>
      <c r="AE1615" s="19"/>
      <c r="AG1615" s="137"/>
      <c r="AN1615" s="19"/>
      <c r="AO1615" s="19"/>
      <c r="AP1615" s="19"/>
      <c r="AQ1615" s="19"/>
      <c r="AR1615" s="19"/>
      <c r="AS1615" s="19"/>
      <c r="AT1615" s="19"/>
      <c r="AU1615" s="19"/>
      <c r="AV1615" s="19"/>
      <c r="AX1615" s="19"/>
      <c r="AY1615" s="19"/>
      <c r="AZ1615" s="19"/>
      <c r="BA1615" s="19"/>
      <c r="BB1615" s="19"/>
      <c r="BC1615" s="19"/>
      <c r="BD1615" s="19"/>
      <c r="BE1615" s="19"/>
      <c r="BF1615" s="19"/>
      <c r="BG1615" s="19"/>
      <c r="BH1615" s="19"/>
      <c r="BI1615" s="19"/>
      <c r="BJ1615" s="19"/>
      <c r="BK1615" s="19"/>
      <c r="BL1615" s="19"/>
    </row>
    <row r="1616" spans="27:64">
      <c r="AA1616" s="19"/>
      <c r="AB1616" s="19"/>
      <c r="AC1616" s="19"/>
      <c r="AD1616" s="19"/>
      <c r="AE1616" s="19"/>
      <c r="AG1616" s="137"/>
      <c r="AN1616" s="19"/>
      <c r="AO1616" s="19"/>
      <c r="AP1616" s="19"/>
      <c r="AQ1616" s="19"/>
      <c r="AR1616" s="19"/>
      <c r="AS1616" s="19"/>
      <c r="AT1616" s="19"/>
      <c r="AU1616" s="19"/>
      <c r="AV1616" s="19"/>
    </row>
    <row r="1617" spans="27:64">
      <c r="AA1617" s="19"/>
      <c r="AB1617" s="19"/>
      <c r="AC1617" s="19"/>
      <c r="AD1617" s="19"/>
      <c r="AE1617" s="19"/>
      <c r="AG1617" s="137"/>
      <c r="AN1617" s="19"/>
      <c r="AO1617" s="19"/>
      <c r="AP1617" s="19"/>
      <c r="AQ1617" s="19"/>
      <c r="AR1617" s="19"/>
      <c r="AS1617" s="19"/>
      <c r="AT1617" s="19"/>
      <c r="AU1617" s="19"/>
      <c r="AV1617" s="19"/>
    </row>
    <row r="1618" spans="27:64">
      <c r="AA1618" s="19"/>
      <c r="AB1618" s="19"/>
      <c r="AC1618" s="19"/>
      <c r="AD1618" s="19"/>
      <c r="AE1618" s="19"/>
      <c r="AG1618" s="137"/>
      <c r="AN1618" s="19"/>
      <c r="AO1618" s="19"/>
      <c r="AP1618" s="19"/>
      <c r="AQ1618" s="19"/>
      <c r="AR1618" s="19"/>
      <c r="AS1618" s="19"/>
      <c r="AT1618" s="19"/>
      <c r="AU1618" s="19"/>
      <c r="AV1618" s="19"/>
    </row>
    <row r="1619" spans="27:64">
      <c r="AA1619" s="19"/>
      <c r="AB1619" s="19"/>
      <c r="AC1619" s="19"/>
      <c r="AD1619" s="19"/>
      <c r="AE1619" s="19"/>
      <c r="AG1619" s="137"/>
      <c r="AN1619" s="19"/>
      <c r="AO1619" s="19"/>
      <c r="AP1619" s="19"/>
      <c r="AQ1619" s="19"/>
      <c r="AR1619" s="19"/>
      <c r="AS1619" s="19"/>
      <c r="AT1619" s="19"/>
      <c r="AU1619" s="19"/>
      <c r="AV1619" s="19"/>
      <c r="AX1619" s="19"/>
    </row>
    <row r="1620" spans="27:64">
      <c r="AA1620" s="19"/>
      <c r="AB1620" s="19"/>
      <c r="AC1620" s="19"/>
      <c r="AD1620" s="19"/>
      <c r="AE1620" s="19"/>
      <c r="AG1620" s="137"/>
      <c r="AN1620" s="19"/>
      <c r="AO1620" s="19"/>
      <c r="AP1620" s="19"/>
      <c r="AQ1620" s="19"/>
      <c r="AR1620" s="19"/>
      <c r="AS1620" s="19"/>
      <c r="AT1620" s="19"/>
      <c r="AU1620" s="19"/>
      <c r="AV1620" s="19"/>
    </row>
    <row r="1621" spans="27:64">
      <c r="AA1621" s="19"/>
      <c r="AB1621" s="19"/>
      <c r="AC1621" s="19"/>
      <c r="AD1621" s="19"/>
      <c r="AE1621" s="19"/>
      <c r="AG1621" s="137"/>
      <c r="AN1621" s="19"/>
      <c r="AO1621" s="19"/>
      <c r="AP1621" s="19"/>
      <c r="AQ1621" s="19"/>
      <c r="AR1621" s="19"/>
      <c r="AS1621" s="19"/>
      <c r="AT1621" s="19"/>
      <c r="AU1621" s="19"/>
      <c r="AV1621" s="19"/>
    </row>
    <row r="1622" spans="27:64">
      <c r="AA1622" s="19"/>
      <c r="AB1622" s="19"/>
      <c r="AC1622" s="19"/>
      <c r="AD1622" s="19"/>
      <c r="AE1622" s="19"/>
      <c r="AG1622" s="137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  <c r="BA1622" s="19"/>
      <c r="BB1622" s="19"/>
      <c r="BC1622" s="19"/>
      <c r="BD1622" s="19"/>
      <c r="BE1622" s="19"/>
      <c r="BF1622" s="19"/>
      <c r="BG1622" s="19"/>
      <c r="BH1622" s="19"/>
      <c r="BI1622" s="19"/>
      <c r="BJ1622" s="19"/>
      <c r="BK1622" s="19"/>
      <c r="BL1622" s="19"/>
    </row>
    <row r="1623" spans="27:64">
      <c r="AA1623" s="19"/>
      <c r="AB1623" s="19"/>
      <c r="AC1623" s="19"/>
      <c r="AD1623" s="19"/>
      <c r="AE1623" s="19"/>
      <c r="AG1623" s="137"/>
      <c r="AN1623" s="19"/>
      <c r="AO1623" s="19"/>
      <c r="AP1623" s="19"/>
      <c r="AQ1623" s="19"/>
      <c r="AR1623" s="19"/>
      <c r="AS1623" s="19"/>
      <c r="AT1623" s="19"/>
      <c r="AU1623" s="19"/>
      <c r="AV1623" s="19"/>
      <c r="AX1623" s="19"/>
      <c r="AY1623" s="19"/>
      <c r="AZ1623" s="19"/>
      <c r="BA1623" s="19"/>
      <c r="BB1623" s="19"/>
      <c r="BC1623" s="19"/>
      <c r="BD1623" s="19"/>
      <c r="BE1623" s="19"/>
      <c r="BF1623" s="19"/>
      <c r="BG1623" s="19"/>
      <c r="BH1623" s="19"/>
      <c r="BI1623" s="19"/>
      <c r="BJ1623" s="19"/>
      <c r="BK1623" s="19"/>
      <c r="BL1623" s="19"/>
    </row>
    <row r="1624" spans="27:64">
      <c r="AA1624" s="19"/>
      <c r="AB1624" s="19"/>
      <c r="AC1624" s="19"/>
      <c r="AD1624" s="19"/>
      <c r="AE1624" s="19"/>
      <c r="AG1624" s="137"/>
      <c r="AN1624" s="19"/>
      <c r="AO1624" s="19"/>
      <c r="AP1624" s="19"/>
      <c r="AQ1624" s="19"/>
      <c r="AR1624" s="19"/>
      <c r="AS1624" s="19"/>
      <c r="AT1624" s="19"/>
      <c r="AU1624" s="19"/>
      <c r="AV1624" s="19"/>
      <c r="AX1624" s="19"/>
    </row>
    <row r="1625" spans="27:64">
      <c r="AA1625" s="19"/>
      <c r="AB1625" s="19"/>
      <c r="AC1625" s="19"/>
      <c r="AD1625" s="19"/>
      <c r="AE1625" s="19"/>
      <c r="AG1625" s="137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  <c r="BA1625" s="19"/>
      <c r="BB1625" s="19"/>
      <c r="BC1625" s="19"/>
      <c r="BD1625" s="19"/>
      <c r="BE1625" s="19"/>
      <c r="BF1625" s="19"/>
      <c r="BG1625" s="19"/>
      <c r="BH1625" s="19"/>
      <c r="BI1625" s="19"/>
      <c r="BJ1625" s="19"/>
      <c r="BK1625" s="19"/>
      <c r="BL1625" s="19"/>
    </row>
    <row r="1626" spans="27:64">
      <c r="AA1626" s="19"/>
      <c r="AB1626" s="19"/>
      <c r="AC1626" s="19"/>
      <c r="AD1626" s="19"/>
      <c r="AE1626" s="19"/>
      <c r="AG1626" s="137"/>
      <c r="AN1626" s="19"/>
      <c r="AO1626" s="19"/>
      <c r="AP1626" s="19"/>
      <c r="AQ1626" s="19"/>
      <c r="AR1626" s="19"/>
      <c r="AS1626" s="19"/>
      <c r="AT1626" s="19"/>
      <c r="AU1626" s="19"/>
    </row>
    <row r="1627" spans="27:64">
      <c r="AA1627" s="19"/>
      <c r="AB1627" s="19"/>
      <c r="AC1627" s="19"/>
      <c r="AD1627" s="19"/>
      <c r="AE1627" s="19"/>
      <c r="AG1627" s="137"/>
      <c r="AN1627" s="19"/>
      <c r="AO1627" s="19"/>
      <c r="AP1627" s="19"/>
      <c r="AQ1627" s="19"/>
      <c r="AR1627" s="19"/>
      <c r="AS1627" s="19"/>
      <c r="AT1627" s="19"/>
      <c r="AU1627" s="19"/>
    </row>
    <row r="1628" spans="27:64">
      <c r="AA1628" s="19"/>
      <c r="AB1628" s="19"/>
      <c r="AC1628" s="19"/>
      <c r="AD1628" s="19"/>
      <c r="AE1628" s="19"/>
      <c r="AG1628" s="137"/>
      <c r="AN1628" s="19"/>
      <c r="AO1628" s="19"/>
      <c r="AP1628" s="19"/>
      <c r="AQ1628" s="19"/>
      <c r="AR1628" s="19"/>
      <c r="AS1628" s="19"/>
      <c r="AT1628" s="19"/>
      <c r="AU1628" s="19"/>
      <c r="AV1628" s="19"/>
      <c r="AX1628" s="19"/>
      <c r="AY1628" s="19"/>
      <c r="AZ1628" s="19"/>
      <c r="BA1628" s="19"/>
      <c r="BB1628" s="19"/>
      <c r="BC1628" s="19"/>
      <c r="BD1628" s="19"/>
      <c r="BE1628" s="19"/>
      <c r="BF1628" s="19"/>
      <c r="BG1628" s="19"/>
      <c r="BH1628" s="19"/>
      <c r="BI1628" s="19"/>
      <c r="BJ1628" s="19"/>
      <c r="BK1628" s="19"/>
      <c r="BL1628" s="19"/>
    </row>
    <row r="1629" spans="27:64">
      <c r="AA1629" s="19"/>
      <c r="AB1629" s="19"/>
      <c r="AC1629" s="19"/>
      <c r="AD1629" s="19"/>
      <c r="AE1629" s="19"/>
      <c r="AG1629" s="137"/>
      <c r="AN1629" s="19"/>
      <c r="AO1629" s="19"/>
      <c r="AP1629" s="19"/>
      <c r="AQ1629" s="19"/>
      <c r="AR1629" s="19"/>
      <c r="AS1629" s="19"/>
      <c r="AT1629" s="19"/>
      <c r="AU1629" s="19"/>
      <c r="AV1629" s="19"/>
    </row>
    <row r="1630" spans="27:64">
      <c r="AA1630" s="19"/>
      <c r="AB1630" s="19"/>
      <c r="AC1630" s="19"/>
      <c r="AD1630" s="19"/>
      <c r="AE1630" s="19"/>
      <c r="AG1630" s="137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  <c r="BA1630" s="19"/>
      <c r="BB1630" s="19"/>
      <c r="BC1630" s="19"/>
      <c r="BD1630" s="19"/>
      <c r="BE1630" s="19"/>
      <c r="BF1630" s="19"/>
      <c r="BG1630" s="19"/>
      <c r="BH1630" s="19"/>
      <c r="BI1630" s="19"/>
      <c r="BJ1630" s="19"/>
      <c r="BK1630" s="19"/>
      <c r="BL1630" s="19"/>
    </row>
    <row r="1631" spans="27:64">
      <c r="AA1631" s="19"/>
      <c r="AB1631" s="19"/>
      <c r="AC1631" s="19"/>
      <c r="AD1631" s="19"/>
      <c r="AE1631" s="19"/>
      <c r="AG1631" s="137"/>
      <c r="AN1631" s="19"/>
      <c r="AO1631" s="19"/>
      <c r="AP1631" s="19"/>
      <c r="AQ1631" s="19"/>
      <c r="AR1631" s="19"/>
      <c r="AS1631" s="19"/>
      <c r="AT1631" s="19"/>
      <c r="AU1631" s="19"/>
    </row>
    <row r="1632" spans="27:64">
      <c r="AA1632" s="19"/>
      <c r="AB1632" s="19"/>
      <c r="AC1632" s="19"/>
      <c r="AD1632" s="19"/>
      <c r="AE1632" s="19"/>
      <c r="AG1632" s="137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19"/>
      <c r="BC1632" s="19"/>
      <c r="BD1632" s="19"/>
      <c r="BE1632" s="19"/>
      <c r="BF1632" s="19"/>
      <c r="BG1632" s="19"/>
      <c r="BH1632" s="19"/>
      <c r="BI1632" s="19"/>
      <c r="BJ1632" s="19"/>
      <c r="BK1632" s="19"/>
      <c r="BL1632" s="19"/>
    </row>
    <row r="1633" spans="27:64">
      <c r="AA1633" s="19"/>
      <c r="AB1633" s="19"/>
      <c r="AC1633" s="19"/>
      <c r="AD1633" s="19"/>
      <c r="AE1633" s="19"/>
      <c r="AG1633" s="137"/>
      <c r="AN1633" s="19"/>
      <c r="AO1633" s="19"/>
      <c r="AP1633" s="19"/>
      <c r="AQ1633" s="19"/>
      <c r="AR1633" s="19"/>
      <c r="AS1633" s="19"/>
      <c r="AT1633" s="19"/>
      <c r="AU1633" s="19"/>
    </row>
    <row r="1634" spans="27:64">
      <c r="AA1634" s="19"/>
      <c r="AB1634" s="19"/>
      <c r="AC1634" s="19"/>
      <c r="AD1634" s="19"/>
      <c r="AE1634" s="19"/>
      <c r="AG1634" s="137"/>
      <c r="AN1634" s="19"/>
      <c r="AO1634" s="19"/>
      <c r="AP1634" s="19"/>
      <c r="AQ1634" s="19"/>
      <c r="AR1634" s="19"/>
      <c r="AS1634" s="19"/>
      <c r="AT1634" s="19"/>
      <c r="AU1634" s="19"/>
    </row>
    <row r="1635" spans="27:64">
      <c r="AA1635" s="19"/>
      <c r="AB1635" s="19"/>
      <c r="AC1635" s="19"/>
      <c r="AD1635" s="19"/>
      <c r="AE1635" s="19"/>
      <c r="AG1635" s="137"/>
      <c r="AN1635" s="19"/>
      <c r="AO1635" s="19"/>
      <c r="AP1635" s="19"/>
      <c r="AQ1635" s="19"/>
      <c r="AR1635" s="19"/>
      <c r="AS1635" s="19"/>
      <c r="AT1635" s="19"/>
      <c r="AU1635" s="19"/>
    </row>
    <row r="1636" spans="27:64">
      <c r="AA1636" s="19"/>
      <c r="AB1636" s="19"/>
      <c r="AC1636" s="19"/>
      <c r="AD1636" s="19"/>
      <c r="AE1636" s="19"/>
      <c r="AG1636" s="137"/>
      <c r="AN1636" s="19"/>
      <c r="AO1636" s="19"/>
      <c r="AP1636" s="19"/>
      <c r="AQ1636" s="19"/>
      <c r="AR1636" s="19"/>
      <c r="AS1636" s="19"/>
      <c r="AT1636" s="19"/>
      <c r="AU1636" s="19"/>
    </row>
    <row r="1637" spans="27:64">
      <c r="AA1637" s="19"/>
      <c r="AB1637" s="19"/>
      <c r="AC1637" s="19"/>
      <c r="AD1637" s="19"/>
      <c r="AE1637" s="19"/>
      <c r="AG1637" s="137"/>
      <c r="AN1637" s="19"/>
      <c r="AO1637" s="19"/>
      <c r="AP1637" s="19"/>
      <c r="AQ1637" s="19"/>
      <c r="AR1637" s="19"/>
      <c r="AS1637" s="19"/>
      <c r="AT1637" s="19"/>
      <c r="AU1637" s="19"/>
    </row>
    <row r="1638" spans="27:64">
      <c r="AA1638" s="19"/>
      <c r="AB1638" s="19"/>
      <c r="AC1638" s="19"/>
      <c r="AD1638" s="19"/>
      <c r="AE1638" s="19"/>
      <c r="AG1638" s="137"/>
      <c r="AN1638" s="19"/>
      <c r="AO1638" s="19"/>
      <c r="AP1638" s="19"/>
      <c r="AQ1638" s="19"/>
      <c r="AR1638" s="19"/>
      <c r="AS1638" s="19"/>
      <c r="AT1638" s="19"/>
      <c r="AU1638" s="19"/>
      <c r="AV1638" s="19"/>
      <c r="AX1638" s="19"/>
    </row>
    <row r="1639" spans="27:64">
      <c r="AA1639" s="19"/>
      <c r="AB1639" s="19"/>
      <c r="AC1639" s="19"/>
      <c r="AD1639" s="19"/>
      <c r="AE1639" s="19"/>
      <c r="AG1639" s="137"/>
      <c r="AN1639" s="19"/>
      <c r="AO1639" s="19"/>
      <c r="AP1639" s="19"/>
      <c r="AQ1639" s="19"/>
      <c r="AR1639" s="19"/>
      <c r="AS1639" s="19"/>
      <c r="AT1639" s="19"/>
      <c r="AU1639" s="19"/>
      <c r="AV1639" s="19"/>
      <c r="AX1639" s="19"/>
    </row>
    <row r="1640" spans="27:64">
      <c r="AA1640" s="19"/>
      <c r="AB1640" s="19"/>
      <c r="AC1640" s="19"/>
      <c r="AD1640" s="19"/>
      <c r="AE1640" s="19"/>
      <c r="AG1640" s="137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/>
      <c r="BC1640" s="19"/>
      <c r="BD1640" s="19"/>
      <c r="BE1640" s="19"/>
      <c r="BF1640" s="19"/>
      <c r="BG1640" s="19"/>
      <c r="BH1640" s="19"/>
      <c r="BI1640" s="19"/>
      <c r="BJ1640" s="19"/>
      <c r="BK1640" s="19"/>
      <c r="BL1640" s="19"/>
    </row>
    <row r="1641" spans="27:64">
      <c r="AA1641" s="19"/>
      <c r="AB1641" s="19"/>
      <c r="AC1641" s="19"/>
      <c r="AD1641" s="19"/>
      <c r="AE1641" s="19"/>
      <c r="AG1641" s="137"/>
      <c r="AN1641" s="19"/>
      <c r="AO1641" s="19"/>
      <c r="AP1641" s="19"/>
      <c r="AQ1641" s="19"/>
      <c r="AR1641" s="19"/>
      <c r="AS1641" s="19"/>
      <c r="AT1641" s="19"/>
      <c r="AU1641" s="19"/>
    </row>
    <row r="1642" spans="27:64">
      <c r="AA1642" s="19"/>
      <c r="AB1642" s="19"/>
      <c r="AC1642" s="19"/>
      <c r="AD1642" s="19"/>
      <c r="AE1642" s="19"/>
      <c r="AG1642" s="137"/>
      <c r="AN1642" s="19"/>
      <c r="AO1642" s="19"/>
      <c r="AP1642" s="19"/>
      <c r="AQ1642" s="19"/>
      <c r="AR1642" s="19"/>
      <c r="AS1642" s="19"/>
      <c r="AT1642" s="19"/>
      <c r="AU1642" s="19"/>
      <c r="AV1642" s="19"/>
      <c r="AX1642" s="19"/>
      <c r="AY1642" s="19"/>
      <c r="AZ1642" s="19"/>
      <c r="BA1642" s="19"/>
      <c r="BB1642" s="19"/>
      <c r="BC1642" s="19"/>
      <c r="BD1642" s="19"/>
      <c r="BE1642" s="19"/>
      <c r="BF1642" s="19"/>
      <c r="BG1642" s="19"/>
      <c r="BH1642" s="19"/>
      <c r="BI1642" s="19"/>
      <c r="BJ1642" s="19"/>
      <c r="BK1642" s="19"/>
      <c r="BL1642" s="19"/>
    </row>
    <row r="1643" spans="27:64">
      <c r="AA1643" s="19"/>
      <c r="AB1643" s="19"/>
      <c r="AC1643" s="19"/>
      <c r="AD1643" s="19"/>
      <c r="AE1643" s="19"/>
      <c r="AG1643" s="137"/>
      <c r="AN1643" s="19"/>
      <c r="AO1643" s="19"/>
      <c r="AP1643" s="19"/>
      <c r="AQ1643" s="19"/>
      <c r="AR1643" s="19"/>
      <c r="AS1643" s="19"/>
      <c r="AT1643" s="19"/>
      <c r="AU1643" s="19"/>
      <c r="AV1643" s="5"/>
    </row>
    <row r="1644" spans="27:64">
      <c r="AA1644" s="19"/>
      <c r="AB1644" s="19"/>
      <c r="AC1644" s="19"/>
      <c r="AD1644" s="19"/>
      <c r="AE1644" s="19"/>
      <c r="AG1644" s="137"/>
      <c r="AN1644" s="19"/>
      <c r="AO1644" s="19"/>
      <c r="AP1644" s="19"/>
      <c r="AQ1644" s="19"/>
      <c r="AR1644" s="19"/>
      <c r="AS1644" s="19"/>
      <c r="AT1644" s="19"/>
      <c r="AU1644" s="19"/>
      <c r="AV1644" s="19"/>
    </row>
    <row r="1645" spans="27:64">
      <c r="AA1645" s="19"/>
      <c r="AB1645" s="19"/>
      <c r="AC1645" s="19"/>
      <c r="AD1645" s="19"/>
      <c r="AE1645" s="19"/>
      <c r="AG1645" s="137"/>
      <c r="AN1645" s="19"/>
      <c r="AO1645" s="19"/>
      <c r="AP1645" s="19"/>
      <c r="AQ1645" s="19"/>
      <c r="AR1645" s="19"/>
      <c r="AS1645" s="19"/>
      <c r="AT1645" s="19"/>
      <c r="AU1645" s="19"/>
      <c r="AV1645" s="19"/>
      <c r="AX1645" s="19"/>
      <c r="AY1645" s="19"/>
      <c r="AZ1645" s="19"/>
      <c r="BA1645" s="19"/>
      <c r="BB1645" s="19"/>
      <c r="BC1645" s="19"/>
      <c r="BD1645" s="19"/>
      <c r="BE1645" s="19"/>
      <c r="BF1645" s="19"/>
      <c r="BG1645" s="19"/>
      <c r="BH1645" s="19"/>
      <c r="BI1645" s="19"/>
      <c r="BJ1645" s="19"/>
      <c r="BK1645" s="19"/>
      <c r="BL1645" s="19"/>
    </row>
    <row r="1646" spans="27:64">
      <c r="AA1646" s="19"/>
      <c r="AB1646" s="19"/>
      <c r="AC1646" s="19"/>
      <c r="AD1646" s="19"/>
      <c r="AE1646" s="19"/>
      <c r="AG1646" s="137"/>
      <c r="AN1646" s="19"/>
      <c r="AO1646" s="19"/>
      <c r="AP1646" s="19"/>
      <c r="AQ1646" s="19"/>
      <c r="AR1646" s="19"/>
      <c r="AS1646" s="19"/>
      <c r="AT1646" s="19"/>
      <c r="AU1646" s="19"/>
      <c r="AV1646" s="19"/>
    </row>
    <row r="1647" spans="27:64">
      <c r="AA1647" s="19"/>
      <c r="AB1647" s="19"/>
      <c r="AC1647" s="19"/>
      <c r="AD1647" s="19"/>
      <c r="AE1647" s="19"/>
      <c r="AG1647" s="137"/>
      <c r="AN1647" s="19"/>
      <c r="AO1647" s="19"/>
      <c r="AP1647" s="19"/>
      <c r="AQ1647" s="19"/>
      <c r="AR1647" s="19"/>
      <c r="AS1647" s="19"/>
      <c r="AT1647" s="19"/>
      <c r="AU1647" s="19"/>
      <c r="AV1647" s="19"/>
    </row>
    <row r="1648" spans="27:64">
      <c r="AA1648" s="19"/>
      <c r="AB1648" s="19"/>
      <c r="AC1648" s="19"/>
      <c r="AD1648" s="19"/>
      <c r="AE1648" s="19"/>
      <c r="AG1648" s="137"/>
      <c r="AN1648" s="19"/>
      <c r="AO1648" s="19"/>
      <c r="AP1648" s="19"/>
      <c r="AQ1648" s="19"/>
      <c r="AR1648" s="19"/>
      <c r="AS1648" s="19"/>
      <c r="AT1648" s="19"/>
      <c r="AU1648" s="19"/>
    </row>
    <row r="1649" spans="27:64">
      <c r="AA1649" s="19"/>
      <c r="AB1649" s="19"/>
      <c r="AC1649" s="19"/>
      <c r="AD1649" s="19"/>
      <c r="AE1649" s="19"/>
      <c r="AG1649" s="137"/>
      <c r="AN1649" s="19"/>
      <c r="AO1649" s="19"/>
      <c r="AP1649" s="19"/>
      <c r="AQ1649" s="19"/>
      <c r="AR1649" s="19"/>
      <c r="AS1649" s="19"/>
      <c r="AT1649" s="19"/>
      <c r="AU1649" s="19"/>
    </row>
    <row r="1650" spans="27:64">
      <c r="AA1650" s="19"/>
      <c r="AB1650" s="19"/>
      <c r="AC1650" s="19"/>
      <c r="AD1650" s="19"/>
      <c r="AE1650" s="19"/>
      <c r="AG1650" s="137"/>
      <c r="AN1650" s="19"/>
      <c r="AO1650" s="19"/>
      <c r="AP1650" s="19"/>
      <c r="AQ1650" s="19"/>
      <c r="AR1650" s="19"/>
      <c r="AS1650" s="19"/>
      <c r="AT1650" s="19"/>
      <c r="AU1650" s="19"/>
    </row>
    <row r="1651" spans="27:64">
      <c r="AA1651" s="19"/>
      <c r="AB1651" s="19"/>
      <c r="AC1651" s="19"/>
      <c r="AD1651" s="19"/>
      <c r="AE1651" s="19"/>
      <c r="AG1651" s="137"/>
      <c r="AN1651" s="19"/>
      <c r="AO1651" s="19"/>
      <c r="AP1651" s="19"/>
      <c r="AQ1651" s="19"/>
      <c r="AR1651" s="19"/>
      <c r="AS1651" s="19"/>
      <c r="AT1651" s="19"/>
      <c r="AU1651" s="19"/>
    </row>
    <row r="1652" spans="27:64">
      <c r="AA1652" s="19"/>
      <c r="AB1652" s="19"/>
      <c r="AC1652" s="19"/>
      <c r="AD1652" s="19"/>
      <c r="AE1652" s="19"/>
      <c r="AG1652" s="137"/>
      <c r="AN1652" s="19"/>
      <c r="AO1652" s="19"/>
      <c r="AP1652" s="19"/>
      <c r="AQ1652" s="19"/>
      <c r="AR1652" s="19"/>
      <c r="AS1652" s="19"/>
      <c r="AT1652" s="19"/>
      <c r="AU1652" s="19"/>
    </row>
    <row r="1653" spans="27:64">
      <c r="AA1653" s="19"/>
      <c r="AB1653" s="19"/>
      <c r="AC1653" s="19"/>
      <c r="AD1653" s="19"/>
      <c r="AE1653" s="19"/>
      <c r="AG1653" s="137"/>
      <c r="AN1653" s="19"/>
      <c r="AO1653" s="19"/>
      <c r="AP1653" s="19"/>
      <c r="AQ1653" s="19"/>
      <c r="AR1653" s="19"/>
      <c r="AS1653" s="19"/>
      <c r="AT1653" s="19"/>
      <c r="AU1653" s="19"/>
    </row>
    <row r="1654" spans="27:64">
      <c r="AA1654" s="19"/>
      <c r="AB1654" s="19"/>
      <c r="AC1654" s="19"/>
      <c r="AD1654" s="19"/>
      <c r="AE1654" s="19"/>
      <c r="AG1654" s="137"/>
      <c r="AN1654" s="19"/>
      <c r="AO1654" s="19"/>
      <c r="AP1654" s="19"/>
      <c r="AQ1654" s="19"/>
      <c r="AR1654" s="19"/>
      <c r="AS1654" s="19"/>
      <c r="AT1654" s="19"/>
      <c r="AU1654" s="19"/>
    </row>
    <row r="1655" spans="27:64">
      <c r="AA1655" s="19"/>
      <c r="AB1655" s="19"/>
      <c r="AC1655" s="19"/>
      <c r="AD1655" s="19"/>
      <c r="AE1655" s="19"/>
      <c r="AG1655" s="137"/>
      <c r="AN1655" s="19"/>
      <c r="AO1655" s="19"/>
      <c r="AP1655" s="19"/>
      <c r="AQ1655" s="19"/>
      <c r="AR1655" s="19"/>
      <c r="AS1655" s="19"/>
      <c r="AT1655" s="19"/>
      <c r="AU1655" s="19"/>
      <c r="AV1655" s="19"/>
    </row>
    <row r="1656" spans="27:64">
      <c r="AA1656" s="19"/>
      <c r="AB1656" s="19"/>
      <c r="AC1656" s="19"/>
      <c r="AD1656" s="19"/>
      <c r="AE1656" s="19"/>
      <c r="AG1656" s="137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  <c r="BA1656" s="19"/>
      <c r="BB1656" s="19"/>
      <c r="BC1656" s="19"/>
      <c r="BD1656" s="19"/>
      <c r="BE1656" s="19"/>
      <c r="BF1656" s="19"/>
      <c r="BG1656" s="19"/>
      <c r="BH1656" s="19"/>
      <c r="BI1656" s="19"/>
      <c r="BJ1656" s="19"/>
      <c r="BK1656" s="19"/>
      <c r="BL1656" s="19"/>
    </row>
    <row r="1657" spans="27:64">
      <c r="AA1657" s="19"/>
      <c r="AB1657" s="19"/>
      <c r="AC1657" s="19"/>
      <c r="AD1657" s="19"/>
      <c r="AE1657" s="19"/>
      <c r="AG1657" s="137"/>
      <c r="AN1657" s="19"/>
      <c r="AO1657" s="19"/>
      <c r="AP1657" s="19"/>
      <c r="AQ1657" s="19"/>
      <c r="AR1657" s="19"/>
      <c r="AS1657" s="19"/>
      <c r="AT1657" s="19"/>
      <c r="AU1657" s="19"/>
    </row>
    <row r="1658" spans="27:64">
      <c r="AA1658" s="19"/>
      <c r="AB1658" s="19"/>
      <c r="AC1658" s="19"/>
      <c r="AD1658" s="19"/>
      <c r="AE1658" s="19"/>
      <c r="AG1658" s="137"/>
      <c r="AN1658" s="19"/>
      <c r="AO1658" s="19"/>
      <c r="AP1658" s="19"/>
      <c r="AQ1658" s="19"/>
      <c r="AR1658" s="19"/>
      <c r="AS1658" s="19"/>
      <c r="AT1658" s="19"/>
      <c r="AU1658" s="19"/>
    </row>
    <row r="1659" spans="27:64">
      <c r="AA1659" s="19"/>
      <c r="AB1659" s="19"/>
      <c r="AC1659" s="19"/>
      <c r="AD1659" s="19"/>
      <c r="AE1659" s="19"/>
      <c r="AG1659" s="137"/>
      <c r="AN1659" s="19"/>
      <c r="AO1659" s="19"/>
      <c r="AP1659" s="19"/>
      <c r="AQ1659" s="19"/>
      <c r="AR1659" s="19"/>
      <c r="AS1659" s="19"/>
      <c r="AT1659" s="19"/>
      <c r="AU1659" s="19"/>
    </row>
    <row r="1660" spans="27:64">
      <c r="AA1660" s="19"/>
      <c r="AB1660" s="19"/>
      <c r="AC1660" s="19"/>
      <c r="AD1660" s="19"/>
      <c r="AE1660" s="19"/>
      <c r="AG1660" s="137"/>
      <c r="AN1660" s="19"/>
      <c r="AO1660" s="19"/>
      <c r="AP1660" s="19"/>
      <c r="AQ1660" s="19"/>
      <c r="AR1660" s="19"/>
      <c r="AS1660" s="19"/>
      <c r="AT1660" s="19"/>
      <c r="AU1660" s="19"/>
    </row>
    <row r="1661" spans="27:64">
      <c r="AA1661" s="19"/>
      <c r="AB1661" s="19"/>
      <c r="AC1661" s="19"/>
      <c r="AD1661" s="19"/>
      <c r="AE1661" s="19"/>
      <c r="AG1661" s="137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  <c r="BA1661" s="19"/>
      <c r="BB1661" s="19"/>
      <c r="BC1661" s="19"/>
      <c r="BD1661" s="19"/>
      <c r="BE1661" s="19"/>
      <c r="BF1661" s="19"/>
      <c r="BG1661" s="19"/>
      <c r="BH1661" s="19"/>
      <c r="BI1661" s="19"/>
      <c r="BJ1661" s="19"/>
      <c r="BK1661" s="19"/>
      <c r="BL1661" s="19"/>
    </row>
    <row r="1662" spans="27:64">
      <c r="AA1662" s="19"/>
      <c r="AB1662" s="19"/>
      <c r="AC1662" s="19"/>
      <c r="AD1662" s="19"/>
      <c r="AE1662" s="19"/>
      <c r="AG1662" s="137"/>
      <c r="AN1662" s="19"/>
      <c r="AO1662" s="19"/>
      <c r="AP1662" s="19"/>
      <c r="AQ1662" s="19"/>
      <c r="AR1662" s="19"/>
      <c r="AS1662" s="19"/>
      <c r="AT1662" s="19"/>
      <c r="AU1662" s="19"/>
    </row>
    <row r="1663" spans="27:64">
      <c r="AA1663" s="19"/>
      <c r="AB1663" s="19"/>
      <c r="AC1663" s="19"/>
      <c r="AD1663" s="19"/>
      <c r="AE1663" s="19"/>
      <c r="AG1663" s="137"/>
      <c r="AN1663" s="19"/>
      <c r="AO1663" s="19"/>
      <c r="AP1663" s="19"/>
      <c r="AQ1663" s="19"/>
      <c r="AR1663" s="19"/>
      <c r="AS1663" s="19"/>
      <c r="AT1663" s="19"/>
      <c r="AU1663" s="19"/>
    </row>
    <row r="1664" spans="27:64">
      <c r="AA1664" s="19"/>
      <c r="AB1664" s="19"/>
      <c r="AC1664" s="19"/>
      <c r="AD1664" s="19"/>
      <c r="AE1664" s="19"/>
      <c r="AG1664" s="137"/>
      <c r="AN1664" s="19"/>
      <c r="AO1664" s="19"/>
      <c r="AP1664" s="19"/>
      <c r="AQ1664" s="19"/>
      <c r="AR1664" s="19"/>
      <c r="AS1664" s="19"/>
      <c r="AT1664" s="19"/>
      <c r="AU1664" s="19"/>
      <c r="AV1664" s="19"/>
      <c r="AX1664" s="19"/>
    </row>
    <row r="1665" spans="27:64">
      <c r="AA1665" s="19"/>
      <c r="AB1665" s="19"/>
      <c r="AC1665" s="19"/>
      <c r="AD1665" s="19"/>
      <c r="AE1665" s="19"/>
      <c r="AG1665" s="137"/>
      <c r="AN1665" s="19"/>
      <c r="AO1665" s="19"/>
      <c r="AP1665" s="19"/>
      <c r="AQ1665" s="19"/>
      <c r="AR1665" s="19"/>
      <c r="AS1665" s="19"/>
      <c r="AT1665" s="19"/>
      <c r="AU1665" s="19"/>
      <c r="AV1665" s="19"/>
      <c r="AX1665" s="19"/>
      <c r="AY1665" s="19"/>
      <c r="AZ1665" s="19"/>
      <c r="BA1665" s="19"/>
      <c r="BB1665" s="19"/>
      <c r="BC1665" s="19"/>
      <c r="BD1665" s="19"/>
      <c r="BE1665" s="19"/>
      <c r="BF1665" s="19"/>
      <c r="BG1665" s="19"/>
      <c r="BH1665" s="19"/>
      <c r="BI1665" s="19"/>
      <c r="BJ1665" s="19"/>
      <c r="BK1665" s="19"/>
      <c r="BL1665" s="19"/>
    </row>
    <row r="1666" spans="27:64">
      <c r="AA1666" s="19"/>
      <c r="AB1666" s="19"/>
      <c r="AC1666" s="19"/>
      <c r="AD1666" s="19"/>
      <c r="AE1666" s="19"/>
      <c r="AG1666" s="137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  <c r="BA1666" s="19"/>
      <c r="BB1666" s="19"/>
      <c r="BC1666" s="19"/>
      <c r="BD1666" s="19"/>
      <c r="BE1666" s="19"/>
      <c r="BF1666" s="19"/>
      <c r="BG1666" s="19"/>
      <c r="BH1666" s="19"/>
      <c r="BI1666" s="19"/>
      <c r="BJ1666" s="19"/>
      <c r="BK1666" s="19"/>
      <c r="BL1666" s="19"/>
    </row>
    <row r="1667" spans="27:64">
      <c r="AA1667" s="19"/>
      <c r="AB1667" s="19"/>
      <c r="AC1667" s="19"/>
      <c r="AD1667" s="19"/>
      <c r="AE1667" s="19"/>
      <c r="AG1667" s="137"/>
      <c r="AN1667" s="19"/>
      <c r="AO1667" s="19"/>
      <c r="AP1667" s="19"/>
      <c r="AQ1667" s="19"/>
      <c r="AR1667" s="19"/>
      <c r="AS1667" s="19"/>
      <c r="AT1667" s="19"/>
      <c r="AU1667" s="19"/>
      <c r="AV1667" s="19"/>
    </row>
    <row r="1668" spans="27:64">
      <c r="AA1668" s="19"/>
      <c r="AB1668" s="19"/>
      <c r="AC1668" s="19"/>
      <c r="AD1668" s="19"/>
      <c r="AE1668" s="19"/>
      <c r="AG1668" s="137"/>
      <c r="AN1668" s="19"/>
      <c r="AO1668" s="19"/>
      <c r="AP1668" s="19"/>
      <c r="AQ1668" s="19"/>
      <c r="AR1668" s="19"/>
      <c r="AS1668" s="19"/>
      <c r="AT1668" s="19"/>
      <c r="AU1668" s="19"/>
    </row>
    <row r="1669" spans="27:64">
      <c r="AA1669" s="19"/>
      <c r="AB1669" s="19"/>
      <c r="AC1669" s="19"/>
      <c r="AD1669" s="19"/>
      <c r="AE1669" s="19"/>
      <c r="AG1669" s="137"/>
      <c r="AN1669" s="19"/>
      <c r="AO1669" s="19"/>
      <c r="AP1669" s="19"/>
      <c r="AQ1669" s="19"/>
      <c r="AR1669" s="19"/>
      <c r="AS1669" s="19"/>
      <c r="AT1669" s="19"/>
      <c r="AU1669" s="19"/>
      <c r="AV1669" s="19"/>
    </row>
    <row r="1670" spans="27:64">
      <c r="AA1670" s="19"/>
      <c r="AB1670" s="19"/>
      <c r="AC1670" s="19"/>
      <c r="AD1670" s="19"/>
      <c r="AE1670" s="19"/>
      <c r="AG1670" s="137"/>
      <c r="AN1670" s="19"/>
      <c r="AO1670" s="19"/>
      <c r="AP1670" s="19"/>
      <c r="AQ1670" s="19"/>
      <c r="AR1670" s="19"/>
      <c r="AS1670" s="19"/>
      <c r="AT1670" s="19"/>
      <c r="AU1670" s="19"/>
      <c r="AV1670" s="19"/>
    </row>
    <row r="1671" spans="27:64">
      <c r="AA1671" s="19"/>
      <c r="AB1671" s="19"/>
      <c r="AC1671" s="19"/>
      <c r="AD1671" s="19"/>
      <c r="AE1671" s="19"/>
      <c r="AG1671" s="137"/>
      <c r="AN1671" s="19"/>
      <c r="AO1671" s="19"/>
      <c r="AP1671" s="19"/>
      <c r="AQ1671" s="19"/>
      <c r="AR1671" s="19"/>
      <c r="AS1671" s="19"/>
      <c r="AT1671" s="19"/>
      <c r="AU1671" s="19"/>
    </row>
    <row r="1672" spans="27:64">
      <c r="AA1672" s="19"/>
      <c r="AB1672" s="19"/>
      <c r="AC1672" s="19"/>
      <c r="AD1672" s="19"/>
      <c r="AE1672" s="19"/>
      <c r="AG1672" s="137"/>
      <c r="AN1672" s="19"/>
      <c r="AO1672" s="19"/>
      <c r="AP1672" s="19"/>
      <c r="AQ1672" s="19"/>
      <c r="AR1672" s="19"/>
      <c r="AS1672" s="19"/>
      <c r="AT1672" s="19"/>
      <c r="AU1672" s="19"/>
      <c r="AV1672" s="19"/>
      <c r="AX1672" s="19"/>
    </row>
    <row r="1673" spans="27:64">
      <c r="AA1673" s="19"/>
      <c r="AB1673" s="19"/>
      <c r="AC1673" s="19"/>
      <c r="AD1673" s="19"/>
      <c r="AE1673" s="19"/>
      <c r="AG1673" s="137"/>
      <c r="AN1673" s="19"/>
      <c r="AO1673" s="19"/>
      <c r="AP1673" s="19"/>
      <c r="AQ1673" s="19"/>
      <c r="AR1673" s="19"/>
      <c r="AS1673" s="19"/>
      <c r="AT1673" s="19"/>
      <c r="AU1673" s="19"/>
    </row>
    <row r="1674" spans="27:64">
      <c r="AA1674" s="19"/>
      <c r="AB1674" s="19"/>
      <c r="AC1674" s="19"/>
      <c r="AD1674" s="19"/>
      <c r="AE1674" s="19"/>
      <c r="AG1674" s="137"/>
      <c r="AN1674" s="19"/>
      <c r="AO1674" s="19"/>
      <c r="AP1674" s="19"/>
      <c r="AQ1674" s="19"/>
      <c r="AR1674" s="19"/>
      <c r="AS1674" s="19"/>
      <c r="AT1674" s="19"/>
      <c r="AU1674" s="19"/>
    </row>
    <row r="1675" spans="27:64">
      <c r="AA1675" s="19"/>
      <c r="AB1675" s="19"/>
      <c r="AC1675" s="19"/>
      <c r="AD1675" s="19"/>
      <c r="AE1675" s="19"/>
      <c r="AG1675" s="137"/>
      <c r="AN1675" s="19"/>
      <c r="AO1675" s="19"/>
      <c r="AP1675" s="19"/>
      <c r="AQ1675" s="19"/>
      <c r="AR1675" s="19"/>
      <c r="AS1675" s="19"/>
      <c r="AT1675" s="19"/>
      <c r="AU1675" s="19"/>
    </row>
    <row r="1676" spans="27:64">
      <c r="AA1676" s="19"/>
      <c r="AB1676" s="19"/>
      <c r="AC1676" s="19"/>
      <c r="AD1676" s="19"/>
      <c r="AE1676" s="19"/>
      <c r="AG1676" s="137"/>
      <c r="AN1676" s="19"/>
      <c r="AO1676" s="19"/>
      <c r="AP1676" s="19"/>
      <c r="AQ1676" s="19"/>
      <c r="AR1676" s="19"/>
      <c r="AS1676" s="19"/>
      <c r="AT1676" s="19"/>
      <c r="AU1676" s="19"/>
      <c r="AV1676" s="19"/>
      <c r="AX1676" s="19"/>
    </row>
    <row r="1677" spans="27:64">
      <c r="AA1677" s="19"/>
      <c r="AB1677" s="19"/>
      <c r="AC1677" s="19"/>
      <c r="AD1677" s="19"/>
      <c r="AE1677" s="19"/>
      <c r="AG1677" s="137"/>
      <c r="AN1677" s="19"/>
      <c r="AO1677" s="19"/>
      <c r="AP1677" s="19"/>
      <c r="AQ1677" s="19"/>
      <c r="AR1677" s="19"/>
      <c r="AS1677" s="19"/>
      <c r="AT1677" s="19"/>
      <c r="AU1677" s="19"/>
      <c r="AV1677" s="19"/>
    </row>
    <row r="1678" spans="27:64">
      <c r="AA1678" s="19"/>
      <c r="AB1678" s="19"/>
      <c r="AC1678" s="19"/>
      <c r="AD1678" s="19"/>
      <c r="AE1678" s="19"/>
      <c r="AG1678" s="137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  <c r="BA1678" s="19"/>
      <c r="BB1678" s="19"/>
      <c r="BC1678" s="19"/>
      <c r="BD1678" s="19"/>
      <c r="BE1678" s="19"/>
      <c r="BF1678" s="19"/>
      <c r="BG1678" s="19"/>
      <c r="BH1678" s="19"/>
      <c r="BI1678" s="19"/>
      <c r="BJ1678" s="19"/>
      <c r="BK1678" s="19"/>
      <c r="BL1678" s="19"/>
    </row>
    <row r="1679" spans="27:64">
      <c r="AA1679" s="19"/>
      <c r="AB1679" s="19"/>
      <c r="AC1679" s="19"/>
      <c r="AD1679" s="19"/>
      <c r="AE1679" s="19"/>
      <c r="AG1679" s="137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  <c r="BA1679" s="19"/>
      <c r="BB1679" s="19"/>
      <c r="BC1679" s="19"/>
      <c r="BD1679" s="19"/>
      <c r="BE1679" s="19"/>
      <c r="BF1679" s="19"/>
      <c r="BG1679" s="19"/>
      <c r="BH1679" s="19"/>
      <c r="BI1679" s="19"/>
      <c r="BJ1679" s="19"/>
      <c r="BK1679" s="19"/>
      <c r="BL1679" s="19"/>
    </row>
    <row r="1680" spans="27:64">
      <c r="AA1680" s="19"/>
      <c r="AB1680" s="19"/>
      <c r="AC1680" s="19"/>
      <c r="AD1680" s="19"/>
      <c r="AE1680" s="19"/>
      <c r="AG1680" s="137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  <c r="BA1680" s="19"/>
      <c r="BB1680" s="19"/>
      <c r="BC1680" s="19"/>
      <c r="BD1680" s="19"/>
      <c r="BE1680" s="19"/>
      <c r="BF1680" s="19"/>
      <c r="BG1680" s="19"/>
      <c r="BH1680" s="19"/>
      <c r="BI1680" s="19"/>
      <c r="BJ1680" s="19"/>
      <c r="BK1680" s="19"/>
      <c r="BL1680" s="19"/>
    </row>
    <row r="1681" spans="27:64">
      <c r="AA1681" s="19"/>
      <c r="AB1681" s="19"/>
      <c r="AC1681" s="19"/>
      <c r="AD1681" s="19"/>
      <c r="AE1681" s="19"/>
      <c r="AG1681" s="137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  <c r="BA1681" s="19"/>
      <c r="BB1681" s="19"/>
      <c r="BC1681" s="19"/>
      <c r="BD1681" s="19"/>
      <c r="BE1681" s="19"/>
      <c r="BF1681" s="19"/>
      <c r="BG1681" s="19"/>
      <c r="BH1681" s="19"/>
      <c r="BI1681" s="19"/>
      <c r="BJ1681" s="19"/>
      <c r="BK1681" s="19"/>
      <c r="BL1681" s="19"/>
    </row>
    <row r="1682" spans="27:64">
      <c r="AA1682" s="19"/>
      <c r="AB1682" s="19"/>
      <c r="AC1682" s="19"/>
      <c r="AD1682" s="19"/>
      <c r="AE1682" s="19"/>
      <c r="AG1682" s="137"/>
      <c r="AN1682" s="19"/>
      <c r="AO1682" s="19"/>
      <c r="AP1682" s="19"/>
      <c r="AQ1682" s="19"/>
      <c r="AR1682" s="19"/>
      <c r="AS1682" s="19"/>
      <c r="AT1682" s="19"/>
      <c r="AU1682" s="19"/>
      <c r="AV1682" s="19"/>
      <c r="AX1682" s="19"/>
    </row>
    <row r="1683" spans="27:64">
      <c r="AA1683" s="19"/>
      <c r="AB1683" s="19"/>
      <c r="AC1683" s="19"/>
      <c r="AD1683" s="19"/>
      <c r="AE1683" s="19"/>
      <c r="AG1683" s="137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  <c r="BA1683" s="19"/>
      <c r="BB1683" s="19"/>
      <c r="BC1683" s="19"/>
      <c r="BD1683" s="19"/>
      <c r="BE1683" s="19"/>
      <c r="BF1683" s="19"/>
      <c r="BG1683" s="19"/>
      <c r="BH1683" s="19"/>
      <c r="BI1683" s="19"/>
      <c r="BJ1683" s="19"/>
      <c r="BK1683" s="19"/>
      <c r="BL1683" s="19"/>
    </row>
    <row r="1684" spans="27:64">
      <c r="AA1684" s="19"/>
      <c r="AB1684" s="19"/>
      <c r="AC1684" s="19"/>
      <c r="AD1684" s="19"/>
      <c r="AE1684" s="19"/>
      <c r="AG1684" s="137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  <c r="BA1684" s="19"/>
      <c r="BB1684" s="19"/>
      <c r="BC1684" s="19"/>
      <c r="BD1684" s="19"/>
      <c r="BE1684" s="19"/>
      <c r="BF1684" s="19"/>
      <c r="BG1684" s="19"/>
      <c r="BH1684" s="19"/>
      <c r="BI1684" s="19"/>
      <c r="BJ1684" s="19"/>
      <c r="BK1684" s="19"/>
      <c r="BL1684" s="19"/>
    </row>
    <row r="1685" spans="27:64">
      <c r="AA1685" s="19"/>
      <c r="AB1685" s="19"/>
      <c r="AC1685" s="19"/>
      <c r="AD1685" s="19"/>
      <c r="AE1685" s="19"/>
      <c r="AG1685" s="137"/>
      <c r="AN1685" s="19"/>
      <c r="AO1685" s="19"/>
      <c r="AP1685" s="19"/>
      <c r="AQ1685" s="19"/>
      <c r="AR1685" s="19"/>
      <c r="AS1685" s="19"/>
      <c r="AT1685" s="19"/>
      <c r="AU1685" s="19"/>
      <c r="AV1685" s="19"/>
      <c r="AX1685" s="19"/>
    </row>
    <row r="1686" spans="27:64">
      <c r="AA1686" s="19"/>
      <c r="AB1686" s="19"/>
      <c r="AC1686" s="19"/>
      <c r="AD1686" s="19"/>
      <c r="AE1686" s="19"/>
      <c r="AG1686" s="137"/>
      <c r="AN1686" s="19"/>
      <c r="AO1686" s="19"/>
      <c r="AP1686" s="19"/>
      <c r="AQ1686" s="19"/>
      <c r="AR1686" s="19"/>
      <c r="AS1686" s="19"/>
      <c r="AT1686" s="19"/>
      <c r="AU1686" s="19"/>
      <c r="AV1686" s="19"/>
      <c r="AX1686" s="19"/>
    </row>
    <row r="1687" spans="27:64">
      <c r="AA1687" s="19"/>
      <c r="AB1687" s="19"/>
      <c r="AC1687" s="19"/>
      <c r="AD1687" s="19"/>
      <c r="AE1687" s="19"/>
      <c r="AG1687" s="137"/>
      <c r="AN1687" s="19"/>
      <c r="AO1687" s="19"/>
      <c r="AP1687" s="19"/>
      <c r="AQ1687" s="19"/>
      <c r="AR1687" s="19"/>
      <c r="AS1687" s="19"/>
      <c r="AT1687" s="19"/>
      <c r="AU1687" s="19"/>
      <c r="AV1687" s="19"/>
      <c r="AX1687" s="19"/>
      <c r="AY1687" s="19"/>
      <c r="AZ1687" s="19"/>
      <c r="BA1687" s="19"/>
      <c r="BB1687" s="19"/>
      <c r="BC1687" s="19"/>
      <c r="BD1687" s="19"/>
      <c r="BE1687" s="19"/>
      <c r="BF1687" s="19"/>
      <c r="BG1687" s="19"/>
      <c r="BH1687" s="19"/>
      <c r="BI1687" s="19"/>
      <c r="BJ1687" s="19"/>
      <c r="BK1687" s="19"/>
      <c r="BL1687" s="19"/>
    </row>
    <row r="1688" spans="27:64">
      <c r="AA1688" s="19"/>
      <c r="AB1688" s="19"/>
      <c r="AC1688" s="19"/>
      <c r="AD1688" s="19"/>
      <c r="AE1688" s="19"/>
      <c r="AG1688" s="137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  <c r="BA1688" s="19"/>
      <c r="BB1688" s="19"/>
      <c r="BC1688" s="19"/>
      <c r="BD1688" s="19"/>
      <c r="BE1688" s="19"/>
      <c r="BF1688" s="19"/>
      <c r="BG1688" s="19"/>
      <c r="BH1688" s="19"/>
      <c r="BI1688" s="19"/>
      <c r="BJ1688" s="19"/>
      <c r="BK1688" s="19"/>
      <c r="BL1688" s="19"/>
    </row>
    <row r="1689" spans="27:64">
      <c r="AA1689" s="19"/>
      <c r="AB1689" s="19"/>
      <c r="AC1689" s="19"/>
      <c r="AD1689" s="19"/>
      <c r="AE1689" s="19"/>
      <c r="AG1689" s="137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  <c r="BA1689" s="19"/>
      <c r="BB1689" s="19"/>
      <c r="BC1689" s="19"/>
      <c r="BD1689" s="19"/>
      <c r="BE1689" s="19"/>
      <c r="BF1689" s="19"/>
      <c r="BG1689" s="19"/>
      <c r="BH1689" s="19"/>
      <c r="BI1689" s="19"/>
      <c r="BJ1689" s="19"/>
      <c r="BK1689" s="19"/>
      <c r="BL1689" s="19"/>
    </row>
    <row r="1690" spans="27:64">
      <c r="AA1690" s="19"/>
      <c r="AB1690" s="19"/>
      <c r="AC1690" s="19"/>
      <c r="AD1690" s="19"/>
      <c r="AE1690" s="19"/>
      <c r="AG1690" s="137"/>
      <c r="AN1690" s="19"/>
      <c r="AO1690" s="19"/>
      <c r="AP1690" s="19"/>
      <c r="AQ1690" s="19"/>
      <c r="AR1690" s="19"/>
      <c r="AS1690" s="19"/>
      <c r="AT1690" s="19"/>
      <c r="AU1690" s="19"/>
      <c r="AV1690" s="19"/>
    </row>
    <row r="1691" spans="27:64">
      <c r="AA1691" s="19"/>
      <c r="AB1691" s="19"/>
      <c r="AC1691" s="19"/>
      <c r="AD1691" s="19"/>
      <c r="AE1691" s="19"/>
      <c r="AG1691" s="137"/>
      <c r="AN1691" s="19"/>
      <c r="AO1691" s="19"/>
      <c r="AP1691" s="19"/>
      <c r="AQ1691" s="19"/>
      <c r="AR1691" s="19"/>
      <c r="AS1691" s="19"/>
      <c r="AT1691" s="19"/>
      <c r="AU1691" s="19"/>
      <c r="AV1691" s="19"/>
    </row>
    <row r="1692" spans="27:64">
      <c r="AA1692" s="19"/>
      <c r="AB1692" s="19"/>
      <c r="AC1692" s="19"/>
      <c r="AD1692" s="19"/>
      <c r="AE1692" s="19"/>
      <c r="AG1692" s="137"/>
      <c r="AN1692" s="19"/>
      <c r="AO1692" s="19"/>
      <c r="AP1692" s="19"/>
      <c r="AQ1692" s="19"/>
      <c r="AR1692" s="19"/>
      <c r="AS1692" s="19"/>
      <c r="AT1692" s="19"/>
      <c r="AU1692" s="19"/>
      <c r="AV1692" s="19"/>
    </row>
    <row r="1693" spans="27:64">
      <c r="AA1693" s="19"/>
      <c r="AB1693" s="19"/>
      <c r="AC1693" s="19"/>
      <c r="AD1693" s="19"/>
      <c r="AE1693" s="19"/>
      <c r="AG1693" s="137"/>
      <c r="AN1693" s="19"/>
      <c r="AO1693" s="19"/>
      <c r="AP1693" s="19"/>
      <c r="AQ1693" s="19"/>
      <c r="AR1693" s="19"/>
      <c r="AS1693" s="19"/>
      <c r="AT1693" s="19"/>
      <c r="AU1693" s="19"/>
      <c r="AV1693" s="19"/>
      <c r="AX1693" s="19"/>
    </row>
    <row r="1694" spans="27:64">
      <c r="AA1694" s="19"/>
      <c r="AB1694" s="19"/>
      <c r="AC1694" s="19"/>
      <c r="AD1694" s="19"/>
      <c r="AE1694" s="19"/>
      <c r="AG1694" s="137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  <c r="BA1694" s="19"/>
      <c r="BB1694" s="19"/>
      <c r="BC1694" s="19"/>
      <c r="BD1694" s="19"/>
      <c r="BE1694" s="19"/>
      <c r="BF1694" s="19"/>
      <c r="BG1694" s="19"/>
      <c r="BH1694" s="19"/>
      <c r="BI1694" s="19"/>
      <c r="BJ1694" s="19"/>
      <c r="BK1694" s="19"/>
      <c r="BL1694" s="19"/>
    </row>
    <row r="1695" spans="27:64">
      <c r="AA1695" s="19"/>
      <c r="AB1695" s="19"/>
      <c r="AC1695" s="19"/>
      <c r="AD1695" s="19"/>
      <c r="AE1695" s="19"/>
      <c r="AG1695" s="137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  <c r="BA1695" s="19"/>
      <c r="BB1695" s="19"/>
      <c r="BC1695" s="19"/>
      <c r="BD1695" s="19"/>
      <c r="BE1695" s="19"/>
      <c r="BF1695" s="19"/>
      <c r="BG1695" s="19"/>
      <c r="BH1695" s="19"/>
      <c r="BI1695" s="19"/>
      <c r="BJ1695" s="19"/>
      <c r="BK1695" s="19"/>
      <c r="BL1695" s="19"/>
    </row>
    <row r="1696" spans="27:64">
      <c r="AA1696" s="19"/>
      <c r="AB1696" s="19"/>
      <c r="AC1696" s="19"/>
      <c r="AD1696" s="19"/>
      <c r="AE1696" s="19"/>
      <c r="AG1696" s="137"/>
      <c r="AN1696" s="19"/>
      <c r="AO1696" s="19"/>
      <c r="AP1696" s="19"/>
      <c r="AQ1696" s="19"/>
      <c r="AR1696" s="19"/>
      <c r="AS1696" s="19"/>
      <c r="AT1696" s="19"/>
      <c r="AU1696" s="19"/>
    </row>
    <row r="1697" spans="27:64">
      <c r="AA1697" s="19"/>
      <c r="AB1697" s="19"/>
      <c r="AC1697" s="19"/>
      <c r="AD1697" s="19"/>
      <c r="AE1697" s="19"/>
      <c r="AG1697" s="137"/>
      <c r="AN1697" s="19"/>
      <c r="AO1697" s="19"/>
      <c r="AP1697" s="19"/>
      <c r="AQ1697" s="19"/>
      <c r="AR1697" s="19"/>
      <c r="AS1697" s="19"/>
      <c r="AT1697" s="19"/>
      <c r="AU1697" s="19"/>
      <c r="AV1697" s="19"/>
      <c r="AX1697" s="19"/>
    </row>
    <row r="1698" spans="27:64">
      <c r="AA1698" s="19"/>
      <c r="AB1698" s="19"/>
      <c r="AC1698" s="19"/>
      <c r="AD1698" s="19"/>
      <c r="AE1698" s="19"/>
      <c r="AG1698" s="137"/>
      <c r="AN1698" s="19"/>
      <c r="AO1698" s="19"/>
      <c r="AP1698" s="19"/>
      <c r="AQ1698" s="19"/>
      <c r="AR1698" s="19"/>
      <c r="AS1698" s="19"/>
      <c r="AT1698" s="19"/>
      <c r="AU1698" s="19"/>
      <c r="AV1698" s="19"/>
    </row>
    <row r="1699" spans="27:64">
      <c r="AA1699" s="19"/>
      <c r="AB1699" s="19"/>
      <c r="AC1699" s="19"/>
      <c r="AD1699" s="19"/>
      <c r="AE1699" s="19"/>
      <c r="AG1699" s="137"/>
      <c r="AN1699" s="19"/>
      <c r="AO1699" s="19"/>
      <c r="AP1699" s="19"/>
      <c r="AQ1699" s="19"/>
      <c r="AR1699" s="19"/>
      <c r="AS1699" s="19"/>
      <c r="AT1699" s="19"/>
      <c r="AU1699" s="19"/>
      <c r="AV1699" s="19"/>
    </row>
    <row r="1700" spans="27:64">
      <c r="AA1700" s="19"/>
      <c r="AB1700" s="19"/>
      <c r="AC1700" s="19"/>
      <c r="AD1700" s="19"/>
      <c r="AE1700" s="19"/>
      <c r="AG1700" s="137"/>
      <c r="AN1700" s="19"/>
      <c r="AO1700" s="19"/>
      <c r="AP1700" s="19"/>
      <c r="AQ1700" s="19"/>
      <c r="AR1700" s="19"/>
      <c r="AS1700" s="19"/>
      <c r="AT1700" s="19"/>
      <c r="AU1700" s="19"/>
    </row>
    <row r="1701" spans="27:64">
      <c r="AA1701" s="19"/>
      <c r="AB1701" s="19"/>
      <c r="AC1701" s="19"/>
      <c r="AD1701" s="19"/>
      <c r="AE1701" s="19"/>
      <c r="AG1701" s="137"/>
      <c r="AN1701" s="19"/>
      <c r="AO1701" s="19"/>
      <c r="AP1701" s="19"/>
      <c r="AQ1701" s="19"/>
      <c r="AR1701" s="19"/>
      <c r="AS1701" s="19"/>
      <c r="AT1701" s="19"/>
      <c r="AU1701" s="19"/>
    </row>
    <row r="1702" spans="27:64">
      <c r="AA1702" s="19"/>
      <c r="AB1702" s="19"/>
      <c r="AC1702" s="19"/>
      <c r="AD1702" s="19"/>
      <c r="AE1702" s="19"/>
      <c r="AG1702" s="137"/>
      <c r="AN1702" s="19"/>
      <c r="AO1702" s="19"/>
      <c r="AP1702" s="19"/>
      <c r="AQ1702" s="19"/>
      <c r="AR1702" s="19"/>
      <c r="AS1702" s="19"/>
      <c r="AT1702" s="19"/>
      <c r="AU1702" s="19"/>
    </row>
    <row r="1703" spans="27:64">
      <c r="AA1703" s="19"/>
      <c r="AB1703" s="19"/>
      <c r="AC1703" s="19"/>
      <c r="AD1703" s="19"/>
      <c r="AE1703" s="19"/>
      <c r="AG1703" s="137"/>
      <c r="AN1703" s="19"/>
      <c r="AO1703" s="19"/>
      <c r="AP1703" s="19"/>
      <c r="AQ1703" s="19"/>
      <c r="AR1703" s="19"/>
      <c r="AS1703" s="19"/>
      <c r="AT1703" s="19"/>
      <c r="AU1703" s="19"/>
    </row>
    <row r="1704" spans="27:64">
      <c r="AA1704" s="19"/>
      <c r="AB1704" s="19"/>
      <c r="AC1704" s="19"/>
      <c r="AD1704" s="19"/>
      <c r="AE1704" s="19"/>
      <c r="AG1704" s="137"/>
      <c r="AN1704" s="19"/>
      <c r="AO1704" s="19"/>
      <c r="AP1704" s="19"/>
      <c r="AQ1704" s="19"/>
      <c r="AR1704" s="19"/>
      <c r="AS1704" s="19"/>
      <c r="AT1704" s="19"/>
      <c r="AU1704" s="19"/>
    </row>
    <row r="1705" spans="27:64">
      <c r="AA1705" s="19"/>
      <c r="AB1705" s="19"/>
      <c r="AC1705" s="19"/>
      <c r="AD1705" s="19"/>
      <c r="AE1705" s="19"/>
      <c r="AG1705" s="137"/>
      <c r="AN1705" s="19"/>
      <c r="AO1705" s="19"/>
      <c r="AP1705" s="19"/>
      <c r="AQ1705" s="19"/>
      <c r="AR1705" s="19"/>
      <c r="AS1705" s="19"/>
      <c r="AT1705" s="19"/>
      <c r="AU1705" s="19"/>
    </row>
    <row r="1706" spans="27:64">
      <c r="AA1706" s="19"/>
      <c r="AB1706" s="19"/>
      <c r="AC1706" s="19"/>
      <c r="AD1706" s="19"/>
      <c r="AE1706" s="19"/>
      <c r="AG1706" s="137"/>
      <c r="AN1706" s="19"/>
      <c r="AO1706" s="19"/>
      <c r="AP1706" s="19"/>
      <c r="AQ1706" s="19"/>
      <c r="AR1706" s="19"/>
      <c r="AS1706" s="19"/>
      <c r="AT1706" s="19"/>
      <c r="AU1706" s="19"/>
    </row>
    <row r="1707" spans="27:64">
      <c r="AA1707" s="19"/>
      <c r="AB1707" s="19"/>
      <c r="AC1707" s="19"/>
      <c r="AD1707" s="19"/>
      <c r="AE1707" s="19"/>
      <c r="AG1707" s="137"/>
      <c r="AN1707" s="19"/>
      <c r="AO1707" s="19"/>
      <c r="AP1707" s="19"/>
      <c r="AQ1707" s="19"/>
      <c r="AR1707" s="19"/>
      <c r="AS1707" s="19"/>
      <c r="AT1707" s="19"/>
      <c r="AU1707" s="19"/>
    </row>
    <row r="1708" spans="27:64">
      <c r="AA1708" s="19"/>
      <c r="AB1708" s="19"/>
      <c r="AC1708" s="19"/>
      <c r="AD1708" s="19"/>
      <c r="AE1708" s="19"/>
      <c r="AG1708" s="137"/>
      <c r="AN1708" s="19"/>
      <c r="AO1708" s="19"/>
      <c r="AP1708" s="19"/>
      <c r="AQ1708" s="19"/>
      <c r="AR1708" s="19"/>
      <c r="AS1708" s="19"/>
      <c r="AT1708" s="19"/>
      <c r="AU1708" s="19"/>
      <c r="AV1708" s="19"/>
    </row>
    <row r="1709" spans="27:64">
      <c r="AA1709" s="19"/>
      <c r="AB1709" s="19"/>
      <c r="AC1709" s="19"/>
      <c r="AD1709" s="19"/>
      <c r="AE1709" s="19"/>
      <c r="AG1709" s="137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  <c r="BA1709" s="19"/>
      <c r="BB1709" s="19"/>
      <c r="BC1709" s="19"/>
      <c r="BD1709" s="19"/>
      <c r="BE1709" s="19"/>
      <c r="BF1709" s="19"/>
      <c r="BG1709" s="19"/>
      <c r="BH1709" s="19"/>
      <c r="BI1709" s="19"/>
      <c r="BJ1709" s="19"/>
      <c r="BK1709" s="19"/>
      <c r="BL1709" s="19"/>
    </row>
    <row r="1710" spans="27:64">
      <c r="AA1710" s="19"/>
      <c r="AB1710" s="19"/>
      <c r="AC1710" s="19"/>
      <c r="AD1710" s="19"/>
      <c r="AE1710" s="19"/>
      <c r="AG1710" s="137"/>
      <c r="AN1710" s="19"/>
      <c r="AO1710" s="19"/>
      <c r="AP1710" s="19"/>
      <c r="AQ1710" s="19"/>
      <c r="AR1710" s="19"/>
      <c r="AS1710" s="19"/>
      <c r="AT1710" s="19"/>
      <c r="AU1710" s="19"/>
      <c r="AV1710" s="19"/>
    </row>
    <row r="1711" spans="27:64">
      <c r="AA1711" s="19"/>
      <c r="AB1711" s="19"/>
      <c r="AC1711" s="19"/>
      <c r="AD1711" s="19"/>
      <c r="AE1711" s="19"/>
      <c r="AG1711" s="137"/>
      <c r="AN1711" s="19"/>
      <c r="AO1711" s="19"/>
      <c r="AP1711" s="19"/>
      <c r="AQ1711" s="19"/>
      <c r="AR1711" s="19"/>
      <c r="AS1711" s="19"/>
      <c r="AT1711" s="19"/>
      <c r="AU1711" s="19"/>
      <c r="AV1711" s="19"/>
    </row>
    <row r="1712" spans="27:64">
      <c r="AA1712" s="19"/>
      <c r="AB1712" s="19"/>
      <c r="AC1712" s="19"/>
      <c r="AD1712" s="19"/>
      <c r="AE1712" s="19"/>
      <c r="AG1712" s="137"/>
      <c r="AN1712" s="19"/>
      <c r="AO1712" s="19"/>
      <c r="AP1712" s="19"/>
      <c r="AQ1712" s="19"/>
      <c r="AR1712" s="19"/>
      <c r="AS1712" s="19"/>
      <c r="AT1712" s="19"/>
      <c r="AU1712" s="19"/>
      <c r="AV1712" s="19"/>
      <c r="AX1712" s="19"/>
    </row>
    <row r="1713" spans="27:64">
      <c r="AA1713" s="19"/>
      <c r="AB1713" s="19"/>
      <c r="AC1713" s="19"/>
      <c r="AD1713" s="19"/>
      <c r="AE1713" s="19"/>
      <c r="AG1713" s="137"/>
      <c r="AN1713" s="19"/>
      <c r="AO1713" s="19"/>
      <c r="AP1713" s="19"/>
      <c r="AQ1713" s="19"/>
      <c r="AR1713" s="19"/>
      <c r="AS1713" s="19"/>
      <c r="AT1713" s="19"/>
      <c r="AU1713" s="19"/>
      <c r="AV1713" s="19"/>
    </row>
    <row r="1714" spans="27:64">
      <c r="AA1714" s="19"/>
      <c r="AB1714" s="19"/>
      <c r="AC1714" s="19"/>
      <c r="AD1714" s="19"/>
      <c r="AE1714" s="19"/>
      <c r="AG1714" s="137"/>
      <c r="AN1714" s="19"/>
      <c r="AO1714" s="19"/>
      <c r="AP1714" s="19"/>
      <c r="AQ1714" s="19"/>
      <c r="AR1714" s="19"/>
      <c r="AS1714" s="19"/>
      <c r="AT1714" s="19"/>
      <c r="AU1714" s="19"/>
    </row>
    <row r="1715" spans="27:64">
      <c r="AA1715" s="19"/>
      <c r="AB1715" s="19"/>
      <c r="AC1715" s="19"/>
      <c r="AD1715" s="19"/>
      <c r="AE1715" s="19"/>
      <c r="AG1715" s="137"/>
      <c r="AN1715" s="19"/>
      <c r="AO1715" s="19"/>
      <c r="AP1715" s="19"/>
      <c r="AQ1715" s="19"/>
      <c r="AR1715" s="19"/>
      <c r="AS1715" s="19"/>
      <c r="AT1715" s="19"/>
      <c r="AU1715" s="19"/>
      <c r="AV1715" s="19"/>
      <c r="AX1715" s="19"/>
    </row>
    <row r="1716" spans="27:64">
      <c r="AA1716" s="19"/>
      <c r="AB1716" s="19"/>
      <c r="AC1716" s="19"/>
      <c r="AD1716" s="19"/>
      <c r="AE1716" s="19"/>
      <c r="AG1716" s="137"/>
      <c r="AN1716" s="19"/>
      <c r="AO1716" s="19"/>
      <c r="AP1716" s="19"/>
      <c r="AQ1716" s="19"/>
      <c r="AR1716" s="19"/>
      <c r="AS1716" s="19"/>
      <c r="AT1716" s="19"/>
      <c r="AU1716" s="19"/>
      <c r="AV1716" s="19"/>
      <c r="AX1716" s="19"/>
      <c r="AY1716" s="19"/>
      <c r="AZ1716" s="19"/>
      <c r="BA1716" s="19"/>
      <c r="BB1716" s="19"/>
      <c r="BC1716" s="19"/>
      <c r="BD1716" s="19"/>
      <c r="BE1716" s="19"/>
      <c r="BF1716" s="19"/>
      <c r="BG1716" s="19"/>
      <c r="BH1716" s="19"/>
      <c r="BI1716" s="19"/>
      <c r="BJ1716" s="19"/>
      <c r="BK1716" s="19"/>
      <c r="BL1716" s="19"/>
    </row>
    <row r="1717" spans="27:64">
      <c r="AA1717" s="19"/>
      <c r="AB1717" s="19"/>
      <c r="AC1717" s="19"/>
      <c r="AD1717" s="19"/>
      <c r="AE1717" s="19"/>
      <c r="AG1717" s="137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  <c r="BA1717" s="19"/>
      <c r="BB1717" s="19"/>
      <c r="BC1717" s="19"/>
      <c r="BD1717" s="19"/>
      <c r="BE1717" s="19"/>
      <c r="BF1717" s="19"/>
      <c r="BG1717" s="19"/>
      <c r="BH1717" s="19"/>
      <c r="BI1717" s="19"/>
      <c r="BJ1717" s="19"/>
      <c r="BK1717" s="19"/>
      <c r="BL1717" s="19"/>
    </row>
    <row r="1718" spans="27:64">
      <c r="AA1718" s="19"/>
      <c r="AB1718" s="19"/>
      <c r="AC1718" s="19"/>
      <c r="AD1718" s="19"/>
      <c r="AE1718" s="19"/>
      <c r="AG1718" s="137"/>
      <c r="AN1718" s="19"/>
      <c r="AO1718" s="19"/>
      <c r="AP1718" s="19"/>
      <c r="AQ1718" s="19"/>
      <c r="AR1718" s="19"/>
      <c r="AS1718" s="19"/>
      <c r="AT1718" s="19"/>
      <c r="AU1718" s="19"/>
      <c r="AV1718" s="19"/>
    </row>
    <row r="1719" spans="27:64">
      <c r="AA1719" s="19"/>
      <c r="AB1719" s="19"/>
      <c r="AC1719" s="19"/>
      <c r="AD1719" s="19"/>
      <c r="AE1719" s="19"/>
      <c r="AG1719" s="137"/>
      <c r="AN1719" s="19"/>
      <c r="AO1719" s="19"/>
      <c r="AP1719" s="19"/>
      <c r="AQ1719" s="19"/>
      <c r="AR1719" s="19"/>
      <c r="AS1719" s="19"/>
      <c r="AT1719" s="19"/>
      <c r="AU1719" s="19"/>
    </row>
    <row r="1720" spans="27:64">
      <c r="AA1720" s="19"/>
      <c r="AB1720" s="19"/>
      <c r="AC1720" s="19"/>
      <c r="AD1720" s="19"/>
      <c r="AE1720" s="19"/>
      <c r="AG1720" s="137"/>
      <c r="AN1720" s="19"/>
      <c r="AO1720" s="19"/>
      <c r="AP1720" s="19"/>
      <c r="AQ1720" s="19"/>
      <c r="AR1720" s="19"/>
      <c r="AS1720" s="19"/>
      <c r="AT1720" s="19"/>
      <c r="AU1720" s="19"/>
      <c r="AV1720" s="19"/>
    </row>
    <row r="1721" spans="27:64">
      <c r="AA1721" s="19"/>
      <c r="AB1721" s="19"/>
      <c r="AC1721" s="19"/>
      <c r="AD1721" s="19"/>
      <c r="AE1721" s="19"/>
      <c r="AG1721" s="137"/>
      <c r="AN1721" s="19"/>
      <c r="AO1721" s="19"/>
      <c r="AP1721" s="19"/>
      <c r="AQ1721" s="19"/>
      <c r="AR1721" s="19"/>
      <c r="AS1721" s="19"/>
      <c r="AT1721" s="19"/>
      <c r="AU1721" s="19"/>
      <c r="AV1721" s="19"/>
    </row>
    <row r="1722" spans="27:64">
      <c r="AA1722" s="19"/>
      <c r="AB1722" s="19"/>
      <c r="AC1722" s="19"/>
      <c r="AD1722" s="19"/>
      <c r="AE1722" s="19"/>
      <c r="AG1722" s="137"/>
      <c r="AN1722" s="19"/>
      <c r="AO1722" s="19"/>
      <c r="AP1722" s="19"/>
      <c r="AQ1722" s="19"/>
      <c r="AR1722" s="19"/>
      <c r="AS1722" s="19"/>
      <c r="AT1722" s="19"/>
      <c r="AU1722" s="19"/>
      <c r="AV1722" s="19"/>
    </row>
    <row r="1723" spans="27:64">
      <c r="AA1723" s="19"/>
      <c r="AB1723" s="19"/>
      <c r="AC1723" s="19"/>
      <c r="AD1723" s="19"/>
      <c r="AE1723" s="19"/>
      <c r="AG1723" s="137"/>
      <c r="AN1723" s="19"/>
      <c r="AO1723" s="19"/>
      <c r="AP1723" s="19"/>
      <c r="AQ1723" s="19"/>
      <c r="AR1723" s="19"/>
      <c r="AS1723" s="19"/>
      <c r="AT1723" s="19"/>
      <c r="AU1723" s="19"/>
      <c r="AV1723" s="19"/>
    </row>
    <row r="1724" spans="27:64">
      <c r="AA1724" s="19"/>
      <c r="AB1724" s="19"/>
      <c r="AC1724" s="19"/>
      <c r="AD1724" s="19"/>
      <c r="AE1724" s="19"/>
      <c r="AG1724" s="137"/>
      <c r="AN1724" s="19"/>
      <c r="AO1724" s="19"/>
      <c r="AP1724" s="19"/>
      <c r="AQ1724" s="19"/>
      <c r="AR1724" s="19"/>
      <c r="AS1724" s="19"/>
      <c r="AT1724" s="19"/>
      <c r="AU1724" s="19"/>
      <c r="AV1724" s="19"/>
    </row>
    <row r="1725" spans="27:64">
      <c r="AA1725" s="19"/>
      <c r="AB1725" s="19"/>
      <c r="AC1725" s="19"/>
      <c r="AD1725" s="19"/>
      <c r="AE1725" s="19"/>
      <c r="AG1725" s="137"/>
      <c r="AN1725" s="19"/>
      <c r="AO1725" s="19"/>
      <c r="AP1725" s="19"/>
      <c r="AQ1725" s="19"/>
      <c r="AR1725" s="19"/>
      <c r="AS1725" s="19"/>
      <c r="AT1725" s="19"/>
      <c r="AU1725" s="19"/>
      <c r="AV1725" s="19"/>
      <c r="AX1725" s="19"/>
      <c r="AY1725" s="19"/>
      <c r="AZ1725" s="19"/>
      <c r="BA1725" s="19"/>
      <c r="BB1725" s="19"/>
      <c r="BC1725" s="19"/>
      <c r="BD1725" s="19"/>
      <c r="BE1725" s="19"/>
      <c r="BF1725" s="19"/>
      <c r="BG1725" s="19"/>
      <c r="BH1725" s="19"/>
      <c r="BI1725" s="19"/>
      <c r="BJ1725" s="19"/>
      <c r="BK1725" s="19"/>
      <c r="BL1725" s="19"/>
    </row>
    <row r="1726" spans="27:64">
      <c r="AA1726" s="19"/>
      <c r="AB1726" s="19"/>
      <c r="AC1726" s="19"/>
      <c r="AD1726" s="19"/>
      <c r="AE1726" s="19"/>
      <c r="AG1726" s="137"/>
      <c r="AN1726" s="19"/>
      <c r="AO1726" s="19"/>
      <c r="AP1726" s="19"/>
      <c r="AQ1726" s="19"/>
      <c r="AR1726" s="19"/>
      <c r="AS1726" s="19"/>
      <c r="AT1726" s="19"/>
      <c r="AU1726" s="19"/>
    </row>
    <row r="1727" spans="27:64">
      <c r="AA1727" s="19"/>
      <c r="AB1727" s="19"/>
      <c r="AC1727" s="19"/>
      <c r="AD1727" s="19"/>
      <c r="AE1727" s="19"/>
      <c r="AG1727" s="137"/>
      <c r="AN1727" s="19"/>
      <c r="AO1727" s="19"/>
      <c r="AP1727" s="19"/>
      <c r="AQ1727" s="19"/>
      <c r="AR1727" s="19"/>
      <c r="AS1727" s="19"/>
      <c r="AT1727" s="19"/>
      <c r="AU1727" s="19"/>
      <c r="AV1727" s="19"/>
    </row>
    <row r="1728" spans="27:64">
      <c r="AA1728" s="19"/>
      <c r="AB1728" s="19"/>
      <c r="AC1728" s="19"/>
      <c r="AD1728" s="19"/>
      <c r="AE1728" s="19"/>
      <c r="AG1728" s="137"/>
      <c r="AN1728" s="19"/>
      <c r="AO1728" s="19"/>
      <c r="AP1728" s="19"/>
      <c r="AQ1728" s="19"/>
      <c r="AR1728" s="19"/>
      <c r="AS1728" s="19"/>
      <c r="AT1728" s="19"/>
      <c r="AU1728" s="19"/>
      <c r="AV1728" s="19"/>
    </row>
    <row r="1729" spans="27:64">
      <c r="AA1729" s="19"/>
      <c r="AB1729" s="19"/>
      <c r="AC1729" s="19"/>
      <c r="AD1729" s="19"/>
      <c r="AE1729" s="19"/>
      <c r="AG1729" s="137"/>
      <c r="AN1729" s="19"/>
      <c r="AO1729" s="19"/>
      <c r="AP1729" s="19"/>
      <c r="AQ1729" s="19"/>
      <c r="AR1729" s="19"/>
      <c r="AS1729" s="19"/>
      <c r="AT1729" s="19"/>
      <c r="AU1729" s="19"/>
    </row>
    <row r="1730" spans="27:64">
      <c r="AA1730" s="19"/>
      <c r="AB1730" s="19"/>
      <c r="AC1730" s="19"/>
      <c r="AD1730" s="19"/>
      <c r="AE1730" s="19"/>
      <c r="AG1730" s="137"/>
      <c r="AN1730" s="19"/>
      <c r="AO1730" s="19"/>
      <c r="AP1730" s="19"/>
      <c r="AQ1730" s="19"/>
      <c r="AR1730" s="19"/>
      <c r="AS1730" s="19"/>
      <c r="AT1730" s="19"/>
      <c r="AU1730" s="19"/>
      <c r="AV1730" s="19"/>
      <c r="AX1730" s="19"/>
      <c r="AY1730" s="19"/>
      <c r="AZ1730" s="19"/>
      <c r="BA1730" s="19"/>
      <c r="BB1730" s="19"/>
      <c r="BC1730" s="19"/>
      <c r="BD1730" s="19"/>
      <c r="BE1730" s="19"/>
      <c r="BF1730" s="19"/>
      <c r="BG1730" s="19"/>
      <c r="BH1730" s="19"/>
      <c r="BI1730" s="19"/>
      <c r="BJ1730" s="19"/>
      <c r="BK1730" s="19"/>
      <c r="BL1730" s="19"/>
    </row>
    <row r="1731" spans="27:64">
      <c r="AA1731" s="19"/>
      <c r="AB1731" s="19"/>
      <c r="AC1731" s="19"/>
      <c r="AD1731" s="19"/>
      <c r="AE1731" s="19"/>
      <c r="AG1731" s="137"/>
      <c r="AN1731" s="19"/>
      <c r="AO1731" s="19"/>
      <c r="AP1731" s="19"/>
      <c r="AQ1731" s="19"/>
      <c r="AR1731" s="19"/>
      <c r="AS1731" s="19"/>
      <c r="AT1731" s="19"/>
      <c r="AU1731" s="19"/>
      <c r="AV1731" s="19"/>
    </row>
    <row r="1732" spans="27:64">
      <c r="AA1732" s="19"/>
      <c r="AB1732" s="19"/>
      <c r="AC1732" s="19"/>
      <c r="AD1732" s="19"/>
      <c r="AE1732" s="19"/>
      <c r="AG1732" s="137"/>
      <c r="AN1732" s="19"/>
      <c r="AO1732" s="19"/>
      <c r="AP1732" s="19"/>
      <c r="AQ1732" s="19"/>
      <c r="AR1732" s="19"/>
      <c r="AS1732" s="19"/>
      <c r="AT1732" s="19"/>
      <c r="AU1732" s="19"/>
    </row>
    <row r="1733" spans="27:64">
      <c r="AA1733" s="19"/>
      <c r="AB1733" s="19"/>
      <c r="AC1733" s="19"/>
      <c r="AD1733" s="19"/>
      <c r="AE1733" s="19"/>
      <c r="AG1733" s="137"/>
      <c r="AN1733" s="19"/>
      <c r="AO1733" s="19"/>
      <c r="AP1733" s="19"/>
      <c r="AQ1733" s="19"/>
      <c r="AR1733" s="19"/>
      <c r="AS1733" s="19"/>
      <c r="AT1733" s="19"/>
      <c r="AU1733" s="19"/>
    </row>
    <row r="1734" spans="27:64">
      <c r="AA1734" s="19"/>
      <c r="AB1734" s="19"/>
      <c r="AC1734" s="19"/>
      <c r="AD1734" s="19"/>
      <c r="AE1734" s="19"/>
      <c r="AG1734" s="137"/>
      <c r="AN1734" s="19"/>
      <c r="AO1734" s="19"/>
      <c r="AP1734" s="19"/>
      <c r="AQ1734" s="19"/>
      <c r="AR1734" s="19"/>
      <c r="AS1734" s="19"/>
      <c r="AT1734" s="19"/>
      <c r="AU1734" s="19"/>
    </row>
    <row r="1735" spans="27:64">
      <c r="AA1735" s="19"/>
      <c r="AB1735" s="19"/>
      <c r="AC1735" s="19"/>
      <c r="AD1735" s="19"/>
      <c r="AE1735" s="19"/>
      <c r="AG1735" s="137"/>
      <c r="AN1735" s="19"/>
      <c r="AO1735" s="19"/>
      <c r="AP1735" s="19"/>
      <c r="AQ1735" s="19"/>
      <c r="AR1735" s="19"/>
      <c r="AS1735" s="19"/>
      <c r="AT1735" s="19"/>
      <c r="AU1735" s="19"/>
      <c r="AV1735" s="19"/>
      <c r="AX1735" s="19"/>
      <c r="AY1735" s="19"/>
      <c r="AZ1735" s="19"/>
      <c r="BA1735" s="19"/>
      <c r="BB1735" s="19"/>
      <c r="BC1735" s="19"/>
      <c r="BD1735" s="19"/>
      <c r="BE1735" s="19"/>
      <c r="BF1735" s="19"/>
      <c r="BG1735" s="19"/>
      <c r="BH1735" s="19"/>
      <c r="BI1735" s="19"/>
      <c r="BJ1735" s="19"/>
      <c r="BK1735" s="19"/>
      <c r="BL1735" s="19"/>
    </row>
    <row r="1736" spans="27:64">
      <c r="AA1736" s="19"/>
      <c r="AB1736" s="19"/>
      <c r="AC1736" s="19"/>
      <c r="AD1736" s="19"/>
      <c r="AE1736" s="19"/>
      <c r="AG1736" s="137"/>
      <c r="AN1736" s="19"/>
      <c r="AO1736" s="19"/>
      <c r="AP1736" s="19"/>
      <c r="AQ1736" s="19"/>
      <c r="AR1736" s="19"/>
      <c r="AS1736" s="19"/>
      <c r="AT1736" s="19"/>
      <c r="AU1736" s="19"/>
    </row>
    <row r="1737" spans="27:64">
      <c r="AA1737" s="19"/>
      <c r="AB1737" s="19"/>
      <c r="AC1737" s="19"/>
      <c r="AD1737" s="19"/>
      <c r="AE1737" s="19"/>
      <c r="AG1737" s="137"/>
      <c r="AN1737" s="19"/>
      <c r="AO1737" s="19"/>
      <c r="AP1737" s="19"/>
      <c r="AQ1737" s="19"/>
      <c r="AR1737" s="19"/>
      <c r="AS1737" s="19"/>
      <c r="AT1737" s="19"/>
      <c r="AU1737" s="19"/>
      <c r="AV1737" s="19"/>
      <c r="AX1737" s="19"/>
    </row>
    <row r="1738" spans="27:64">
      <c r="AA1738" s="19"/>
      <c r="AB1738" s="19"/>
      <c r="AC1738" s="19"/>
      <c r="AD1738" s="19"/>
      <c r="AE1738" s="19"/>
      <c r="AG1738" s="137"/>
      <c r="AN1738" s="19"/>
      <c r="AO1738" s="19"/>
      <c r="AP1738" s="19"/>
      <c r="AQ1738" s="19"/>
      <c r="AR1738" s="19"/>
      <c r="AS1738" s="19"/>
      <c r="AT1738" s="19"/>
      <c r="AU1738" s="19"/>
    </row>
    <row r="1739" spans="27:64">
      <c r="AA1739" s="19"/>
      <c r="AB1739" s="19"/>
      <c r="AC1739" s="19"/>
      <c r="AD1739" s="19"/>
      <c r="AE1739" s="19"/>
      <c r="AG1739" s="137"/>
      <c r="AN1739" s="19"/>
      <c r="AO1739" s="19"/>
      <c r="AP1739" s="19"/>
      <c r="AQ1739" s="19"/>
      <c r="AR1739" s="19"/>
      <c r="AS1739" s="19"/>
      <c r="AT1739" s="19"/>
      <c r="AU1739" s="19"/>
    </row>
    <row r="1740" spans="27:64">
      <c r="AA1740" s="19"/>
      <c r="AB1740" s="19"/>
      <c r="AC1740" s="19"/>
      <c r="AD1740" s="19"/>
      <c r="AE1740" s="19"/>
      <c r="AG1740" s="137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  <c r="BA1740" s="19"/>
      <c r="BB1740" s="19"/>
      <c r="BC1740" s="19"/>
      <c r="BD1740" s="19"/>
      <c r="BE1740" s="19"/>
      <c r="BF1740" s="19"/>
      <c r="BG1740" s="19"/>
      <c r="BH1740" s="19"/>
      <c r="BI1740" s="19"/>
      <c r="BJ1740" s="19"/>
      <c r="BK1740" s="19"/>
      <c r="BL1740" s="19"/>
    </row>
    <row r="1741" spans="27:64">
      <c r="AA1741" s="19"/>
      <c r="AB1741" s="19"/>
      <c r="AC1741" s="19"/>
      <c r="AD1741" s="19"/>
      <c r="AE1741" s="19"/>
      <c r="AG1741" s="137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  <c r="BA1741" s="19"/>
      <c r="BB1741" s="19"/>
      <c r="BC1741" s="19"/>
      <c r="BD1741" s="19"/>
      <c r="BE1741" s="19"/>
      <c r="BF1741" s="19"/>
      <c r="BG1741" s="19"/>
      <c r="BH1741" s="19"/>
      <c r="BI1741" s="19"/>
      <c r="BJ1741" s="19"/>
      <c r="BK1741" s="19"/>
      <c r="BL1741" s="19"/>
    </row>
    <row r="1742" spans="27:64">
      <c r="AA1742" s="19"/>
      <c r="AB1742" s="19"/>
      <c r="AC1742" s="19"/>
      <c r="AD1742" s="19"/>
      <c r="AE1742" s="19"/>
      <c r="AG1742" s="137"/>
      <c r="AN1742" s="19"/>
      <c r="AO1742" s="19"/>
      <c r="AP1742" s="19"/>
      <c r="AQ1742" s="19"/>
      <c r="AR1742" s="19"/>
      <c r="AS1742" s="19"/>
      <c r="AT1742" s="19"/>
      <c r="AU1742" s="19"/>
    </row>
    <row r="1743" spans="27:64">
      <c r="AA1743" s="19"/>
      <c r="AB1743" s="19"/>
      <c r="AC1743" s="19"/>
      <c r="AD1743" s="19"/>
      <c r="AE1743" s="19"/>
      <c r="AG1743" s="137"/>
      <c r="AN1743" s="19"/>
      <c r="AO1743" s="19"/>
      <c r="AP1743" s="19"/>
      <c r="AQ1743" s="19"/>
      <c r="AR1743" s="19"/>
      <c r="AS1743" s="19"/>
      <c r="AT1743" s="19"/>
      <c r="AU1743" s="19"/>
    </row>
    <row r="1744" spans="27:64">
      <c r="AA1744" s="19"/>
      <c r="AB1744" s="19"/>
      <c r="AC1744" s="19"/>
      <c r="AD1744" s="19"/>
      <c r="AE1744" s="19"/>
      <c r="AG1744" s="137"/>
      <c r="AN1744" s="19"/>
      <c r="AO1744" s="19"/>
      <c r="AP1744" s="19"/>
      <c r="AQ1744" s="19"/>
      <c r="AR1744" s="19"/>
      <c r="AS1744" s="19"/>
      <c r="AT1744" s="19"/>
      <c r="AU1744" s="19"/>
      <c r="AV1744" s="19"/>
    </row>
    <row r="1745" spans="27:64">
      <c r="AA1745" s="19"/>
      <c r="AB1745" s="19"/>
      <c r="AC1745" s="19"/>
      <c r="AD1745" s="19"/>
      <c r="AE1745" s="19"/>
      <c r="AG1745" s="137"/>
      <c r="AN1745" s="19"/>
      <c r="AO1745" s="19"/>
      <c r="AP1745" s="19"/>
      <c r="AQ1745" s="19"/>
      <c r="AR1745" s="19"/>
      <c r="AS1745" s="19"/>
      <c r="AT1745" s="19"/>
      <c r="AU1745" s="19"/>
    </row>
    <row r="1746" spans="27:64">
      <c r="AA1746" s="19"/>
      <c r="AB1746" s="19"/>
      <c r="AC1746" s="19"/>
      <c r="AD1746" s="19"/>
      <c r="AE1746" s="19"/>
      <c r="AG1746" s="137"/>
      <c r="AN1746" s="19"/>
      <c r="AO1746" s="19"/>
      <c r="AP1746" s="19"/>
      <c r="AQ1746" s="19"/>
      <c r="AR1746" s="19"/>
      <c r="AS1746" s="19"/>
      <c r="AT1746" s="19"/>
      <c r="AU1746" s="19"/>
    </row>
    <row r="1747" spans="27:64">
      <c r="AA1747" s="19"/>
      <c r="AB1747" s="19"/>
      <c r="AC1747" s="19"/>
      <c r="AD1747" s="19"/>
      <c r="AE1747" s="19"/>
      <c r="AG1747" s="137"/>
      <c r="AN1747" s="19"/>
      <c r="AO1747" s="19"/>
      <c r="AP1747" s="19"/>
      <c r="AQ1747" s="19"/>
      <c r="AR1747" s="19"/>
      <c r="AS1747" s="19"/>
      <c r="AT1747" s="19"/>
      <c r="AU1747" s="19"/>
    </row>
    <row r="1748" spans="27:64">
      <c r="AA1748" s="19"/>
      <c r="AB1748" s="19"/>
      <c r="AC1748" s="19"/>
      <c r="AD1748" s="19"/>
      <c r="AE1748" s="19"/>
      <c r="AG1748" s="137"/>
      <c r="AN1748" s="19"/>
      <c r="AO1748" s="19"/>
      <c r="AP1748" s="19"/>
      <c r="AQ1748" s="19"/>
      <c r="AR1748" s="19"/>
      <c r="AS1748" s="19"/>
      <c r="AT1748" s="19"/>
      <c r="AU1748" s="19"/>
    </row>
    <row r="1749" spans="27:64">
      <c r="AA1749" s="19"/>
      <c r="AB1749" s="19"/>
      <c r="AC1749" s="19"/>
      <c r="AD1749" s="19"/>
      <c r="AE1749" s="19"/>
      <c r="AG1749" s="137"/>
      <c r="AN1749" s="19"/>
      <c r="AO1749" s="19"/>
      <c r="AP1749" s="19"/>
      <c r="AQ1749" s="19"/>
      <c r="AR1749" s="19"/>
      <c r="AS1749" s="19"/>
      <c r="AT1749" s="19"/>
      <c r="AU1749" s="19"/>
    </row>
    <row r="1750" spans="27:64">
      <c r="AA1750" s="19"/>
      <c r="AB1750" s="19"/>
      <c r="AC1750" s="19"/>
      <c r="AD1750" s="19"/>
      <c r="AE1750" s="19"/>
      <c r="AG1750" s="137"/>
      <c r="AN1750" s="19"/>
      <c r="AO1750" s="19"/>
      <c r="AP1750" s="19"/>
      <c r="AQ1750" s="19"/>
      <c r="AR1750" s="19"/>
      <c r="AS1750" s="19"/>
      <c r="AT1750" s="19"/>
      <c r="AU1750" s="19"/>
      <c r="AV1750" s="19"/>
    </row>
    <row r="1751" spans="27:64">
      <c r="AA1751" s="19"/>
      <c r="AB1751" s="19"/>
      <c r="AC1751" s="19"/>
      <c r="AD1751" s="19"/>
      <c r="AE1751" s="19"/>
      <c r="AG1751" s="137"/>
      <c r="AN1751" s="19"/>
      <c r="AO1751" s="19"/>
      <c r="AP1751" s="19"/>
      <c r="AQ1751" s="19"/>
      <c r="AR1751" s="19"/>
      <c r="AS1751" s="19"/>
      <c r="AT1751" s="19"/>
      <c r="AU1751" s="19"/>
    </row>
    <row r="1752" spans="27:64">
      <c r="AA1752" s="19"/>
      <c r="AB1752" s="19"/>
      <c r="AC1752" s="19"/>
      <c r="AD1752" s="19"/>
      <c r="AE1752" s="19"/>
      <c r="AG1752" s="137"/>
      <c r="AN1752" s="19"/>
      <c r="AO1752" s="19"/>
      <c r="AP1752" s="19"/>
      <c r="AQ1752" s="19"/>
      <c r="AR1752" s="19"/>
      <c r="AS1752" s="19"/>
      <c r="AT1752" s="19"/>
      <c r="AU1752" s="19"/>
    </row>
    <row r="1753" spans="27:64">
      <c r="AA1753" s="19"/>
      <c r="AB1753" s="19"/>
      <c r="AC1753" s="19"/>
      <c r="AD1753" s="19"/>
      <c r="AE1753" s="19"/>
      <c r="AG1753" s="137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  <c r="BA1753" s="19"/>
      <c r="BB1753" s="19"/>
      <c r="BC1753" s="19"/>
      <c r="BD1753" s="19"/>
      <c r="BE1753" s="19"/>
      <c r="BF1753" s="19"/>
      <c r="BG1753" s="19"/>
      <c r="BH1753" s="19"/>
      <c r="BI1753" s="19"/>
      <c r="BJ1753" s="19"/>
      <c r="BK1753" s="19"/>
      <c r="BL1753" s="19"/>
    </row>
    <row r="1754" spans="27:64">
      <c r="AA1754" s="19"/>
      <c r="AB1754" s="19"/>
      <c r="AC1754" s="19"/>
      <c r="AD1754" s="19"/>
      <c r="AE1754" s="19"/>
      <c r="AG1754" s="137"/>
      <c r="AN1754" s="19"/>
      <c r="AO1754" s="19"/>
      <c r="AP1754" s="19"/>
      <c r="AQ1754" s="19"/>
      <c r="AR1754" s="19"/>
      <c r="AS1754" s="19"/>
      <c r="AT1754" s="19"/>
      <c r="AU1754" s="19"/>
    </row>
    <row r="1755" spans="27:64">
      <c r="AA1755" s="19"/>
      <c r="AB1755" s="19"/>
      <c r="AC1755" s="19"/>
      <c r="AD1755" s="19"/>
      <c r="AE1755" s="19"/>
      <c r="AG1755" s="137"/>
      <c r="AN1755" s="19"/>
      <c r="AO1755" s="19"/>
      <c r="AP1755" s="19"/>
      <c r="AQ1755" s="19"/>
      <c r="AR1755" s="19"/>
      <c r="AS1755" s="19"/>
      <c r="AT1755" s="19"/>
      <c r="AU1755" s="19"/>
    </row>
    <row r="1756" spans="27:64">
      <c r="AA1756" s="19"/>
      <c r="AB1756" s="19"/>
      <c r="AC1756" s="19"/>
      <c r="AD1756" s="19"/>
      <c r="AE1756" s="19"/>
      <c r="AG1756" s="137"/>
      <c r="AN1756" s="19"/>
      <c r="AO1756" s="19"/>
      <c r="AP1756" s="19"/>
      <c r="AQ1756" s="19"/>
      <c r="AR1756" s="19"/>
      <c r="AS1756" s="19"/>
      <c r="AT1756" s="19"/>
      <c r="AU1756" s="19"/>
    </row>
    <row r="1757" spans="27:64">
      <c r="AA1757" s="19"/>
      <c r="AB1757" s="19"/>
      <c r="AC1757" s="19"/>
      <c r="AD1757" s="19"/>
      <c r="AE1757" s="19"/>
      <c r="AG1757" s="137"/>
      <c r="AN1757" s="19"/>
      <c r="AO1757" s="19"/>
      <c r="AP1757" s="19"/>
      <c r="AQ1757" s="19"/>
      <c r="AR1757" s="19"/>
      <c r="AS1757" s="19"/>
      <c r="AT1757" s="19"/>
      <c r="AU1757" s="19"/>
    </row>
    <row r="1758" spans="27:64">
      <c r="AA1758" s="19"/>
      <c r="AB1758" s="19"/>
      <c r="AC1758" s="19"/>
      <c r="AD1758" s="19"/>
      <c r="AE1758" s="19"/>
      <c r="AG1758" s="137"/>
      <c r="AN1758" s="19"/>
      <c r="AO1758" s="19"/>
      <c r="AP1758" s="19"/>
      <c r="AQ1758" s="19"/>
      <c r="AR1758" s="19"/>
      <c r="AS1758" s="19"/>
      <c r="AT1758" s="19"/>
      <c r="AU1758" s="19"/>
    </row>
    <row r="1759" spans="27:64">
      <c r="AA1759" s="19"/>
      <c r="AB1759" s="19"/>
      <c r="AC1759" s="19"/>
      <c r="AD1759" s="19"/>
      <c r="AE1759" s="19"/>
      <c r="AG1759" s="137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  <c r="BA1759" s="19"/>
      <c r="BB1759" s="19"/>
      <c r="BC1759" s="19"/>
      <c r="BD1759" s="19"/>
      <c r="BE1759" s="19"/>
      <c r="BF1759" s="19"/>
      <c r="BG1759" s="19"/>
      <c r="BH1759" s="19"/>
      <c r="BI1759" s="19"/>
      <c r="BJ1759" s="19"/>
      <c r="BK1759" s="19"/>
      <c r="BL1759" s="19"/>
    </row>
    <row r="1760" spans="27:64">
      <c r="AA1760" s="19"/>
      <c r="AB1760" s="19"/>
      <c r="AC1760" s="19"/>
      <c r="AD1760" s="19"/>
      <c r="AE1760" s="19"/>
      <c r="AG1760" s="137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  <c r="BA1760" s="19"/>
      <c r="BB1760" s="19"/>
      <c r="BC1760" s="19"/>
      <c r="BD1760" s="19"/>
      <c r="BE1760" s="19"/>
      <c r="BF1760" s="19"/>
      <c r="BG1760" s="19"/>
      <c r="BH1760" s="19"/>
      <c r="BI1760" s="19"/>
      <c r="BJ1760" s="19"/>
      <c r="BK1760" s="19"/>
      <c r="BL1760" s="19"/>
    </row>
    <row r="1761" spans="27:64">
      <c r="AA1761" s="19"/>
      <c r="AB1761" s="19"/>
      <c r="AC1761" s="19"/>
      <c r="AD1761" s="19"/>
      <c r="AE1761" s="19"/>
      <c r="AG1761" s="137"/>
      <c r="AN1761" s="19"/>
      <c r="AO1761" s="19"/>
      <c r="AP1761" s="19"/>
      <c r="AQ1761" s="19"/>
      <c r="AR1761" s="19"/>
      <c r="AS1761" s="19"/>
      <c r="AT1761" s="19"/>
      <c r="AU1761" s="19"/>
      <c r="AV1761" s="19"/>
    </row>
    <row r="1762" spans="27:64">
      <c r="AA1762" s="19"/>
      <c r="AB1762" s="19"/>
      <c r="AC1762" s="19"/>
      <c r="AD1762" s="19"/>
      <c r="AE1762" s="19"/>
      <c r="AG1762" s="137"/>
      <c r="AN1762" s="19"/>
      <c r="AO1762" s="19"/>
      <c r="AP1762" s="19"/>
      <c r="AQ1762" s="19"/>
      <c r="AR1762" s="19"/>
      <c r="AS1762" s="19"/>
      <c r="AT1762" s="19"/>
      <c r="AU1762" s="19"/>
      <c r="AV1762" s="19"/>
    </row>
    <row r="1763" spans="27:64">
      <c r="AA1763" s="19"/>
      <c r="AB1763" s="19"/>
      <c r="AC1763" s="19"/>
      <c r="AD1763" s="19"/>
      <c r="AE1763" s="19"/>
      <c r="AG1763" s="137"/>
      <c r="AN1763" s="19"/>
      <c r="AO1763" s="19"/>
      <c r="AP1763" s="19"/>
      <c r="AQ1763" s="19"/>
      <c r="AR1763" s="19"/>
      <c r="AS1763" s="19"/>
      <c r="AT1763" s="19"/>
      <c r="AU1763" s="19"/>
    </row>
    <row r="1764" spans="27:64">
      <c r="AA1764" s="19"/>
      <c r="AB1764" s="19"/>
      <c r="AC1764" s="19"/>
      <c r="AD1764" s="19"/>
      <c r="AE1764" s="19"/>
      <c r="AG1764" s="137"/>
      <c r="AN1764" s="19"/>
      <c r="AO1764" s="19"/>
      <c r="AP1764" s="19"/>
      <c r="AQ1764" s="19"/>
      <c r="AR1764" s="19"/>
      <c r="AS1764" s="19"/>
      <c r="AT1764" s="19"/>
      <c r="AU1764" s="19"/>
    </row>
    <row r="1765" spans="27:64">
      <c r="AA1765" s="19"/>
      <c r="AB1765" s="19"/>
      <c r="AC1765" s="19"/>
      <c r="AD1765" s="19"/>
      <c r="AE1765" s="19"/>
      <c r="AG1765" s="137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  <c r="BA1765" s="19"/>
      <c r="BB1765" s="19"/>
      <c r="BC1765" s="19"/>
      <c r="BD1765" s="19"/>
      <c r="BE1765" s="19"/>
      <c r="BF1765" s="19"/>
      <c r="BG1765" s="19"/>
      <c r="BH1765" s="19"/>
      <c r="BI1765" s="19"/>
      <c r="BJ1765" s="19"/>
      <c r="BK1765" s="19"/>
      <c r="BL1765" s="19"/>
    </row>
    <row r="1766" spans="27:64">
      <c r="AA1766" s="19"/>
      <c r="AB1766" s="19"/>
      <c r="AC1766" s="19"/>
      <c r="AD1766" s="19"/>
      <c r="AE1766" s="19"/>
      <c r="AG1766" s="137"/>
      <c r="AN1766" s="19"/>
      <c r="AO1766" s="19"/>
      <c r="AP1766" s="19"/>
      <c r="AQ1766" s="19"/>
      <c r="AR1766" s="19"/>
      <c r="AS1766" s="19"/>
      <c r="AT1766" s="19"/>
      <c r="AU1766" s="19"/>
      <c r="AV1766" s="19"/>
      <c r="AX1766" s="19"/>
      <c r="AY1766" s="19"/>
      <c r="AZ1766" s="19"/>
      <c r="BA1766" s="19"/>
      <c r="BB1766" s="19"/>
      <c r="BC1766" s="19"/>
      <c r="BD1766" s="19"/>
      <c r="BE1766" s="19"/>
      <c r="BF1766" s="19"/>
      <c r="BG1766" s="19"/>
      <c r="BH1766" s="19"/>
      <c r="BI1766" s="19"/>
      <c r="BJ1766" s="19"/>
      <c r="BK1766" s="19"/>
      <c r="BL1766" s="19"/>
    </row>
    <row r="1767" spans="27:64">
      <c r="AA1767" s="19"/>
      <c r="AB1767" s="19"/>
      <c r="AC1767" s="19"/>
      <c r="AD1767" s="19"/>
      <c r="AE1767" s="19"/>
      <c r="AG1767" s="137"/>
      <c r="AN1767" s="19"/>
      <c r="AO1767" s="19"/>
      <c r="AP1767" s="19"/>
      <c r="AQ1767" s="19"/>
      <c r="AR1767" s="19"/>
      <c r="AS1767" s="19"/>
      <c r="AT1767" s="19"/>
      <c r="AU1767" s="19"/>
    </row>
    <row r="1768" spans="27:64">
      <c r="AA1768" s="19"/>
      <c r="AB1768" s="19"/>
      <c r="AC1768" s="19"/>
      <c r="AD1768" s="19"/>
      <c r="AE1768" s="19"/>
      <c r="AG1768" s="137"/>
      <c r="AN1768" s="19"/>
      <c r="AO1768" s="19"/>
      <c r="AP1768" s="19"/>
      <c r="AQ1768" s="19"/>
      <c r="AR1768" s="19"/>
      <c r="AS1768" s="19"/>
      <c r="AT1768" s="19"/>
      <c r="AU1768" s="19"/>
      <c r="AV1768" s="19"/>
    </row>
    <row r="1769" spans="27:64">
      <c r="AA1769" s="19"/>
      <c r="AB1769" s="19"/>
      <c r="AC1769" s="19"/>
      <c r="AD1769" s="19"/>
      <c r="AE1769" s="19"/>
      <c r="AG1769" s="137"/>
      <c r="AN1769" s="19"/>
      <c r="AO1769" s="19"/>
      <c r="AP1769" s="19"/>
      <c r="AQ1769" s="19"/>
      <c r="AR1769" s="19"/>
      <c r="AS1769" s="19"/>
      <c r="AT1769" s="19"/>
      <c r="AU1769" s="19"/>
    </row>
    <row r="1770" spans="27:64">
      <c r="AA1770" s="19"/>
      <c r="AB1770" s="19"/>
      <c r="AC1770" s="19"/>
      <c r="AD1770" s="19"/>
      <c r="AE1770" s="19"/>
      <c r="AG1770" s="137"/>
      <c r="AN1770" s="19"/>
      <c r="AO1770" s="19"/>
      <c r="AP1770" s="19"/>
      <c r="AQ1770" s="19"/>
      <c r="AR1770" s="19"/>
      <c r="AS1770" s="19"/>
      <c r="AT1770" s="19"/>
      <c r="AU1770" s="19"/>
      <c r="AV1770" s="19"/>
    </row>
    <row r="1771" spans="27:64">
      <c r="AA1771" s="19"/>
      <c r="AB1771" s="19"/>
      <c r="AC1771" s="19"/>
      <c r="AD1771" s="19"/>
      <c r="AE1771" s="19"/>
      <c r="AG1771" s="137"/>
      <c r="AN1771" s="19"/>
      <c r="AO1771" s="19"/>
      <c r="AP1771" s="19"/>
      <c r="AQ1771" s="19"/>
      <c r="AR1771" s="19"/>
      <c r="AS1771" s="19"/>
      <c r="AT1771" s="19"/>
      <c r="AU1771" s="19"/>
    </row>
    <row r="1772" spans="27:64">
      <c r="AA1772" s="19"/>
      <c r="AB1772" s="19"/>
      <c r="AC1772" s="19"/>
      <c r="AD1772" s="19"/>
      <c r="AE1772" s="19"/>
      <c r="AG1772" s="137"/>
      <c r="AN1772" s="19"/>
      <c r="AO1772" s="19"/>
      <c r="AP1772" s="19"/>
      <c r="AQ1772" s="19"/>
      <c r="AR1772" s="19"/>
      <c r="AS1772" s="19"/>
      <c r="AT1772" s="19"/>
      <c r="AU1772" s="19"/>
      <c r="AV1772" s="19"/>
    </row>
    <row r="1773" spans="27:64">
      <c r="AA1773" s="19"/>
      <c r="AB1773" s="19"/>
      <c r="AC1773" s="19"/>
      <c r="AD1773" s="19"/>
      <c r="AE1773" s="19"/>
      <c r="AG1773" s="137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  <c r="BA1773" s="19"/>
      <c r="BB1773" s="19"/>
      <c r="BC1773" s="19"/>
      <c r="BD1773" s="19"/>
      <c r="BE1773" s="19"/>
      <c r="BF1773" s="19"/>
      <c r="BG1773" s="19"/>
      <c r="BH1773" s="19"/>
      <c r="BI1773" s="19"/>
      <c r="BJ1773" s="19"/>
      <c r="BK1773" s="19"/>
      <c r="BL1773" s="19"/>
    </row>
    <row r="1774" spans="27:64">
      <c r="AA1774" s="19"/>
      <c r="AB1774" s="19"/>
      <c r="AC1774" s="19"/>
      <c r="AD1774" s="19"/>
      <c r="AE1774" s="19"/>
      <c r="AG1774" s="137"/>
      <c r="AN1774" s="19"/>
      <c r="AO1774" s="19"/>
      <c r="AP1774" s="19"/>
      <c r="AQ1774" s="19"/>
      <c r="AR1774" s="19"/>
      <c r="AS1774" s="19"/>
      <c r="AT1774" s="19"/>
      <c r="AU1774" s="19"/>
    </row>
    <row r="1775" spans="27:64">
      <c r="AA1775" s="19"/>
      <c r="AB1775" s="19"/>
      <c r="AC1775" s="19"/>
      <c r="AD1775" s="19"/>
      <c r="AE1775" s="19"/>
      <c r="AG1775" s="137"/>
      <c r="AN1775" s="19"/>
      <c r="AO1775" s="19"/>
      <c r="AP1775" s="19"/>
      <c r="AQ1775" s="19"/>
      <c r="AR1775" s="19"/>
      <c r="AS1775" s="19"/>
      <c r="AT1775" s="19"/>
      <c r="AU1775" s="19"/>
    </row>
    <row r="1776" spans="27:64">
      <c r="AA1776" s="19"/>
      <c r="AB1776" s="19"/>
      <c r="AC1776" s="19"/>
      <c r="AD1776" s="19"/>
      <c r="AE1776" s="19"/>
      <c r="AG1776" s="137"/>
      <c r="AN1776" s="19"/>
      <c r="AO1776" s="19"/>
      <c r="AP1776" s="19"/>
      <c r="AQ1776" s="19"/>
      <c r="AR1776" s="19"/>
      <c r="AS1776" s="19"/>
      <c r="AT1776" s="19"/>
      <c r="AU1776" s="19"/>
    </row>
    <row r="1777" spans="27:48">
      <c r="AA1777" s="19"/>
      <c r="AB1777" s="19"/>
      <c r="AC1777" s="19"/>
      <c r="AD1777" s="19"/>
      <c r="AE1777" s="19"/>
      <c r="AG1777" s="137"/>
      <c r="AN1777" s="19"/>
      <c r="AO1777" s="19"/>
      <c r="AP1777" s="19"/>
      <c r="AQ1777" s="19"/>
      <c r="AR1777" s="19"/>
      <c r="AS1777" s="19"/>
      <c r="AT1777" s="19"/>
      <c r="AU1777" s="19"/>
    </row>
    <row r="1778" spans="27:48">
      <c r="AA1778" s="19"/>
      <c r="AB1778" s="19"/>
      <c r="AC1778" s="19"/>
      <c r="AD1778" s="19"/>
      <c r="AE1778" s="19"/>
      <c r="AG1778" s="137"/>
      <c r="AN1778" s="19"/>
      <c r="AO1778" s="19"/>
      <c r="AP1778" s="19"/>
      <c r="AQ1778" s="19"/>
      <c r="AR1778" s="19"/>
      <c r="AS1778" s="19"/>
      <c r="AT1778" s="19"/>
      <c r="AU1778" s="19"/>
    </row>
    <row r="1779" spans="27:48">
      <c r="AA1779" s="19"/>
      <c r="AB1779" s="19"/>
      <c r="AC1779" s="19"/>
      <c r="AD1779" s="19"/>
      <c r="AE1779" s="19"/>
      <c r="AG1779" s="137"/>
      <c r="AN1779" s="19"/>
      <c r="AO1779" s="19"/>
      <c r="AP1779" s="19"/>
      <c r="AQ1779" s="19"/>
      <c r="AR1779" s="19"/>
      <c r="AS1779" s="19"/>
      <c r="AT1779" s="19"/>
      <c r="AU1779" s="19"/>
    </row>
    <row r="1780" spans="27:48">
      <c r="AA1780" s="19"/>
      <c r="AB1780" s="19"/>
      <c r="AC1780" s="19"/>
      <c r="AD1780" s="19"/>
      <c r="AE1780" s="19"/>
      <c r="AG1780" s="137"/>
      <c r="AN1780" s="19"/>
      <c r="AO1780" s="19"/>
      <c r="AP1780" s="19"/>
      <c r="AQ1780" s="19"/>
      <c r="AR1780" s="19"/>
      <c r="AS1780" s="19"/>
      <c r="AT1780" s="19"/>
      <c r="AU1780" s="19"/>
    </row>
    <row r="1781" spans="27:48">
      <c r="AA1781" s="19"/>
      <c r="AB1781" s="19"/>
      <c r="AC1781" s="19"/>
      <c r="AD1781" s="19"/>
      <c r="AE1781" s="19"/>
      <c r="AG1781" s="137"/>
      <c r="AN1781" s="19"/>
      <c r="AO1781" s="19"/>
      <c r="AP1781" s="19"/>
      <c r="AQ1781" s="19"/>
      <c r="AR1781" s="19"/>
      <c r="AS1781" s="19"/>
      <c r="AT1781" s="19"/>
      <c r="AU1781" s="19"/>
    </row>
    <row r="1782" spans="27:48">
      <c r="AA1782" s="19"/>
      <c r="AB1782" s="19"/>
      <c r="AC1782" s="19"/>
      <c r="AD1782" s="19"/>
      <c r="AE1782" s="19"/>
      <c r="AG1782" s="137"/>
      <c r="AN1782" s="19"/>
      <c r="AO1782" s="19"/>
      <c r="AP1782" s="19"/>
      <c r="AQ1782" s="19"/>
      <c r="AR1782" s="19"/>
      <c r="AS1782" s="19"/>
      <c r="AT1782" s="19"/>
      <c r="AU1782" s="19"/>
    </row>
    <row r="1783" spans="27:48">
      <c r="AA1783" s="19"/>
      <c r="AB1783" s="19"/>
      <c r="AC1783" s="19"/>
      <c r="AD1783" s="19"/>
      <c r="AE1783" s="19"/>
      <c r="AG1783" s="137"/>
      <c r="AN1783" s="19"/>
      <c r="AO1783" s="19"/>
      <c r="AP1783" s="19"/>
      <c r="AQ1783" s="19"/>
      <c r="AR1783" s="19"/>
      <c r="AS1783" s="19"/>
      <c r="AT1783" s="19"/>
      <c r="AU1783" s="19"/>
    </row>
    <row r="1784" spans="27:48">
      <c r="AA1784" s="19"/>
      <c r="AB1784" s="19"/>
      <c r="AC1784" s="19"/>
      <c r="AD1784" s="19"/>
      <c r="AE1784" s="19"/>
      <c r="AG1784" s="137"/>
      <c r="AN1784" s="19"/>
      <c r="AO1784" s="19"/>
      <c r="AP1784" s="19"/>
      <c r="AQ1784" s="19"/>
      <c r="AR1784" s="19"/>
      <c r="AS1784" s="19"/>
      <c r="AT1784" s="19"/>
      <c r="AU1784" s="19"/>
      <c r="AV1784" s="19"/>
    </row>
    <row r="1785" spans="27:48">
      <c r="AA1785" s="19"/>
      <c r="AB1785" s="19"/>
      <c r="AC1785" s="19"/>
      <c r="AD1785" s="19"/>
      <c r="AE1785" s="19"/>
      <c r="AG1785" s="137"/>
      <c r="AN1785" s="19"/>
      <c r="AO1785" s="19"/>
      <c r="AP1785" s="19"/>
      <c r="AQ1785" s="19"/>
      <c r="AR1785" s="19"/>
      <c r="AS1785" s="19"/>
      <c r="AT1785" s="19"/>
      <c r="AU1785" s="19"/>
    </row>
    <row r="1786" spans="27:48">
      <c r="AA1786" s="19"/>
      <c r="AB1786" s="19"/>
      <c r="AC1786" s="19"/>
      <c r="AD1786" s="19"/>
      <c r="AE1786" s="19"/>
      <c r="AG1786" s="137"/>
      <c r="AN1786" s="19"/>
      <c r="AO1786" s="19"/>
      <c r="AP1786" s="19"/>
      <c r="AQ1786" s="19"/>
      <c r="AR1786" s="19"/>
      <c r="AS1786" s="19"/>
      <c r="AT1786" s="19"/>
      <c r="AU1786" s="19"/>
    </row>
    <row r="1787" spans="27:48">
      <c r="AA1787" s="19"/>
      <c r="AB1787" s="19"/>
      <c r="AC1787" s="19"/>
      <c r="AD1787" s="19"/>
      <c r="AE1787" s="19"/>
      <c r="AG1787" s="137"/>
      <c r="AN1787" s="19"/>
      <c r="AO1787" s="19"/>
      <c r="AP1787" s="19"/>
      <c r="AQ1787" s="19"/>
      <c r="AR1787" s="19"/>
      <c r="AS1787" s="19"/>
      <c r="AT1787" s="19"/>
      <c r="AU1787" s="19"/>
    </row>
    <row r="1788" spans="27:48">
      <c r="AA1788" s="19"/>
      <c r="AB1788" s="19"/>
      <c r="AC1788" s="19"/>
      <c r="AD1788" s="19"/>
      <c r="AE1788" s="19"/>
      <c r="AG1788" s="137"/>
      <c r="AN1788" s="19"/>
      <c r="AO1788" s="19"/>
      <c r="AP1788" s="19"/>
      <c r="AQ1788" s="19"/>
      <c r="AR1788" s="19"/>
      <c r="AS1788" s="19"/>
      <c r="AT1788" s="19"/>
      <c r="AU1788" s="19"/>
    </row>
    <row r="1789" spans="27:48">
      <c r="AA1789" s="19"/>
      <c r="AB1789" s="19"/>
      <c r="AC1789" s="19"/>
      <c r="AD1789" s="19"/>
      <c r="AE1789" s="19"/>
      <c r="AG1789" s="137"/>
      <c r="AN1789" s="19"/>
      <c r="AO1789" s="19"/>
      <c r="AP1789" s="19"/>
      <c r="AQ1789" s="19"/>
      <c r="AR1789" s="19"/>
      <c r="AS1789" s="19"/>
      <c r="AT1789" s="19"/>
      <c r="AU1789" s="19"/>
      <c r="AV1789" s="19"/>
    </row>
    <row r="1790" spans="27:48">
      <c r="AA1790" s="19"/>
      <c r="AB1790" s="19"/>
      <c r="AC1790" s="19"/>
      <c r="AD1790" s="19"/>
      <c r="AE1790" s="19"/>
      <c r="AG1790" s="137"/>
      <c r="AN1790" s="19"/>
      <c r="AO1790" s="19"/>
      <c r="AP1790" s="19"/>
      <c r="AQ1790" s="19"/>
      <c r="AR1790" s="19"/>
      <c r="AS1790" s="19"/>
      <c r="AT1790" s="19"/>
      <c r="AU1790" s="19"/>
    </row>
    <row r="1791" spans="27:48">
      <c r="AA1791" s="19"/>
      <c r="AB1791" s="19"/>
      <c r="AC1791" s="19"/>
      <c r="AD1791" s="19"/>
      <c r="AE1791" s="19"/>
      <c r="AG1791" s="137"/>
      <c r="AN1791" s="19"/>
      <c r="AO1791" s="19"/>
      <c r="AP1791" s="19"/>
      <c r="AQ1791" s="19"/>
      <c r="AR1791" s="19"/>
      <c r="AS1791" s="19"/>
      <c r="AT1791" s="19"/>
      <c r="AU1791" s="19"/>
    </row>
    <row r="1792" spans="27:48">
      <c r="AA1792" s="19"/>
      <c r="AB1792" s="19"/>
      <c r="AC1792" s="19"/>
      <c r="AD1792" s="19"/>
      <c r="AE1792" s="19"/>
      <c r="AG1792" s="137"/>
      <c r="AN1792" s="19"/>
      <c r="AO1792" s="19"/>
      <c r="AP1792" s="19"/>
      <c r="AQ1792" s="19"/>
      <c r="AR1792" s="19"/>
      <c r="AS1792" s="19"/>
      <c r="AT1792" s="19"/>
      <c r="AU1792" s="19"/>
    </row>
    <row r="1793" spans="27:64">
      <c r="AA1793" s="19"/>
      <c r="AB1793" s="19"/>
      <c r="AC1793" s="19"/>
      <c r="AD1793" s="19"/>
      <c r="AE1793" s="19"/>
      <c r="AG1793" s="137"/>
      <c r="AN1793" s="19"/>
      <c r="AO1793" s="19"/>
      <c r="AP1793" s="19"/>
      <c r="AQ1793" s="19"/>
      <c r="AR1793" s="19"/>
      <c r="AS1793" s="19"/>
      <c r="AT1793" s="19"/>
      <c r="AU1793" s="19"/>
    </row>
    <row r="1794" spans="27:64">
      <c r="AA1794" s="19"/>
      <c r="AB1794" s="19"/>
      <c r="AC1794" s="19"/>
      <c r="AD1794" s="19"/>
      <c r="AE1794" s="19"/>
      <c r="AG1794" s="137"/>
      <c r="AN1794" s="19"/>
      <c r="AO1794" s="19"/>
      <c r="AP1794" s="19"/>
      <c r="AQ1794" s="19"/>
      <c r="AR1794" s="19"/>
      <c r="AS1794" s="19"/>
      <c r="AT1794" s="19"/>
      <c r="AU1794" s="19"/>
    </row>
    <row r="1795" spans="27:64">
      <c r="AA1795" s="19"/>
      <c r="AB1795" s="19"/>
      <c r="AC1795" s="19"/>
      <c r="AD1795" s="19"/>
      <c r="AE1795" s="19"/>
      <c r="AG1795" s="137"/>
      <c r="AN1795" s="19"/>
      <c r="AO1795" s="19"/>
      <c r="AP1795" s="19"/>
      <c r="AQ1795" s="19"/>
      <c r="AR1795" s="19"/>
      <c r="AS1795" s="19"/>
      <c r="AT1795" s="19"/>
      <c r="AU1795" s="19"/>
    </row>
    <row r="1796" spans="27:64">
      <c r="AA1796" s="19"/>
      <c r="AB1796" s="19"/>
      <c r="AC1796" s="19"/>
      <c r="AD1796" s="19"/>
      <c r="AE1796" s="19"/>
      <c r="AG1796" s="137"/>
      <c r="AN1796" s="19"/>
      <c r="AO1796" s="19"/>
      <c r="AP1796" s="19"/>
      <c r="AQ1796" s="19"/>
      <c r="AR1796" s="19"/>
      <c r="AS1796" s="19"/>
      <c r="AT1796" s="19"/>
      <c r="AU1796" s="19"/>
    </row>
    <row r="1797" spans="27:64">
      <c r="AA1797" s="19"/>
      <c r="AB1797" s="19"/>
      <c r="AC1797" s="19"/>
      <c r="AD1797" s="19"/>
      <c r="AE1797" s="19"/>
      <c r="AG1797" s="137"/>
      <c r="AN1797" s="19"/>
      <c r="AO1797" s="19"/>
      <c r="AP1797" s="19"/>
      <c r="AQ1797" s="19"/>
      <c r="AR1797" s="19"/>
      <c r="AS1797" s="19"/>
      <c r="AT1797" s="19"/>
      <c r="AU1797" s="19"/>
    </row>
    <row r="1798" spans="27:64">
      <c r="AA1798" s="19"/>
      <c r="AB1798" s="19"/>
      <c r="AC1798" s="19"/>
      <c r="AD1798" s="19"/>
      <c r="AE1798" s="19"/>
      <c r="AG1798" s="137"/>
      <c r="AN1798" s="19"/>
      <c r="AO1798" s="19"/>
      <c r="AP1798" s="19"/>
      <c r="AQ1798" s="19"/>
      <c r="AR1798" s="19"/>
      <c r="AS1798" s="19"/>
      <c r="AT1798" s="19"/>
      <c r="AU1798" s="19"/>
      <c r="AV1798" s="19"/>
    </row>
    <row r="1799" spans="27:64">
      <c r="AA1799" s="19"/>
      <c r="AB1799" s="19"/>
      <c r="AC1799" s="19"/>
      <c r="AD1799" s="19"/>
      <c r="AE1799" s="19"/>
      <c r="AG1799" s="137"/>
      <c r="AN1799" s="19"/>
      <c r="AO1799" s="19"/>
      <c r="AP1799" s="19"/>
      <c r="AQ1799" s="19"/>
      <c r="AR1799" s="19"/>
      <c r="AS1799" s="19"/>
      <c r="AT1799" s="19"/>
      <c r="AU1799" s="19"/>
    </row>
    <row r="1800" spans="27:64">
      <c r="AA1800" s="19"/>
      <c r="AB1800" s="19"/>
      <c r="AC1800" s="19"/>
      <c r="AD1800" s="19"/>
      <c r="AE1800" s="19"/>
      <c r="AG1800" s="137"/>
      <c r="AN1800" s="19"/>
      <c r="AO1800" s="19"/>
      <c r="AP1800" s="19"/>
      <c r="AQ1800" s="19"/>
      <c r="AR1800" s="19"/>
      <c r="AS1800" s="19"/>
      <c r="AT1800" s="19"/>
      <c r="AU1800" s="19"/>
      <c r="AV1800" s="19"/>
      <c r="AX1800" s="19"/>
    </row>
    <row r="1801" spans="27:64">
      <c r="AA1801" s="19"/>
      <c r="AB1801" s="19"/>
      <c r="AC1801" s="19"/>
      <c r="AD1801" s="19"/>
      <c r="AE1801" s="19"/>
      <c r="AG1801" s="137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  <c r="BA1801" s="19"/>
      <c r="BB1801" s="19"/>
      <c r="BC1801" s="19"/>
      <c r="BD1801" s="19"/>
      <c r="BE1801" s="19"/>
      <c r="BF1801" s="19"/>
      <c r="BG1801" s="19"/>
      <c r="BH1801" s="19"/>
      <c r="BI1801" s="19"/>
      <c r="BJ1801" s="19"/>
      <c r="BK1801" s="19"/>
      <c r="BL1801" s="19"/>
    </row>
    <row r="1802" spans="27:64">
      <c r="AA1802" s="19"/>
      <c r="AB1802" s="19"/>
      <c r="AC1802" s="19"/>
      <c r="AD1802" s="19"/>
      <c r="AE1802" s="19"/>
      <c r="AG1802" s="137"/>
      <c r="AN1802" s="19"/>
      <c r="AO1802" s="19"/>
      <c r="AP1802" s="19"/>
      <c r="AQ1802" s="19"/>
      <c r="AR1802" s="19"/>
      <c r="AS1802" s="19"/>
      <c r="AT1802" s="19"/>
      <c r="AU1802" s="19"/>
    </row>
    <row r="1803" spans="27:64">
      <c r="AA1803" s="19"/>
      <c r="AB1803" s="19"/>
      <c r="AC1803" s="19"/>
      <c r="AD1803" s="19"/>
      <c r="AE1803" s="19"/>
      <c r="AG1803" s="137"/>
      <c r="AN1803" s="19"/>
      <c r="AO1803" s="19"/>
      <c r="AP1803" s="19"/>
      <c r="AQ1803" s="19"/>
      <c r="AR1803" s="19"/>
      <c r="AS1803" s="19"/>
      <c r="AT1803" s="19"/>
      <c r="AU1803" s="19"/>
    </row>
    <row r="1804" spans="27:64">
      <c r="AA1804" s="19"/>
      <c r="AB1804" s="19"/>
      <c r="AC1804" s="19"/>
      <c r="AD1804" s="19"/>
      <c r="AE1804" s="19"/>
      <c r="AG1804" s="137"/>
      <c r="AN1804" s="19"/>
      <c r="AO1804" s="19"/>
      <c r="AP1804" s="19"/>
      <c r="AQ1804" s="19"/>
      <c r="AR1804" s="19"/>
      <c r="AS1804" s="19"/>
      <c r="AT1804" s="19"/>
      <c r="AU1804" s="19"/>
      <c r="AV1804" s="19"/>
      <c r="AX1804" s="19"/>
    </row>
    <row r="1805" spans="27:64">
      <c r="AA1805" s="19"/>
      <c r="AB1805" s="19"/>
      <c r="AC1805" s="19"/>
      <c r="AD1805" s="19"/>
      <c r="AE1805" s="19"/>
      <c r="AG1805" s="137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  <c r="BA1805" s="19"/>
      <c r="BB1805" s="19"/>
      <c r="BC1805" s="19"/>
      <c r="BD1805" s="19"/>
      <c r="BE1805" s="19"/>
      <c r="BF1805" s="19"/>
      <c r="BG1805" s="19"/>
      <c r="BH1805" s="19"/>
      <c r="BI1805" s="19"/>
      <c r="BJ1805" s="19"/>
      <c r="BK1805" s="19"/>
      <c r="BL1805" s="19"/>
    </row>
    <row r="1806" spans="27:64">
      <c r="AA1806" s="19"/>
      <c r="AB1806" s="19"/>
      <c r="AC1806" s="19"/>
      <c r="AD1806" s="19"/>
      <c r="AE1806" s="19"/>
      <c r="AG1806" s="137"/>
      <c r="AN1806" s="19"/>
      <c r="AO1806" s="19"/>
      <c r="AP1806" s="19"/>
      <c r="AQ1806" s="19"/>
      <c r="AR1806" s="19"/>
      <c r="AS1806" s="19"/>
      <c r="AT1806" s="19"/>
      <c r="AU1806" s="19"/>
    </row>
    <row r="1807" spans="27:64">
      <c r="AA1807" s="19"/>
      <c r="AB1807" s="19"/>
      <c r="AC1807" s="19"/>
      <c r="AD1807" s="19"/>
      <c r="AE1807" s="19"/>
      <c r="AG1807" s="137"/>
      <c r="AN1807" s="19"/>
      <c r="AO1807" s="19"/>
      <c r="AP1807" s="19"/>
      <c r="AQ1807" s="19"/>
      <c r="AR1807" s="19"/>
      <c r="AS1807" s="19"/>
      <c r="AT1807" s="19"/>
      <c r="AU1807" s="19"/>
    </row>
    <row r="1808" spans="27:64">
      <c r="AA1808" s="19"/>
      <c r="AB1808" s="19"/>
      <c r="AC1808" s="19"/>
      <c r="AD1808" s="19"/>
      <c r="AE1808" s="19"/>
      <c r="AG1808" s="137"/>
      <c r="AN1808" s="19"/>
      <c r="AO1808" s="19"/>
      <c r="AP1808" s="19"/>
      <c r="AQ1808" s="19"/>
      <c r="AR1808" s="19"/>
      <c r="AS1808" s="19"/>
      <c r="AT1808" s="19"/>
      <c r="AU1808" s="19"/>
    </row>
    <row r="1809" spans="27:64">
      <c r="AA1809" s="19"/>
      <c r="AB1809" s="19"/>
      <c r="AC1809" s="19"/>
      <c r="AD1809" s="19"/>
      <c r="AE1809" s="19"/>
      <c r="AG1809" s="137"/>
      <c r="AN1809" s="19"/>
      <c r="AO1809" s="19"/>
      <c r="AP1809" s="19"/>
      <c r="AQ1809" s="19"/>
      <c r="AR1809" s="19"/>
      <c r="AS1809" s="19"/>
      <c r="AT1809" s="19"/>
      <c r="AU1809" s="19"/>
    </row>
    <row r="1810" spans="27:64">
      <c r="AA1810" s="19"/>
      <c r="AB1810" s="19"/>
      <c r="AC1810" s="19"/>
      <c r="AD1810" s="19"/>
      <c r="AE1810" s="19"/>
      <c r="AG1810" s="137"/>
      <c r="AN1810" s="19"/>
      <c r="AO1810" s="19"/>
      <c r="AP1810" s="19"/>
      <c r="AQ1810" s="19"/>
      <c r="AR1810" s="19"/>
      <c r="AS1810" s="19"/>
      <c r="AT1810" s="19"/>
      <c r="AU1810" s="19"/>
      <c r="AV1810" s="19"/>
      <c r="AX1810" s="19"/>
    </row>
    <row r="1811" spans="27:64">
      <c r="AA1811" s="19"/>
      <c r="AB1811" s="19"/>
      <c r="AC1811" s="19"/>
      <c r="AD1811" s="19"/>
      <c r="AE1811" s="19"/>
      <c r="AG1811" s="137"/>
      <c r="AN1811" s="19"/>
      <c r="AO1811" s="19"/>
      <c r="AP1811" s="19"/>
      <c r="AQ1811" s="19"/>
      <c r="AR1811" s="19"/>
      <c r="AS1811" s="19"/>
      <c r="AT1811" s="19"/>
      <c r="AU1811" s="19"/>
    </row>
    <row r="1812" spans="27:64">
      <c r="AA1812" s="19"/>
      <c r="AB1812" s="19"/>
      <c r="AC1812" s="19"/>
      <c r="AD1812" s="19"/>
      <c r="AE1812" s="19"/>
      <c r="AG1812" s="137"/>
      <c r="AN1812" s="19"/>
      <c r="AO1812" s="19"/>
      <c r="AP1812" s="19"/>
      <c r="AQ1812" s="19"/>
      <c r="AR1812" s="19"/>
      <c r="AS1812" s="19"/>
      <c r="AT1812" s="19"/>
      <c r="AU1812" s="19"/>
    </row>
    <row r="1813" spans="27:64">
      <c r="AA1813" s="19"/>
      <c r="AB1813" s="19"/>
      <c r="AC1813" s="19"/>
      <c r="AD1813" s="19"/>
      <c r="AE1813" s="19"/>
      <c r="AG1813" s="137"/>
      <c r="AN1813" s="19"/>
      <c r="AO1813" s="19"/>
      <c r="AP1813" s="19"/>
      <c r="AQ1813" s="19"/>
      <c r="AR1813" s="19"/>
      <c r="AS1813" s="19"/>
      <c r="AT1813" s="19"/>
      <c r="AU1813" s="19"/>
    </row>
    <row r="1814" spans="27:64">
      <c r="AA1814" s="19"/>
      <c r="AB1814" s="19"/>
      <c r="AC1814" s="19"/>
      <c r="AD1814" s="19"/>
      <c r="AE1814" s="19"/>
      <c r="AG1814" s="137"/>
      <c r="AN1814" s="19"/>
      <c r="AO1814" s="19"/>
      <c r="AP1814" s="19"/>
      <c r="AQ1814" s="19"/>
      <c r="AR1814" s="19"/>
      <c r="AS1814" s="19"/>
      <c r="AT1814" s="19"/>
      <c r="AU1814" s="19"/>
    </row>
    <row r="1815" spans="27:64">
      <c r="AA1815" s="19"/>
      <c r="AB1815" s="19"/>
      <c r="AC1815" s="19"/>
      <c r="AD1815" s="19"/>
      <c r="AE1815" s="19"/>
      <c r="AG1815" s="137"/>
      <c r="AN1815" s="19"/>
      <c r="AO1815" s="19"/>
      <c r="AP1815" s="19"/>
      <c r="AQ1815" s="19"/>
      <c r="AR1815" s="19"/>
      <c r="AS1815" s="19"/>
      <c r="AT1815" s="19"/>
      <c r="AU1815" s="19"/>
    </row>
    <row r="1816" spans="27:64">
      <c r="AA1816" s="19"/>
      <c r="AB1816" s="19"/>
      <c r="AC1816" s="19"/>
      <c r="AD1816" s="19"/>
      <c r="AE1816" s="19"/>
      <c r="AG1816" s="137"/>
      <c r="AN1816" s="19"/>
      <c r="AO1816" s="19"/>
      <c r="AP1816" s="19"/>
      <c r="AQ1816" s="19"/>
      <c r="AR1816" s="19"/>
      <c r="AS1816" s="19"/>
      <c r="AT1816" s="19"/>
      <c r="AU1816" s="19"/>
    </row>
    <row r="1817" spans="27:64">
      <c r="AA1817" s="19"/>
      <c r="AB1817" s="19"/>
      <c r="AC1817" s="19"/>
      <c r="AD1817" s="19"/>
      <c r="AE1817" s="19"/>
      <c r="AG1817" s="137"/>
      <c r="AN1817" s="19"/>
      <c r="AO1817" s="19"/>
      <c r="AP1817" s="19"/>
      <c r="AQ1817" s="19"/>
      <c r="AR1817" s="19"/>
      <c r="AS1817" s="19"/>
      <c r="AT1817" s="19"/>
      <c r="AU1817" s="19"/>
      <c r="AV1817" s="19"/>
      <c r="AX1817" s="19"/>
      <c r="AY1817" s="19"/>
      <c r="AZ1817" s="19"/>
      <c r="BA1817" s="19"/>
      <c r="BB1817" s="19"/>
      <c r="BC1817" s="19"/>
      <c r="BD1817" s="19"/>
      <c r="BE1817" s="19"/>
      <c r="BF1817" s="19"/>
      <c r="BG1817" s="19"/>
      <c r="BH1817" s="19"/>
      <c r="BI1817" s="19"/>
      <c r="BJ1817" s="19"/>
      <c r="BK1817" s="19"/>
      <c r="BL1817" s="19"/>
    </row>
    <row r="1818" spans="27:64">
      <c r="AA1818" s="19"/>
      <c r="AB1818" s="19"/>
      <c r="AC1818" s="19"/>
      <c r="AD1818" s="19"/>
      <c r="AE1818" s="19"/>
      <c r="AG1818" s="137"/>
      <c r="AN1818" s="19"/>
      <c r="AO1818" s="19"/>
      <c r="AP1818" s="19"/>
      <c r="AQ1818" s="19"/>
      <c r="AR1818" s="19"/>
      <c r="AS1818" s="19"/>
      <c r="AT1818" s="19"/>
      <c r="AU1818" s="19"/>
      <c r="AV1818" s="19"/>
    </row>
    <row r="1819" spans="27:64">
      <c r="AA1819" s="19"/>
      <c r="AB1819" s="19"/>
      <c r="AC1819" s="19"/>
      <c r="AD1819" s="19"/>
      <c r="AE1819" s="19"/>
      <c r="AG1819" s="137"/>
      <c r="AN1819" s="19"/>
      <c r="AO1819" s="19"/>
      <c r="AP1819" s="19"/>
      <c r="AQ1819" s="19"/>
      <c r="AR1819" s="19"/>
      <c r="AS1819" s="19"/>
      <c r="AT1819" s="19"/>
      <c r="AU1819" s="19"/>
    </row>
    <row r="1820" spans="27:64">
      <c r="AA1820" s="19"/>
      <c r="AB1820" s="19"/>
      <c r="AC1820" s="19"/>
      <c r="AD1820" s="19"/>
      <c r="AE1820" s="19"/>
      <c r="AG1820" s="137"/>
      <c r="AN1820" s="19"/>
      <c r="AO1820" s="19"/>
      <c r="AP1820" s="19"/>
      <c r="AQ1820" s="19"/>
      <c r="AR1820" s="19"/>
      <c r="AS1820" s="19"/>
      <c r="AT1820" s="19"/>
      <c r="AU1820" s="19"/>
      <c r="AV1820" s="19"/>
    </row>
    <row r="1821" spans="27:64">
      <c r="AA1821" s="19"/>
      <c r="AB1821" s="19"/>
      <c r="AC1821" s="19"/>
      <c r="AD1821" s="19"/>
      <c r="AE1821" s="19"/>
      <c r="AG1821" s="137"/>
      <c r="AN1821" s="19"/>
      <c r="AO1821" s="19"/>
      <c r="AP1821" s="19"/>
      <c r="AQ1821" s="19"/>
      <c r="AR1821" s="19"/>
      <c r="AS1821" s="19"/>
      <c r="AT1821" s="19"/>
      <c r="AU1821" s="19"/>
    </row>
    <row r="1822" spans="27:64">
      <c r="AA1822" s="19"/>
      <c r="AB1822" s="19"/>
      <c r="AC1822" s="19"/>
      <c r="AD1822" s="19"/>
      <c r="AE1822" s="19"/>
      <c r="AG1822" s="137"/>
      <c r="AN1822" s="19"/>
      <c r="AO1822" s="19"/>
      <c r="AP1822" s="19"/>
      <c r="AQ1822" s="19"/>
      <c r="AR1822" s="19"/>
      <c r="AS1822" s="19"/>
      <c r="AT1822" s="19"/>
      <c r="AU1822" s="19"/>
    </row>
    <row r="1823" spans="27:64">
      <c r="AA1823" s="19"/>
      <c r="AB1823" s="19"/>
      <c r="AC1823" s="19"/>
      <c r="AD1823" s="19"/>
      <c r="AE1823" s="19"/>
      <c r="AG1823" s="137"/>
      <c r="AN1823" s="19"/>
      <c r="AO1823" s="19"/>
      <c r="AP1823" s="19"/>
      <c r="AQ1823" s="19"/>
      <c r="AR1823" s="19"/>
      <c r="AS1823" s="19"/>
      <c r="AT1823" s="19"/>
      <c r="AU1823" s="19"/>
    </row>
    <row r="1824" spans="27:64">
      <c r="AA1824" s="19"/>
      <c r="AB1824" s="19"/>
      <c r="AC1824" s="19"/>
      <c r="AD1824" s="19"/>
      <c r="AE1824" s="19"/>
      <c r="AG1824" s="137"/>
      <c r="AN1824" s="19"/>
      <c r="AO1824" s="19"/>
      <c r="AP1824" s="19"/>
      <c r="AQ1824" s="19"/>
      <c r="AR1824" s="19"/>
      <c r="AS1824" s="19"/>
      <c r="AT1824" s="19"/>
      <c r="AU1824" s="19"/>
    </row>
    <row r="1825" spans="27:64">
      <c r="AA1825" s="19"/>
      <c r="AB1825" s="19"/>
      <c r="AC1825" s="19"/>
      <c r="AD1825" s="19"/>
      <c r="AE1825" s="19"/>
      <c r="AG1825" s="137"/>
      <c r="AN1825" s="19"/>
      <c r="AO1825" s="19"/>
      <c r="AP1825" s="19"/>
      <c r="AQ1825" s="19"/>
      <c r="AR1825" s="19"/>
      <c r="AS1825" s="19"/>
      <c r="AT1825" s="19"/>
      <c r="AU1825" s="19"/>
    </row>
    <row r="1826" spans="27:64">
      <c r="AA1826" s="19"/>
      <c r="AB1826" s="19"/>
      <c r="AC1826" s="19"/>
      <c r="AD1826" s="19"/>
      <c r="AE1826" s="19"/>
      <c r="AG1826" s="137"/>
      <c r="AN1826" s="19"/>
      <c r="AO1826" s="19"/>
      <c r="AP1826" s="19"/>
      <c r="AQ1826" s="19"/>
      <c r="AR1826" s="19"/>
      <c r="AS1826" s="19"/>
      <c r="AT1826" s="19"/>
      <c r="AU1826" s="19"/>
    </row>
    <row r="1827" spans="27:64">
      <c r="AA1827" s="19"/>
      <c r="AB1827" s="19"/>
      <c r="AC1827" s="19"/>
      <c r="AD1827" s="19"/>
      <c r="AE1827" s="19"/>
      <c r="AG1827" s="137"/>
      <c r="AN1827" s="19"/>
      <c r="AO1827" s="19"/>
      <c r="AP1827" s="19"/>
      <c r="AQ1827" s="19"/>
      <c r="AR1827" s="19"/>
      <c r="AS1827" s="19"/>
      <c r="AT1827" s="19"/>
      <c r="AU1827" s="19"/>
    </row>
    <row r="1828" spans="27:64">
      <c r="AA1828" s="19"/>
      <c r="AB1828" s="19"/>
      <c r="AC1828" s="19"/>
      <c r="AD1828" s="19"/>
      <c r="AE1828" s="19"/>
      <c r="AG1828" s="137"/>
      <c r="AN1828" s="19"/>
      <c r="AO1828" s="19"/>
      <c r="AP1828" s="19"/>
      <c r="AQ1828" s="19"/>
      <c r="AR1828" s="19"/>
      <c r="AS1828" s="19"/>
      <c r="AT1828" s="19"/>
      <c r="AU1828" s="19"/>
    </row>
    <row r="1829" spans="27:64">
      <c r="AA1829" s="19"/>
      <c r="AB1829" s="19"/>
      <c r="AC1829" s="19"/>
      <c r="AD1829" s="19"/>
      <c r="AE1829" s="19"/>
      <c r="AG1829" s="137"/>
      <c r="AN1829" s="19"/>
      <c r="AO1829" s="19"/>
      <c r="AP1829" s="19"/>
      <c r="AQ1829" s="19"/>
      <c r="AR1829" s="19"/>
      <c r="AS1829" s="19"/>
      <c r="AT1829" s="19"/>
      <c r="AU1829" s="19"/>
    </row>
    <row r="1830" spans="27:64">
      <c r="AA1830" s="19"/>
      <c r="AB1830" s="19"/>
      <c r="AC1830" s="19"/>
      <c r="AD1830" s="19"/>
      <c r="AE1830" s="19"/>
      <c r="AG1830" s="137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  <c r="BA1830" s="19"/>
      <c r="BB1830" s="19"/>
      <c r="BC1830" s="19"/>
      <c r="BD1830" s="19"/>
      <c r="BE1830" s="19"/>
      <c r="BF1830" s="19"/>
      <c r="BG1830" s="19"/>
      <c r="BH1830" s="19"/>
      <c r="BI1830" s="19"/>
      <c r="BJ1830" s="19"/>
      <c r="BK1830" s="19"/>
      <c r="BL1830" s="19"/>
    </row>
    <row r="1831" spans="27:64">
      <c r="AA1831" s="19"/>
      <c r="AB1831" s="19"/>
      <c r="AC1831" s="19"/>
      <c r="AD1831" s="19"/>
      <c r="AE1831" s="19"/>
      <c r="AG1831" s="137"/>
      <c r="AN1831" s="19"/>
      <c r="AO1831" s="19"/>
      <c r="AP1831" s="19"/>
      <c r="AQ1831" s="19"/>
      <c r="AR1831" s="19"/>
      <c r="AS1831" s="19"/>
      <c r="AT1831" s="19"/>
      <c r="AU1831" s="19"/>
    </row>
    <row r="1832" spans="27:64">
      <c r="AA1832" s="19"/>
      <c r="AB1832" s="19"/>
      <c r="AC1832" s="19"/>
      <c r="AD1832" s="19"/>
      <c r="AE1832" s="19"/>
      <c r="AG1832" s="137"/>
      <c r="AN1832" s="19"/>
      <c r="AO1832" s="19"/>
      <c r="AP1832" s="19"/>
      <c r="AQ1832" s="19"/>
      <c r="AR1832" s="19"/>
      <c r="AS1832" s="19"/>
      <c r="AT1832" s="19"/>
      <c r="AU1832" s="19"/>
    </row>
    <row r="1833" spans="27:64">
      <c r="AA1833" s="19"/>
      <c r="AB1833" s="19"/>
      <c r="AC1833" s="19"/>
      <c r="AD1833" s="19"/>
      <c r="AE1833" s="19"/>
      <c r="AG1833" s="137"/>
      <c r="AN1833" s="19"/>
      <c r="AO1833" s="19"/>
      <c r="AP1833" s="19"/>
      <c r="AQ1833" s="19"/>
      <c r="AR1833" s="19"/>
      <c r="AS1833" s="19"/>
      <c r="AT1833" s="19"/>
      <c r="AU1833" s="19"/>
    </row>
    <row r="1834" spans="27:64">
      <c r="AA1834" s="19"/>
      <c r="AB1834" s="19"/>
      <c r="AC1834" s="19"/>
      <c r="AD1834" s="19"/>
      <c r="AE1834" s="19"/>
      <c r="AG1834" s="137"/>
      <c r="AN1834" s="19"/>
      <c r="AO1834" s="19"/>
      <c r="AP1834" s="19"/>
      <c r="AQ1834" s="19"/>
      <c r="AR1834" s="19"/>
      <c r="AS1834" s="19"/>
      <c r="AT1834" s="19"/>
      <c r="AU1834" s="19"/>
    </row>
    <row r="1835" spans="27:64">
      <c r="AA1835" s="19"/>
      <c r="AB1835" s="19"/>
      <c r="AC1835" s="19"/>
      <c r="AD1835" s="19"/>
      <c r="AE1835" s="19"/>
      <c r="AG1835" s="137"/>
      <c r="AN1835" s="19"/>
      <c r="AO1835" s="19"/>
      <c r="AP1835" s="19"/>
      <c r="AQ1835" s="19"/>
      <c r="AR1835" s="19"/>
      <c r="AS1835" s="19"/>
      <c r="AT1835" s="19"/>
      <c r="AU1835" s="19"/>
    </row>
    <row r="1836" spans="27:64">
      <c r="AA1836" s="19"/>
      <c r="AB1836" s="19"/>
      <c r="AC1836" s="19"/>
      <c r="AD1836" s="19"/>
      <c r="AE1836" s="19"/>
      <c r="AG1836" s="137"/>
      <c r="AN1836" s="19"/>
      <c r="AO1836" s="19"/>
      <c r="AP1836" s="19"/>
      <c r="AQ1836" s="19"/>
      <c r="AR1836" s="19"/>
      <c r="AS1836" s="19"/>
      <c r="AT1836" s="19"/>
      <c r="AU1836" s="19"/>
    </row>
    <row r="1837" spans="27:64">
      <c r="AA1837" s="19"/>
      <c r="AB1837" s="19"/>
      <c r="AC1837" s="19"/>
      <c r="AD1837" s="19"/>
      <c r="AE1837" s="19"/>
      <c r="AG1837" s="137"/>
      <c r="AN1837" s="19"/>
      <c r="AO1837" s="19"/>
      <c r="AP1837" s="19"/>
      <c r="AQ1837" s="19"/>
      <c r="AR1837" s="19"/>
      <c r="AS1837" s="19"/>
      <c r="AT1837" s="19"/>
      <c r="AU1837" s="19"/>
    </row>
    <row r="1838" spans="27:64">
      <c r="AA1838" s="19"/>
      <c r="AB1838" s="19"/>
      <c r="AC1838" s="19"/>
      <c r="AD1838" s="19"/>
      <c r="AE1838" s="19"/>
      <c r="AG1838" s="137"/>
      <c r="AN1838" s="19"/>
      <c r="AO1838" s="19"/>
      <c r="AP1838" s="19"/>
      <c r="AQ1838" s="19"/>
      <c r="AR1838" s="19"/>
      <c r="AS1838" s="19"/>
      <c r="AT1838" s="19"/>
      <c r="AU1838" s="19"/>
    </row>
    <row r="1839" spans="27:64">
      <c r="AA1839" s="19"/>
      <c r="AB1839" s="19"/>
      <c r="AC1839" s="19"/>
      <c r="AD1839" s="19"/>
      <c r="AE1839" s="19"/>
      <c r="AG1839" s="137"/>
      <c r="AN1839" s="19"/>
      <c r="AO1839" s="19"/>
      <c r="AP1839" s="19"/>
      <c r="AQ1839" s="19"/>
      <c r="AR1839" s="19"/>
      <c r="AS1839" s="19"/>
      <c r="AT1839" s="19"/>
      <c r="AU1839" s="19"/>
    </row>
    <row r="1840" spans="27:64">
      <c r="AA1840" s="19"/>
      <c r="AB1840" s="19"/>
      <c r="AC1840" s="19"/>
      <c r="AD1840" s="19"/>
      <c r="AE1840" s="19"/>
      <c r="AG1840" s="137"/>
      <c r="AN1840" s="19"/>
      <c r="AO1840" s="19"/>
      <c r="AP1840" s="19"/>
      <c r="AQ1840" s="19"/>
      <c r="AR1840" s="19"/>
      <c r="AS1840" s="19"/>
      <c r="AT1840" s="19"/>
      <c r="AU1840" s="19"/>
    </row>
    <row r="1841" spans="27:64">
      <c r="AA1841" s="19"/>
      <c r="AB1841" s="19"/>
      <c r="AC1841" s="19"/>
      <c r="AD1841" s="19"/>
      <c r="AE1841" s="19"/>
      <c r="AG1841" s="137"/>
      <c r="AN1841" s="19"/>
      <c r="AO1841" s="19"/>
      <c r="AP1841" s="19"/>
      <c r="AQ1841" s="19"/>
      <c r="AR1841" s="19"/>
      <c r="AS1841" s="19"/>
      <c r="AT1841" s="19"/>
      <c r="AU1841" s="19"/>
    </row>
    <row r="1842" spans="27:64">
      <c r="AA1842" s="19"/>
      <c r="AB1842" s="19"/>
      <c r="AC1842" s="19"/>
      <c r="AD1842" s="19"/>
      <c r="AE1842" s="19"/>
      <c r="AG1842" s="137"/>
      <c r="AN1842" s="19"/>
      <c r="AO1842" s="19"/>
      <c r="AP1842" s="19"/>
      <c r="AQ1842" s="19"/>
      <c r="AR1842" s="19"/>
      <c r="AS1842" s="19"/>
      <c r="AT1842" s="19"/>
      <c r="AU1842" s="19"/>
    </row>
    <row r="1843" spans="27:64">
      <c r="AA1843" s="19"/>
      <c r="AB1843" s="19"/>
      <c r="AC1843" s="19"/>
      <c r="AD1843" s="19"/>
      <c r="AE1843" s="19"/>
      <c r="AG1843" s="137"/>
      <c r="AN1843" s="19"/>
      <c r="AO1843" s="19"/>
      <c r="AP1843" s="19"/>
      <c r="AQ1843" s="19"/>
      <c r="AR1843" s="19"/>
      <c r="AS1843" s="19"/>
      <c r="AT1843" s="19"/>
      <c r="AU1843" s="19"/>
    </row>
    <row r="1844" spans="27:64">
      <c r="AA1844" s="19"/>
      <c r="AB1844" s="19"/>
      <c r="AC1844" s="19"/>
      <c r="AD1844" s="19"/>
      <c r="AE1844" s="19"/>
      <c r="AG1844" s="137"/>
      <c r="AN1844" s="19"/>
      <c r="AO1844" s="19"/>
      <c r="AP1844" s="19"/>
      <c r="AQ1844" s="19"/>
      <c r="AR1844" s="19"/>
      <c r="AS1844" s="19"/>
      <c r="AT1844" s="19"/>
      <c r="AU1844" s="19"/>
    </row>
    <row r="1845" spans="27:64">
      <c r="AA1845" s="19"/>
      <c r="AB1845" s="19"/>
      <c r="AC1845" s="19"/>
      <c r="AD1845" s="19"/>
      <c r="AE1845" s="19"/>
      <c r="AG1845" s="137"/>
      <c r="AN1845" s="19"/>
      <c r="AO1845" s="19"/>
      <c r="AP1845" s="19"/>
      <c r="AQ1845" s="19"/>
      <c r="AR1845" s="19"/>
      <c r="AS1845" s="19"/>
      <c r="AT1845" s="19"/>
      <c r="AU1845" s="19"/>
    </row>
    <row r="1846" spans="27:64">
      <c r="AA1846" s="19"/>
      <c r="AB1846" s="19"/>
      <c r="AC1846" s="19"/>
      <c r="AD1846" s="19"/>
      <c r="AE1846" s="19"/>
      <c r="AG1846" s="137"/>
      <c r="AN1846" s="19"/>
      <c r="AO1846" s="19"/>
      <c r="AP1846" s="19"/>
      <c r="AQ1846" s="19"/>
      <c r="AR1846" s="19"/>
      <c r="AS1846" s="19"/>
      <c r="AT1846" s="19"/>
      <c r="AU1846" s="19"/>
    </row>
    <row r="1847" spans="27:64">
      <c r="AA1847" s="19"/>
      <c r="AB1847" s="19"/>
      <c r="AC1847" s="19"/>
      <c r="AD1847" s="19"/>
      <c r="AE1847" s="19"/>
      <c r="AG1847" s="137"/>
      <c r="AN1847" s="19"/>
      <c r="AO1847" s="19"/>
      <c r="AP1847" s="19"/>
      <c r="AQ1847" s="19"/>
      <c r="AR1847" s="19"/>
      <c r="AS1847" s="19"/>
      <c r="AT1847" s="19"/>
      <c r="AU1847" s="19"/>
    </row>
    <row r="1848" spans="27:64">
      <c r="AA1848" s="19"/>
      <c r="AB1848" s="19"/>
      <c r="AC1848" s="19"/>
      <c r="AD1848" s="19"/>
      <c r="AE1848" s="19"/>
      <c r="AG1848" s="137"/>
      <c r="AN1848" s="19"/>
      <c r="AO1848" s="19"/>
      <c r="AP1848" s="19"/>
      <c r="AQ1848" s="19"/>
      <c r="AR1848" s="19"/>
      <c r="AS1848" s="19"/>
      <c r="AT1848" s="19"/>
      <c r="AU1848" s="19"/>
    </row>
    <row r="1849" spans="27:64">
      <c r="AA1849" s="19"/>
      <c r="AB1849" s="19"/>
      <c r="AC1849" s="19"/>
      <c r="AD1849" s="19"/>
      <c r="AE1849" s="19"/>
      <c r="AG1849" s="137"/>
      <c r="AN1849" s="19"/>
      <c r="AO1849" s="19"/>
      <c r="AP1849" s="19"/>
      <c r="AQ1849" s="19"/>
      <c r="AR1849" s="19"/>
      <c r="AS1849" s="19"/>
      <c r="AT1849" s="19"/>
      <c r="AU1849" s="19"/>
      <c r="AV1849" s="19"/>
    </row>
    <row r="1850" spans="27:64">
      <c r="AA1850" s="19"/>
      <c r="AB1850" s="19"/>
      <c r="AC1850" s="19"/>
      <c r="AD1850" s="19"/>
      <c r="AE1850" s="19"/>
      <c r="AG1850" s="137"/>
      <c r="AN1850" s="19"/>
      <c r="AO1850" s="19"/>
      <c r="AP1850" s="19"/>
      <c r="AQ1850" s="19"/>
      <c r="AR1850" s="19"/>
      <c r="AS1850" s="19"/>
      <c r="AT1850" s="19"/>
      <c r="AU1850" s="19"/>
    </row>
    <row r="1851" spans="27:64">
      <c r="AA1851" s="19"/>
      <c r="AB1851" s="19"/>
      <c r="AC1851" s="19"/>
      <c r="AD1851" s="19"/>
      <c r="AE1851" s="19"/>
      <c r="AG1851" s="137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"/>
      <c r="BB1851" s="19"/>
      <c r="BC1851" s="19"/>
      <c r="BD1851" s="19"/>
      <c r="BE1851" s="19"/>
      <c r="BF1851" s="19"/>
      <c r="BG1851" s="19"/>
      <c r="BH1851" s="19"/>
      <c r="BI1851" s="19"/>
      <c r="BJ1851" s="19"/>
      <c r="BK1851" s="19"/>
      <c r="BL1851" s="19"/>
    </row>
    <row r="1852" spans="27:64">
      <c r="AA1852" s="19"/>
      <c r="AB1852" s="19"/>
      <c r="AC1852" s="19"/>
      <c r="AD1852" s="19"/>
      <c r="AE1852" s="19"/>
      <c r="AG1852" s="137"/>
      <c r="AN1852" s="19"/>
      <c r="AO1852" s="19"/>
      <c r="AP1852" s="19"/>
      <c r="AQ1852" s="19"/>
      <c r="AR1852" s="19"/>
      <c r="AS1852" s="19"/>
      <c r="AT1852" s="19"/>
      <c r="AU1852" s="19"/>
      <c r="AV1852" s="19"/>
    </row>
    <row r="1853" spans="27:64">
      <c r="AA1853" s="19"/>
      <c r="AB1853" s="19"/>
      <c r="AC1853" s="19"/>
      <c r="AD1853" s="19"/>
      <c r="AE1853" s="19"/>
      <c r="AG1853" s="137"/>
      <c r="AN1853" s="19"/>
      <c r="AO1853" s="19"/>
      <c r="AP1853" s="19"/>
      <c r="AQ1853" s="19"/>
      <c r="AR1853" s="19"/>
      <c r="AS1853" s="19"/>
      <c r="AT1853" s="19"/>
      <c r="AU1853" s="19"/>
    </row>
    <row r="1854" spans="27:64">
      <c r="AA1854" s="19"/>
      <c r="AB1854" s="19"/>
      <c r="AC1854" s="19"/>
      <c r="AD1854" s="19"/>
      <c r="AE1854" s="19"/>
      <c r="AG1854" s="137"/>
      <c r="AN1854" s="19"/>
      <c r="AO1854" s="19"/>
      <c r="AP1854" s="19"/>
      <c r="AQ1854" s="19"/>
      <c r="AR1854" s="19"/>
      <c r="AS1854" s="19"/>
      <c r="AT1854" s="19"/>
      <c r="AU1854" s="19"/>
    </row>
    <row r="1855" spans="27:64">
      <c r="AA1855" s="19"/>
      <c r="AB1855" s="19"/>
      <c r="AC1855" s="19"/>
      <c r="AD1855" s="19"/>
      <c r="AE1855" s="19"/>
      <c r="AG1855" s="137"/>
      <c r="AN1855" s="19"/>
      <c r="AO1855" s="19"/>
      <c r="AP1855" s="19"/>
      <c r="AQ1855" s="19"/>
      <c r="AR1855" s="19"/>
      <c r="AS1855" s="19"/>
      <c r="AT1855" s="19"/>
      <c r="AU1855" s="19"/>
    </row>
    <row r="1856" spans="27:64">
      <c r="AA1856" s="19"/>
      <c r="AB1856" s="19"/>
      <c r="AC1856" s="19"/>
      <c r="AD1856" s="19"/>
      <c r="AE1856" s="19"/>
      <c r="AG1856" s="137"/>
      <c r="AN1856" s="19"/>
      <c r="AO1856" s="19"/>
      <c r="AP1856" s="19"/>
      <c r="AQ1856" s="19"/>
      <c r="AR1856" s="19"/>
      <c r="AS1856" s="19"/>
      <c r="AT1856" s="19"/>
      <c r="AU1856" s="19"/>
    </row>
    <row r="1857" spans="27:47">
      <c r="AA1857" s="19"/>
      <c r="AB1857" s="19"/>
      <c r="AC1857" s="19"/>
      <c r="AD1857" s="19"/>
      <c r="AE1857" s="19"/>
      <c r="AG1857" s="137"/>
      <c r="AN1857" s="19"/>
      <c r="AO1857" s="19"/>
      <c r="AP1857" s="19"/>
      <c r="AQ1857" s="19"/>
      <c r="AR1857" s="19"/>
      <c r="AS1857" s="19"/>
      <c r="AT1857" s="19"/>
      <c r="AU1857" s="19"/>
    </row>
    <row r="1858" spans="27:47">
      <c r="AA1858" s="19"/>
      <c r="AB1858" s="19"/>
      <c r="AC1858" s="19"/>
      <c r="AD1858" s="19"/>
      <c r="AE1858" s="19"/>
      <c r="AG1858" s="137"/>
      <c r="AN1858" s="19"/>
      <c r="AO1858" s="19"/>
      <c r="AP1858" s="19"/>
      <c r="AQ1858" s="19"/>
      <c r="AR1858" s="19"/>
      <c r="AS1858" s="19"/>
      <c r="AT1858" s="19"/>
      <c r="AU1858" s="19"/>
    </row>
    <row r="1859" spans="27:47">
      <c r="AA1859" s="19"/>
      <c r="AB1859" s="19"/>
      <c r="AC1859" s="19"/>
      <c r="AD1859" s="19"/>
      <c r="AE1859" s="19"/>
      <c r="AG1859" s="137"/>
      <c r="AN1859" s="19"/>
      <c r="AO1859" s="19"/>
      <c r="AP1859" s="19"/>
      <c r="AQ1859" s="19"/>
      <c r="AR1859" s="19"/>
      <c r="AS1859" s="19"/>
      <c r="AT1859" s="19"/>
      <c r="AU1859" s="19"/>
    </row>
    <row r="1860" spans="27:47">
      <c r="AA1860" s="19"/>
      <c r="AB1860" s="19"/>
      <c r="AC1860" s="19"/>
      <c r="AD1860" s="19"/>
      <c r="AE1860" s="19"/>
      <c r="AG1860" s="137"/>
      <c r="AN1860" s="19"/>
      <c r="AO1860" s="19"/>
      <c r="AP1860" s="19"/>
      <c r="AQ1860" s="19"/>
      <c r="AR1860" s="19"/>
      <c r="AS1860" s="19"/>
      <c r="AT1860" s="19"/>
      <c r="AU1860" s="19"/>
    </row>
    <row r="1861" spans="27:47">
      <c r="AA1861" s="19"/>
      <c r="AB1861" s="19"/>
      <c r="AC1861" s="19"/>
      <c r="AD1861" s="19"/>
      <c r="AE1861" s="19"/>
      <c r="AG1861" s="137"/>
      <c r="AN1861" s="19"/>
      <c r="AO1861" s="19"/>
      <c r="AP1861" s="19"/>
      <c r="AQ1861" s="19"/>
      <c r="AR1861" s="19"/>
      <c r="AS1861" s="19"/>
      <c r="AT1861" s="19"/>
      <c r="AU1861" s="19"/>
    </row>
    <row r="1862" spans="27:47">
      <c r="AA1862" s="19"/>
      <c r="AB1862" s="19"/>
      <c r="AC1862" s="19"/>
      <c r="AD1862" s="19"/>
      <c r="AE1862" s="19"/>
      <c r="AG1862" s="137"/>
      <c r="AN1862" s="19"/>
      <c r="AO1862" s="19"/>
      <c r="AP1862" s="19"/>
      <c r="AQ1862" s="19"/>
      <c r="AR1862" s="19"/>
      <c r="AS1862" s="19"/>
      <c r="AT1862" s="19"/>
      <c r="AU1862" s="19"/>
    </row>
    <row r="1863" spans="27:47">
      <c r="AA1863" s="19"/>
      <c r="AB1863" s="19"/>
      <c r="AC1863" s="19"/>
      <c r="AD1863" s="19"/>
      <c r="AE1863" s="19"/>
      <c r="AG1863" s="137"/>
      <c r="AN1863" s="19"/>
      <c r="AO1863" s="19"/>
      <c r="AP1863" s="19"/>
      <c r="AQ1863" s="19"/>
      <c r="AR1863" s="19"/>
      <c r="AS1863" s="19"/>
      <c r="AT1863" s="19"/>
      <c r="AU1863" s="19"/>
    </row>
    <row r="1864" spans="27:47">
      <c r="AA1864" s="19"/>
      <c r="AB1864" s="19"/>
      <c r="AC1864" s="19"/>
      <c r="AD1864" s="19"/>
      <c r="AE1864" s="19"/>
      <c r="AG1864" s="137"/>
      <c r="AN1864" s="19"/>
      <c r="AO1864" s="19"/>
      <c r="AP1864" s="19"/>
      <c r="AQ1864" s="19"/>
      <c r="AR1864" s="19"/>
      <c r="AS1864" s="19"/>
      <c r="AT1864" s="19"/>
      <c r="AU1864" s="19"/>
    </row>
    <row r="1865" spans="27:47">
      <c r="AA1865" s="19"/>
      <c r="AB1865" s="19"/>
      <c r="AC1865" s="19"/>
      <c r="AD1865" s="19"/>
      <c r="AE1865" s="19"/>
      <c r="AG1865" s="137"/>
      <c r="AN1865" s="19"/>
      <c r="AO1865" s="19"/>
      <c r="AP1865" s="19"/>
      <c r="AQ1865" s="19"/>
      <c r="AR1865" s="19"/>
      <c r="AS1865" s="19"/>
      <c r="AT1865" s="19"/>
      <c r="AU1865" s="19"/>
    </row>
    <row r="1866" spans="27:47">
      <c r="AA1866" s="19"/>
      <c r="AB1866" s="19"/>
      <c r="AC1866" s="19"/>
      <c r="AD1866" s="19"/>
      <c r="AE1866" s="19"/>
      <c r="AG1866" s="137"/>
      <c r="AN1866" s="19"/>
      <c r="AO1866" s="19"/>
      <c r="AP1866" s="19"/>
      <c r="AQ1866" s="19"/>
      <c r="AR1866" s="19"/>
      <c r="AS1866" s="19"/>
      <c r="AT1866" s="19"/>
      <c r="AU1866" s="19"/>
    </row>
    <row r="1867" spans="27:47">
      <c r="AA1867" s="19"/>
      <c r="AB1867" s="19"/>
      <c r="AC1867" s="19"/>
      <c r="AD1867" s="19"/>
      <c r="AE1867" s="19"/>
      <c r="AG1867" s="137"/>
      <c r="AN1867" s="19"/>
      <c r="AO1867" s="19"/>
      <c r="AP1867" s="19"/>
      <c r="AQ1867" s="19"/>
      <c r="AR1867" s="19"/>
      <c r="AS1867" s="19"/>
      <c r="AT1867" s="19"/>
      <c r="AU1867" s="19"/>
    </row>
    <row r="1868" spans="27:47">
      <c r="AA1868" s="19"/>
      <c r="AB1868" s="19"/>
      <c r="AC1868" s="19"/>
      <c r="AD1868" s="19"/>
      <c r="AE1868" s="19"/>
      <c r="AG1868" s="137"/>
      <c r="AN1868" s="19"/>
      <c r="AO1868" s="19"/>
      <c r="AP1868" s="19"/>
      <c r="AQ1868" s="19"/>
      <c r="AR1868" s="19"/>
      <c r="AS1868" s="19"/>
      <c r="AT1868" s="19"/>
      <c r="AU1868" s="19"/>
    </row>
    <row r="1869" spans="27:47">
      <c r="AA1869" s="19"/>
      <c r="AB1869" s="19"/>
      <c r="AC1869" s="19"/>
      <c r="AD1869" s="19"/>
      <c r="AE1869" s="19"/>
      <c r="AG1869" s="137"/>
      <c r="AN1869" s="19"/>
      <c r="AO1869" s="19"/>
      <c r="AP1869" s="19"/>
      <c r="AQ1869" s="19"/>
      <c r="AR1869" s="19"/>
      <c r="AS1869" s="19"/>
      <c r="AT1869" s="19"/>
      <c r="AU1869" s="19"/>
    </row>
    <row r="1870" spans="27:47">
      <c r="AA1870" s="19"/>
      <c r="AB1870" s="19"/>
      <c r="AC1870" s="19"/>
      <c r="AD1870" s="19"/>
      <c r="AE1870" s="19"/>
      <c r="AG1870" s="137"/>
      <c r="AN1870" s="19"/>
      <c r="AO1870" s="19"/>
      <c r="AP1870" s="19"/>
      <c r="AQ1870" s="19"/>
      <c r="AR1870" s="19"/>
      <c r="AS1870" s="19"/>
      <c r="AT1870" s="19"/>
      <c r="AU1870" s="19"/>
    </row>
    <row r="1871" spans="27:47">
      <c r="AA1871" s="19"/>
      <c r="AB1871" s="19"/>
      <c r="AC1871" s="19"/>
      <c r="AD1871" s="19"/>
      <c r="AE1871" s="19"/>
      <c r="AG1871" s="137"/>
      <c r="AN1871" s="19"/>
      <c r="AO1871" s="19"/>
      <c r="AP1871" s="19"/>
      <c r="AQ1871" s="19"/>
      <c r="AR1871" s="19"/>
      <c r="AS1871" s="19"/>
      <c r="AT1871" s="19"/>
      <c r="AU1871" s="19"/>
    </row>
    <row r="1872" spans="27:47">
      <c r="AA1872" s="19"/>
      <c r="AB1872" s="19"/>
      <c r="AC1872" s="19"/>
      <c r="AD1872" s="19"/>
      <c r="AE1872" s="19"/>
      <c r="AG1872" s="137"/>
      <c r="AN1872" s="19"/>
      <c r="AO1872" s="19"/>
      <c r="AP1872" s="19"/>
      <c r="AQ1872" s="19"/>
      <c r="AR1872" s="19"/>
      <c r="AS1872" s="19"/>
      <c r="AT1872" s="19"/>
      <c r="AU1872" s="19"/>
    </row>
    <row r="1873" spans="27:47">
      <c r="AA1873" s="19"/>
      <c r="AB1873" s="19"/>
      <c r="AC1873" s="19"/>
      <c r="AD1873" s="19"/>
      <c r="AE1873" s="19"/>
      <c r="AG1873" s="137"/>
      <c r="AN1873" s="19"/>
      <c r="AO1873" s="19"/>
      <c r="AP1873" s="19"/>
      <c r="AQ1873" s="19"/>
      <c r="AR1873" s="19"/>
      <c r="AS1873" s="19"/>
      <c r="AT1873" s="19"/>
      <c r="AU1873" s="19"/>
    </row>
    <row r="1874" spans="27:47">
      <c r="AA1874" s="19"/>
      <c r="AB1874" s="19"/>
      <c r="AC1874" s="19"/>
      <c r="AD1874" s="19"/>
      <c r="AE1874" s="19"/>
      <c r="AG1874" s="137"/>
      <c r="AN1874" s="19"/>
      <c r="AO1874" s="19"/>
      <c r="AP1874" s="19"/>
      <c r="AQ1874" s="19"/>
      <c r="AR1874" s="19"/>
      <c r="AS1874" s="19"/>
      <c r="AT1874" s="19"/>
      <c r="AU1874" s="19"/>
    </row>
    <row r="1875" spans="27:47">
      <c r="AA1875" s="19"/>
      <c r="AB1875" s="19"/>
      <c r="AC1875" s="19"/>
      <c r="AD1875" s="19"/>
      <c r="AE1875" s="19"/>
      <c r="AG1875" s="137"/>
      <c r="AN1875" s="19"/>
      <c r="AO1875" s="19"/>
      <c r="AP1875" s="19"/>
      <c r="AQ1875" s="19"/>
      <c r="AR1875" s="19"/>
      <c r="AS1875" s="19"/>
      <c r="AT1875" s="19"/>
      <c r="AU1875" s="19"/>
    </row>
    <row r="1876" spans="27:47">
      <c r="AA1876" s="19"/>
      <c r="AB1876" s="19"/>
      <c r="AC1876" s="19"/>
      <c r="AD1876" s="19"/>
      <c r="AE1876" s="19"/>
      <c r="AG1876" s="137"/>
      <c r="AN1876" s="19"/>
      <c r="AO1876" s="19"/>
      <c r="AP1876" s="19"/>
      <c r="AQ1876" s="19"/>
      <c r="AR1876" s="19"/>
      <c r="AS1876" s="19"/>
      <c r="AT1876" s="19"/>
      <c r="AU1876" s="19"/>
    </row>
    <row r="1877" spans="27:47">
      <c r="AA1877" s="19"/>
      <c r="AB1877" s="19"/>
      <c r="AC1877" s="19"/>
      <c r="AD1877" s="19"/>
      <c r="AE1877" s="19"/>
      <c r="AG1877" s="137"/>
      <c r="AN1877" s="19"/>
      <c r="AO1877" s="19"/>
      <c r="AP1877" s="19"/>
      <c r="AQ1877" s="19"/>
      <c r="AR1877" s="19"/>
      <c r="AS1877" s="19"/>
      <c r="AT1877" s="19"/>
      <c r="AU1877" s="19"/>
    </row>
    <row r="1878" spans="27:47">
      <c r="AA1878" s="19"/>
      <c r="AB1878" s="19"/>
      <c r="AC1878" s="19"/>
      <c r="AD1878" s="19"/>
      <c r="AE1878" s="19"/>
      <c r="AG1878" s="137"/>
      <c r="AN1878" s="19"/>
      <c r="AO1878" s="19"/>
      <c r="AP1878" s="19"/>
      <c r="AQ1878" s="19"/>
      <c r="AR1878" s="19"/>
      <c r="AS1878" s="19"/>
      <c r="AT1878" s="19"/>
      <c r="AU1878" s="19"/>
    </row>
    <row r="1879" spans="27:47">
      <c r="AA1879" s="19"/>
      <c r="AB1879" s="19"/>
      <c r="AC1879" s="19"/>
      <c r="AD1879" s="19"/>
      <c r="AE1879" s="19"/>
      <c r="AG1879" s="137"/>
      <c r="AN1879" s="19"/>
      <c r="AO1879" s="19"/>
      <c r="AP1879" s="19"/>
      <c r="AQ1879" s="19"/>
      <c r="AR1879" s="19"/>
      <c r="AS1879" s="19"/>
      <c r="AT1879" s="19"/>
      <c r="AU1879" s="19"/>
    </row>
    <row r="1880" spans="27:47">
      <c r="AA1880" s="19"/>
      <c r="AB1880" s="19"/>
      <c r="AC1880" s="19"/>
      <c r="AD1880" s="19"/>
      <c r="AE1880" s="19"/>
      <c r="AG1880" s="137"/>
      <c r="AN1880" s="19"/>
      <c r="AO1880" s="19"/>
      <c r="AP1880" s="19"/>
      <c r="AQ1880" s="19"/>
      <c r="AR1880" s="19"/>
      <c r="AS1880" s="19"/>
      <c r="AT1880" s="19"/>
      <c r="AU1880" s="19"/>
    </row>
    <row r="1881" spans="27:47">
      <c r="AA1881" s="19"/>
      <c r="AB1881" s="19"/>
      <c r="AC1881" s="19"/>
      <c r="AD1881" s="19"/>
      <c r="AE1881" s="19"/>
      <c r="AG1881" s="137"/>
      <c r="AN1881" s="19"/>
      <c r="AO1881" s="19"/>
      <c r="AP1881" s="19"/>
      <c r="AQ1881" s="19"/>
      <c r="AR1881" s="19"/>
      <c r="AS1881" s="19"/>
      <c r="AT1881" s="19"/>
      <c r="AU1881" s="19"/>
    </row>
    <row r="1882" spans="27:47">
      <c r="AA1882" s="19"/>
      <c r="AB1882" s="19"/>
      <c r="AC1882" s="19"/>
      <c r="AD1882" s="19"/>
      <c r="AE1882" s="19"/>
      <c r="AG1882" s="137"/>
      <c r="AN1882" s="19"/>
      <c r="AO1882" s="19"/>
      <c r="AP1882" s="19"/>
      <c r="AQ1882" s="19"/>
      <c r="AR1882" s="19"/>
      <c r="AS1882" s="19"/>
      <c r="AT1882" s="19"/>
      <c r="AU1882" s="19"/>
    </row>
    <row r="1883" spans="27:47">
      <c r="AA1883" s="19"/>
      <c r="AB1883" s="19"/>
      <c r="AC1883" s="19"/>
      <c r="AD1883" s="19"/>
      <c r="AE1883" s="19"/>
      <c r="AG1883" s="137"/>
      <c r="AN1883" s="19"/>
      <c r="AO1883" s="19"/>
      <c r="AP1883" s="19"/>
      <c r="AQ1883" s="19"/>
      <c r="AR1883" s="19"/>
      <c r="AS1883" s="19"/>
      <c r="AT1883" s="19"/>
      <c r="AU1883" s="19"/>
    </row>
    <row r="1884" spans="27:47">
      <c r="AA1884" s="19"/>
      <c r="AB1884" s="19"/>
      <c r="AC1884" s="19"/>
      <c r="AD1884" s="19"/>
      <c r="AE1884" s="19"/>
      <c r="AG1884" s="137"/>
      <c r="AN1884" s="19"/>
      <c r="AO1884" s="19"/>
      <c r="AP1884" s="19"/>
      <c r="AQ1884" s="19"/>
      <c r="AR1884" s="19"/>
      <c r="AS1884" s="19"/>
      <c r="AT1884" s="19"/>
      <c r="AU1884" s="19"/>
    </row>
    <row r="1885" spans="27:47">
      <c r="AA1885" s="19"/>
      <c r="AB1885" s="19"/>
      <c r="AC1885" s="19"/>
      <c r="AD1885" s="19"/>
      <c r="AE1885" s="19"/>
      <c r="AG1885" s="137"/>
      <c r="AN1885" s="19"/>
      <c r="AO1885" s="19"/>
      <c r="AP1885" s="19"/>
      <c r="AQ1885" s="19"/>
      <c r="AR1885" s="19"/>
      <c r="AS1885" s="19"/>
      <c r="AT1885" s="19"/>
      <c r="AU1885" s="19"/>
    </row>
    <row r="1886" spans="27:47">
      <c r="AA1886" s="19"/>
      <c r="AB1886" s="19"/>
      <c r="AC1886" s="19"/>
      <c r="AD1886" s="19"/>
      <c r="AE1886" s="19"/>
      <c r="AG1886" s="137"/>
      <c r="AN1886" s="19"/>
      <c r="AO1886" s="19"/>
      <c r="AP1886" s="19"/>
      <c r="AQ1886" s="19"/>
      <c r="AR1886" s="19"/>
      <c r="AS1886" s="19"/>
      <c r="AT1886" s="19"/>
      <c r="AU1886" s="19"/>
    </row>
    <row r="1887" spans="27:47">
      <c r="AA1887" s="19"/>
      <c r="AB1887" s="19"/>
      <c r="AC1887" s="19"/>
      <c r="AD1887" s="19"/>
      <c r="AE1887" s="19"/>
      <c r="AG1887" s="137"/>
      <c r="AN1887" s="19"/>
      <c r="AO1887" s="19"/>
      <c r="AP1887" s="19"/>
      <c r="AQ1887" s="19"/>
      <c r="AR1887" s="19"/>
      <c r="AS1887" s="19"/>
      <c r="AT1887" s="19"/>
      <c r="AU1887" s="19"/>
    </row>
    <row r="1888" spans="27:47">
      <c r="AA1888" s="19"/>
      <c r="AB1888" s="19"/>
      <c r="AC1888" s="19"/>
      <c r="AD1888" s="19"/>
      <c r="AE1888" s="19"/>
      <c r="AG1888" s="137"/>
      <c r="AN1888" s="19"/>
      <c r="AO1888" s="19"/>
      <c r="AP1888" s="19"/>
      <c r="AQ1888" s="19"/>
      <c r="AR1888" s="19"/>
      <c r="AS1888" s="19"/>
      <c r="AT1888" s="19"/>
      <c r="AU1888" s="19"/>
    </row>
    <row r="1889" spans="27:47">
      <c r="AA1889" s="19"/>
      <c r="AB1889" s="19"/>
      <c r="AC1889" s="19"/>
      <c r="AD1889" s="19"/>
      <c r="AE1889" s="19"/>
      <c r="AG1889" s="137"/>
      <c r="AN1889" s="19"/>
      <c r="AO1889" s="19"/>
      <c r="AP1889" s="19"/>
      <c r="AQ1889" s="19"/>
      <c r="AR1889" s="19"/>
      <c r="AS1889" s="19"/>
      <c r="AT1889" s="19"/>
      <c r="AU1889" s="19"/>
    </row>
    <row r="1890" spans="27:47">
      <c r="AA1890" s="19"/>
      <c r="AB1890" s="19"/>
      <c r="AC1890" s="19"/>
      <c r="AD1890" s="19"/>
      <c r="AE1890" s="19"/>
      <c r="AG1890" s="137"/>
      <c r="AN1890" s="19"/>
      <c r="AO1890" s="19"/>
      <c r="AP1890" s="19"/>
      <c r="AQ1890" s="19"/>
      <c r="AR1890" s="19"/>
      <c r="AS1890" s="19"/>
      <c r="AT1890" s="19"/>
      <c r="AU1890" s="19"/>
    </row>
    <row r="1891" spans="27:47">
      <c r="AA1891" s="19"/>
      <c r="AB1891" s="19"/>
      <c r="AC1891" s="19"/>
      <c r="AD1891" s="19"/>
      <c r="AE1891" s="19"/>
      <c r="AG1891" s="137"/>
      <c r="AN1891" s="19"/>
      <c r="AO1891" s="19"/>
      <c r="AP1891" s="19"/>
      <c r="AQ1891" s="19"/>
      <c r="AR1891" s="19"/>
      <c r="AS1891" s="19"/>
      <c r="AT1891" s="19"/>
      <c r="AU1891" s="19"/>
    </row>
    <row r="1892" spans="27:47">
      <c r="AA1892" s="19"/>
      <c r="AB1892" s="19"/>
      <c r="AC1892" s="19"/>
      <c r="AD1892" s="19"/>
      <c r="AE1892" s="19"/>
      <c r="AG1892" s="137"/>
      <c r="AN1892" s="19"/>
      <c r="AO1892" s="19"/>
      <c r="AP1892" s="19"/>
      <c r="AQ1892" s="19"/>
      <c r="AR1892" s="19"/>
      <c r="AS1892" s="19"/>
      <c r="AT1892" s="19"/>
      <c r="AU1892" s="19"/>
    </row>
    <row r="1893" spans="27:47">
      <c r="AA1893" s="19"/>
      <c r="AB1893" s="19"/>
      <c r="AC1893" s="19"/>
      <c r="AD1893" s="19"/>
      <c r="AE1893" s="19"/>
      <c r="AG1893" s="137"/>
      <c r="AN1893" s="19"/>
      <c r="AO1893" s="19"/>
      <c r="AP1893" s="19"/>
      <c r="AQ1893" s="19"/>
      <c r="AR1893" s="19"/>
      <c r="AS1893" s="19"/>
      <c r="AT1893" s="19"/>
      <c r="AU1893" s="19"/>
    </row>
    <row r="1894" spans="27:47">
      <c r="AA1894" s="19"/>
      <c r="AB1894" s="19"/>
      <c r="AC1894" s="19"/>
      <c r="AD1894" s="19"/>
      <c r="AE1894" s="19"/>
      <c r="AG1894" s="137"/>
      <c r="AN1894" s="19"/>
      <c r="AO1894" s="19"/>
      <c r="AP1894" s="19"/>
      <c r="AQ1894" s="19"/>
      <c r="AR1894" s="19"/>
      <c r="AS1894" s="19"/>
      <c r="AT1894" s="19"/>
      <c r="AU1894" s="19"/>
    </row>
    <row r="1895" spans="27:47">
      <c r="AA1895" s="19"/>
      <c r="AB1895" s="19"/>
      <c r="AC1895" s="19"/>
      <c r="AD1895" s="19"/>
      <c r="AE1895" s="19"/>
      <c r="AG1895" s="137"/>
      <c r="AN1895" s="19"/>
      <c r="AO1895" s="19"/>
      <c r="AP1895" s="19"/>
      <c r="AQ1895" s="19"/>
      <c r="AR1895" s="19"/>
      <c r="AS1895" s="19"/>
      <c r="AT1895" s="19"/>
      <c r="AU1895" s="19"/>
    </row>
    <row r="1896" spans="27:47">
      <c r="AA1896" s="19"/>
      <c r="AB1896" s="19"/>
      <c r="AC1896" s="19"/>
      <c r="AD1896" s="19"/>
      <c r="AE1896" s="19"/>
      <c r="AG1896" s="137"/>
      <c r="AN1896" s="19"/>
      <c r="AO1896" s="19"/>
      <c r="AP1896" s="19"/>
      <c r="AQ1896" s="19"/>
      <c r="AR1896" s="19"/>
      <c r="AS1896" s="19"/>
      <c r="AT1896" s="19"/>
      <c r="AU1896" s="19"/>
    </row>
    <row r="1897" spans="27:47">
      <c r="AA1897" s="19"/>
      <c r="AB1897" s="19"/>
      <c r="AC1897" s="19"/>
      <c r="AD1897" s="19"/>
      <c r="AE1897" s="19"/>
      <c r="AG1897" s="137"/>
      <c r="AN1897" s="19"/>
      <c r="AO1897" s="19"/>
      <c r="AP1897" s="19"/>
      <c r="AQ1897" s="19"/>
      <c r="AR1897" s="19"/>
      <c r="AS1897" s="19"/>
      <c r="AT1897" s="19"/>
      <c r="AU1897" s="19"/>
    </row>
    <row r="1898" spans="27:47">
      <c r="AA1898" s="19"/>
      <c r="AB1898" s="19"/>
      <c r="AC1898" s="19"/>
      <c r="AD1898" s="19"/>
      <c r="AE1898" s="19"/>
      <c r="AG1898" s="137"/>
      <c r="AN1898" s="19"/>
      <c r="AO1898" s="19"/>
      <c r="AP1898" s="19"/>
      <c r="AQ1898" s="19"/>
      <c r="AR1898" s="19"/>
      <c r="AS1898" s="19"/>
      <c r="AT1898" s="19"/>
      <c r="AU1898" s="19"/>
    </row>
    <row r="1899" spans="27:47">
      <c r="AA1899" s="19"/>
      <c r="AB1899" s="19"/>
      <c r="AC1899" s="19"/>
      <c r="AD1899" s="19"/>
      <c r="AE1899" s="19"/>
      <c r="AG1899" s="137"/>
      <c r="AN1899" s="19"/>
      <c r="AO1899" s="19"/>
      <c r="AP1899" s="19"/>
      <c r="AQ1899" s="19"/>
      <c r="AR1899" s="19"/>
      <c r="AS1899" s="19"/>
      <c r="AT1899" s="19"/>
      <c r="AU1899" s="19"/>
    </row>
    <row r="1900" spans="27:47">
      <c r="AA1900" s="19"/>
      <c r="AB1900" s="19"/>
      <c r="AC1900" s="19"/>
      <c r="AD1900" s="19"/>
      <c r="AE1900" s="19"/>
      <c r="AG1900" s="137"/>
      <c r="AN1900" s="19"/>
      <c r="AO1900" s="19"/>
      <c r="AP1900" s="19"/>
      <c r="AQ1900" s="19"/>
      <c r="AR1900" s="19"/>
      <c r="AS1900" s="19"/>
      <c r="AT1900" s="19"/>
      <c r="AU1900" s="19"/>
    </row>
    <row r="1901" spans="27:47">
      <c r="AA1901" s="19"/>
      <c r="AB1901" s="19"/>
      <c r="AC1901" s="19"/>
      <c r="AD1901" s="19"/>
      <c r="AE1901" s="19"/>
      <c r="AG1901" s="137"/>
      <c r="AN1901" s="19"/>
      <c r="AO1901" s="19"/>
      <c r="AP1901" s="19"/>
      <c r="AQ1901" s="19"/>
      <c r="AR1901" s="19"/>
      <c r="AS1901" s="19"/>
      <c r="AT1901" s="19"/>
      <c r="AU1901" s="19"/>
    </row>
    <row r="1902" spans="27:47">
      <c r="AA1902" s="19"/>
      <c r="AB1902" s="19"/>
      <c r="AC1902" s="19"/>
      <c r="AD1902" s="19"/>
      <c r="AE1902" s="19"/>
      <c r="AG1902" s="137"/>
      <c r="AN1902" s="19"/>
      <c r="AO1902" s="19"/>
      <c r="AP1902" s="19"/>
      <c r="AQ1902" s="19"/>
      <c r="AR1902" s="19"/>
      <c r="AS1902" s="19"/>
      <c r="AT1902" s="19"/>
      <c r="AU1902" s="19"/>
    </row>
    <row r="1903" spans="27:47">
      <c r="AA1903" s="19"/>
      <c r="AB1903" s="19"/>
      <c r="AC1903" s="19"/>
      <c r="AD1903" s="19"/>
      <c r="AE1903" s="19"/>
      <c r="AG1903" s="137"/>
      <c r="AN1903" s="19"/>
      <c r="AO1903" s="19"/>
      <c r="AP1903" s="19"/>
      <c r="AQ1903" s="19"/>
      <c r="AR1903" s="19"/>
      <c r="AS1903" s="19"/>
      <c r="AT1903" s="19"/>
      <c r="AU1903" s="19"/>
    </row>
    <row r="1904" spans="27:47">
      <c r="AA1904" s="19"/>
      <c r="AB1904" s="19"/>
      <c r="AC1904" s="19"/>
      <c r="AD1904" s="19"/>
      <c r="AE1904" s="19"/>
      <c r="AG1904" s="137"/>
      <c r="AN1904" s="19"/>
      <c r="AO1904" s="19"/>
      <c r="AP1904" s="19"/>
      <c r="AQ1904" s="19"/>
      <c r="AR1904" s="19"/>
      <c r="AS1904" s="19"/>
      <c r="AT1904" s="19"/>
      <c r="AU1904" s="19"/>
    </row>
    <row r="1905" spans="27:48">
      <c r="AA1905" s="19"/>
      <c r="AB1905" s="19"/>
      <c r="AC1905" s="19"/>
      <c r="AD1905" s="19"/>
      <c r="AE1905" s="19"/>
      <c r="AG1905" s="137"/>
      <c r="AN1905" s="19"/>
      <c r="AO1905" s="19"/>
      <c r="AP1905" s="19"/>
      <c r="AQ1905" s="19"/>
      <c r="AR1905" s="19"/>
      <c r="AS1905" s="19"/>
      <c r="AT1905" s="19"/>
      <c r="AU1905" s="19"/>
    </row>
    <row r="1906" spans="27:48">
      <c r="AA1906" s="19"/>
      <c r="AB1906" s="19"/>
      <c r="AC1906" s="19"/>
      <c r="AD1906" s="19"/>
      <c r="AE1906" s="19"/>
      <c r="AG1906" s="137"/>
      <c r="AN1906" s="19"/>
      <c r="AO1906" s="19"/>
      <c r="AP1906" s="19"/>
      <c r="AQ1906" s="19"/>
      <c r="AR1906" s="19"/>
      <c r="AS1906" s="19"/>
      <c r="AT1906" s="19"/>
      <c r="AU1906" s="19"/>
    </row>
    <row r="1907" spans="27:48">
      <c r="AA1907" s="19"/>
      <c r="AB1907" s="19"/>
      <c r="AC1907" s="19"/>
      <c r="AD1907" s="19"/>
      <c r="AE1907" s="19"/>
      <c r="AG1907" s="137"/>
      <c r="AN1907" s="19"/>
      <c r="AO1907" s="19"/>
      <c r="AP1907" s="19"/>
      <c r="AQ1907" s="19"/>
      <c r="AR1907" s="19"/>
      <c r="AS1907" s="19"/>
      <c r="AT1907" s="19"/>
      <c r="AU1907" s="19"/>
    </row>
    <row r="1908" spans="27:48">
      <c r="AA1908" s="19"/>
      <c r="AB1908" s="19"/>
      <c r="AC1908" s="19"/>
      <c r="AD1908" s="19"/>
      <c r="AE1908" s="19"/>
      <c r="AG1908" s="137"/>
      <c r="AN1908" s="19"/>
      <c r="AO1908" s="19"/>
      <c r="AP1908" s="19"/>
      <c r="AQ1908" s="19"/>
      <c r="AR1908" s="19"/>
      <c r="AS1908" s="19"/>
      <c r="AT1908" s="19"/>
      <c r="AU1908" s="19"/>
    </row>
    <row r="1909" spans="27:48">
      <c r="AA1909" s="19"/>
      <c r="AB1909" s="19"/>
      <c r="AC1909" s="19"/>
      <c r="AD1909" s="19"/>
      <c r="AE1909" s="19"/>
      <c r="AG1909" s="137"/>
      <c r="AN1909" s="19"/>
      <c r="AO1909" s="19"/>
      <c r="AP1909" s="19"/>
      <c r="AQ1909" s="19"/>
      <c r="AR1909" s="19"/>
      <c r="AS1909" s="19"/>
      <c r="AT1909" s="19"/>
      <c r="AU1909" s="19"/>
    </row>
    <row r="1910" spans="27:48">
      <c r="AA1910" s="19"/>
      <c r="AB1910" s="19"/>
      <c r="AC1910" s="19"/>
      <c r="AD1910" s="19"/>
      <c r="AE1910" s="19"/>
      <c r="AG1910" s="137"/>
      <c r="AN1910" s="19"/>
      <c r="AO1910" s="19"/>
      <c r="AP1910" s="19"/>
      <c r="AQ1910" s="19"/>
      <c r="AR1910" s="19"/>
      <c r="AS1910" s="19"/>
      <c r="AT1910" s="19"/>
      <c r="AU1910" s="19"/>
    </row>
    <row r="1911" spans="27:48">
      <c r="AA1911" s="19"/>
      <c r="AB1911" s="19"/>
      <c r="AC1911" s="19"/>
      <c r="AD1911" s="19"/>
      <c r="AE1911" s="19"/>
      <c r="AG1911" s="137"/>
      <c r="AN1911" s="19"/>
      <c r="AO1911" s="19"/>
      <c r="AP1911" s="19"/>
      <c r="AQ1911" s="19"/>
      <c r="AR1911" s="19"/>
      <c r="AS1911" s="19"/>
      <c r="AT1911" s="19"/>
      <c r="AU1911" s="19"/>
    </row>
    <row r="1912" spans="27:48">
      <c r="AA1912" s="19"/>
      <c r="AB1912" s="19"/>
      <c r="AC1912" s="19"/>
      <c r="AD1912" s="19"/>
      <c r="AE1912" s="19"/>
      <c r="AG1912" s="137"/>
      <c r="AN1912" s="19"/>
      <c r="AO1912" s="19"/>
      <c r="AP1912" s="19"/>
      <c r="AQ1912" s="19"/>
      <c r="AR1912" s="19"/>
      <c r="AS1912" s="19"/>
      <c r="AT1912" s="19"/>
      <c r="AU1912" s="19"/>
    </row>
    <row r="1913" spans="27:48">
      <c r="AA1913" s="19"/>
      <c r="AB1913" s="19"/>
      <c r="AC1913" s="19"/>
      <c r="AD1913" s="19"/>
      <c r="AE1913" s="19"/>
      <c r="AG1913" s="137"/>
      <c r="AN1913" s="19"/>
      <c r="AO1913" s="19"/>
      <c r="AP1913" s="19"/>
      <c r="AQ1913" s="19"/>
      <c r="AR1913" s="19"/>
      <c r="AS1913" s="19"/>
      <c r="AT1913" s="19"/>
      <c r="AU1913" s="19"/>
    </row>
    <row r="1914" spans="27:48">
      <c r="AA1914" s="19"/>
      <c r="AB1914" s="19"/>
      <c r="AC1914" s="19"/>
      <c r="AD1914" s="19"/>
      <c r="AE1914" s="19"/>
      <c r="AG1914" s="137"/>
      <c r="AN1914" s="19"/>
      <c r="AO1914" s="19"/>
      <c r="AP1914" s="19"/>
      <c r="AQ1914" s="19"/>
      <c r="AR1914" s="19"/>
      <c r="AS1914" s="19"/>
      <c r="AT1914" s="19"/>
      <c r="AU1914" s="19"/>
    </row>
    <row r="1915" spans="27:48">
      <c r="AA1915" s="19"/>
      <c r="AB1915" s="19"/>
      <c r="AC1915" s="19"/>
      <c r="AD1915" s="19"/>
      <c r="AE1915" s="19"/>
      <c r="AG1915" s="137"/>
      <c r="AN1915" s="19"/>
      <c r="AO1915" s="19"/>
      <c r="AP1915" s="19"/>
      <c r="AQ1915" s="19"/>
      <c r="AR1915" s="19"/>
      <c r="AS1915" s="19"/>
      <c r="AT1915" s="19"/>
      <c r="AU1915" s="19"/>
      <c r="AV1915" s="19"/>
    </row>
    <row r="1916" spans="27:48">
      <c r="AA1916" s="19"/>
      <c r="AB1916" s="19"/>
      <c r="AC1916" s="19"/>
      <c r="AD1916" s="19"/>
      <c r="AE1916" s="19"/>
      <c r="AG1916" s="137"/>
      <c r="AN1916" s="19"/>
      <c r="AO1916" s="19"/>
      <c r="AP1916" s="19"/>
      <c r="AQ1916" s="19"/>
      <c r="AR1916" s="19"/>
      <c r="AS1916" s="19"/>
      <c r="AT1916" s="19"/>
      <c r="AU1916" s="19"/>
    </row>
    <row r="1917" spans="27:48">
      <c r="AA1917" s="19"/>
      <c r="AB1917" s="19"/>
      <c r="AC1917" s="19"/>
      <c r="AD1917" s="19"/>
      <c r="AE1917" s="19"/>
      <c r="AG1917" s="137"/>
      <c r="AN1917" s="19"/>
      <c r="AO1917" s="19"/>
      <c r="AP1917" s="19"/>
      <c r="AQ1917" s="19"/>
      <c r="AR1917" s="19"/>
      <c r="AS1917" s="19"/>
      <c r="AT1917" s="19"/>
      <c r="AU1917" s="19"/>
    </row>
    <row r="1918" spans="27:48">
      <c r="AA1918" s="19"/>
      <c r="AB1918" s="19"/>
      <c r="AC1918" s="19"/>
      <c r="AD1918" s="19"/>
      <c r="AE1918" s="19"/>
      <c r="AG1918" s="137"/>
      <c r="AN1918" s="19"/>
      <c r="AO1918" s="19"/>
      <c r="AP1918" s="19"/>
      <c r="AQ1918" s="19"/>
      <c r="AR1918" s="19"/>
      <c r="AS1918" s="19"/>
      <c r="AT1918" s="19"/>
      <c r="AU1918" s="19"/>
    </row>
    <row r="1919" spans="27:48">
      <c r="AA1919" s="19"/>
      <c r="AB1919" s="19"/>
      <c r="AC1919" s="19"/>
      <c r="AD1919" s="19"/>
      <c r="AE1919" s="19"/>
      <c r="AG1919" s="137"/>
      <c r="AN1919" s="19"/>
      <c r="AO1919" s="19"/>
      <c r="AP1919" s="19"/>
      <c r="AQ1919" s="19"/>
      <c r="AR1919" s="19"/>
      <c r="AS1919" s="19"/>
      <c r="AT1919" s="19"/>
      <c r="AU1919" s="19"/>
      <c r="AV1919" s="19"/>
    </row>
    <row r="1920" spans="27:48">
      <c r="AA1920" s="19"/>
      <c r="AB1920" s="19"/>
      <c r="AC1920" s="19"/>
      <c r="AD1920" s="19"/>
      <c r="AE1920" s="19"/>
      <c r="AG1920" s="137"/>
      <c r="AN1920" s="19"/>
      <c r="AO1920" s="19"/>
      <c r="AP1920" s="19"/>
      <c r="AQ1920" s="19"/>
      <c r="AR1920" s="19"/>
      <c r="AS1920" s="19"/>
      <c r="AT1920" s="19"/>
      <c r="AU1920" s="19"/>
    </row>
    <row r="1921" spans="27:48">
      <c r="AA1921" s="19"/>
      <c r="AB1921" s="19"/>
      <c r="AC1921" s="19"/>
      <c r="AD1921" s="19"/>
      <c r="AE1921" s="19"/>
      <c r="AG1921" s="137"/>
      <c r="AN1921" s="19"/>
      <c r="AO1921" s="19"/>
      <c r="AP1921" s="19"/>
      <c r="AQ1921" s="19"/>
      <c r="AR1921" s="19"/>
      <c r="AS1921" s="19"/>
      <c r="AT1921" s="19"/>
      <c r="AU1921" s="19"/>
    </row>
    <row r="1922" spans="27:48">
      <c r="AA1922" s="19"/>
      <c r="AB1922" s="19"/>
      <c r="AC1922" s="19"/>
      <c r="AD1922" s="19"/>
      <c r="AE1922" s="19"/>
      <c r="AG1922" s="137"/>
      <c r="AN1922" s="19"/>
      <c r="AO1922" s="19"/>
      <c r="AP1922" s="19"/>
      <c r="AQ1922" s="19"/>
      <c r="AR1922" s="19"/>
      <c r="AS1922" s="19"/>
      <c r="AT1922" s="19"/>
      <c r="AU1922" s="19"/>
      <c r="AV1922" s="19"/>
    </row>
    <row r="1923" spans="27:48">
      <c r="AA1923" s="19"/>
      <c r="AB1923" s="19"/>
      <c r="AC1923" s="19"/>
      <c r="AD1923" s="19"/>
      <c r="AE1923" s="19"/>
      <c r="AG1923" s="137"/>
      <c r="AN1923" s="19"/>
      <c r="AO1923" s="19"/>
      <c r="AP1923" s="19"/>
      <c r="AQ1923" s="19"/>
      <c r="AR1923" s="19"/>
      <c r="AS1923" s="19"/>
      <c r="AT1923" s="19"/>
      <c r="AU1923" s="19"/>
    </row>
    <row r="1924" spans="27:48">
      <c r="AA1924" s="19"/>
      <c r="AB1924" s="19"/>
      <c r="AC1924" s="19"/>
      <c r="AD1924" s="19"/>
      <c r="AE1924" s="19"/>
      <c r="AG1924" s="137"/>
      <c r="AN1924" s="19"/>
      <c r="AO1924" s="19"/>
      <c r="AP1924" s="19"/>
      <c r="AQ1924" s="19"/>
      <c r="AR1924" s="19"/>
      <c r="AS1924" s="19"/>
      <c r="AT1924" s="19"/>
      <c r="AU1924" s="19"/>
    </row>
    <row r="1925" spans="27:48">
      <c r="AA1925" s="19"/>
      <c r="AB1925" s="19"/>
      <c r="AC1925" s="19"/>
      <c r="AD1925" s="19"/>
      <c r="AE1925" s="19"/>
      <c r="AG1925" s="137"/>
      <c r="AN1925" s="19"/>
      <c r="AO1925" s="19"/>
      <c r="AP1925" s="19"/>
      <c r="AQ1925" s="19"/>
      <c r="AR1925" s="19"/>
      <c r="AS1925" s="19"/>
      <c r="AT1925" s="19"/>
      <c r="AU1925" s="19"/>
    </row>
    <row r="1926" spans="27:48">
      <c r="AA1926" s="19"/>
      <c r="AB1926" s="19"/>
      <c r="AC1926" s="19"/>
      <c r="AD1926" s="19"/>
      <c r="AE1926" s="19"/>
      <c r="AG1926" s="137"/>
      <c r="AN1926" s="19"/>
      <c r="AO1926" s="19"/>
      <c r="AP1926" s="19"/>
      <c r="AQ1926" s="19"/>
      <c r="AR1926" s="19"/>
      <c r="AS1926" s="19"/>
      <c r="AT1926" s="19"/>
      <c r="AU1926" s="19"/>
    </row>
    <row r="1927" spans="27:48">
      <c r="AA1927" s="19"/>
      <c r="AB1927" s="19"/>
      <c r="AC1927" s="19"/>
      <c r="AD1927" s="19"/>
      <c r="AE1927" s="19"/>
      <c r="AG1927" s="137"/>
      <c r="AN1927" s="19"/>
      <c r="AO1927" s="19"/>
      <c r="AP1927" s="19"/>
      <c r="AQ1927" s="19"/>
      <c r="AR1927" s="19"/>
      <c r="AS1927" s="19"/>
      <c r="AT1927" s="19"/>
      <c r="AU1927" s="19"/>
    </row>
    <row r="1928" spans="27:48">
      <c r="AA1928" s="19"/>
      <c r="AB1928" s="19"/>
      <c r="AC1928" s="19"/>
      <c r="AD1928" s="19"/>
      <c r="AE1928" s="19"/>
      <c r="AG1928" s="137"/>
      <c r="AN1928" s="19"/>
      <c r="AO1928" s="19"/>
      <c r="AP1928" s="19"/>
      <c r="AQ1928" s="19"/>
      <c r="AR1928" s="19"/>
      <c r="AS1928" s="19"/>
      <c r="AT1928" s="19"/>
      <c r="AU1928" s="19"/>
    </row>
    <row r="1929" spans="27:48">
      <c r="AA1929" s="19"/>
      <c r="AB1929" s="19"/>
      <c r="AC1929" s="19"/>
      <c r="AD1929" s="19"/>
      <c r="AE1929" s="19"/>
      <c r="AG1929" s="137"/>
      <c r="AN1929" s="19"/>
      <c r="AO1929" s="19"/>
      <c r="AP1929" s="19"/>
      <c r="AQ1929" s="19"/>
      <c r="AR1929" s="19"/>
      <c r="AS1929" s="19"/>
      <c r="AT1929" s="19"/>
      <c r="AU1929" s="19"/>
    </row>
    <row r="1930" spans="27:48">
      <c r="AA1930" s="19"/>
      <c r="AB1930" s="19"/>
      <c r="AC1930" s="19"/>
      <c r="AD1930" s="19"/>
      <c r="AE1930" s="19"/>
      <c r="AG1930" s="137"/>
      <c r="AN1930" s="19"/>
      <c r="AO1930" s="19"/>
      <c r="AP1930" s="19"/>
      <c r="AQ1930" s="19"/>
      <c r="AR1930" s="19"/>
      <c r="AS1930" s="19"/>
      <c r="AT1930" s="19"/>
      <c r="AU1930" s="19"/>
    </row>
    <row r="1931" spans="27:48">
      <c r="AA1931" s="19"/>
      <c r="AB1931" s="19"/>
      <c r="AC1931" s="19"/>
      <c r="AD1931" s="19"/>
      <c r="AE1931" s="19"/>
      <c r="AG1931" s="137"/>
      <c r="AN1931" s="19"/>
      <c r="AO1931" s="19"/>
      <c r="AP1931" s="19"/>
      <c r="AQ1931" s="19"/>
      <c r="AR1931" s="19"/>
      <c r="AS1931" s="19"/>
      <c r="AT1931" s="19"/>
      <c r="AU1931" s="19"/>
    </row>
    <row r="1932" spans="27:48">
      <c r="AA1932" s="19"/>
      <c r="AB1932" s="19"/>
      <c r="AC1932" s="19"/>
      <c r="AD1932" s="19"/>
      <c r="AE1932" s="19"/>
      <c r="AG1932" s="137"/>
      <c r="AN1932" s="19"/>
      <c r="AO1932" s="19"/>
      <c r="AP1932" s="19"/>
      <c r="AQ1932" s="19"/>
      <c r="AR1932" s="19"/>
      <c r="AS1932" s="19"/>
      <c r="AT1932" s="19"/>
      <c r="AU1932" s="19"/>
    </row>
    <row r="1933" spans="27:48">
      <c r="AA1933" s="19"/>
      <c r="AB1933" s="19"/>
      <c r="AC1933" s="19"/>
      <c r="AD1933" s="19"/>
      <c r="AE1933" s="19"/>
      <c r="AG1933" s="137"/>
      <c r="AN1933" s="19"/>
      <c r="AO1933" s="19"/>
      <c r="AP1933" s="19"/>
      <c r="AQ1933" s="19"/>
      <c r="AR1933" s="19"/>
      <c r="AS1933" s="19"/>
      <c r="AT1933" s="19"/>
      <c r="AU1933" s="19"/>
    </row>
    <row r="1934" spans="27:48">
      <c r="AA1934" s="19"/>
      <c r="AB1934" s="19"/>
      <c r="AC1934" s="19"/>
      <c r="AD1934" s="19"/>
      <c r="AE1934" s="19"/>
      <c r="AG1934" s="137"/>
      <c r="AN1934" s="19"/>
      <c r="AO1934" s="19"/>
      <c r="AP1934" s="19"/>
      <c r="AQ1934" s="19"/>
      <c r="AR1934" s="19"/>
      <c r="AS1934" s="19"/>
      <c r="AT1934" s="19"/>
      <c r="AU1934" s="19"/>
    </row>
    <row r="1935" spans="27:48">
      <c r="AA1935" s="19"/>
      <c r="AB1935" s="19"/>
      <c r="AC1935" s="19"/>
      <c r="AD1935" s="19"/>
      <c r="AE1935" s="19"/>
      <c r="AG1935" s="137"/>
      <c r="AN1935" s="19"/>
      <c r="AO1935" s="19"/>
      <c r="AP1935" s="19"/>
      <c r="AQ1935" s="19"/>
      <c r="AR1935" s="19"/>
      <c r="AS1935" s="19"/>
      <c r="AT1935" s="19"/>
      <c r="AU1935" s="19"/>
    </row>
    <row r="1936" spans="27:48">
      <c r="AA1936" s="19"/>
      <c r="AB1936" s="19"/>
      <c r="AC1936" s="19"/>
      <c r="AD1936" s="19"/>
      <c r="AE1936" s="19"/>
      <c r="AG1936" s="137"/>
      <c r="AN1936" s="19"/>
      <c r="AO1936" s="19"/>
      <c r="AP1936" s="19"/>
      <c r="AQ1936" s="19"/>
      <c r="AR1936" s="19"/>
      <c r="AS1936" s="19"/>
      <c r="AT1936" s="19"/>
      <c r="AU1936" s="19"/>
    </row>
    <row r="1937" spans="27:47">
      <c r="AA1937" s="19"/>
      <c r="AB1937" s="19"/>
      <c r="AC1937" s="19"/>
      <c r="AD1937" s="19"/>
      <c r="AE1937" s="19"/>
      <c r="AG1937" s="137"/>
      <c r="AN1937" s="19"/>
      <c r="AO1937" s="19"/>
      <c r="AP1937" s="19"/>
      <c r="AQ1937" s="19"/>
      <c r="AR1937" s="19"/>
      <c r="AS1937" s="19"/>
      <c r="AT1937" s="19"/>
      <c r="AU1937" s="19"/>
    </row>
    <row r="1938" spans="27:47">
      <c r="AA1938" s="19"/>
      <c r="AB1938" s="19"/>
      <c r="AC1938" s="19"/>
      <c r="AD1938" s="19"/>
      <c r="AE1938" s="19"/>
      <c r="AG1938" s="137"/>
      <c r="AN1938" s="19"/>
      <c r="AO1938" s="19"/>
      <c r="AP1938" s="19"/>
      <c r="AQ1938" s="19"/>
      <c r="AR1938" s="19"/>
      <c r="AS1938" s="19"/>
      <c r="AT1938" s="19"/>
      <c r="AU1938" s="19"/>
    </row>
    <row r="1939" spans="27:47">
      <c r="AA1939" s="19"/>
      <c r="AB1939" s="19"/>
      <c r="AC1939" s="19"/>
      <c r="AD1939" s="19"/>
      <c r="AE1939" s="19"/>
      <c r="AG1939" s="137"/>
      <c r="AN1939" s="19"/>
      <c r="AO1939" s="19"/>
      <c r="AP1939" s="19"/>
      <c r="AQ1939" s="19"/>
      <c r="AR1939" s="19"/>
      <c r="AS1939" s="19"/>
      <c r="AT1939" s="19"/>
      <c r="AU1939" s="19"/>
    </row>
    <row r="1940" spans="27:47">
      <c r="AA1940" s="19"/>
      <c r="AB1940" s="19"/>
      <c r="AC1940" s="19"/>
      <c r="AD1940" s="19"/>
      <c r="AE1940" s="19"/>
      <c r="AG1940" s="137"/>
      <c r="AN1940" s="19"/>
      <c r="AO1940" s="19"/>
      <c r="AP1940" s="19"/>
      <c r="AQ1940" s="19"/>
      <c r="AR1940" s="19"/>
      <c r="AS1940" s="19"/>
      <c r="AT1940" s="19"/>
      <c r="AU1940" s="19"/>
    </row>
    <row r="1941" spans="27:47">
      <c r="AA1941" s="19"/>
      <c r="AB1941" s="19"/>
      <c r="AC1941" s="19"/>
      <c r="AD1941" s="19"/>
      <c r="AE1941" s="19"/>
      <c r="AG1941" s="137"/>
      <c r="AN1941" s="19"/>
      <c r="AO1941" s="19"/>
      <c r="AP1941" s="19"/>
      <c r="AQ1941" s="19"/>
      <c r="AR1941" s="19"/>
      <c r="AS1941" s="19"/>
      <c r="AT1941" s="19"/>
      <c r="AU1941" s="19"/>
    </row>
    <row r="1942" spans="27:47">
      <c r="AA1942" s="19"/>
      <c r="AB1942" s="19"/>
      <c r="AC1942" s="19"/>
      <c r="AD1942" s="19"/>
      <c r="AE1942" s="19"/>
      <c r="AG1942" s="137"/>
      <c r="AN1942" s="19"/>
      <c r="AO1942" s="19"/>
      <c r="AP1942" s="19"/>
      <c r="AQ1942" s="19"/>
      <c r="AR1942" s="19"/>
      <c r="AS1942" s="19"/>
      <c r="AT1942" s="19"/>
      <c r="AU1942" s="19"/>
    </row>
    <row r="1943" spans="27:47">
      <c r="AA1943" s="19"/>
      <c r="AB1943" s="19"/>
      <c r="AC1943" s="19"/>
      <c r="AD1943" s="19"/>
      <c r="AE1943" s="19"/>
      <c r="AG1943" s="137"/>
      <c r="AN1943" s="19"/>
      <c r="AO1943" s="19"/>
      <c r="AP1943" s="19"/>
      <c r="AQ1943" s="19"/>
      <c r="AR1943" s="19"/>
      <c r="AS1943" s="19"/>
      <c r="AT1943" s="19"/>
      <c r="AU1943" s="19"/>
    </row>
    <row r="1944" spans="27:47">
      <c r="AA1944" s="19"/>
      <c r="AB1944" s="19"/>
      <c r="AC1944" s="19"/>
      <c r="AD1944" s="19"/>
      <c r="AE1944" s="19"/>
      <c r="AG1944" s="137"/>
      <c r="AN1944" s="19"/>
      <c r="AO1944" s="19"/>
      <c r="AP1944" s="19"/>
      <c r="AQ1944" s="19"/>
      <c r="AR1944" s="19"/>
      <c r="AS1944" s="19"/>
      <c r="AT1944" s="19"/>
      <c r="AU1944" s="19"/>
    </row>
    <row r="1945" spans="27:47">
      <c r="AA1945" s="19"/>
      <c r="AB1945" s="19"/>
      <c r="AC1945" s="19"/>
      <c r="AD1945" s="19"/>
      <c r="AE1945" s="19"/>
      <c r="AG1945" s="137"/>
      <c r="AN1945" s="19"/>
      <c r="AO1945" s="19"/>
      <c r="AP1945" s="19"/>
      <c r="AQ1945" s="19"/>
      <c r="AR1945" s="19"/>
      <c r="AS1945" s="19"/>
      <c r="AT1945" s="19"/>
      <c r="AU1945" s="19"/>
    </row>
    <row r="1946" spans="27:47">
      <c r="AA1946" s="19"/>
      <c r="AB1946" s="19"/>
      <c r="AC1946" s="19"/>
      <c r="AD1946" s="19"/>
      <c r="AE1946" s="19"/>
      <c r="AG1946" s="137"/>
      <c r="AN1946" s="19"/>
      <c r="AO1946" s="19"/>
      <c r="AP1946" s="19"/>
      <c r="AQ1946" s="19"/>
      <c r="AR1946" s="19"/>
      <c r="AS1946" s="19"/>
      <c r="AT1946" s="19"/>
      <c r="AU1946" s="19"/>
    </row>
    <row r="1947" spans="27:47">
      <c r="AA1947" s="19"/>
      <c r="AB1947" s="19"/>
      <c r="AC1947" s="19"/>
      <c r="AD1947" s="19"/>
      <c r="AE1947" s="19"/>
      <c r="AG1947" s="137"/>
      <c r="AN1947" s="19"/>
      <c r="AO1947" s="19"/>
      <c r="AP1947" s="19"/>
      <c r="AQ1947" s="19"/>
      <c r="AR1947" s="19"/>
      <c r="AS1947" s="19"/>
      <c r="AT1947" s="19"/>
      <c r="AU1947" s="19"/>
    </row>
    <row r="1948" spans="27:47">
      <c r="AA1948" s="19"/>
      <c r="AB1948" s="19"/>
      <c r="AC1948" s="19"/>
      <c r="AD1948" s="19"/>
      <c r="AE1948" s="19"/>
      <c r="AG1948" s="137"/>
      <c r="AN1948" s="19"/>
      <c r="AO1948" s="19"/>
      <c r="AP1948" s="19"/>
      <c r="AQ1948" s="19"/>
      <c r="AR1948" s="19"/>
      <c r="AS1948" s="19"/>
      <c r="AT1948" s="19"/>
      <c r="AU1948" s="19"/>
    </row>
    <row r="1949" spans="27:47">
      <c r="AA1949" s="19"/>
      <c r="AB1949" s="19"/>
      <c r="AC1949" s="19"/>
      <c r="AD1949" s="19"/>
      <c r="AE1949" s="19"/>
      <c r="AG1949" s="137"/>
      <c r="AN1949" s="19"/>
      <c r="AO1949" s="19"/>
      <c r="AP1949" s="19"/>
      <c r="AQ1949" s="19"/>
      <c r="AR1949" s="19"/>
      <c r="AS1949" s="19"/>
      <c r="AT1949" s="19"/>
      <c r="AU1949" s="19"/>
    </row>
    <row r="1950" spans="27:47">
      <c r="AA1950" s="19"/>
      <c r="AB1950" s="19"/>
      <c r="AC1950" s="19"/>
      <c r="AD1950" s="19"/>
      <c r="AE1950" s="19"/>
      <c r="AG1950" s="137"/>
      <c r="AN1950" s="19"/>
      <c r="AO1950" s="19"/>
      <c r="AP1950" s="19"/>
      <c r="AQ1950" s="19"/>
      <c r="AR1950" s="19"/>
      <c r="AS1950" s="19"/>
      <c r="AT1950" s="19"/>
      <c r="AU1950" s="19"/>
    </row>
    <row r="1951" spans="27:47">
      <c r="AA1951" s="19"/>
      <c r="AB1951" s="19"/>
      <c r="AC1951" s="19"/>
      <c r="AD1951" s="19"/>
      <c r="AE1951" s="19"/>
      <c r="AG1951" s="137"/>
      <c r="AN1951" s="19"/>
      <c r="AO1951" s="19"/>
      <c r="AP1951" s="19"/>
      <c r="AQ1951" s="19"/>
      <c r="AR1951" s="19"/>
      <c r="AS1951" s="19"/>
      <c r="AT1951" s="19"/>
      <c r="AU1951" s="19"/>
    </row>
    <row r="1952" spans="27:47">
      <c r="AA1952" s="19"/>
      <c r="AB1952" s="19"/>
      <c r="AC1952" s="19"/>
      <c r="AD1952" s="19"/>
      <c r="AE1952" s="19"/>
      <c r="AG1952" s="137"/>
      <c r="AN1952" s="19"/>
      <c r="AO1952" s="19"/>
      <c r="AP1952" s="19"/>
      <c r="AQ1952" s="19"/>
      <c r="AR1952" s="19"/>
      <c r="AS1952" s="19"/>
      <c r="AT1952" s="19"/>
      <c r="AU1952" s="19"/>
    </row>
    <row r="1953" spans="27:47">
      <c r="AA1953" s="19"/>
      <c r="AB1953" s="19"/>
      <c r="AC1953" s="19"/>
      <c r="AD1953" s="19"/>
      <c r="AE1953" s="19"/>
      <c r="AG1953" s="137"/>
      <c r="AN1953" s="19"/>
      <c r="AO1953" s="19"/>
      <c r="AP1953" s="19"/>
      <c r="AQ1953" s="19"/>
      <c r="AR1953" s="19"/>
      <c r="AS1953" s="19"/>
      <c r="AT1953" s="19"/>
      <c r="AU1953" s="19"/>
    </row>
    <row r="1954" spans="27:47">
      <c r="AA1954" s="19"/>
      <c r="AB1954" s="19"/>
      <c r="AC1954" s="19"/>
      <c r="AD1954" s="19"/>
      <c r="AE1954" s="19"/>
      <c r="AG1954" s="137"/>
      <c r="AN1954" s="19"/>
      <c r="AO1954" s="19"/>
      <c r="AP1954" s="19"/>
      <c r="AQ1954" s="19"/>
      <c r="AR1954" s="19"/>
      <c r="AS1954" s="19"/>
      <c r="AT1954" s="19"/>
      <c r="AU1954" s="19"/>
    </row>
    <row r="1955" spans="27:47">
      <c r="AA1955" s="19"/>
      <c r="AB1955" s="19"/>
      <c r="AC1955" s="19"/>
      <c r="AD1955" s="19"/>
      <c r="AE1955" s="19"/>
      <c r="AG1955" s="137"/>
      <c r="AN1955" s="19"/>
      <c r="AO1955" s="19"/>
      <c r="AP1955" s="19"/>
      <c r="AQ1955" s="19"/>
      <c r="AR1955" s="19"/>
      <c r="AS1955" s="19"/>
      <c r="AT1955" s="19"/>
      <c r="AU1955" s="19"/>
    </row>
    <row r="1956" spans="27:47">
      <c r="AA1956" s="19"/>
      <c r="AB1956" s="19"/>
      <c r="AC1956" s="19"/>
      <c r="AD1956" s="19"/>
      <c r="AE1956" s="19"/>
      <c r="AG1956" s="137"/>
      <c r="AN1956" s="19"/>
      <c r="AO1956" s="19"/>
      <c r="AP1956" s="19"/>
      <c r="AQ1956" s="19"/>
      <c r="AR1956" s="19"/>
      <c r="AS1956" s="19"/>
      <c r="AT1956" s="19"/>
      <c r="AU1956" s="19"/>
    </row>
    <row r="1957" spans="27:47">
      <c r="AA1957" s="19"/>
      <c r="AB1957" s="19"/>
      <c r="AC1957" s="19"/>
      <c r="AD1957" s="19"/>
      <c r="AE1957" s="19"/>
      <c r="AG1957" s="137"/>
      <c r="AN1957" s="19"/>
      <c r="AO1957" s="19"/>
      <c r="AP1957" s="19"/>
      <c r="AQ1957" s="19"/>
      <c r="AR1957" s="19"/>
      <c r="AS1957" s="19"/>
      <c r="AT1957" s="19"/>
      <c r="AU1957" s="19"/>
    </row>
    <row r="1958" spans="27:47">
      <c r="AA1958" s="19"/>
      <c r="AB1958" s="19"/>
      <c r="AC1958" s="19"/>
      <c r="AD1958" s="19"/>
      <c r="AE1958" s="19"/>
      <c r="AG1958" s="137"/>
      <c r="AN1958" s="19"/>
      <c r="AO1958" s="19"/>
      <c r="AP1958" s="19"/>
      <c r="AQ1958" s="19"/>
      <c r="AR1958" s="19"/>
      <c r="AS1958" s="19"/>
      <c r="AT1958" s="19"/>
      <c r="AU1958" s="19"/>
    </row>
    <row r="1959" spans="27:47">
      <c r="AA1959" s="19"/>
      <c r="AB1959" s="19"/>
      <c r="AC1959" s="19"/>
      <c r="AD1959" s="19"/>
      <c r="AE1959" s="19"/>
      <c r="AG1959" s="137"/>
      <c r="AN1959" s="19"/>
      <c r="AO1959" s="19"/>
      <c r="AP1959" s="19"/>
      <c r="AQ1959" s="19"/>
      <c r="AR1959" s="19"/>
      <c r="AS1959" s="19"/>
      <c r="AT1959" s="19"/>
      <c r="AU1959" s="19"/>
    </row>
    <row r="1960" spans="27:47">
      <c r="AA1960" s="19"/>
      <c r="AB1960" s="19"/>
      <c r="AC1960" s="19"/>
      <c r="AD1960" s="19"/>
      <c r="AE1960" s="19"/>
      <c r="AG1960" s="137"/>
      <c r="AN1960" s="19"/>
      <c r="AO1960" s="19"/>
      <c r="AP1960" s="19"/>
      <c r="AQ1960" s="19"/>
      <c r="AR1960" s="19"/>
      <c r="AS1960" s="19"/>
      <c r="AT1960" s="19"/>
      <c r="AU1960" s="19"/>
    </row>
    <row r="1961" spans="27:47">
      <c r="AA1961" s="19"/>
      <c r="AB1961" s="19"/>
      <c r="AC1961" s="19"/>
      <c r="AD1961" s="19"/>
      <c r="AE1961" s="19"/>
      <c r="AG1961" s="137"/>
      <c r="AN1961" s="19"/>
      <c r="AO1961" s="19"/>
      <c r="AP1961" s="19"/>
      <c r="AQ1961" s="19"/>
      <c r="AR1961" s="19"/>
      <c r="AS1961" s="19"/>
      <c r="AT1961" s="19"/>
      <c r="AU1961" s="19"/>
    </row>
    <row r="1962" spans="27:47">
      <c r="AA1962" s="19"/>
      <c r="AB1962" s="19"/>
      <c r="AC1962" s="19"/>
      <c r="AD1962" s="19"/>
      <c r="AE1962" s="19"/>
      <c r="AG1962" s="137"/>
      <c r="AN1962" s="19"/>
      <c r="AO1962" s="19"/>
      <c r="AP1962" s="19"/>
      <c r="AQ1962" s="19"/>
      <c r="AR1962" s="19"/>
      <c r="AS1962" s="19"/>
      <c r="AT1962" s="19"/>
      <c r="AU1962" s="19"/>
    </row>
    <row r="1963" spans="27:47">
      <c r="AA1963" s="19"/>
      <c r="AB1963" s="19"/>
      <c r="AC1963" s="19"/>
      <c r="AD1963" s="19"/>
      <c r="AE1963" s="19"/>
      <c r="AG1963" s="137"/>
      <c r="AN1963" s="19"/>
      <c r="AO1963" s="19"/>
      <c r="AP1963" s="19"/>
      <c r="AQ1963" s="19"/>
      <c r="AR1963" s="19"/>
      <c r="AS1963" s="19"/>
      <c r="AT1963" s="19"/>
      <c r="AU1963" s="19"/>
    </row>
    <row r="1964" spans="27:47">
      <c r="AA1964" s="19"/>
      <c r="AB1964" s="19"/>
      <c r="AC1964" s="19"/>
      <c r="AD1964" s="19"/>
      <c r="AE1964" s="19"/>
      <c r="AG1964" s="137"/>
      <c r="AN1964" s="19"/>
      <c r="AO1964" s="19"/>
      <c r="AP1964" s="19"/>
      <c r="AQ1964" s="19"/>
      <c r="AR1964" s="19"/>
      <c r="AS1964" s="19"/>
      <c r="AT1964" s="19"/>
      <c r="AU1964" s="19"/>
    </row>
    <row r="1965" spans="27:47">
      <c r="AA1965" s="19"/>
      <c r="AB1965" s="19"/>
      <c r="AC1965" s="19"/>
      <c r="AD1965" s="19"/>
      <c r="AE1965" s="19"/>
      <c r="AG1965" s="137"/>
      <c r="AN1965" s="19"/>
      <c r="AO1965" s="19"/>
      <c r="AP1965" s="19"/>
      <c r="AQ1965" s="19"/>
      <c r="AR1965" s="19"/>
      <c r="AS1965" s="19"/>
      <c r="AT1965" s="19"/>
      <c r="AU1965" s="19"/>
    </row>
    <row r="1966" spans="27:47">
      <c r="AA1966" s="19"/>
      <c r="AB1966" s="19"/>
      <c r="AC1966" s="19"/>
      <c r="AD1966" s="19"/>
      <c r="AE1966" s="19"/>
      <c r="AG1966" s="137"/>
      <c r="AN1966" s="19"/>
      <c r="AO1966" s="19"/>
      <c r="AP1966" s="19"/>
      <c r="AQ1966" s="19"/>
      <c r="AR1966" s="19"/>
      <c r="AS1966" s="19"/>
      <c r="AT1966" s="19"/>
      <c r="AU1966" s="19"/>
    </row>
    <row r="1967" spans="27:47">
      <c r="AA1967" s="19"/>
      <c r="AB1967" s="19"/>
      <c r="AC1967" s="19"/>
      <c r="AD1967" s="19"/>
      <c r="AE1967" s="19"/>
      <c r="AG1967" s="137"/>
      <c r="AN1967" s="19"/>
      <c r="AO1967" s="19"/>
      <c r="AP1967" s="19"/>
      <c r="AQ1967" s="19"/>
      <c r="AR1967" s="19"/>
      <c r="AS1967" s="19"/>
      <c r="AT1967" s="19"/>
      <c r="AU1967" s="19"/>
    </row>
    <row r="1968" spans="27:47">
      <c r="AA1968" s="19"/>
      <c r="AB1968" s="19"/>
      <c r="AC1968" s="19"/>
      <c r="AD1968" s="19"/>
      <c r="AE1968" s="19"/>
      <c r="AG1968" s="137"/>
      <c r="AN1968" s="19"/>
      <c r="AO1968" s="19"/>
      <c r="AP1968" s="19"/>
      <c r="AQ1968" s="19"/>
      <c r="AR1968" s="19"/>
      <c r="AS1968" s="19"/>
      <c r="AT1968" s="19"/>
      <c r="AU1968" s="19"/>
    </row>
    <row r="1969" spans="27:47">
      <c r="AA1969" s="19"/>
      <c r="AB1969" s="19"/>
      <c r="AC1969" s="19"/>
      <c r="AD1969" s="19"/>
      <c r="AE1969" s="19"/>
      <c r="AG1969" s="137"/>
      <c r="AN1969" s="19"/>
      <c r="AO1969" s="19"/>
      <c r="AP1969" s="19"/>
      <c r="AQ1969" s="19"/>
      <c r="AR1969" s="19"/>
      <c r="AS1969" s="19"/>
      <c r="AT1969" s="19"/>
      <c r="AU1969" s="19"/>
    </row>
    <row r="1970" spans="27:47">
      <c r="AA1970" s="19"/>
      <c r="AB1970" s="19"/>
      <c r="AC1970" s="19"/>
      <c r="AD1970" s="19"/>
      <c r="AE1970" s="19"/>
      <c r="AG1970" s="137"/>
      <c r="AN1970" s="19"/>
      <c r="AO1970" s="19"/>
      <c r="AP1970" s="19"/>
      <c r="AQ1970" s="19"/>
      <c r="AR1970" s="19"/>
      <c r="AS1970" s="19"/>
      <c r="AT1970" s="19"/>
      <c r="AU1970" s="19"/>
    </row>
    <row r="1971" spans="27:47">
      <c r="AA1971" s="19"/>
      <c r="AB1971" s="19"/>
      <c r="AC1971" s="19"/>
      <c r="AD1971" s="19"/>
      <c r="AE1971" s="19"/>
      <c r="AG1971" s="137"/>
      <c r="AN1971" s="19"/>
      <c r="AO1971" s="19"/>
      <c r="AP1971" s="19"/>
      <c r="AQ1971" s="19"/>
      <c r="AR1971" s="19"/>
      <c r="AS1971" s="19"/>
      <c r="AT1971" s="19"/>
      <c r="AU1971" s="19"/>
    </row>
    <row r="1972" spans="27:47">
      <c r="AA1972" s="19"/>
      <c r="AB1972" s="19"/>
      <c r="AC1972" s="19"/>
      <c r="AD1972" s="19"/>
      <c r="AE1972" s="19"/>
      <c r="AG1972" s="137"/>
      <c r="AN1972" s="19"/>
      <c r="AO1972" s="19"/>
      <c r="AP1972" s="19"/>
      <c r="AQ1972" s="19"/>
      <c r="AR1972" s="19"/>
      <c r="AS1972" s="19"/>
      <c r="AT1972" s="19"/>
      <c r="AU1972" s="19"/>
    </row>
    <row r="1973" spans="27:47">
      <c r="AA1973" s="19"/>
      <c r="AB1973" s="19"/>
      <c r="AC1973" s="19"/>
      <c r="AD1973" s="19"/>
      <c r="AE1973" s="19"/>
      <c r="AG1973" s="137"/>
      <c r="AN1973" s="19"/>
      <c r="AO1973" s="19"/>
      <c r="AP1973" s="19"/>
      <c r="AQ1973" s="19"/>
      <c r="AR1973" s="19"/>
      <c r="AS1973" s="19"/>
      <c r="AT1973" s="19"/>
      <c r="AU1973" s="19"/>
    </row>
    <row r="1974" spans="27:47">
      <c r="AA1974" s="19"/>
      <c r="AB1974" s="19"/>
      <c r="AC1974" s="19"/>
      <c r="AD1974" s="19"/>
      <c r="AE1974" s="19"/>
      <c r="AG1974" s="137"/>
      <c r="AN1974" s="19"/>
      <c r="AO1974" s="19"/>
      <c r="AP1974" s="19"/>
      <c r="AQ1974" s="19"/>
      <c r="AR1974" s="19"/>
      <c r="AS1974" s="19"/>
      <c r="AT1974" s="19"/>
      <c r="AU1974" s="19"/>
    </row>
    <row r="1975" spans="27:47">
      <c r="AA1975" s="19"/>
      <c r="AB1975" s="19"/>
      <c r="AC1975" s="19"/>
      <c r="AD1975" s="19"/>
      <c r="AE1975" s="19"/>
      <c r="AG1975" s="137"/>
      <c r="AN1975" s="19"/>
      <c r="AO1975" s="19"/>
      <c r="AP1975" s="19"/>
      <c r="AQ1975" s="19"/>
      <c r="AR1975" s="19"/>
      <c r="AS1975" s="19"/>
      <c r="AT1975" s="19"/>
      <c r="AU1975" s="19"/>
    </row>
    <row r="1976" spans="27:47">
      <c r="AA1976" s="19"/>
      <c r="AB1976" s="19"/>
      <c r="AC1976" s="19"/>
      <c r="AD1976" s="19"/>
      <c r="AE1976" s="19"/>
      <c r="AG1976" s="137"/>
      <c r="AN1976" s="19"/>
      <c r="AO1976" s="19"/>
      <c r="AP1976" s="19"/>
      <c r="AQ1976" s="19"/>
      <c r="AR1976" s="19"/>
      <c r="AS1976" s="19"/>
      <c r="AT1976" s="19"/>
      <c r="AU1976" s="19"/>
    </row>
    <row r="1977" spans="27:47">
      <c r="AA1977" s="19"/>
      <c r="AB1977" s="19"/>
      <c r="AC1977" s="19"/>
      <c r="AD1977" s="19"/>
      <c r="AE1977" s="19"/>
      <c r="AG1977" s="137"/>
      <c r="AN1977" s="19"/>
      <c r="AO1977" s="19"/>
      <c r="AP1977" s="19"/>
      <c r="AQ1977" s="19"/>
      <c r="AR1977" s="19"/>
      <c r="AS1977" s="19"/>
      <c r="AT1977" s="19"/>
      <c r="AU1977" s="19"/>
    </row>
    <row r="1978" spans="27:47">
      <c r="AA1978" s="19"/>
      <c r="AB1978" s="19"/>
      <c r="AC1978" s="19"/>
      <c r="AD1978" s="19"/>
      <c r="AE1978" s="19"/>
      <c r="AG1978" s="137"/>
      <c r="AN1978" s="19"/>
      <c r="AO1978" s="19"/>
      <c r="AP1978" s="19"/>
      <c r="AQ1978" s="19"/>
      <c r="AR1978" s="19"/>
      <c r="AS1978" s="19"/>
      <c r="AT1978" s="19"/>
      <c r="AU1978" s="19"/>
    </row>
    <row r="1979" spans="27:47">
      <c r="AA1979" s="19"/>
      <c r="AB1979" s="19"/>
      <c r="AC1979" s="19"/>
      <c r="AD1979" s="19"/>
      <c r="AE1979" s="19"/>
      <c r="AG1979" s="137"/>
      <c r="AN1979" s="19"/>
      <c r="AO1979" s="19"/>
      <c r="AP1979" s="19"/>
      <c r="AQ1979" s="19"/>
      <c r="AR1979" s="19"/>
      <c r="AS1979" s="19"/>
      <c r="AT1979" s="19"/>
      <c r="AU1979" s="19"/>
    </row>
    <row r="1980" spans="27:47">
      <c r="AA1980" s="19"/>
      <c r="AB1980" s="19"/>
      <c r="AC1980" s="19"/>
      <c r="AD1980" s="19"/>
      <c r="AE1980" s="19"/>
      <c r="AG1980" s="137"/>
      <c r="AN1980" s="19"/>
      <c r="AO1980" s="19"/>
      <c r="AP1980" s="19"/>
      <c r="AQ1980" s="19"/>
      <c r="AR1980" s="19"/>
      <c r="AS1980" s="19"/>
      <c r="AT1980" s="19"/>
      <c r="AU1980" s="19"/>
    </row>
    <row r="1981" spans="27:47">
      <c r="AA1981" s="19"/>
      <c r="AB1981" s="19"/>
      <c r="AC1981" s="19"/>
      <c r="AD1981" s="19"/>
      <c r="AE1981" s="19"/>
      <c r="AG1981" s="137"/>
      <c r="AN1981" s="19"/>
      <c r="AO1981" s="19"/>
      <c r="AP1981" s="19"/>
      <c r="AQ1981" s="19"/>
      <c r="AR1981" s="19"/>
      <c r="AS1981" s="19"/>
      <c r="AT1981" s="19"/>
      <c r="AU1981" s="19"/>
    </row>
    <row r="1982" spans="27:47">
      <c r="AA1982" s="19"/>
      <c r="AB1982" s="19"/>
      <c r="AC1982" s="19"/>
      <c r="AD1982" s="19"/>
      <c r="AE1982" s="19"/>
      <c r="AG1982" s="137"/>
      <c r="AN1982" s="19"/>
      <c r="AO1982" s="19"/>
      <c r="AP1982" s="19"/>
      <c r="AQ1982" s="19"/>
      <c r="AR1982" s="19"/>
      <c r="AS1982" s="19"/>
      <c r="AT1982" s="19"/>
      <c r="AU1982" s="19"/>
    </row>
    <row r="1983" spans="27:47">
      <c r="AA1983" s="19"/>
      <c r="AB1983" s="19"/>
      <c r="AC1983" s="19"/>
      <c r="AD1983" s="19"/>
      <c r="AE1983" s="19"/>
      <c r="AG1983" s="137"/>
      <c r="AN1983" s="19"/>
      <c r="AO1983" s="19"/>
      <c r="AP1983" s="19"/>
      <c r="AQ1983" s="19"/>
      <c r="AR1983" s="19"/>
      <c r="AS1983" s="19"/>
      <c r="AT1983" s="19"/>
      <c r="AU1983" s="19"/>
    </row>
    <row r="1984" spans="27:47">
      <c r="AA1984" s="19"/>
      <c r="AB1984" s="19"/>
      <c r="AC1984" s="19"/>
      <c r="AD1984" s="19"/>
      <c r="AE1984" s="19"/>
      <c r="AG1984" s="137"/>
      <c r="AN1984" s="19"/>
      <c r="AO1984" s="19"/>
      <c r="AP1984" s="19"/>
      <c r="AQ1984" s="19"/>
      <c r="AR1984" s="19"/>
      <c r="AS1984" s="19"/>
      <c r="AT1984" s="19"/>
      <c r="AU1984" s="19"/>
    </row>
    <row r="1985" spans="27:47">
      <c r="AA1985" s="19"/>
      <c r="AB1985" s="19"/>
      <c r="AC1985" s="19"/>
      <c r="AD1985" s="19"/>
      <c r="AE1985" s="19"/>
      <c r="AG1985" s="137"/>
      <c r="AN1985" s="19"/>
      <c r="AO1985" s="19"/>
      <c r="AP1985" s="19"/>
      <c r="AQ1985" s="19"/>
      <c r="AR1985" s="19"/>
      <c r="AS1985" s="19"/>
      <c r="AT1985" s="19"/>
      <c r="AU1985" s="19"/>
    </row>
    <row r="1986" spans="27:47">
      <c r="AA1986" s="19"/>
      <c r="AB1986" s="19"/>
      <c r="AC1986" s="19"/>
      <c r="AD1986" s="19"/>
      <c r="AE1986" s="19"/>
      <c r="AG1986" s="137"/>
      <c r="AN1986" s="19"/>
      <c r="AO1986" s="19"/>
      <c r="AP1986" s="19"/>
      <c r="AQ1986" s="19"/>
      <c r="AR1986" s="19"/>
      <c r="AS1986" s="19"/>
      <c r="AT1986" s="19"/>
      <c r="AU1986" s="19"/>
    </row>
    <row r="1987" spans="27:47">
      <c r="AA1987" s="19"/>
      <c r="AB1987" s="19"/>
      <c r="AC1987" s="19"/>
      <c r="AD1987" s="19"/>
      <c r="AE1987" s="19"/>
      <c r="AG1987" s="137"/>
      <c r="AN1987" s="19"/>
      <c r="AO1987" s="19"/>
      <c r="AP1987" s="19"/>
      <c r="AQ1987" s="19"/>
      <c r="AR1987" s="19"/>
      <c r="AS1987" s="19"/>
      <c r="AT1987" s="19"/>
      <c r="AU1987" s="19"/>
    </row>
    <row r="1988" spans="27:47">
      <c r="AA1988" s="19"/>
      <c r="AB1988" s="19"/>
      <c r="AC1988" s="19"/>
      <c r="AD1988" s="19"/>
      <c r="AE1988" s="19"/>
      <c r="AG1988" s="137"/>
      <c r="AN1988" s="19"/>
      <c r="AO1988" s="19"/>
      <c r="AP1988" s="19"/>
      <c r="AQ1988" s="19"/>
      <c r="AR1988" s="19"/>
      <c r="AS1988" s="19"/>
      <c r="AT1988" s="19"/>
      <c r="AU1988" s="19"/>
    </row>
    <row r="1989" spans="27:47">
      <c r="AA1989" s="19"/>
      <c r="AB1989" s="19"/>
      <c r="AC1989" s="19"/>
      <c r="AD1989" s="19"/>
      <c r="AE1989" s="19"/>
      <c r="AG1989" s="137"/>
      <c r="AN1989" s="19"/>
      <c r="AO1989" s="19"/>
      <c r="AP1989" s="19"/>
      <c r="AQ1989" s="19"/>
      <c r="AR1989" s="19"/>
      <c r="AS1989" s="19"/>
      <c r="AT1989" s="19"/>
      <c r="AU1989" s="19"/>
    </row>
    <row r="1990" spans="27:47">
      <c r="AA1990" s="19"/>
      <c r="AB1990" s="19"/>
      <c r="AC1990" s="19"/>
      <c r="AD1990" s="19"/>
      <c r="AE1990" s="19"/>
      <c r="AG1990" s="137"/>
      <c r="AN1990" s="19"/>
      <c r="AO1990" s="19"/>
      <c r="AP1990" s="19"/>
      <c r="AQ1990" s="19"/>
      <c r="AR1990" s="19"/>
      <c r="AS1990" s="19"/>
      <c r="AT1990" s="19"/>
      <c r="AU1990" s="19"/>
    </row>
    <row r="1991" spans="27:47">
      <c r="AA1991" s="19"/>
      <c r="AB1991" s="19"/>
      <c r="AC1991" s="19"/>
      <c r="AD1991" s="19"/>
      <c r="AE1991" s="19"/>
      <c r="AG1991" s="137"/>
      <c r="AN1991" s="19"/>
      <c r="AO1991" s="19"/>
      <c r="AP1991" s="19"/>
      <c r="AQ1991" s="19"/>
      <c r="AR1991" s="19"/>
      <c r="AS1991" s="19"/>
      <c r="AT1991" s="19"/>
      <c r="AU1991" s="19"/>
    </row>
    <row r="1992" spans="27:47">
      <c r="AA1992" s="19"/>
      <c r="AB1992" s="19"/>
      <c r="AC1992" s="19"/>
      <c r="AD1992" s="19"/>
      <c r="AE1992" s="19"/>
      <c r="AG1992" s="137"/>
      <c r="AN1992" s="19"/>
      <c r="AO1992" s="19"/>
      <c r="AP1992" s="19"/>
      <c r="AQ1992" s="19"/>
      <c r="AR1992" s="19"/>
      <c r="AS1992" s="19"/>
      <c r="AT1992" s="19"/>
      <c r="AU1992" s="19"/>
    </row>
    <row r="1993" spans="27:47">
      <c r="AA1993" s="19"/>
      <c r="AB1993" s="19"/>
      <c r="AC1993" s="19"/>
      <c r="AD1993" s="19"/>
      <c r="AE1993" s="19"/>
      <c r="AG1993" s="137"/>
      <c r="AN1993" s="19"/>
      <c r="AO1993" s="19"/>
      <c r="AP1993" s="19"/>
      <c r="AQ1993" s="19"/>
      <c r="AR1993" s="19"/>
      <c r="AS1993" s="19"/>
      <c r="AT1993" s="19"/>
      <c r="AU1993" s="19"/>
    </row>
    <row r="1994" spans="27:47">
      <c r="AA1994" s="19"/>
      <c r="AB1994" s="19"/>
      <c r="AC1994" s="19"/>
      <c r="AD1994" s="19"/>
      <c r="AE1994" s="19"/>
      <c r="AG1994" s="137"/>
      <c r="AN1994" s="19"/>
      <c r="AO1994" s="19"/>
      <c r="AP1994" s="19"/>
      <c r="AQ1994" s="19"/>
      <c r="AR1994" s="19"/>
      <c r="AS1994" s="19"/>
      <c r="AT1994" s="19"/>
      <c r="AU1994" s="19"/>
    </row>
    <row r="1995" spans="27:47">
      <c r="AA1995" s="19"/>
      <c r="AB1995" s="19"/>
      <c r="AC1995" s="19"/>
      <c r="AD1995" s="19"/>
      <c r="AE1995" s="19"/>
      <c r="AG1995" s="137"/>
      <c r="AN1995" s="19"/>
      <c r="AO1995" s="19"/>
      <c r="AP1995" s="19"/>
      <c r="AQ1995" s="19"/>
      <c r="AR1995" s="19"/>
      <c r="AS1995" s="19"/>
      <c r="AT1995" s="19"/>
      <c r="AU1995" s="19"/>
    </row>
    <row r="1996" spans="27:47">
      <c r="AA1996" s="19"/>
      <c r="AB1996" s="19"/>
      <c r="AC1996" s="19"/>
      <c r="AD1996" s="19"/>
      <c r="AE1996" s="19"/>
      <c r="AG1996" s="137"/>
      <c r="AN1996" s="19"/>
      <c r="AO1996" s="19"/>
      <c r="AP1996" s="19"/>
      <c r="AQ1996" s="19"/>
      <c r="AR1996" s="19"/>
      <c r="AS1996" s="19"/>
      <c r="AT1996" s="19"/>
      <c r="AU1996" s="19"/>
    </row>
    <row r="1997" spans="27:47">
      <c r="AA1997" s="19"/>
      <c r="AB1997" s="19"/>
      <c r="AC1997" s="19"/>
      <c r="AD1997" s="19"/>
      <c r="AE1997" s="19"/>
      <c r="AG1997" s="137"/>
      <c r="AN1997" s="19"/>
      <c r="AO1997" s="19"/>
      <c r="AP1997" s="19"/>
      <c r="AQ1997" s="19"/>
      <c r="AR1997" s="19"/>
      <c r="AS1997" s="19"/>
      <c r="AT1997" s="19"/>
      <c r="AU1997" s="19"/>
    </row>
    <row r="1998" spans="27:47">
      <c r="AA1998" s="19"/>
      <c r="AB1998" s="19"/>
      <c r="AC1998" s="19"/>
      <c r="AD1998" s="19"/>
      <c r="AE1998" s="19"/>
      <c r="AG1998" s="137"/>
      <c r="AN1998" s="19"/>
      <c r="AO1998" s="19"/>
      <c r="AP1998" s="19"/>
      <c r="AQ1998" s="19"/>
      <c r="AR1998" s="19"/>
      <c r="AS1998" s="19"/>
      <c r="AT1998" s="19"/>
      <c r="AU1998" s="19"/>
    </row>
    <row r="1999" spans="27:47">
      <c r="AA1999" s="19"/>
      <c r="AB1999" s="19"/>
      <c r="AC1999" s="19"/>
      <c r="AD1999" s="19"/>
      <c r="AE1999" s="19"/>
      <c r="AG1999" s="137"/>
      <c r="AN1999" s="19"/>
      <c r="AO1999" s="19"/>
      <c r="AP1999" s="19"/>
      <c r="AQ1999" s="19"/>
      <c r="AR1999" s="19"/>
      <c r="AS1999" s="19"/>
      <c r="AT1999" s="19"/>
      <c r="AU1999" s="19"/>
    </row>
    <row r="2000" spans="27:47">
      <c r="AA2000" s="19"/>
      <c r="AB2000" s="19"/>
      <c r="AC2000" s="19"/>
      <c r="AD2000" s="19"/>
      <c r="AE2000" s="19"/>
      <c r="AG2000" s="137"/>
      <c r="AN2000" s="19"/>
      <c r="AO2000" s="19"/>
      <c r="AP2000" s="19"/>
      <c r="AQ2000" s="19"/>
      <c r="AR2000" s="19"/>
      <c r="AS2000" s="19"/>
      <c r="AT2000" s="19"/>
      <c r="AU2000" s="19"/>
    </row>
    <row r="2001" spans="27:47">
      <c r="AA2001" s="19"/>
      <c r="AB2001" s="19"/>
      <c r="AC2001" s="19"/>
      <c r="AD2001" s="19"/>
      <c r="AE2001" s="19"/>
      <c r="AG2001" s="137"/>
      <c r="AN2001" s="19"/>
      <c r="AO2001" s="19"/>
      <c r="AP2001" s="19"/>
      <c r="AQ2001" s="19"/>
      <c r="AR2001" s="19"/>
      <c r="AS2001" s="19"/>
      <c r="AT2001" s="19"/>
      <c r="AU2001" s="19"/>
    </row>
    <row r="2002" spans="27:47">
      <c r="AA2002" s="19"/>
      <c r="AB2002" s="19"/>
      <c r="AC2002" s="19"/>
      <c r="AD2002" s="19"/>
      <c r="AE2002" s="19"/>
      <c r="AG2002" s="137"/>
      <c r="AN2002" s="19"/>
      <c r="AO2002" s="19"/>
      <c r="AP2002" s="19"/>
      <c r="AQ2002" s="19"/>
      <c r="AR2002" s="19"/>
      <c r="AS2002" s="19"/>
      <c r="AT2002" s="19"/>
      <c r="AU2002" s="19"/>
    </row>
    <row r="2003" spans="27:47">
      <c r="AA2003" s="19"/>
      <c r="AB2003" s="19"/>
      <c r="AC2003" s="19"/>
      <c r="AD2003" s="19"/>
      <c r="AE2003" s="19"/>
      <c r="AG2003" s="137"/>
      <c r="AN2003" s="19"/>
      <c r="AO2003" s="19"/>
      <c r="AP2003" s="19"/>
      <c r="AQ2003" s="19"/>
      <c r="AR2003" s="19"/>
      <c r="AS2003" s="19"/>
      <c r="AT2003" s="19"/>
      <c r="AU2003" s="19"/>
    </row>
    <row r="2004" spans="27:47">
      <c r="AA2004" s="19"/>
      <c r="AB2004" s="19"/>
      <c r="AC2004" s="19"/>
      <c r="AD2004" s="19"/>
      <c r="AE2004" s="19"/>
      <c r="AG2004" s="137"/>
      <c r="AN2004" s="19"/>
      <c r="AO2004" s="19"/>
      <c r="AP2004" s="19"/>
      <c r="AQ2004" s="19"/>
      <c r="AR2004" s="19"/>
      <c r="AS2004" s="19"/>
      <c r="AT2004" s="19"/>
      <c r="AU2004" s="19"/>
    </row>
    <row r="2005" spans="27:47">
      <c r="AA2005" s="19"/>
      <c r="AB2005" s="19"/>
      <c r="AC2005" s="19"/>
      <c r="AD2005" s="19"/>
      <c r="AE2005" s="19"/>
      <c r="AG2005" s="137"/>
      <c r="AN2005" s="19"/>
      <c r="AO2005" s="19"/>
      <c r="AP2005" s="19"/>
      <c r="AQ2005" s="19"/>
      <c r="AR2005" s="19"/>
      <c r="AS2005" s="19"/>
      <c r="AT2005" s="19"/>
      <c r="AU2005" s="19"/>
    </row>
    <row r="2006" spans="27:47">
      <c r="AA2006" s="19"/>
      <c r="AB2006" s="19"/>
      <c r="AC2006" s="19"/>
      <c r="AD2006" s="19"/>
      <c r="AE2006" s="19"/>
      <c r="AG2006" s="137"/>
      <c r="AN2006" s="19"/>
      <c r="AO2006" s="19"/>
      <c r="AP2006" s="19"/>
      <c r="AQ2006" s="19"/>
      <c r="AR2006" s="19"/>
      <c r="AS2006" s="19"/>
      <c r="AT2006" s="19"/>
      <c r="AU2006" s="19"/>
    </row>
    <row r="2007" spans="27:47">
      <c r="AA2007" s="19"/>
      <c r="AB2007" s="19"/>
      <c r="AC2007" s="19"/>
      <c r="AD2007" s="19"/>
      <c r="AE2007" s="19"/>
      <c r="AG2007" s="137"/>
      <c r="AN2007" s="19"/>
      <c r="AO2007" s="19"/>
      <c r="AP2007" s="19"/>
      <c r="AQ2007" s="19"/>
      <c r="AR2007" s="19"/>
      <c r="AS2007" s="19"/>
      <c r="AT2007" s="19"/>
      <c r="AU2007" s="19"/>
    </row>
    <row r="2008" spans="27:47">
      <c r="AA2008" s="19"/>
      <c r="AB2008" s="19"/>
      <c r="AC2008" s="19"/>
      <c r="AD2008" s="19"/>
      <c r="AE2008" s="19"/>
      <c r="AG2008" s="137"/>
      <c r="AN2008" s="19"/>
      <c r="AO2008" s="19"/>
      <c r="AP2008" s="19"/>
      <c r="AQ2008" s="19"/>
      <c r="AR2008" s="19"/>
      <c r="AS2008" s="19"/>
      <c r="AT2008" s="19"/>
      <c r="AU2008" s="19"/>
    </row>
    <row r="2009" spans="27:47">
      <c r="AA2009" s="19"/>
      <c r="AB2009" s="19"/>
      <c r="AC2009" s="19"/>
      <c r="AD2009" s="19"/>
      <c r="AE2009" s="19"/>
      <c r="AG2009" s="137"/>
      <c r="AN2009" s="19"/>
      <c r="AO2009" s="19"/>
      <c r="AP2009" s="19"/>
      <c r="AQ2009" s="19"/>
      <c r="AR2009" s="19"/>
      <c r="AS2009" s="19"/>
      <c r="AT2009" s="19"/>
      <c r="AU2009" s="19"/>
    </row>
    <row r="2010" spans="27:47">
      <c r="AA2010" s="19"/>
      <c r="AB2010" s="19"/>
      <c r="AC2010" s="19"/>
      <c r="AD2010" s="19"/>
      <c r="AE2010" s="19"/>
      <c r="AG2010" s="137"/>
      <c r="AN2010" s="19"/>
      <c r="AO2010" s="19"/>
      <c r="AP2010" s="19"/>
      <c r="AQ2010" s="19"/>
      <c r="AR2010" s="19"/>
      <c r="AS2010" s="19"/>
      <c r="AT2010" s="19"/>
      <c r="AU2010" s="19"/>
    </row>
    <row r="2011" spans="27:47">
      <c r="AA2011" s="19"/>
      <c r="AB2011" s="19"/>
      <c r="AC2011" s="19"/>
      <c r="AD2011" s="19"/>
      <c r="AE2011" s="19"/>
      <c r="AG2011" s="137"/>
      <c r="AN2011" s="19"/>
      <c r="AO2011" s="19"/>
      <c r="AP2011" s="19"/>
      <c r="AQ2011" s="19"/>
      <c r="AR2011" s="19"/>
      <c r="AS2011" s="19"/>
      <c r="AT2011" s="19"/>
      <c r="AU2011" s="19"/>
    </row>
    <row r="2012" spans="27:47">
      <c r="AA2012" s="19"/>
      <c r="AB2012" s="19"/>
      <c r="AC2012" s="19"/>
      <c r="AD2012" s="19"/>
      <c r="AE2012" s="19"/>
      <c r="AG2012" s="137"/>
      <c r="AN2012" s="19"/>
      <c r="AO2012" s="19"/>
      <c r="AP2012" s="19"/>
      <c r="AQ2012" s="19"/>
      <c r="AR2012" s="19"/>
      <c r="AS2012" s="19"/>
      <c r="AT2012" s="19"/>
      <c r="AU2012" s="19"/>
    </row>
    <row r="2013" spans="27:47">
      <c r="AA2013" s="19"/>
      <c r="AB2013" s="19"/>
      <c r="AC2013" s="19"/>
      <c r="AD2013" s="19"/>
      <c r="AE2013" s="19"/>
      <c r="AG2013" s="137"/>
      <c r="AN2013" s="19"/>
      <c r="AO2013" s="19"/>
      <c r="AP2013" s="19"/>
      <c r="AQ2013" s="19"/>
      <c r="AR2013" s="19"/>
      <c r="AS2013" s="19"/>
      <c r="AT2013" s="19"/>
      <c r="AU2013" s="19"/>
    </row>
    <row r="2014" spans="27:47">
      <c r="AA2014" s="19"/>
      <c r="AB2014" s="19"/>
      <c r="AC2014" s="19"/>
      <c r="AD2014" s="19"/>
      <c r="AE2014" s="19"/>
      <c r="AG2014" s="137"/>
      <c r="AN2014" s="19"/>
      <c r="AO2014" s="19"/>
      <c r="AP2014" s="19"/>
      <c r="AQ2014" s="19"/>
      <c r="AR2014" s="19"/>
      <c r="AS2014" s="19"/>
      <c r="AT2014" s="19"/>
      <c r="AU2014" s="19"/>
    </row>
    <row r="2015" spans="27:47">
      <c r="AA2015" s="19"/>
      <c r="AB2015" s="19"/>
      <c r="AC2015" s="19"/>
      <c r="AD2015" s="19"/>
      <c r="AE2015" s="19"/>
      <c r="AG2015" s="137"/>
      <c r="AN2015" s="19"/>
      <c r="AO2015" s="19"/>
      <c r="AP2015" s="19"/>
      <c r="AQ2015" s="19"/>
      <c r="AR2015" s="19"/>
      <c r="AS2015" s="19"/>
      <c r="AT2015" s="19"/>
      <c r="AU2015" s="19"/>
    </row>
    <row r="2016" spans="27:47">
      <c r="AA2016" s="19"/>
      <c r="AB2016" s="19"/>
      <c r="AC2016" s="19"/>
      <c r="AD2016" s="19"/>
      <c r="AE2016" s="19"/>
      <c r="AG2016" s="137"/>
      <c r="AN2016" s="19"/>
      <c r="AO2016" s="19"/>
      <c r="AP2016" s="19"/>
      <c r="AQ2016" s="19"/>
      <c r="AR2016" s="19"/>
      <c r="AS2016" s="19"/>
      <c r="AT2016" s="19"/>
      <c r="AU2016" s="19"/>
    </row>
    <row r="2017" spans="27:47">
      <c r="AA2017" s="19"/>
      <c r="AB2017" s="19"/>
      <c r="AC2017" s="19"/>
      <c r="AD2017" s="19"/>
      <c r="AE2017" s="19"/>
      <c r="AG2017" s="137"/>
      <c r="AN2017" s="19"/>
      <c r="AO2017" s="19"/>
      <c r="AP2017" s="19"/>
      <c r="AQ2017" s="19"/>
      <c r="AR2017" s="19"/>
      <c r="AS2017" s="19"/>
      <c r="AT2017" s="19"/>
      <c r="AU2017" s="19"/>
    </row>
    <row r="2018" spans="27:47">
      <c r="AA2018" s="19"/>
      <c r="AB2018" s="19"/>
      <c r="AC2018" s="19"/>
      <c r="AD2018" s="19"/>
      <c r="AE2018" s="19"/>
      <c r="AG2018" s="137"/>
      <c r="AN2018" s="19"/>
      <c r="AO2018" s="19"/>
      <c r="AP2018" s="19"/>
      <c r="AQ2018" s="19"/>
      <c r="AR2018" s="19"/>
      <c r="AS2018" s="19"/>
      <c r="AT2018" s="19"/>
      <c r="AU2018" s="19"/>
    </row>
    <row r="2019" spans="27:47">
      <c r="AA2019" s="19"/>
      <c r="AB2019" s="19"/>
      <c r="AC2019" s="19"/>
      <c r="AD2019" s="19"/>
      <c r="AE2019" s="19"/>
      <c r="AG2019" s="137"/>
      <c r="AN2019" s="19"/>
      <c r="AO2019" s="19"/>
      <c r="AP2019" s="19"/>
      <c r="AQ2019" s="19"/>
      <c r="AR2019" s="19"/>
      <c r="AS2019" s="19"/>
      <c r="AT2019" s="19"/>
      <c r="AU2019" s="19"/>
    </row>
    <row r="2020" spans="27:47">
      <c r="AA2020" s="19"/>
      <c r="AB2020" s="19"/>
      <c r="AC2020" s="19"/>
      <c r="AD2020" s="19"/>
      <c r="AE2020" s="19"/>
      <c r="AG2020" s="137"/>
      <c r="AN2020" s="19"/>
      <c r="AO2020" s="19"/>
      <c r="AP2020" s="19"/>
      <c r="AQ2020" s="19"/>
      <c r="AR2020" s="19"/>
      <c r="AS2020" s="19"/>
      <c r="AT2020" s="19"/>
      <c r="AU2020" s="19"/>
    </row>
    <row r="2021" spans="27:47">
      <c r="AA2021" s="19"/>
      <c r="AB2021" s="19"/>
      <c r="AC2021" s="19"/>
      <c r="AD2021" s="19"/>
      <c r="AE2021" s="19"/>
      <c r="AG2021" s="137"/>
      <c r="AN2021" s="19"/>
      <c r="AO2021" s="19"/>
      <c r="AP2021" s="19"/>
      <c r="AQ2021" s="19"/>
      <c r="AR2021" s="19"/>
      <c r="AS2021" s="19"/>
      <c r="AT2021" s="19"/>
      <c r="AU2021" s="19"/>
    </row>
    <row r="2022" spans="27:47">
      <c r="AA2022" s="19"/>
      <c r="AB2022" s="19"/>
      <c r="AC2022" s="19"/>
      <c r="AD2022" s="19"/>
      <c r="AE2022" s="19"/>
      <c r="AG2022" s="137"/>
      <c r="AN2022" s="19"/>
      <c r="AO2022" s="19"/>
      <c r="AP2022" s="19"/>
      <c r="AQ2022" s="19"/>
      <c r="AR2022" s="19"/>
      <c r="AS2022" s="19"/>
      <c r="AT2022" s="19"/>
      <c r="AU2022" s="19"/>
    </row>
    <row r="2023" spans="27:47">
      <c r="AA2023" s="19"/>
      <c r="AB2023" s="19"/>
      <c r="AC2023" s="19"/>
      <c r="AD2023" s="19"/>
      <c r="AE2023" s="19"/>
      <c r="AG2023" s="137"/>
      <c r="AN2023" s="19"/>
      <c r="AO2023" s="19"/>
      <c r="AP2023" s="19"/>
      <c r="AQ2023" s="19"/>
      <c r="AR2023" s="19"/>
      <c r="AS2023" s="19"/>
      <c r="AT2023" s="19"/>
      <c r="AU2023" s="19"/>
    </row>
    <row r="2024" spans="27:47">
      <c r="AA2024" s="19"/>
      <c r="AB2024" s="19"/>
      <c r="AC2024" s="19"/>
      <c r="AD2024" s="19"/>
      <c r="AE2024" s="19"/>
      <c r="AG2024" s="137"/>
      <c r="AN2024" s="19"/>
      <c r="AO2024" s="19"/>
      <c r="AP2024" s="19"/>
      <c r="AQ2024" s="19"/>
      <c r="AR2024" s="19"/>
      <c r="AS2024" s="19"/>
      <c r="AT2024" s="19"/>
      <c r="AU2024" s="19"/>
    </row>
    <row r="2025" spans="27:47">
      <c r="AA2025" s="19"/>
      <c r="AB2025" s="19"/>
      <c r="AC2025" s="19"/>
      <c r="AD2025" s="19"/>
      <c r="AE2025" s="19"/>
      <c r="AG2025" s="137"/>
      <c r="AN2025" s="19"/>
      <c r="AO2025" s="19"/>
      <c r="AP2025" s="19"/>
      <c r="AQ2025" s="19"/>
      <c r="AR2025" s="19"/>
      <c r="AS2025" s="19"/>
      <c r="AT2025" s="19"/>
      <c r="AU2025" s="19"/>
    </row>
    <row r="2026" spans="27:47">
      <c r="AA2026" s="19"/>
      <c r="AB2026" s="19"/>
      <c r="AC2026" s="19"/>
      <c r="AD2026" s="19"/>
      <c r="AE2026" s="19"/>
      <c r="AG2026" s="137"/>
      <c r="AN2026" s="19"/>
      <c r="AO2026" s="19"/>
      <c r="AP2026" s="19"/>
      <c r="AQ2026" s="19"/>
      <c r="AR2026" s="19"/>
      <c r="AS2026" s="19"/>
      <c r="AT2026" s="19"/>
      <c r="AU2026" s="19"/>
    </row>
    <row r="2027" spans="27:47">
      <c r="AA2027" s="19"/>
      <c r="AB2027" s="19"/>
      <c r="AC2027" s="19"/>
      <c r="AD2027" s="19"/>
      <c r="AE2027" s="19"/>
      <c r="AG2027" s="137"/>
      <c r="AN2027" s="19"/>
      <c r="AO2027" s="19"/>
      <c r="AP2027" s="19"/>
      <c r="AQ2027" s="19"/>
      <c r="AR2027" s="19"/>
      <c r="AS2027" s="19"/>
      <c r="AT2027" s="19"/>
      <c r="AU2027" s="19"/>
    </row>
    <row r="2028" spans="27:47">
      <c r="AA2028" s="19"/>
      <c r="AB2028" s="19"/>
      <c r="AC2028" s="19"/>
      <c r="AD2028" s="19"/>
      <c r="AE2028" s="19"/>
      <c r="AG2028" s="137"/>
      <c r="AN2028" s="19"/>
      <c r="AO2028" s="19"/>
      <c r="AP2028" s="19"/>
      <c r="AQ2028" s="19"/>
      <c r="AR2028" s="19"/>
      <c r="AS2028" s="19"/>
      <c r="AT2028" s="19"/>
      <c r="AU2028" s="19"/>
    </row>
    <row r="2029" spans="27:47">
      <c r="AA2029" s="19"/>
      <c r="AB2029" s="19"/>
      <c r="AC2029" s="19"/>
      <c r="AD2029" s="19"/>
      <c r="AE2029" s="19"/>
      <c r="AG2029" s="137"/>
      <c r="AN2029" s="19"/>
      <c r="AO2029" s="19"/>
      <c r="AP2029" s="19"/>
      <c r="AQ2029" s="19"/>
      <c r="AR2029" s="19"/>
      <c r="AS2029" s="19"/>
      <c r="AT2029" s="19"/>
      <c r="AU2029" s="19"/>
    </row>
    <row r="2030" spans="27:47">
      <c r="AA2030" s="19"/>
      <c r="AB2030" s="19"/>
      <c r="AC2030" s="19"/>
      <c r="AD2030" s="19"/>
      <c r="AE2030" s="19"/>
      <c r="AG2030" s="137"/>
      <c r="AN2030" s="19"/>
      <c r="AO2030" s="19"/>
      <c r="AP2030" s="19"/>
      <c r="AQ2030" s="19"/>
      <c r="AR2030" s="19"/>
      <c r="AS2030" s="19"/>
      <c r="AT2030" s="19"/>
      <c r="AU2030" s="19"/>
    </row>
    <row r="2031" spans="27:47">
      <c r="AA2031" s="19"/>
      <c r="AB2031" s="19"/>
      <c r="AC2031" s="19"/>
      <c r="AD2031" s="19"/>
      <c r="AE2031" s="19"/>
      <c r="AG2031" s="137"/>
      <c r="AN2031" s="19"/>
      <c r="AO2031" s="19"/>
      <c r="AP2031" s="19"/>
      <c r="AQ2031" s="19"/>
      <c r="AR2031" s="19"/>
      <c r="AS2031" s="19"/>
      <c r="AT2031" s="19"/>
      <c r="AU2031" s="19"/>
    </row>
    <row r="2032" spans="27:47">
      <c r="AA2032" s="19"/>
      <c r="AB2032" s="19"/>
      <c r="AC2032" s="19"/>
      <c r="AD2032" s="19"/>
      <c r="AE2032" s="19"/>
      <c r="AG2032" s="137"/>
      <c r="AN2032" s="19"/>
      <c r="AO2032" s="19"/>
      <c r="AP2032" s="19"/>
      <c r="AQ2032" s="19"/>
      <c r="AR2032" s="19"/>
      <c r="AS2032" s="19"/>
      <c r="AT2032" s="19"/>
      <c r="AU2032" s="19"/>
    </row>
    <row r="2033" spans="27:47">
      <c r="AA2033" s="19"/>
      <c r="AB2033" s="19"/>
      <c r="AC2033" s="19"/>
      <c r="AD2033" s="19"/>
      <c r="AE2033" s="19"/>
      <c r="AG2033" s="137"/>
      <c r="AN2033" s="19"/>
      <c r="AO2033" s="19"/>
      <c r="AP2033" s="19"/>
      <c r="AQ2033" s="19"/>
      <c r="AR2033" s="19"/>
      <c r="AS2033" s="19"/>
      <c r="AT2033" s="19"/>
      <c r="AU2033" s="19"/>
    </row>
    <row r="2034" spans="27:47">
      <c r="AA2034" s="19"/>
      <c r="AB2034" s="19"/>
      <c r="AC2034" s="19"/>
      <c r="AD2034" s="19"/>
      <c r="AE2034" s="19"/>
      <c r="AG2034" s="137"/>
      <c r="AN2034" s="19"/>
      <c r="AO2034" s="19"/>
      <c r="AP2034" s="19"/>
      <c r="AQ2034" s="19"/>
      <c r="AR2034" s="19"/>
      <c r="AS2034" s="19"/>
      <c r="AT2034" s="19"/>
      <c r="AU2034" s="19"/>
    </row>
    <row r="2035" spans="27:47">
      <c r="AA2035" s="19"/>
      <c r="AB2035" s="19"/>
      <c r="AC2035" s="19"/>
      <c r="AD2035" s="19"/>
      <c r="AE2035" s="19"/>
      <c r="AG2035" s="137"/>
      <c r="AN2035" s="19"/>
      <c r="AO2035" s="19"/>
      <c r="AP2035" s="19"/>
      <c r="AQ2035" s="19"/>
      <c r="AR2035" s="19"/>
      <c r="AS2035" s="19"/>
      <c r="AT2035" s="19"/>
      <c r="AU2035" s="19"/>
    </row>
    <row r="2036" spans="27:47">
      <c r="AA2036" s="19"/>
      <c r="AB2036" s="19"/>
      <c r="AC2036" s="19"/>
      <c r="AD2036" s="19"/>
      <c r="AE2036" s="19"/>
      <c r="AG2036" s="137"/>
      <c r="AN2036" s="19"/>
      <c r="AO2036" s="19"/>
      <c r="AP2036" s="19"/>
      <c r="AQ2036" s="19"/>
      <c r="AR2036" s="19"/>
      <c r="AS2036" s="19"/>
      <c r="AT2036" s="19"/>
      <c r="AU2036" s="19"/>
    </row>
    <row r="2037" spans="27:47">
      <c r="AA2037" s="19"/>
      <c r="AB2037" s="19"/>
      <c r="AC2037" s="19"/>
      <c r="AD2037" s="19"/>
      <c r="AE2037" s="19"/>
      <c r="AG2037" s="137"/>
      <c r="AN2037" s="19"/>
      <c r="AO2037" s="19"/>
      <c r="AP2037" s="19"/>
      <c r="AQ2037" s="19"/>
      <c r="AR2037" s="19"/>
      <c r="AS2037" s="19"/>
      <c r="AT2037" s="19"/>
      <c r="AU2037" s="19"/>
    </row>
    <row r="2038" spans="27:47">
      <c r="AA2038" s="19"/>
      <c r="AB2038" s="19"/>
      <c r="AC2038" s="19"/>
      <c r="AD2038" s="19"/>
      <c r="AE2038" s="19"/>
      <c r="AG2038" s="137"/>
      <c r="AN2038" s="19"/>
      <c r="AO2038" s="19"/>
      <c r="AP2038" s="19"/>
      <c r="AQ2038" s="19"/>
      <c r="AR2038" s="19"/>
      <c r="AS2038" s="19"/>
      <c r="AT2038" s="19"/>
      <c r="AU2038" s="19"/>
    </row>
    <row r="2039" spans="27:47">
      <c r="AA2039" s="19"/>
      <c r="AB2039" s="19"/>
      <c r="AC2039" s="19"/>
      <c r="AD2039" s="19"/>
      <c r="AE2039" s="19"/>
      <c r="AG2039" s="137"/>
      <c r="AN2039" s="19"/>
      <c r="AO2039" s="19"/>
      <c r="AP2039" s="19"/>
      <c r="AQ2039" s="19"/>
      <c r="AR2039" s="19"/>
      <c r="AS2039" s="19"/>
      <c r="AT2039" s="19"/>
      <c r="AU2039" s="19"/>
    </row>
    <row r="2040" spans="27:47">
      <c r="AA2040" s="19"/>
      <c r="AB2040" s="19"/>
      <c r="AC2040" s="19"/>
      <c r="AD2040" s="19"/>
      <c r="AE2040" s="19"/>
      <c r="AG2040" s="137"/>
      <c r="AN2040" s="19"/>
      <c r="AO2040" s="19"/>
      <c r="AP2040" s="19"/>
      <c r="AQ2040" s="19"/>
      <c r="AR2040" s="19"/>
      <c r="AS2040" s="19"/>
      <c r="AT2040" s="19"/>
      <c r="AU2040" s="19"/>
    </row>
    <row r="2041" spans="27:47">
      <c r="AA2041" s="19"/>
      <c r="AB2041" s="19"/>
      <c r="AC2041" s="19"/>
      <c r="AD2041" s="19"/>
      <c r="AE2041" s="19"/>
      <c r="AG2041" s="137"/>
      <c r="AN2041" s="19"/>
      <c r="AO2041" s="19"/>
      <c r="AP2041" s="19"/>
      <c r="AQ2041" s="19"/>
      <c r="AR2041" s="19"/>
      <c r="AS2041" s="19"/>
      <c r="AT2041" s="19"/>
      <c r="AU2041" s="19"/>
    </row>
    <row r="2042" spans="27:47">
      <c r="AA2042" s="19"/>
      <c r="AB2042" s="19"/>
      <c r="AC2042" s="19"/>
      <c r="AD2042" s="19"/>
      <c r="AE2042" s="19"/>
      <c r="AG2042" s="137"/>
      <c r="AN2042" s="19"/>
      <c r="AO2042" s="19"/>
      <c r="AP2042" s="19"/>
      <c r="AQ2042" s="19"/>
      <c r="AR2042" s="19"/>
      <c r="AS2042" s="19"/>
      <c r="AT2042" s="19"/>
      <c r="AU2042" s="19"/>
    </row>
    <row r="2043" spans="27:47">
      <c r="AA2043" s="19"/>
      <c r="AB2043" s="19"/>
      <c r="AC2043" s="19"/>
      <c r="AD2043" s="19"/>
      <c r="AE2043" s="19"/>
      <c r="AG2043" s="137"/>
      <c r="AN2043" s="19"/>
      <c r="AO2043" s="19"/>
      <c r="AP2043" s="19"/>
      <c r="AQ2043" s="19"/>
      <c r="AR2043" s="19"/>
      <c r="AS2043" s="19"/>
      <c r="AT2043" s="19"/>
      <c r="AU2043" s="19"/>
    </row>
    <row r="2044" spans="27:47">
      <c r="AA2044" s="19"/>
      <c r="AB2044" s="19"/>
      <c r="AC2044" s="19"/>
      <c r="AD2044" s="19"/>
      <c r="AE2044" s="19"/>
      <c r="AG2044" s="137"/>
      <c r="AN2044" s="19"/>
      <c r="AO2044" s="19"/>
      <c r="AP2044" s="19"/>
      <c r="AQ2044" s="19"/>
      <c r="AR2044" s="19"/>
      <c r="AS2044" s="19"/>
      <c r="AT2044" s="19"/>
      <c r="AU2044" s="19"/>
    </row>
    <row r="2045" spans="27:47">
      <c r="AA2045" s="19"/>
      <c r="AB2045" s="19"/>
      <c r="AC2045" s="19"/>
      <c r="AD2045" s="19"/>
      <c r="AE2045" s="19"/>
      <c r="AG2045" s="137"/>
      <c r="AN2045" s="19"/>
      <c r="AO2045" s="19"/>
      <c r="AP2045" s="19"/>
      <c r="AQ2045" s="19"/>
      <c r="AR2045" s="19"/>
      <c r="AS2045" s="19"/>
      <c r="AT2045" s="19"/>
      <c r="AU2045" s="19"/>
    </row>
    <row r="2046" spans="27:47">
      <c r="AA2046" s="19"/>
      <c r="AB2046" s="19"/>
      <c r="AC2046" s="19"/>
      <c r="AD2046" s="19"/>
      <c r="AE2046" s="19"/>
      <c r="AG2046" s="137"/>
      <c r="AN2046" s="19"/>
      <c r="AO2046" s="19"/>
      <c r="AP2046" s="19"/>
      <c r="AQ2046" s="19"/>
      <c r="AR2046" s="19"/>
      <c r="AS2046" s="19"/>
      <c r="AT2046" s="19"/>
      <c r="AU2046" s="19"/>
    </row>
    <row r="2047" spans="27:47">
      <c r="AA2047" s="19"/>
      <c r="AB2047" s="19"/>
      <c r="AC2047" s="19"/>
      <c r="AD2047" s="19"/>
      <c r="AE2047" s="19"/>
      <c r="AG2047" s="137"/>
      <c r="AN2047" s="19"/>
      <c r="AO2047" s="19"/>
      <c r="AP2047" s="19"/>
      <c r="AQ2047" s="19"/>
      <c r="AR2047" s="19"/>
      <c r="AS2047" s="19"/>
      <c r="AT2047" s="19"/>
      <c r="AU2047" s="19"/>
    </row>
    <row r="2048" spans="27:47">
      <c r="AA2048" s="19"/>
      <c r="AB2048" s="19"/>
      <c r="AC2048" s="19"/>
      <c r="AD2048" s="19"/>
      <c r="AE2048" s="19"/>
      <c r="AG2048" s="137"/>
      <c r="AN2048" s="19"/>
      <c r="AO2048" s="19"/>
      <c r="AP2048" s="19"/>
      <c r="AQ2048" s="19"/>
      <c r="AR2048" s="19"/>
      <c r="AS2048" s="19"/>
      <c r="AT2048" s="19"/>
      <c r="AU2048" s="19"/>
    </row>
    <row r="2049" spans="27:47">
      <c r="AA2049" s="19"/>
      <c r="AB2049" s="19"/>
      <c r="AC2049" s="19"/>
      <c r="AD2049" s="19"/>
      <c r="AE2049" s="19"/>
      <c r="AG2049" s="137"/>
      <c r="AN2049" s="19"/>
      <c r="AO2049" s="19"/>
      <c r="AP2049" s="19"/>
      <c r="AQ2049" s="19"/>
      <c r="AR2049" s="19"/>
      <c r="AS2049" s="19"/>
      <c r="AT2049" s="19"/>
      <c r="AU2049" s="19"/>
    </row>
    <row r="2050" spans="27:47">
      <c r="AA2050" s="19"/>
      <c r="AB2050" s="19"/>
      <c r="AC2050" s="19"/>
      <c r="AD2050" s="19"/>
      <c r="AE2050" s="19"/>
      <c r="AG2050" s="137"/>
      <c r="AN2050" s="19"/>
      <c r="AO2050" s="19"/>
      <c r="AP2050" s="19"/>
      <c r="AQ2050" s="19"/>
      <c r="AR2050" s="19"/>
      <c r="AS2050" s="19"/>
      <c r="AT2050" s="19"/>
      <c r="AU2050" s="19"/>
    </row>
    <row r="2051" spans="27:47">
      <c r="AA2051" s="19"/>
      <c r="AB2051" s="19"/>
      <c r="AC2051" s="19"/>
      <c r="AD2051" s="19"/>
      <c r="AE2051" s="19"/>
      <c r="AG2051" s="137"/>
      <c r="AN2051" s="19"/>
      <c r="AO2051" s="19"/>
      <c r="AP2051" s="19"/>
      <c r="AQ2051" s="19"/>
      <c r="AR2051" s="19"/>
      <c r="AS2051" s="19"/>
      <c r="AT2051" s="19"/>
      <c r="AU2051" s="19"/>
    </row>
    <row r="2052" spans="27:47">
      <c r="AA2052" s="19"/>
      <c r="AB2052" s="19"/>
      <c r="AC2052" s="19"/>
      <c r="AD2052" s="19"/>
      <c r="AE2052" s="19"/>
      <c r="AG2052" s="137"/>
      <c r="AN2052" s="19"/>
      <c r="AO2052" s="19"/>
      <c r="AP2052" s="19"/>
      <c r="AQ2052" s="19"/>
      <c r="AR2052" s="19"/>
      <c r="AS2052" s="19"/>
      <c r="AT2052" s="19"/>
      <c r="AU2052" s="19"/>
    </row>
    <row r="2053" spans="27:47">
      <c r="AA2053" s="19"/>
      <c r="AB2053" s="19"/>
      <c r="AC2053" s="19"/>
      <c r="AD2053" s="19"/>
      <c r="AE2053" s="19"/>
      <c r="AG2053" s="137"/>
      <c r="AN2053" s="19"/>
      <c r="AO2053" s="19"/>
      <c r="AP2053" s="19"/>
      <c r="AQ2053" s="19"/>
      <c r="AR2053" s="19"/>
      <c r="AS2053" s="19"/>
      <c r="AT2053" s="19"/>
      <c r="AU2053" s="19"/>
    </row>
    <row r="2054" spans="27:47">
      <c r="AA2054" s="19"/>
      <c r="AB2054" s="19"/>
      <c r="AC2054" s="19"/>
      <c r="AD2054" s="19"/>
      <c r="AE2054" s="19"/>
      <c r="AG2054" s="137"/>
      <c r="AN2054" s="19"/>
      <c r="AO2054" s="19"/>
      <c r="AP2054" s="19"/>
      <c r="AQ2054" s="19"/>
      <c r="AR2054" s="19"/>
      <c r="AS2054" s="19"/>
      <c r="AT2054" s="19"/>
      <c r="AU2054" s="19"/>
    </row>
    <row r="2055" spans="27:47">
      <c r="AA2055" s="19"/>
      <c r="AB2055" s="19"/>
      <c r="AC2055" s="19"/>
      <c r="AD2055" s="19"/>
      <c r="AE2055" s="19"/>
      <c r="AG2055" s="137"/>
      <c r="AN2055" s="19"/>
      <c r="AO2055" s="19"/>
      <c r="AP2055" s="19"/>
      <c r="AQ2055" s="19"/>
      <c r="AR2055" s="19"/>
      <c r="AS2055" s="19"/>
      <c r="AT2055" s="19"/>
      <c r="AU2055" s="19"/>
    </row>
    <row r="2056" spans="27:47">
      <c r="AA2056" s="19"/>
      <c r="AB2056" s="19"/>
      <c r="AC2056" s="19"/>
      <c r="AD2056" s="19"/>
      <c r="AE2056" s="19"/>
      <c r="AG2056" s="137"/>
      <c r="AN2056" s="19"/>
      <c r="AO2056" s="19"/>
      <c r="AP2056" s="19"/>
      <c r="AQ2056" s="19"/>
      <c r="AR2056" s="19"/>
      <c r="AS2056" s="19"/>
      <c r="AT2056" s="19"/>
      <c r="AU2056" s="19"/>
    </row>
    <row r="2057" spans="27:47">
      <c r="AA2057" s="19"/>
      <c r="AB2057" s="19"/>
      <c r="AC2057" s="19"/>
      <c r="AD2057" s="19"/>
      <c r="AE2057" s="19"/>
      <c r="AG2057" s="137"/>
      <c r="AN2057" s="19"/>
      <c r="AO2057" s="19"/>
      <c r="AP2057" s="19"/>
      <c r="AQ2057" s="19"/>
      <c r="AR2057" s="19"/>
      <c r="AS2057" s="19"/>
      <c r="AT2057" s="19"/>
      <c r="AU2057" s="19"/>
    </row>
    <row r="2058" spans="27:47">
      <c r="AA2058" s="19"/>
      <c r="AB2058" s="19"/>
      <c r="AC2058" s="19"/>
      <c r="AD2058" s="19"/>
      <c r="AE2058" s="19"/>
      <c r="AG2058" s="137"/>
      <c r="AN2058" s="19"/>
      <c r="AO2058" s="19"/>
      <c r="AP2058" s="19"/>
      <c r="AQ2058" s="19"/>
      <c r="AR2058" s="19"/>
      <c r="AS2058" s="19"/>
      <c r="AT2058" s="19"/>
      <c r="AU2058" s="19"/>
    </row>
    <row r="2059" spans="27:47">
      <c r="AA2059" s="19"/>
      <c r="AB2059" s="19"/>
      <c r="AC2059" s="19"/>
      <c r="AD2059" s="19"/>
      <c r="AE2059" s="19"/>
      <c r="AG2059" s="137"/>
      <c r="AN2059" s="19"/>
      <c r="AO2059" s="19"/>
      <c r="AP2059" s="19"/>
      <c r="AQ2059" s="19"/>
      <c r="AR2059" s="19"/>
      <c r="AS2059" s="19"/>
      <c r="AT2059" s="19"/>
      <c r="AU2059" s="19"/>
    </row>
    <row r="2060" spans="27:47">
      <c r="AA2060" s="19"/>
      <c r="AB2060" s="19"/>
      <c r="AC2060" s="19"/>
      <c r="AD2060" s="19"/>
      <c r="AE2060" s="19"/>
      <c r="AG2060" s="137"/>
      <c r="AN2060" s="19"/>
      <c r="AO2060" s="19"/>
      <c r="AP2060" s="19"/>
      <c r="AQ2060" s="19"/>
      <c r="AR2060" s="19"/>
      <c r="AS2060" s="19"/>
      <c r="AT2060" s="19"/>
      <c r="AU2060" s="19"/>
    </row>
    <row r="2061" spans="27:47">
      <c r="AA2061" s="19"/>
      <c r="AB2061" s="19"/>
      <c r="AC2061" s="19"/>
      <c r="AD2061" s="19"/>
      <c r="AE2061" s="19"/>
      <c r="AG2061" s="137"/>
      <c r="AN2061" s="19"/>
      <c r="AO2061" s="19"/>
      <c r="AP2061" s="19"/>
      <c r="AQ2061" s="19"/>
      <c r="AR2061" s="19"/>
      <c r="AS2061" s="19"/>
      <c r="AT2061" s="19"/>
      <c r="AU2061" s="19"/>
    </row>
    <row r="2062" spans="27:47">
      <c r="AA2062" s="19"/>
      <c r="AB2062" s="19"/>
      <c r="AC2062" s="19"/>
      <c r="AD2062" s="19"/>
      <c r="AE2062" s="19"/>
      <c r="AG2062" s="137"/>
      <c r="AN2062" s="19"/>
      <c r="AO2062" s="19"/>
      <c r="AP2062" s="19"/>
      <c r="AQ2062" s="19"/>
      <c r="AR2062" s="19"/>
      <c r="AS2062" s="19"/>
      <c r="AT2062" s="19"/>
      <c r="AU2062" s="19"/>
    </row>
    <row r="2063" spans="27:47">
      <c r="AA2063" s="19"/>
      <c r="AB2063" s="19"/>
      <c r="AC2063" s="19"/>
      <c r="AD2063" s="19"/>
      <c r="AE2063" s="19"/>
      <c r="AG2063" s="137"/>
      <c r="AN2063" s="19"/>
      <c r="AO2063" s="19"/>
      <c r="AP2063" s="19"/>
      <c r="AQ2063" s="19"/>
      <c r="AR2063" s="19"/>
      <c r="AS2063" s="19"/>
      <c r="AT2063" s="19"/>
      <c r="AU2063" s="19"/>
    </row>
    <row r="2064" spans="27:47">
      <c r="AA2064" s="19"/>
      <c r="AB2064" s="19"/>
      <c r="AC2064" s="19"/>
      <c r="AD2064" s="19"/>
      <c r="AE2064" s="19"/>
      <c r="AG2064" s="137"/>
      <c r="AN2064" s="19"/>
      <c r="AO2064" s="19"/>
      <c r="AP2064" s="19"/>
      <c r="AQ2064" s="19"/>
      <c r="AR2064" s="19"/>
      <c r="AS2064" s="19"/>
      <c r="AT2064" s="19"/>
      <c r="AU2064" s="19"/>
    </row>
    <row r="2065" spans="27:47">
      <c r="AA2065" s="19"/>
      <c r="AB2065" s="19"/>
      <c r="AC2065" s="19"/>
      <c r="AD2065" s="19"/>
      <c r="AE2065" s="19"/>
      <c r="AG2065" s="137"/>
      <c r="AN2065" s="19"/>
      <c r="AO2065" s="19"/>
      <c r="AP2065" s="19"/>
      <c r="AQ2065" s="19"/>
      <c r="AR2065" s="19"/>
      <c r="AS2065" s="19"/>
      <c r="AT2065" s="19"/>
      <c r="AU2065" s="19"/>
    </row>
    <row r="2066" spans="27:47">
      <c r="AA2066" s="19"/>
      <c r="AB2066" s="19"/>
      <c r="AC2066" s="19"/>
      <c r="AD2066" s="19"/>
      <c r="AE2066" s="19"/>
      <c r="AG2066" s="137"/>
      <c r="AN2066" s="19"/>
      <c r="AO2066" s="19"/>
      <c r="AP2066" s="19"/>
      <c r="AQ2066" s="19"/>
      <c r="AR2066" s="19"/>
      <c r="AS2066" s="19"/>
      <c r="AT2066" s="19"/>
      <c r="AU2066" s="19"/>
    </row>
    <row r="2067" spans="27:47">
      <c r="AA2067" s="19"/>
      <c r="AB2067" s="19"/>
      <c r="AC2067" s="19"/>
      <c r="AD2067" s="19"/>
      <c r="AE2067" s="19"/>
      <c r="AG2067" s="137"/>
      <c r="AN2067" s="19"/>
      <c r="AO2067" s="19"/>
      <c r="AP2067" s="19"/>
      <c r="AQ2067" s="19"/>
      <c r="AR2067" s="19"/>
      <c r="AS2067" s="19"/>
      <c r="AT2067" s="19"/>
      <c r="AU2067" s="19"/>
    </row>
    <row r="2068" spans="27:47">
      <c r="AA2068" s="19"/>
      <c r="AB2068" s="19"/>
      <c r="AC2068" s="19"/>
      <c r="AD2068" s="19"/>
      <c r="AE2068" s="19"/>
      <c r="AG2068" s="137"/>
      <c r="AN2068" s="19"/>
      <c r="AO2068" s="19"/>
      <c r="AP2068" s="19"/>
      <c r="AQ2068" s="19"/>
      <c r="AR2068" s="19"/>
      <c r="AS2068" s="19"/>
      <c r="AT2068" s="19"/>
      <c r="AU2068" s="19"/>
    </row>
    <row r="2069" spans="27:47">
      <c r="AA2069" s="19"/>
      <c r="AB2069" s="19"/>
      <c r="AC2069" s="19"/>
      <c r="AD2069" s="19"/>
      <c r="AE2069" s="19"/>
      <c r="AG2069" s="137"/>
      <c r="AN2069" s="19"/>
      <c r="AO2069" s="19"/>
      <c r="AP2069" s="19"/>
      <c r="AQ2069" s="19"/>
      <c r="AR2069" s="19"/>
      <c r="AS2069" s="19"/>
      <c r="AT2069" s="19"/>
      <c r="AU2069" s="19"/>
    </row>
    <row r="2070" spans="27:47">
      <c r="AA2070" s="19"/>
      <c r="AB2070" s="19"/>
      <c r="AC2070" s="19"/>
      <c r="AD2070" s="19"/>
      <c r="AE2070" s="19"/>
      <c r="AG2070" s="137"/>
      <c r="AN2070" s="19"/>
      <c r="AO2070" s="19"/>
      <c r="AP2070" s="19"/>
      <c r="AQ2070" s="19"/>
      <c r="AR2070" s="19"/>
      <c r="AS2070" s="19"/>
      <c r="AT2070" s="19"/>
      <c r="AU2070" s="19"/>
    </row>
    <row r="2071" spans="27:47">
      <c r="AA2071" s="19"/>
      <c r="AB2071" s="19"/>
      <c r="AC2071" s="19"/>
      <c r="AD2071" s="19"/>
      <c r="AE2071" s="19"/>
      <c r="AF2071" s="22"/>
      <c r="AG2071" s="137"/>
      <c r="AN2071" s="19"/>
      <c r="AO2071" s="19"/>
      <c r="AP2071" s="19"/>
      <c r="AQ2071" s="19"/>
      <c r="AR2071" s="19"/>
      <c r="AS2071" s="19"/>
      <c r="AT2071" s="19"/>
      <c r="AU2071" s="19"/>
    </row>
    <row r="2072" spans="27:47">
      <c r="AA2072" s="19"/>
      <c r="AB2072" s="19"/>
      <c r="AC2072" s="19"/>
      <c r="AD2072" s="19"/>
      <c r="AE2072" s="19"/>
      <c r="AF2072" s="22"/>
      <c r="AG2072" s="137"/>
      <c r="AN2072" s="19"/>
      <c r="AO2072" s="19"/>
      <c r="AP2072" s="19"/>
      <c r="AQ2072" s="19"/>
      <c r="AR2072" s="19"/>
      <c r="AS2072" s="19"/>
      <c r="AT2072" s="19"/>
      <c r="AU2072" s="19"/>
    </row>
    <row r="2073" spans="27:47">
      <c r="AA2073" s="19"/>
      <c r="AB2073" s="19"/>
      <c r="AC2073" s="19"/>
      <c r="AD2073" s="19"/>
      <c r="AE2073" s="19"/>
      <c r="AF2073" s="22"/>
      <c r="AG2073" s="137"/>
      <c r="AN2073" s="19"/>
      <c r="AO2073" s="19"/>
      <c r="AP2073" s="19"/>
      <c r="AQ2073" s="19"/>
      <c r="AR2073" s="19"/>
      <c r="AS2073" s="19"/>
      <c r="AT2073" s="19"/>
      <c r="AU2073" s="19"/>
    </row>
    <row r="2074" spans="27:47">
      <c r="AA2074" s="19"/>
      <c r="AB2074" s="19"/>
      <c r="AC2074" s="19"/>
      <c r="AD2074" s="19"/>
      <c r="AE2074" s="19"/>
      <c r="AF2074" s="22"/>
      <c r="AG2074" s="137"/>
      <c r="AN2074" s="19"/>
      <c r="AO2074" s="19"/>
      <c r="AP2074" s="19"/>
      <c r="AQ2074" s="19"/>
      <c r="AR2074" s="19"/>
      <c r="AS2074" s="19"/>
      <c r="AT2074" s="19"/>
      <c r="AU2074" s="19"/>
    </row>
    <row r="2075" spans="27:47">
      <c r="AA2075" s="19"/>
      <c r="AB2075" s="19"/>
      <c r="AC2075" s="19"/>
      <c r="AD2075" s="19"/>
      <c r="AE2075" s="19"/>
      <c r="AF2075" s="22"/>
      <c r="AG2075" s="137"/>
      <c r="AN2075" s="19"/>
      <c r="AO2075" s="19"/>
      <c r="AP2075" s="19"/>
      <c r="AQ2075" s="19"/>
      <c r="AR2075" s="19"/>
      <c r="AS2075" s="19"/>
      <c r="AT2075" s="19"/>
      <c r="AU2075" s="19"/>
    </row>
    <row r="2076" spans="27:47">
      <c r="AA2076" s="19"/>
      <c r="AB2076" s="19"/>
      <c r="AC2076" s="19"/>
      <c r="AD2076" s="19"/>
      <c r="AE2076" s="19"/>
      <c r="AF2076" s="22"/>
      <c r="AG2076" s="137"/>
      <c r="AN2076" s="19"/>
      <c r="AO2076" s="19"/>
      <c r="AP2076" s="19"/>
      <c r="AQ2076" s="19"/>
      <c r="AR2076" s="19"/>
      <c r="AS2076" s="19"/>
      <c r="AT2076" s="19"/>
      <c r="AU2076" s="19"/>
    </row>
    <row r="2077" spans="27:47">
      <c r="AA2077" s="19"/>
      <c r="AB2077" s="19"/>
      <c r="AC2077" s="19"/>
      <c r="AD2077" s="19"/>
      <c r="AE2077" s="19"/>
      <c r="AF2077" s="22"/>
      <c r="AG2077" s="137"/>
      <c r="AN2077" s="19"/>
      <c r="AO2077" s="19"/>
      <c r="AP2077" s="19"/>
      <c r="AQ2077" s="19"/>
      <c r="AR2077" s="19"/>
      <c r="AS2077" s="19"/>
      <c r="AT2077" s="19"/>
      <c r="AU2077" s="19"/>
    </row>
    <row r="2078" spans="27:47">
      <c r="AA2078" s="19"/>
      <c r="AB2078" s="19"/>
      <c r="AC2078" s="19"/>
      <c r="AD2078" s="19"/>
      <c r="AE2078" s="19"/>
      <c r="AF2078" s="22"/>
      <c r="AG2078" s="137"/>
      <c r="AN2078" s="19"/>
      <c r="AO2078" s="19"/>
      <c r="AP2078" s="19"/>
      <c r="AQ2078" s="19"/>
      <c r="AR2078" s="19"/>
      <c r="AS2078" s="19"/>
      <c r="AT2078" s="19"/>
      <c r="AU2078" s="19"/>
    </row>
    <row r="2079" spans="27:47">
      <c r="AA2079" s="19"/>
      <c r="AB2079" s="19"/>
      <c r="AC2079" s="19"/>
      <c r="AD2079" s="19"/>
      <c r="AE2079" s="19"/>
      <c r="AF2079" s="22"/>
      <c r="AG2079" s="137"/>
      <c r="AN2079" s="19"/>
      <c r="AO2079" s="19"/>
      <c r="AP2079" s="19"/>
      <c r="AQ2079" s="19"/>
      <c r="AR2079" s="19"/>
      <c r="AS2079" s="19"/>
      <c r="AT2079" s="19"/>
      <c r="AU2079" s="19"/>
    </row>
    <row r="2080" spans="27:47">
      <c r="AA2080" s="19"/>
      <c r="AB2080" s="19"/>
      <c r="AC2080" s="19"/>
      <c r="AD2080" s="19"/>
      <c r="AE2080" s="19"/>
      <c r="AF2080" s="22"/>
      <c r="AG2080" s="137"/>
      <c r="AN2080" s="19"/>
      <c r="AO2080" s="19"/>
      <c r="AP2080" s="19"/>
      <c r="AQ2080" s="19"/>
      <c r="AR2080" s="19"/>
      <c r="AS2080" s="19"/>
      <c r="AT2080" s="19"/>
      <c r="AU2080" s="19"/>
    </row>
    <row r="2081" spans="27:47">
      <c r="AA2081" s="19"/>
      <c r="AB2081" s="19"/>
      <c r="AC2081" s="19"/>
      <c r="AD2081" s="19"/>
      <c r="AE2081" s="19"/>
      <c r="AF2081" s="22"/>
      <c r="AG2081" s="137"/>
      <c r="AN2081" s="19"/>
      <c r="AO2081" s="19"/>
      <c r="AP2081" s="19"/>
      <c r="AQ2081" s="19"/>
      <c r="AR2081" s="19"/>
      <c r="AS2081" s="19"/>
      <c r="AT2081" s="19"/>
      <c r="AU2081" s="19"/>
    </row>
    <row r="2082" spans="27:47">
      <c r="AA2082" s="19"/>
      <c r="AB2082" s="19"/>
      <c r="AC2082" s="19"/>
      <c r="AD2082" s="19"/>
      <c r="AE2082" s="19"/>
      <c r="AF2082" s="22"/>
      <c r="AG2082" s="137"/>
      <c r="AN2082" s="19"/>
      <c r="AO2082" s="19"/>
      <c r="AP2082" s="19"/>
      <c r="AQ2082" s="19"/>
      <c r="AR2082" s="19"/>
      <c r="AS2082" s="19"/>
      <c r="AT2082" s="19"/>
      <c r="AU2082" s="19"/>
    </row>
    <row r="2083" spans="27:47">
      <c r="AA2083" s="19"/>
      <c r="AB2083" s="19"/>
      <c r="AC2083" s="19"/>
      <c r="AD2083" s="19"/>
      <c r="AE2083" s="19"/>
      <c r="AF2083" s="22"/>
      <c r="AG2083" s="137"/>
      <c r="AN2083" s="19"/>
      <c r="AO2083" s="19"/>
      <c r="AP2083" s="19"/>
      <c r="AQ2083" s="19"/>
      <c r="AR2083" s="19"/>
      <c r="AS2083" s="19"/>
      <c r="AT2083" s="19"/>
      <c r="AU2083" s="19"/>
    </row>
    <row r="2084" spans="27:47">
      <c r="AA2084" s="19"/>
      <c r="AB2084" s="19"/>
      <c r="AC2084" s="19"/>
      <c r="AD2084" s="19"/>
      <c r="AE2084" s="19"/>
      <c r="AF2084" s="22"/>
      <c r="AG2084" s="137"/>
      <c r="AN2084" s="19"/>
      <c r="AO2084" s="19"/>
      <c r="AP2084" s="19"/>
      <c r="AQ2084" s="19"/>
      <c r="AR2084" s="19"/>
      <c r="AS2084" s="19"/>
      <c r="AT2084" s="19"/>
      <c r="AU2084" s="19"/>
    </row>
    <row r="2085" spans="27:47">
      <c r="AA2085" s="19"/>
      <c r="AB2085" s="19"/>
      <c r="AC2085" s="19"/>
      <c r="AD2085" s="19"/>
      <c r="AE2085" s="19"/>
      <c r="AF2085" s="22"/>
      <c r="AG2085" s="137"/>
      <c r="AN2085" s="19"/>
      <c r="AO2085" s="19"/>
      <c r="AP2085" s="19"/>
      <c r="AQ2085" s="19"/>
      <c r="AR2085" s="19"/>
      <c r="AS2085" s="19"/>
      <c r="AT2085" s="19"/>
      <c r="AU2085" s="19"/>
    </row>
    <row r="2086" spans="27:47">
      <c r="AA2086" s="19"/>
      <c r="AB2086" s="19"/>
      <c r="AC2086" s="19"/>
      <c r="AD2086" s="19"/>
      <c r="AE2086" s="19"/>
      <c r="AF2086" s="22"/>
      <c r="AG2086" s="137"/>
      <c r="AN2086" s="19"/>
      <c r="AO2086" s="19"/>
      <c r="AP2086" s="19"/>
      <c r="AQ2086" s="19"/>
      <c r="AR2086" s="19"/>
      <c r="AS2086" s="19"/>
      <c r="AT2086" s="19"/>
      <c r="AU2086" s="19"/>
    </row>
    <row r="2087" spans="27:47">
      <c r="AA2087" s="19"/>
      <c r="AB2087" s="19"/>
      <c r="AC2087" s="19"/>
      <c r="AD2087" s="19"/>
      <c r="AE2087" s="19"/>
      <c r="AF2087" s="22"/>
      <c r="AG2087" s="137"/>
      <c r="AN2087" s="19"/>
      <c r="AO2087" s="19"/>
      <c r="AP2087" s="19"/>
      <c r="AQ2087" s="19"/>
      <c r="AR2087" s="19"/>
      <c r="AS2087" s="19"/>
      <c r="AT2087" s="19"/>
      <c r="AU2087" s="19"/>
    </row>
    <row r="2088" spans="27:47">
      <c r="AA2088" s="19"/>
      <c r="AB2088" s="19"/>
      <c r="AC2088" s="19"/>
      <c r="AD2088" s="19"/>
      <c r="AE2088" s="19"/>
      <c r="AF2088" s="22"/>
      <c r="AG2088" s="137"/>
      <c r="AN2088" s="19"/>
      <c r="AO2088" s="19"/>
      <c r="AP2088" s="19"/>
      <c r="AQ2088" s="19"/>
      <c r="AR2088" s="19"/>
      <c r="AS2088" s="19"/>
      <c r="AT2088" s="19"/>
      <c r="AU2088" s="19"/>
    </row>
    <row r="2089" spans="27:47">
      <c r="AA2089" s="19"/>
      <c r="AB2089" s="19"/>
      <c r="AC2089" s="19"/>
      <c r="AD2089" s="19"/>
      <c r="AE2089" s="19"/>
      <c r="AF2089" s="22"/>
      <c r="AG2089" s="137"/>
      <c r="AN2089" s="19"/>
      <c r="AO2089" s="19"/>
      <c r="AP2089" s="19"/>
      <c r="AQ2089" s="19"/>
      <c r="AR2089" s="19"/>
      <c r="AS2089" s="19"/>
      <c r="AT2089" s="19"/>
      <c r="AU2089" s="19"/>
    </row>
    <row r="2090" spans="27:47">
      <c r="AA2090" s="19"/>
      <c r="AB2090" s="19"/>
      <c r="AC2090" s="19"/>
      <c r="AD2090" s="19"/>
      <c r="AE2090" s="19"/>
      <c r="AF2090" s="22"/>
      <c r="AG2090" s="137"/>
      <c r="AN2090" s="19"/>
      <c r="AO2090" s="19"/>
      <c r="AP2090" s="19"/>
      <c r="AQ2090" s="19"/>
      <c r="AR2090" s="19"/>
      <c r="AS2090" s="19"/>
      <c r="AT2090" s="19"/>
      <c r="AU2090" s="19"/>
    </row>
    <row r="2091" spans="27:47">
      <c r="AA2091" s="19"/>
      <c r="AB2091" s="19"/>
      <c r="AC2091" s="19"/>
      <c r="AD2091" s="19"/>
      <c r="AE2091" s="19"/>
      <c r="AF2091" s="22"/>
      <c r="AG2091" s="137"/>
      <c r="AN2091" s="19"/>
      <c r="AO2091" s="19"/>
      <c r="AP2091" s="19"/>
      <c r="AQ2091" s="19"/>
      <c r="AR2091" s="19"/>
      <c r="AS2091" s="19"/>
      <c r="AT2091" s="19"/>
      <c r="AU2091" s="19"/>
    </row>
    <row r="2092" spans="27:47">
      <c r="AA2092" s="19"/>
      <c r="AB2092" s="19"/>
      <c r="AC2092" s="19"/>
      <c r="AD2092" s="19"/>
      <c r="AE2092" s="19"/>
      <c r="AF2092" s="22"/>
      <c r="AG2092" s="137"/>
      <c r="AN2092" s="19"/>
      <c r="AO2092" s="19"/>
      <c r="AP2092" s="19"/>
      <c r="AQ2092" s="19"/>
      <c r="AR2092" s="19"/>
      <c r="AS2092" s="19"/>
      <c r="AT2092" s="19"/>
      <c r="AU2092" s="19"/>
    </row>
    <row r="2093" spans="27:47">
      <c r="AA2093" s="19"/>
      <c r="AB2093" s="19"/>
      <c r="AC2093" s="19"/>
      <c r="AD2093" s="19"/>
      <c r="AE2093" s="19"/>
      <c r="AF2093" s="22"/>
      <c r="AG2093" s="137"/>
      <c r="AN2093" s="19"/>
      <c r="AO2093" s="19"/>
      <c r="AP2093" s="19"/>
      <c r="AQ2093" s="19"/>
      <c r="AR2093" s="19"/>
      <c r="AS2093" s="19"/>
      <c r="AT2093" s="19"/>
      <c r="AU2093" s="19"/>
    </row>
    <row r="2094" spans="27:47">
      <c r="AA2094" s="19"/>
      <c r="AB2094" s="19"/>
      <c r="AC2094" s="19"/>
      <c r="AD2094" s="19"/>
      <c r="AE2094" s="19"/>
      <c r="AF2094" s="22"/>
      <c r="AG2094" s="137"/>
      <c r="AN2094" s="19"/>
      <c r="AO2094" s="19"/>
      <c r="AP2094" s="19"/>
      <c r="AQ2094" s="19"/>
      <c r="AR2094" s="19"/>
      <c r="AS2094" s="19"/>
      <c r="AT2094" s="19"/>
      <c r="AU2094" s="19"/>
    </row>
    <row r="2095" spans="27:47">
      <c r="AA2095" s="19"/>
      <c r="AB2095" s="19"/>
      <c r="AC2095" s="19"/>
      <c r="AD2095" s="19"/>
      <c r="AE2095" s="19"/>
      <c r="AF2095" s="22"/>
      <c r="AG2095" s="137"/>
      <c r="AN2095" s="19"/>
      <c r="AO2095" s="19"/>
      <c r="AP2095" s="19"/>
      <c r="AQ2095" s="19"/>
      <c r="AR2095" s="19"/>
      <c r="AS2095" s="19"/>
      <c r="AT2095" s="19"/>
      <c r="AU2095" s="19"/>
    </row>
    <row r="2096" spans="27:47">
      <c r="AA2096" s="19"/>
      <c r="AB2096" s="19"/>
      <c r="AC2096" s="19"/>
      <c r="AD2096" s="19"/>
      <c r="AE2096" s="19"/>
      <c r="AF2096" s="22"/>
      <c r="AG2096" s="137"/>
      <c r="AN2096" s="19"/>
      <c r="AO2096" s="19"/>
      <c r="AP2096" s="19"/>
      <c r="AQ2096" s="19"/>
      <c r="AR2096" s="19"/>
      <c r="AS2096" s="19"/>
      <c r="AT2096" s="19"/>
      <c r="AU2096" s="19"/>
    </row>
    <row r="2097" spans="27:47">
      <c r="AA2097" s="19"/>
      <c r="AB2097" s="19"/>
      <c r="AC2097" s="19"/>
      <c r="AD2097" s="19"/>
      <c r="AE2097" s="19"/>
      <c r="AF2097" s="22"/>
      <c r="AG2097" s="137"/>
      <c r="AN2097" s="19"/>
      <c r="AO2097" s="19"/>
      <c r="AP2097" s="19"/>
      <c r="AQ2097" s="19"/>
      <c r="AR2097" s="19"/>
      <c r="AS2097" s="19"/>
      <c r="AT2097" s="19"/>
      <c r="AU2097" s="19"/>
    </row>
    <row r="2098" spans="27:47">
      <c r="AA2098" s="19"/>
      <c r="AB2098" s="19"/>
      <c r="AC2098" s="19"/>
      <c r="AD2098" s="19"/>
      <c r="AE2098" s="19"/>
      <c r="AF2098" s="22"/>
      <c r="AG2098" s="137"/>
      <c r="AN2098" s="19"/>
      <c r="AO2098" s="19"/>
      <c r="AP2098" s="19"/>
      <c r="AQ2098" s="19"/>
      <c r="AR2098" s="19"/>
      <c r="AS2098" s="19"/>
      <c r="AT2098" s="19"/>
      <c r="AU2098" s="19"/>
    </row>
    <row r="2099" spans="27:47">
      <c r="AA2099" s="19"/>
      <c r="AB2099" s="19"/>
      <c r="AC2099" s="19"/>
      <c r="AD2099" s="19"/>
      <c r="AE2099" s="19"/>
      <c r="AF2099" s="22"/>
      <c r="AG2099" s="137"/>
      <c r="AN2099" s="19"/>
      <c r="AO2099" s="19"/>
      <c r="AP2099" s="19"/>
      <c r="AQ2099" s="19"/>
      <c r="AR2099" s="19"/>
      <c r="AS2099" s="19"/>
      <c r="AT2099" s="19"/>
      <c r="AU2099" s="19"/>
    </row>
    <row r="2100" spans="27:47">
      <c r="AA2100" s="19"/>
      <c r="AB2100" s="19"/>
      <c r="AC2100" s="19"/>
      <c r="AD2100" s="19"/>
      <c r="AE2100" s="19"/>
      <c r="AF2100" s="22"/>
      <c r="AG2100" s="137"/>
      <c r="AN2100" s="19"/>
      <c r="AO2100" s="19"/>
      <c r="AP2100" s="19"/>
      <c r="AQ2100" s="19"/>
      <c r="AR2100" s="19"/>
      <c r="AS2100" s="19"/>
      <c r="AT2100" s="19"/>
      <c r="AU2100" s="19"/>
    </row>
    <row r="2101" spans="27:47">
      <c r="AA2101" s="19"/>
      <c r="AB2101" s="19"/>
      <c r="AC2101" s="19"/>
      <c r="AD2101" s="19"/>
      <c r="AE2101" s="19"/>
      <c r="AF2101" s="22"/>
      <c r="AG2101" s="137"/>
      <c r="AN2101" s="19"/>
      <c r="AO2101" s="19"/>
      <c r="AP2101" s="19"/>
      <c r="AQ2101" s="19"/>
      <c r="AR2101" s="19"/>
      <c r="AS2101" s="19"/>
      <c r="AT2101" s="19"/>
      <c r="AU2101" s="19"/>
    </row>
    <row r="2102" spans="27:47">
      <c r="AA2102" s="19"/>
      <c r="AB2102" s="19"/>
      <c r="AC2102" s="19"/>
      <c r="AD2102" s="19"/>
      <c r="AE2102" s="19"/>
      <c r="AF2102" s="22"/>
      <c r="AG2102" s="137"/>
      <c r="AN2102" s="19"/>
      <c r="AO2102" s="19"/>
      <c r="AP2102" s="19"/>
      <c r="AQ2102" s="19"/>
      <c r="AR2102" s="19"/>
      <c r="AS2102" s="19"/>
      <c r="AT2102" s="19"/>
      <c r="AU2102" s="19"/>
    </row>
    <row r="2103" spans="27:47">
      <c r="AA2103" s="19"/>
      <c r="AB2103" s="19"/>
      <c r="AC2103" s="19"/>
      <c r="AD2103" s="19"/>
      <c r="AE2103" s="19"/>
      <c r="AF2103" s="22"/>
      <c r="AG2103" s="137"/>
      <c r="AN2103" s="19"/>
      <c r="AO2103" s="19"/>
      <c r="AP2103" s="19"/>
      <c r="AQ2103" s="19"/>
      <c r="AR2103" s="19"/>
      <c r="AS2103" s="19"/>
      <c r="AT2103" s="19"/>
      <c r="AU2103" s="19"/>
    </row>
    <row r="2104" spans="27:47">
      <c r="AA2104" s="19"/>
      <c r="AB2104" s="19"/>
      <c r="AC2104" s="19"/>
      <c r="AD2104" s="19"/>
      <c r="AE2104" s="19"/>
      <c r="AF2104" s="22"/>
      <c r="AG2104" s="137"/>
      <c r="AN2104" s="19"/>
      <c r="AO2104" s="19"/>
      <c r="AP2104" s="19"/>
      <c r="AQ2104" s="19"/>
      <c r="AR2104" s="19"/>
      <c r="AS2104" s="19"/>
      <c r="AT2104" s="19"/>
      <c r="AU2104" s="19"/>
    </row>
    <row r="2105" spans="27:47">
      <c r="AA2105" s="19"/>
      <c r="AB2105" s="19"/>
      <c r="AC2105" s="19"/>
      <c r="AD2105" s="19"/>
      <c r="AE2105" s="19"/>
      <c r="AF2105" s="22"/>
      <c r="AG2105" s="137"/>
      <c r="AN2105" s="19"/>
      <c r="AO2105" s="19"/>
      <c r="AP2105" s="19"/>
      <c r="AQ2105" s="19"/>
      <c r="AR2105" s="19"/>
      <c r="AS2105" s="19"/>
      <c r="AT2105" s="19"/>
      <c r="AU2105" s="19"/>
    </row>
    <row r="2106" spans="27:47">
      <c r="AA2106" s="19"/>
      <c r="AB2106" s="19"/>
      <c r="AC2106" s="19"/>
      <c r="AD2106" s="19"/>
      <c r="AE2106" s="19"/>
      <c r="AF2106" s="22"/>
      <c r="AG2106" s="137"/>
      <c r="AN2106" s="19"/>
      <c r="AO2106" s="19"/>
      <c r="AP2106" s="19"/>
      <c r="AQ2106" s="19"/>
      <c r="AR2106" s="19"/>
      <c r="AS2106" s="19"/>
      <c r="AT2106" s="19"/>
      <c r="AU2106" s="19"/>
    </row>
    <row r="2107" spans="27:47">
      <c r="AA2107" s="19"/>
      <c r="AB2107" s="19"/>
      <c r="AC2107" s="19"/>
      <c r="AD2107" s="19"/>
      <c r="AE2107" s="19"/>
      <c r="AF2107" s="22"/>
      <c r="AG2107" s="137"/>
      <c r="AN2107" s="19"/>
      <c r="AO2107" s="19"/>
      <c r="AP2107" s="19"/>
      <c r="AQ2107" s="19"/>
      <c r="AR2107" s="19"/>
      <c r="AS2107" s="19"/>
      <c r="AT2107" s="19"/>
      <c r="AU2107" s="19"/>
    </row>
    <row r="2108" spans="27:47">
      <c r="AA2108" s="19"/>
      <c r="AB2108" s="19"/>
      <c r="AC2108" s="19"/>
      <c r="AD2108" s="19"/>
      <c r="AE2108" s="19"/>
      <c r="AF2108" s="22"/>
      <c r="AG2108" s="137"/>
      <c r="AN2108" s="19"/>
      <c r="AO2108" s="19"/>
      <c r="AP2108" s="19"/>
      <c r="AQ2108" s="19"/>
      <c r="AR2108" s="19"/>
      <c r="AS2108" s="19"/>
      <c r="AT2108" s="19"/>
      <c r="AU2108" s="19"/>
    </row>
    <row r="2109" spans="27:47">
      <c r="AA2109" s="19"/>
      <c r="AB2109" s="19"/>
      <c r="AC2109" s="19"/>
      <c r="AD2109" s="19"/>
      <c r="AE2109" s="19"/>
      <c r="AF2109" s="22"/>
      <c r="AG2109" s="137"/>
      <c r="AN2109" s="19"/>
      <c r="AO2109" s="19"/>
      <c r="AP2109" s="19"/>
      <c r="AQ2109" s="19"/>
      <c r="AR2109" s="19"/>
      <c r="AS2109" s="19"/>
      <c r="AT2109" s="19"/>
      <c r="AU2109" s="19"/>
    </row>
    <row r="2110" spans="27:47">
      <c r="AA2110" s="19"/>
      <c r="AB2110" s="19"/>
      <c r="AC2110" s="19"/>
      <c r="AD2110" s="19"/>
      <c r="AE2110" s="19"/>
      <c r="AF2110" s="22"/>
      <c r="AG2110" s="137"/>
      <c r="AN2110" s="19"/>
      <c r="AO2110" s="19"/>
      <c r="AP2110" s="19"/>
      <c r="AQ2110" s="19"/>
      <c r="AR2110" s="19"/>
      <c r="AS2110" s="19"/>
      <c r="AT2110" s="19"/>
      <c r="AU2110" s="19"/>
    </row>
    <row r="2111" spans="27:47">
      <c r="AA2111" s="19"/>
      <c r="AB2111" s="19"/>
      <c r="AC2111" s="19"/>
      <c r="AD2111" s="19"/>
      <c r="AE2111" s="19"/>
      <c r="AF2111" s="22"/>
      <c r="AG2111" s="137"/>
      <c r="AN2111" s="19"/>
      <c r="AO2111" s="19"/>
      <c r="AP2111" s="19"/>
      <c r="AQ2111" s="19"/>
      <c r="AR2111" s="19"/>
      <c r="AS2111" s="19"/>
      <c r="AT2111" s="19"/>
      <c r="AU2111" s="19"/>
    </row>
    <row r="2112" spans="27:47">
      <c r="AA2112" s="19"/>
      <c r="AB2112" s="19"/>
      <c r="AC2112" s="19"/>
      <c r="AD2112" s="19"/>
      <c r="AE2112" s="19"/>
      <c r="AF2112" s="22"/>
      <c r="AG2112" s="137"/>
      <c r="AN2112" s="19"/>
      <c r="AO2112" s="19"/>
      <c r="AP2112" s="19"/>
      <c r="AQ2112" s="19"/>
      <c r="AR2112" s="19"/>
      <c r="AS2112" s="19"/>
      <c r="AT2112" s="19"/>
      <c r="AU2112" s="19"/>
    </row>
    <row r="2113" spans="27:47">
      <c r="AA2113" s="19"/>
      <c r="AB2113" s="19"/>
      <c r="AC2113" s="19"/>
      <c r="AD2113" s="19"/>
      <c r="AE2113" s="19"/>
      <c r="AF2113" s="22"/>
      <c r="AG2113" s="137"/>
      <c r="AN2113" s="19"/>
      <c r="AO2113" s="19"/>
      <c r="AP2113" s="19"/>
      <c r="AQ2113" s="19"/>
      <c r="AR2113" s="19"/>
      <c r="AS2113" s="19"/>
      <c r="AT2113" s="19"/>
      <c r="AU2113" s="19"/>
    </row>
    <row r="2114" spans="27:47">
      <c r="AA2114" s="19"/>
      <c r="AB2114" s="19"/>
      <c r="AC2114" s="19"/>
      <c r="AD2114" s="19"/>
      <c r="AE2114" s="19"/>
      <c r="AF2114" s="22"/>
      <c r="AG2114" s="137"/>
      <c r="AN2114" s="19"/>
      <c r="AO2114" s="19"/>
      <c r="AP2114" s="19"/>
      <c r="AQ2114" s="19"/>
      <c r="AR2114" s="19"/>
      <c r="AS2114" s="19"/>
      <c r="AT2114" s="19"/>
      <c r="AU2114" s="19"/>
    </row>
    <row r="2115" spans="27:47">
      <c r="AA2115" s="19"/>
      <c r="AB2115" s="19"/>
      <c r="AC2115" s="19"/>
      <c r="AD2115" s="19"/>
      <c r="AE2115" s="19"/>
      <c r="AF2115" s="22"/>
      <c r="AG2115" s="137"/>
      <c r="AN2115" s="19"/>
      <c r="AO2115" s="19"/>
      <c r="AP2115" s="19"/>
      <c r="AQ2115" s="19"/>
      <c r="AR2115" s="19"/>
      <c r="AS2115" s="19"/>
      <c r="AT2115" s="19"/>
      <c r="AU2115" s="19"/>
    </row>
    <row r="2116" spans="27:47">
      <c r="AA2116" s="19"/>
      <c r="AB2116" s="19"/>
      <c r="AC2116" s="19"/>
      <c r="AD2116" s="19"/>
      <c r="AE2116" s="19"/>
      <c r="AF2116" s="22"/>
      <c r="AG2116" s="137"/>
      <c r="AN2116" s="19"/>
      <c r="AO2116" s="19"/>
      <c r="AP2116" s="19"/>
      <c r="AQ2116" s="19"/>
      <c r="AR2116" s="19"/>
      <c r="AS2116" s="19"/>
      <c r="AT2116" s="19"/>
      <c r="AU2116" s="19"/>
    </row>
    <row r="2117" spans="27:47">
      <c r="AA2117" s="19"/>
      <c r="AB2117" s="19"/>
      <c r="AC2117" s="19"/>
      <c r="AD2117" s="19"/>
      <c r="AE2117" s="19"/>
      <c r="AF2117" s="22"/>
      <c r="AG2117" s="137"/>
      <c r="AN2117" s="19"/>
      <c r="AO2117" s="19"/>
      <c r="AP2117" s="19"/>
      <c r="AQ2117" s="19"/>
      <c r="AR2117" s="19"/>
      <c r="AS2117" s="19"/>
      <c r="AT2117" s="19"/>
      <c r="AU2117" s="19"/>
    </row>
    <row r="2118" spans="27:47">
      <c r="AA2118" s="19"/>
      <c r="AB2118" s="19"/>
      <c r="AC2118" s="19"/>
      <c r="AD2118" s="19"/>
      <c r="AE2118" s="19"/>
      <c r="AF2118" s="22"/>
      <c r="AG2118" s="137"/>
      <c r="AN2118" s="19"/>
      <c r="AO2118" s="19"/>
      <c r="AP2118" s="19"/>
      <c r="AQ2118" s="19"/>
      <c r="AR2118" s="19"/>
      <c r="AS2118" s="19"/>
      <c r="AT2118" s="19"/>
      <c r="AU2118" s="19"/>
    </row>
    <row r="2119" spans="27:47">
      <c r="AA2119" s="19"/>
      <c r="AB2119" s="19"/>
      <c r="AC2119" s="19"/>
      <c r="AD2119" s="19"/>
      <c r="AE2119" s="19"/>
      <c r="AF2119" s="22"/>
      <c r="AG2119" s="137"/>
      <c r="AN2119" s="19"/>
      <c r="AO2119" s="19"/>
      <c r="AP2119" s="19"/>
      <c r="AQ2119" s="19"/>
      <c r="AR2119" s="19"/>
      <c r="AS2119" s="19"/>
      <c r="AT2119" s="19"/>
      <c r="AU2119" s="19"/>
    </row>
    <row r="2120" spans="27:47">
      <c r="AA2120" s="19"/>
      <c r="AB2120" s="19"/>
      <c r="AC2120" s="19"/>
      <c r="AD2120" s="19"/>
      <c r="AE2120" s="19"/>
      <c r="AF2120" s="22"/>
      <c r="AG2120" s="137"/>
      <c r="AN2120" s="19"/>
      <c r="AO2120" s="19"/>
      <c r="AP2120" s="19"/>
      <c r="AQ2120" s="19"/>
      <c r="AR2120" s="19"/>
      <c r="AS2120" s="19"/>
      <c r="AT2120" s="19"/>
      <c r="AU2120" s="19"/>
    </row>
    <row r="2121" spans="27:47">
      <c r="AA2121" s="19"/>
      <c r="AB2121" s="19"/>
      <c r="AC2121" s="19"/>
      <c r="AD2121" s="19"/>
      <c r="AE2121" s="19"/>
      <c r="AF2121" s="22"/>
      <c r="AG2121" s="137"/>
      <c r="AN2121" s="19"/>
      <c r="AO2121" s="19"/>
      <c r="AP2121" s="19"/>
      <c r="AQ2121" s="19"/>
      <c r="AR2121" s="19"/>
      <c r="AS2121" s="19"/>
      <c r="AT2121" s="19"/>
      <c r="AU2121" s="19"/>
    </row>
    <row r="2122" spans="27:47">
      <c r="AA2122" s="19"/>
      <c r="AB2122" s="19"/>
      <c r="AC2122" s="19"/>
      <c r="AD2122" s="19"/>
      <c r="AE2122" s="19"/>
      <c r="AF2122" s="22"/>
      <c r="AG2122" s="137"/>
      <c r="AN2122" s="19"/>
      <c r="AO2122" s="19"/>
      <c r="AP2122" s="19"/>
      <c r="AQ2122" s="19"/>
      <c r="AR2122" s="19"/>
      <c r="AS2122" s="19"/>
      <c r="AT2122" s="19"/>
      <c r="AU2122" s="19"/>
    </row>
    <row r="2123" spans="27:47">
      <c r="AA2123" s="19"/>
      <c r="AB2123" s="19"/>
      <c r="AC2123" s="19"/>
      <c r="AD2123" s="19"/>
      <c r="AE2123" s="19"/>
      <c r="AF2123" s="22"/>
      <c r="AG2123" s="137"/>
      <c r="AN2123" s="19"/>
      <c r="AO2123" s="19"/>
      <c r="AP2123" s="19"/>
      <c r="AQ2123" s="19"/>
      <c r="AR2123" s="19"/>
      <c r="AS2123" s="19"/>
      <c r="AT2123" s="19"/>
      <c r="AU2123" s="19"/>
    </row>
    <row r="2124" spans="27:47">
      <c r="AA2124" s="19"/>
      <c r="AB2124" s="19"/>
      <c r="AC2124" s="19"/>
      <c r="AD2124" s="19"/>
      <c r="AE2124" s="19"/>
      <c r="AF2124" s="22"/>
      <c r="AG2124" s="137"/>
      <c r="AN2124" s="19"/>
      <c r="AO2124" s="19"/>
      <c r="AP2124" s="19"/>
      <c r="AQ2124" s="19"/>
      <c r="AR2124" s="19"/>
      <c r="AS2124" s="19"/>
      <c r="AT2124" s="19"/>
      <c r="AU2124" s="19"/>
    </row>
    <row r="2125" spans="27:47">
      <c r="AA2125" s="19"/>
      <c r="AB2125" s="19"/>
      <c r="AC2125" s="19"/>
      <c r="AD2125" s="19"/>
      <c r="AE2125" s="19"/>
      <c r="AF2125" s="22"/>
      <c r="AG2125" s="137"/>
      <c r="AN2125" s="19"/>
      <c r="AO2125" s="19"/>
      <c r="AP2125" s="19"/>
      <c r="AQ2125" s="19"/>
      <c r="AR2125" s="19"/>
      <c r="AS2125" s="19"/>
      <c r="AT2125" s="19"/>
      <c r="AU2125" s="19"/>
    </row>
    <row r="2126" spans="27:47">
      <c r="AA2126" s="19"/>
      <c r="AB2126" s="19"/>
      <c r="AC2126" s="19"/>
      <c r="AD2126" s="19"/>
      <c r="AE2126" s="19"/>
      <c r="AF2126" s="22"/>
      <c r="AG2126" s="137"/>
      <c r="AN2126" s="19"/>
      <c r="AO2126" s="19"/>
      <c r="AP2126" s="19"/>
      <c r="AQ2126" s="19"/>
      <c r="AR2126" s="19"/>
      <c r="AS2126" s="19"/>
      <c r="AT2126" s="19"/>
      <c r="AU2126" s="19"/>
    </row>
    <row r="2127" spans="27:47">
      <c r="AA2127" s="19"/>
      <c r="AB2127" s="19"/>
      <c r="AC2127" s="19"/>
      <c r="AD2127" s="19"/>
      <c r="AE2127" s="19"/>
      <c r="AF2127" s="22"/>
      <c r="AG2127" s="137"/>
      <c r="AN2127" s="19"/>
      <c r="AO2127" s="19"/>
      <c r="AP2127" s="19"/>
      <c r="AQ2127" s="19"/>
      <c r="AR2127" s="19"/>
      <c r="AS2127" s="19"/>
      <c r="AT2127" s="19"/>
      <c r="AU2127" s="19"/>
    </row>
    <row r="2128" spans="27:47">
      <c r="AA2128" s="19"/>
      <c r="AB2128" s="19"/>
      <c r="AC2128" s="19"/>
      <c r="AD2128" s="19"/>
      <c r="AE2128" s="19"/>
      <c r="AF2128" s="22"/>
      <c r="AG2128" s="137"/>
      <c r="AN2128" s="19"/>
      <c r="AO2128" s="19"/>
      <c r="AP2128" s="19"/>
      <c r="AQ2128" s="19"/>
      <c r="AR2128" s="19"/>
      <c r="AS2128" s="19"/>
      <c r="AT2128" s="19"/>
      <c r="AU2128" s="19"/>
    </row>
    <row r="2129" spans="27:47">
      <c r="AA2129" s="19"/>
      <c r="AB2129" s="19"/>
      <c r="AC2129" s="19"/>
      <c r="AD2129" s="19"/>
      <c r="AE2129" s="19"/>
      <c r="AF2129" s="22"/>
      <c r="AG2129" s="137"/>
      <c r="AN2129" s="19"/>
      <c r="AO2129" s="19"/>
      <c r="AP2129" s="19"/>
      <c r="AQ2129" s="19"/>
      <c r="AR2129" s="19"/>
      <c r="AS2129" s="19"/>
      <c r="AT2129" s="19"/>
      <c r="AU2129" s="19"/>
    </row>
    <row r="2130" spans="27:47">
      <c r="AA2130" s="19"/>
      <c r="AB2130" s="19"/>
      <c r="AC2130" s="19"/>
      <c r="AD2130" s="19"/>
      <c r="AE2130" s="19"/>
      <c r="AF2130" s="22"/>
      <c r="AG2130" s="137"/>
      <c r="AN2130" s="19"/>
      <c r="AO2130" s="19"/>
      <c r="AP2130" s="19"/>
      <c r="AQ2130" s="19"/>
      <c r="AR2130" s="19"/>
      <c r="AS2130" s="19"/>
      <c r="AT2130" s="19"/>
      <c r="AU2130" s="19"/>
    </row>
    <row r="2131" spans="27:47">
      <c r="AA2131" s="19"/>
      <c r="AB2131" s="19"/>
      <c r="AC2131" s="19"/>
      <c r="AD2131" s="19"/>
      <c r="AE2131" s="19"/>
      <c r="AF2131" s="22"/>
      <c r="AG2131" s="137"/>
      <c r="AN2131" s="19"/>
      <c r="AO2131" s="19"/>
      <c r="AP2131" s="19"/>
      <c r="AQ2131" s="19"/>
      <c r="AR2131" s="19"/>
      <c r="AS2131" s="19"/>
      <c r="AT2131" s="19"/>
      <c r="AU2131" s="19"/>
    </row>
    <row r="2132" spans="27:47">
      <c r="AA2132" s="19"/>
      <c r="AB2132" s="19"/>
      <c r="AC2132" s="19"/>
      <c r="AD2132" s="19"/>
      <c r="AE2132" s="19"/>
      <c r="AF2132" s="22"/>
      <c r="AG2132" s="137"/>
      <c r="AN2132" s="19"/>
      <c r="AO2132" s="19"/>
      <c r="AP2132" s="19"/>
      <c r="AQ2132" s="19"/>
      <c r="AR2132" s="19"/>
      <c r="AS2132" s="19"/>
      <c r="AT2132" s="19"/>
      <c r="AU2132" s="19"/>
    </row>
    <row r="2133" spans="27:47">
      <c r="AA2133" s="19"/>
      <c r="AB2133" s="19"/>
      <c r="AC2133" s="19"/>
      <c r="AD2133" s="19"/>
      <c r="AE2133" s="19"/>
      <c r="AF2133" s="22"/>
      <c r="AG2133" s="137"/>
      <c r="AN2133" s="19"/>
      <c r="AO2133" s="19"/>
      <c r="AP2133" s="19"/>
      <c r="AQ2133" s="19"/>
      <c r="AR2133" s="19"/>
      <c r="AS2133" s="19"/>
      <c r="AT2133" s="19"/>
      <c r="AU2133" s="19"/>
    </row>
    <row r="2134" spans="27:47">
      <c r="AA2134" s="19"/>
      <c r="AB2134" s="19"/>
      <c r="AC2134" s="19"/>
      <c r="AD2134" s="19"/>
      <c r="AE2134" s="19"/>
      <c r="AF2134" s="22"/>
      <c r="AG2134" s="137"/>
      <c r="AN2134" s="19"/>
      <c r="AO2134" s="19"/>
      <c r="AP2134" s="19"/>
      <c r="AQ2134" s="19"/>
      <c r="AR2134" s="19"/>
      <c r="AS2134" s="19"/>
      <c r="AT2134" s="19"/>
      <c r="AU2134" s="19"/>
    </row>
    <row r="2135" spans="27:47">
      <c r="AA2135" s="19"/>
      <c r="AB2135" s="19"/>
      <c r="AC2135" s="19"/>
      <c r="AD2135" s="19"/>
      <c r="AE2135" s="19"/>
      <c r="AF2135" s="22"/>
      <c r="AG2135" s="137"/>
      <c r="AN2135" s="19"/>
      <c r="AO2135" s="19"/>
      <c r="AP2135" s="19"/>
      <c r="AQ2135" s="19"/>
      <c r="AR2135" s="19"/>
      <c r="AS2135" s="19"/>
      <c r="AT2135" s="19"/>
      <c r="AU2135" s="19"/>
    </row>
    <row r="2136" spans="27:47">
      <c r="AA2136" s="19"/>
      <c r="AB2136" s="19"/>
      <c r="AC2136" s="19"/>
      <c r="AD2136" s="19"/>
      <c r="AE2136" s="19"/>
      <c r="AF2136" s="22"/>
      <c r="AG2136" s="137"/>
      <c r="AN2136" s="19"/>
      <c r="AO2136" s="19"/>
      <c r="AP2136" s="19"/>
      <c r="AQ2136" s="19"/>
      <c r="AR2136" s="19"/>
      <c r="AS2136" s="19"/>
      <c r="AT2136" s="19"/>
      <c r="AU2136" s="19"/>
    </row>
    <row r="2137" spans="27:47">
      <c r="AA2137" s="19"/>
      <c r="AB2137" s="19"/>
      <c r="AC2137" s="19"/>
      <c r="AD2137" s="19"/>
      <c r="AE2137" s="19"/>
      <c r="AF2137" s="22"/>
      <c r="AG2137" s="137"/>
      <c r="AN2137" s="19"/>
      <c r="AO2137" s="19"/>
      <c r="AP2137" s="19"/>
      <c r="AQ2137" s="19"/>
      <c r="AR2137" s="19"/>
      <c r="AS2137" s="19"/>
      <c r="AT2137" s="19"/>
      <c r="AU2137" s="19"/>
    </row>
    <row r="2138" spans="27:47">
      <c r="AA2138" s="19"/>
      <c r="AB2138" s="19"/>
      <c r="AC2138" s="19"/>
      <c r="AD2138" s="19"/>
      <c r="AE2138" s="19"/>
      <c r="AF2138" s="22"/>
      <c r="AG2138" s="137"/>
      <c r="AN2138" s="19"/>
      <c r="AO2138" s="19"/>
      <c r="AP2138" s="19"/>
      <c r="AQ2138" s="19"/>
      <c r="AR2138" s="19"/>
      <c r="AS2138" s="19"/>
      <c r="AT2138" s="19"/>
      <c r="AU2138" s="19"/>
    </row>
    <row r="2139" spans="27:47">
      <c r="AA2139" s="19"/>
      <c r="AB2139" s="19"/>
      <c r="AC2139" s="19"/>
      <c r="AD2139" s="19"/>
      <c r="AE2139" s="19"/>
      <c r="AF2139" s="22"/>
      <c r="AG2139" s="137"/>
      <c r="AN2139" s="19"/>
      <c r="AO2139" s="19"/>
      <c r="AP2139" s="19"/>
      <c r="AQ2139" s="19"/>
      <c r="AR2139" s="19"/>
      <c r="AS2139" s="19"/>
      <c r="AT2139" s="19"/>
      <c r="AU2139" s="19"/>
    </row>
    <row r="2140" spans="27:47">
      <c r="AA2140" s="19"/>
      <c r="AB2140" s="19"/>
      <c r="AC2140" s="19"/>
      <c r="AD2140" s="19"/>
      <c r="AE2140" s="19"/>
      <c r="AF2140" s="22"/>
      <c r="AG2140" s="137"/>
      <c r="AN2140" s="19"/>
      <c r="AO2140" s="19"/>
      <c r="AP2140" s="19"/>
      <c r="AQ2140" s="19"/>
      <c r="AR2140" s="19"/>
      <c r="AS2140" s="19"/>
      <c r="AT2140" s="19"/>
      <c r="AU2140" s="19"/>
    </row>
    <row r="2141" spans="27:47">
      <c r="AA2141" s="19"/>
      <c r="AB2141" s="19"/>
      <c r="AC2141" s="19"/>
      <c r="AD2141" s="19"/>
      <c r="AE2141" s="19"/>
      <c r="AF2141" s="22"/>
      <c r="AG2141" s="137"/>
      <c r="AN2141" s="19"/>
      <c r="AO2141" s="19"/>
      <c r="AP2141" s="19"/>
      <c r="AQ2141" s="19"/>
      <c r="AR2141" s="19"/>
      <c r="AS2141" s="19"/>
      <c r="AT2141" s="19"/>
      <c r="AU2141" s="19"/>
    </row>
    <row r="2142" spans="27:47">
      <c r="AA2142" s="19"/>
      <c r="AB2142" s="19"/>
      <c r="AC2142" s="19"/>
      <c r="AD2142" s="19"/>
      <c r="AE2142" s="19"/>
      <c r="AF2142" s="22"/>
      <c r="AG2142" s="137"/>
      <c r="AN2142" s="19"/>
      <c r="AO2142" s="19"/>
      <c r="AP2142" s="19"/>
      <c r="AQ2142" s="19"/>
      <c r="AR2142" s="19"/>
      <c r="AS2142" s="19"/>
      <c r="AT2142" s="19"/>
      <c r="AU2142" s="19"/>
    </row>
    <row r="2143" spans="27:47">
      <c r="AA2143" s="19"/>
      <c r="AB2143" s="19"/>
      <c r="AC2143" s="19"/>
      <c r="AD2143" s="19"/>
      <c r="AE2143" s="19"/>
      <c r="AF2143" s="22"/>
      <c r="AG2143" s="137"/>
      <c r="AN2143" s="19"/>
      <c r="AO2143" s="19"/>
      <c r="AP2143" s="19"/>
      <c r="AQ2143" s="19"/>
      <c r="AR2143" s="19"/>
      <c r="AS2143" s="19"/>
      <c r="AT2143" s="19"/>
      <c r="AU2143" s="19"/>
    </row>
    <row r="2144" spans="27:47">
      <c r="AA2144" s="19"/>
      <c r="AB2144" s="19"/>
      <c r="AC2144" s="19"/>
      <c r="AD2144" s="19"/>
      <c r="AE2144" s="19"/>
      <c r="AF2144" s="22"/>
      <c r="AG2144" s="137"/>
      <c r="AN2144" s="19"/>
      <c r="AO2144" s="19"/>
      <c r="AP2144" s="19"/>
      <c r="AQ2144" s="19"/>
      <c r="AR2144" s="19"/>
      <c r="AS2144" s="19"/>
      <c r="AT2144" s="19"/>
      <c r="AU2144" s="19"/>
    </row>
    <row r="2145" spans="27:47">
      <c r="AA2145" s="19"/>
      <c r="AB2145" s="19"/>
      <c r="AC2145" s="19"/>
      <c r="AD2145" s="19"/>
      <c r="AE2145" s="19"/>
      <c r="AF2145" s="22"/>
      <c r="AG2145" s="137"/>
      <c r="AN2145" s="19"/>
      <c r="AO2145" s="19"/>
      <c r="AP2145" s="19"/>
      <c r="AQ2145" s="19"/>
      <c r="AR2145" s="19"/>
      <c r="AS2145" s="19"/>
      <c r="AT2145" s="19"/>
      <c r="AU2145" s="19"/>
    </row>
    <row r="2146" spans="27:47">
      <c r="AA2146" s="19"/>
      <c r="AB2146" s="19"/>
      <c r="AC2146" s="19"/>
      <c r="AD2146" s="19"/>
      <c r="AE2146" s="19"/>
      <c r="AF2146" s="22"/>
      <c r="AG2146" s="137"/>
      <c r="AN2146" s="19"/>
      <c r="AO2146" s="19"/>
      <c r="AP2146" s="19"/>
      <c r="AQ2146" s="19"/>
      <c r="AR2146" s="19"/>
      <c r="AS2146" s="19"/>
      <c r="AT2146" s="19"/>
      <c r="AU2146" s="19"/>
    </row>
    <row r="2147" spans="27:47">
      <c r="AA2147" s="19"/>
      <c r="AB2147" s="19"/>
      <c r="AC2147" s="19"/>
      <c r="AD2147" s="19"/>
      <c r="AE2147" s="19"/>
      <c r="AF2147" s="22"/>
      <c r="AG2147" s="137"/>
      <c r="AN2147" s="19"/>
      <c r="AO2147" s="19"/>
      <c r="AP2147" s="19"/>
      <c r="AQ2147" s="19"/>
      <c r="AR2147" s="19"/>
      <c r="AS2147" s="19"/>
      <c r="AT2147" s="19"/>
      <c r="AU2147" s="19"/>
    </row>
    <row r="2148" spans="27:47">
      <c r="AA2148" s="19"/>
      <c r="AB2148" s="19"/>
      <c r="AC2148" s="19"/>
      <c r="AD2148" s="19"/>
      <c r="AE2148" s="19"/>
      <c r="AF2148" s="22"/>
      <c r="AG2148" s="137"/>
      <c r="AN2148" s="19"/>
      <c r="AO2148" s="19"/>
      <c r="AP2148" s="19"/>
      <c r="AQ2148" s="19"/>
      <c r="AR2148" s="19"/>
      <c r="AS2148" s="19"/>
      <c r="AT2148" s="19"/>
      <c r="AU2148" s="19"/>
    </row>
    <row r="2149" spans="27:47">
      <c r="AA2149" s="19"/>
      <c r="AB2149" s="19"/>
      <c r="AC2149" s="19"/>
      <c r="AD2149" s="19"/>
      <c r="AE2149" s="19"/>
      <c r="AF2149" s="22"/>
      <c r="AG2149" s="137"/>
      <c r="AN2149" s="19"/>
      <c r="AO2149" s="19"/>
      <c r="AP2149" s="19"/>
      <c r="AQ2149" s="19"/>
      <c r="AR2149" s="19"/>
      <c r="AS2149" s="19"/>
      <c r="AT2149" s="19"/>
      <c r="AU2149" s="19"/>
    </row>
    <row r="2150" spans="27:47">
      <c r="AA2150" s="19"/>
      <c r="AB2150" s="19"/>
      <c r="AC2150" s="19"/>
      <c r="AD2150" s="19"/>
      <c r="AE2150" s="19"/>
      <c r="AF2150" s="22"/>
      <c r="AG2150" s="137"/>
      <c r="AN2150" s="19"/>
      <c r="AO2150" s="19"/>
      <c r="AP2150" s="19"/>
      <c r="AQ2150" s="19"/>
      <c r="AR2150" s="19"/>
      <c r="AS2150" s="19"/>
      <c r="AT2150" s="19"/>
      <c r="AU2150" s="19"/>
    </row>
    <row r="2151" spans="27:47">
      <c r="AA2151" s="19"/>
      <c r="AB2151" s="19"/>
      <c r="AC2151" s="19"/>
      <c r="AD2151" s="19"/>
      <c r="AE2151" s="19"/>
      <c r="AF2151" s="22"/>
      <c r="AG2151" s="137"/>
      <c r="AN2151" s="19"/>
      <c r="AO2151" s="19"/>
      <c r="AP2151" s="19"/>
      <c r="AQ2151" s="19"/>
      <c r="AR2151" s="19"/>
      <c r="AS2151" s="19"/>
      <c r="AT2151" s="19"/>
      <c r="AU2151" s="19"/>
    </row>
    <row r="2152" spans="27:47">
      <c r="AA2152" s="19"/>
      <c r="AB2152" s="19"/>
      <c r="AC2152" s="19"/>
      <c r="AD2152" s="19"/>
      <c r="AE2152" s="19"/>
      <c r="AF2152" s="22"/>
      <c r="AG2152" s="137"/>
      <c r="AN2152" s="19"/>
      <c r="AO2152" s="19"/>
      <c r="AP2152" s="19"/>
      <c r="AQ2152" s="19"/>
      <c r="AR2152" s="19"/>
      <c r="AS2152" s="19"/>
      <c r="AT2152" s="19"/>
      <c r="AU2152" s="19"/>
    </row>
    <row r="2153" spans="27:47">
      <c r="AA2153" s="19"/>
      <c r="AB2153" s="19"/>
      <c r="AC2153" s="19"/>
      <c r="AD2153" s="19"/>
      <c r="AE2153" s="19"/>
      <c r="AF2153" s="22"/>
      <c r="AG2153" s="137"/>
      <c r="AN2153" s="19"/>
      <c r="AO2153" s="19"/>
      <c r="AP2153" s="19"/>
      <c r="AQ2153" s="19"/>
      <c r="AR2153" s="19"/>
      <c r="AS2153" s="19"/>
      <c r="AT2153" s="19"/>
      <c r="AU2153" s="19"/>
    </row>
    <row r="2154" spans="27:47">
      <c r="AA2154" s="19"/>
      <c r="AB2154" s="19"/>
      <c r="AC2154" s="19"/>
      <c r="AD2154" s="19"/>
      <c r="AE2154" s="19"/>
      <c r="AF2154" s="22"/>
      <c r="AG2154" s="137"/>
      <c r="AN2154" s="19"/>
      <c r="AO2154" s="19"/>
      <c r="AP2154" s="19"/>
      <c r="AQ2154" s="19"/>
      <c r="AR2154" s="19"/>
      <c r="AS2154" s="19"/>
      <c r="AT2154" s="19"/>
      <c r="AU2154" s="19"/>
    </row>
    <row r="2155" spans="27:47">
      <c r="AA2155" s="19"/>
      <c r="AB2155" s="19"/>
      <c r="AC2155" s="19"/>
      <c r="AD2155" s="19"/>
      <c r="AE2155" s="19"/>
      <c r="AF2155" s="22"/>
      <c r="AG2155" s="137"/>
      <c r="AN2155" s="19"/>
      <c r="AO2155" s="19"/>
      <c r="AP2155" s="19"/>
      <c r="AQ2155" s="19"/>
      <c r="AR2155" s="19"/>
      <c r="AS2155" s="19"/>
      <c r="AT2155" s="19"/>
      <c r="AU2155" s="19"/>
    </row>
    <row r="2156" spans="27:47">
      <c r="AA2156" s="19"/>
      <c r="AB2156" s="19"/>
      <c r="AC2156" s="19"/>
      <c r="AD2156" s="19"/>
      <c r="AE2156" s="19"/>
      <c r="AF2156" s="22"/>
      <c r="AG2156" s="137"/>
      <c r="AN2156" s="19"/>
      <c r="AO2156" s="19"/>
      <c r="AP2156" s="19"/>
      <c r="AQ2156" s="19"/>
      <c r="AR2156" s="19"/>
      <c r="AS2156" s="19"/>
      <c r="AT2156" s="19"/>
      <c r="AU2156" s="19"/>
    </row>
    <row r="2157" spans="27:47">
      <c r="AA2157" s="19"/>
      <c r="AB2157" s="19"/>
      <c r="AC2157" s="19"/>
      <c r="AD2157" s="19"/>
      <c r="AE2157" s="19"/>
      <c r="AF2157" s="22"/>
      <c r="AG2157" s="137"/>
      <c r="AN2157" s="19"/>
      <c r="AO2157" s="19"/>
      <c r="AP2157" s="19"/>
      <c r="AQ2157" s="19"/>
      <c r="AR2157" s="19"/>
      <c r="AS2157" s="19"/>
      <c r="AT2157" s="19"/>
      <c r="AU2157" s="19"/>
    </row>
    <row r="2158" spans="27:47">
      <c r="AA2158" s="19"/>
      <c r="AB2158" s="19"/>
      <c r="AC2158" s="19"/>
      <c r="AD2158" s="19"/>
      <c r="AE2158" s="19"/>
      <c r="AF2158" s="22"/>
      <c r="AG2158" s="137"/>
      <c r="AN2158" s="19"/>
      <c r="AO2158" s="19"/>
      <c r="AP2158" s="19"/>
      <c r="AQ2158" s="19"/>
      <c r="AR2158" s="19"/>
      <c r="AS2158" s="19"/>
      <c r="AT2158" s="19"/>
      <c r="AU2158" s="19"/>
    </row>
    <row r="2159" spans="27:47">
      <c r="AA2159" s="19"/>
      <c r="AB2159" s="19"/>
      <c r="AC2159" s="19"/>
      <c r="AD2159" s="19"/>
      <c r="AE2159" s="19"/>
      <c r="AF2159" s="22"/>
      <c r="AG2159" s="137"/>
      <c r="AN2159" s="19"/>
      <c r="AO2159" s="19"/>
      <c r="AP2159" s="19"/>
      <c r="AQ2159" s="19"/>
      <c r="AR2159" s="19"/>
      <c r="AS2159" s="19"/>
      <c r="AT2159" s="19"/>
      <c r="AU2159" s="19"/>
    </row>
    <row r="2160" spans="27:47">
      <c r="AA2160" s="19"/>
      <c r="AB2160" s="19"/>
      <c r="AC2160" s="19"/>
      <c r="AD2160" s="19"/>
      <c r="AE2160" s="19"/>
      <c r="AF2160" s="22"/>
      <c r="AG2160" s="137"/>
      <c r="AN2160" s="19"/>
      <c r="AO2160" s="19"/>
      <c r="AP2160" s="19"/>
      <c r="AQ2160" s="19"/>
      <c r="AR2160" s="19"/>
      <c r="AS2160" s="19"/>
      <c r="AT2160" s="19"/>
      <c r="AU2160" s="19"/>
    </row>
    <row r="2161" spans="27:47">
      <c r="AA2161" s="19"/>
      <c r="AB2161" s="19"/>
      <c r="AC2161" s="19"/>
      <c r="AD2161" s="19"/>
      <c r="AE2161" s="19"/>
      <c r="AF2161" s="22"/>
      <c r="AG2161" s="137"/>
      <c r="AN2161" s="19"/>
      <c r="AO2161" s="19"/>
      <c r="AP2161" s="19"/>
      <c r="AQ2161" s="19"/>
      <c r="AR2161" s="19"/>
      <c r="AS2161" s="19"/>
      <c r="AT2161" s="19"/>
      <c r="AU2161" s="19"/>
    </row>
    <row r="2162" spans="27:47">
      <c r="AA2162" s="19"/>
      <c r="AB2162" s="19"/>
      <c r="AC2162" s="19"/>
      <c r="AD2162" s="19"/>
      <c r="AE2162" s="19"/>
      <c r="AF2162" s="22"/>
      <c r="AG2162" s="137"/>
      <c r="AN2162" s="19"/>
      <c r="AO2162" s="19"/>
      <c r="AP2162" s="19"/>
      <c r="AQ2162" s="19"/>
      <c r="AR2162" s="19"/>
      <c r="AS2162" s="19"/>
      <c r="AT2162" s="19"/>
      <c r="AU2162" s="19"/>
    </row>
    <row r="2163" spans="27:47">
      <c r="AA2163" s="19"/>
      <c r="AB2163" s="19"/>
      <c r="AC2163" s="19"/>
      <c r="AD2163" s="19"/>
      <c r="AE2163" s="19"/>
      <c r="AF2163" s="22"/>
      <c r="AG2163" s="137"/>
      <c r="AN2163" s="19"/>
      <c r="AO2163" s="19"/>
      <c r="AP2163" s="19"/>
      <c r="AQ2163" s="19"/>
      <c r="AR2163" s="19"/>
      <c r="AS2163" s="19"/>
      <c r="AT2163" s="19"/>
      <c r="AU2163" s="19"/>
    </row>
    <row r="2164" spans="27:47">
      <c r="AA2164" s="19"/>
      <c r="AB2164" s="19"/>
      <c r="AC2164" s="19"/>
      <c r="AD2164" s="19"/>
      <c r="AE2164" s="19"/>
      <c r="AF2164" s="22"/>
      <c r="AG2164" s="137"/>
      <c r="AN2164" s="19"/>
      <c r="AO2164" s="19"/>
      <c r="AP2164" s="19"/>
      <c r="AQ2164" s="19"/>
      <c r="AR2164" s="19"/>
      <c r="AS2164" s="19"/>
      <c r="AT2164" s="19"/>
      <c r="AU2164" s="19"/>
    </row>
    <row r="2165" spans="27:47">
      <c r="AA2165" s="19"/>
      <c r="AB2165" s="19"/>
      <c r="AC2165" s="19"/>
      <c r="AD2165" s="19"/>
      <c r="AE2165" s="19"/>
      <c r="AF2165" s="22"/>
      <c r="AG2165" s="137"/>
      <c r="AN2165" s="19"/>
      <c r="AO2165" s="19"/>
      <c r="AP2165" s="19"/>
      <c r="AQ2165" s="19"/>
      <c r="AR2165" s="19"/>
      <c r="AS2165" s="19"/>
      <c r="AT2165" s="19"/>
      <c r="AU2165" s="19"/>
    </row>
    <row r="2166" spans="27:47">
      <c r="AA2166" s="19"/>
      <c r="AB2166" s="19"/>
      <c r="AC2166" s="19"/>
      <c r="AD2166" s="19"/>
      <c r="AE2166" s="19"/>
      <c r="AF2166" s="22"/>
      <c r="AG2166" s="137"/>
      <c r="AN2166" s="19"/>
      <c r="AO2166" s="19"/>
      <c r="AP2166" s="19"/>
      <c r="AQ2166" s="19"/>
      <c r="AR2166" s="19"/>
      <c r="AS2166" s="19"/>
      <c r="AT2166" s="19"/>
      <c r="AU2166" s="19"/>
    </row>
    <row r="2167" spans="27:47">
      <c r="AA2167" s="19"/>
      <c r="AB2167" s="19"/>
      <c r="AC2167" s="19"/>
      <c r="AD2167" s="19"/>
      <c r="AE2167" s="19"/>
      <c r="AF2167" s="22"/>
      <c r="AG2167" s="137"/>
      <c r="AN2167" s="19"/>
      <c r="AO2167" s="19"/>
      <c r="AP2167" s="19"/>
      <c r="AQ2167" s="19"/>
      <c r="AR2167" s="19"/>
      <c r="AS2167" s="19"/>
      <c r="AT2167" s="19"/>
      <c r="AU2167" s="19"/>
    </row>
    <row r="2168" spans="27:47">
      <c r="AA2168" s="19"/>
      <c r="AB2168" s="19"/>
      <c r="AC2168" s="19"/>
      <c r="AD2168" s="19"/>
      <c r="AE2168" s="19"/>
      <c r="AF2168" s="22"/>
      <c r="AG2168" s="137"/>
      <c r="AN2168" s="19"/>
      <c r="AO2168" s="19"/>
      <c r="AP2168" s="19"/>
      <c r="AQ2168" s="19"/>
      <c r="AR2168" s="19"/>
      <c r="AS2168" s="19"/>
      <c r="AT2168" s="19"/>
      <c r="AU2168" s="19"/>
    </row>
    <row r="2169" spans="27:47">
      <c r="AA2169" s="19"/>
      <c r="AB2169" s="19"/>
      <c r="AC2169" s="19"/>
      <c r="AD2169" s="19"/>
      <c r="AE2169" s="19"/>
      <c r="AF2169" s="22"/>
      <c r="AG2169" s="137"/>
      <c r="AN2169" s="19"/>
      <c r="AO2169" s="19"/>
      <c r="AP2169" s="19"/>
      <c r="AQ2169" s="19"/>
      <c r="AR2169" s="19"/>
      <c r="AS2169" s="19"/>
      <c r="AT2169" s="19"/>
      <c r="AU2169" s="19"/>
    </row>
    <row r="2170" spans="27:47">
      <c r="AA2170" s="19"/>
      <c r="AB2170" s="19"/>
      <c r="AC2170" s="19"/>
      <c r="AD2170" s="19"/>
      <c r="AE2170" s="19"/>
      <c r="AF2170" s="22"/>
      <c r="AG2170" s="137"/>
      <c r="AN2170" s="19"/>
      <c r="AO2170" s="19"/>
      <c r="AP2170" s="19"/>
      <c r="AQ2170" s="19"/>
      <c r="AR2170" s="19"/>
      <c r="AS2170" s="19"/>
      <c r="AT2170" s="19"/>
      <c r="AU2170" s="19"/>
    </row>
    <row r="2171" spans="27:47">
      <c r="AA2171" s="19"/>
      <c r="AB2171" s="19"/>
      <c r="AC2171" s="19"/>
      <c r="AD2171" s="19"/>
      <c r="AE2171" s="19"/>
      <c r="AF2171" s="22"/>
      <c r="AG2171" s="137"/>
      <c r="AN2171" s="19"/>
      <c r="AO2171" s="19"/>
      <c r="AP2171" s="19"/>
      <c r="AQ2171" s="19"/>
      <c r="AR2171" s="19"/>
      <c r="AS2171" s="19"/>
      <c r="AT2171" s="19"/>
      <c r="AU2171" s="19"/>
    </row>
    <row r="2172" spans="27:47">
      <c r="AA2172" s="19"/>
      <c r="AB2172" s="19"/>
      <c r="AC2172" s="19"/>
      <c r="AD2172" s="19"/>
      <c r="AE2172" s="19"/>
      <c r="AF2172" s="22"/>
      <c r="AG2172" s="137"/>
      <c r="AN2172" s="19"/>
      <c r="AO2172" s="19"/>
      <c r="AP2172" s="19"/>
      <c r="AQ2172" s="19"/>
      <c r="AR2172" s="19"/>
      <c r="AS2172" s="19"/>
      <c r="AT2172" s="19"/>
      <c r="AU2172" s="19"/>
    </row>
    <row r="2173" spans="27:47">
      <c r="AA2173" s="19"/>
      <c r="AB2173" s="19"/>
      <c r="AC2173" s="19"/>
      <c r="AD2173" s="19"/>
      <c r="AE2173" s="19"/>
      <c r="AF2173" s="22"/>
      <c r="AG2173" s="137"/>
      <c r="AN2173" s="19"/>
      <c r="AO2173" s="19"/>
      <c r="AP2173" s="19"/>
      <c r="AQ2173" s="19"/>
      <c r="AR2173" s="19"/>
      <c r="AS2173" s="19"/>
      <c r="AT2173" s="19"/>
      <c r="AU2173" s="19"/>
    </row>
    <row r="2174" spans="27:47">
      <c r="AA2174" s="19"/>
      <c r="AB2174" s="19"/>
      <c r="AC2174" s="19"/>
      <c r="AD2174" s="19"/>
      <c r="AE2174" s="19"/>
      <c r="AF2174" s="22"/>
      <c r="AG2174" s="137"/>
      <c r="AN2174" s="19"/>
      <c r="AO2174" s="19"/>
      <c r="AP2174" s="19"/>
      <c r="AQ2174" s="19"/>
      <c r="AR2174" s="19"/>
      <c r="AS2174" s="19"/>
      <c r="AT2174" s="19"/>
      <c r="AU2174" s="19"/>
    </row>
    <row r="2175" spans="27:47">
      <c r="AA2175" s="19"/>
      <c r="AB2175" s="19"/>
      <c r="AC2175" s="19"/>
      <c r="AD2175" s="19"/>
      <c r="AE2175" s="19"/>
      <c r="AF2175" s="22"/>
      <c r="AG2175" s="137"/>
      <c r="AN2175" s="19"/>
      <c r="AO2175" s="19"/>
      <c r="AP2175" s="19"/>
      <c r="AQ2175" s="19"/>
      <c r="AR2175" s="19"/>
      <c r="AS2175" s="19"/>
      <c r="AT2175" s="19"/>
      <c r="AU2175" s="19"/>
    </row>
    <row r="2176" spans="27:47">
      <c r="AA2176" s="19"/>
      <c r="AB2176" s="19"/>
      <c r="AC2176" s="19"/>
      <c r="AD2176" s="19"/>
      <c r="AE2176" s="19"/>
      <c r="AF2176" s="22"/>
      <c r="AG2176" s="137"/>
      <c r="AN2176" s="19"/>
      <c r="AO2176" s="19"/>
      <c r="AP2176" s="19"/>
      <c r="AQ2176" s="19"/>
      <c r="AR2176" s="19"/>
      <c r="AS2176" s="19"/>
      <c r="AT2176" s="19"/>
      <c r="AU2176" s="19"/>
    </row>
    <row r="2177" spans="27:47">
      <c r="AA2177" s="19"/>
      <c r="AB2177" s="19"/>
      <c r="AC2177" s="19"/>
      <c r="AD2177" s="19"/>
      <c r="AE2177" s="19"/>
      <c r="AF2177" s="22"/>
      <c r="AG2177" s="137"/>
      <c r="AN2177" s="19"/>
      <c r="AO2177" s="19"/>
      <c r="AP2177" s="19"/>
      <c r="AQ2177" s="19"/>
      <c r="AR2177" s="19"/>
      <c r="AS2177" s="19"/>
      <c r="AT2177" s="19"/>
      <c r="AU2177" s="19"/>
    </row>
    <row r="2178" spans="27:47">
      <c r="AA2178" s="19"/>
      <c r="AB2178" s="19"/>
      <c r="AC2178" s="19"/>
      <c r="AD2178" s="19"/>
      <c r="AE2178" s="19"/>
      <c r="AF2178" s="22"/>
      <c r="AG2178" s="137"/>
      <c r="AN2178" s="19"/>
      <c r="AO2178" s="19"/>
      <c r="AP2178" s="19"/>
      <c r="AQ2178" s="19"/>
      <c r="AR2178" s="19"/>
      <c r="AS2178" s="19"/>
      <c r="AT2178" s="19"/>
      <c r="AU2178" s="19"/>
    </row>
    <row r="2179" spans="27:47">
      <c r="AA2179" s="19"/>
      <c r="AB2179" s="19"/>
      <c r="AC2179" s="19"/>
      <c r="AD2179" s="19"/>
      <c r="AE2179" s="19"/>
      <c r="AF2179" s="22"/>
      <c r="AG2179" s="137"/>
      <c r="AN2179" s="19"/>
      <c r="AO2179" s="19"/>
      <c r="AP2179" s="19"/>
      <c r="AQ2179" s="19"/>
      <c r="AR2179" s="19"/>
      <c r="AS2179" s="19"/>
      <c r="AT2179" s="19"/>
      <c r="AU2179" s="19"/>
    </row>
    <row r="2180" spans="27:47">
      <c r="AA2180" s="19"/>
      <c r="AB2180" s="19"/>
      <c r="AC2180" s="19"/>
      <c r="AD2180" s="19"/>
      <c r="AE2180" s="19"/>
      <c r="AF2180" s="22"/>
      <c r="AG2180" s="137"/>
      <c r="AN2180" s="19"/>
      <c r="AO2180" s="19"/>
      <c r="AP2180" s="19"/>
      <c r="AQ2180" s="19"/>
      <c r="AR2180" s="19"/>
      <c r="AS2180" s="19"/>
      <c r="AT2180" s="19"/>
      <c r="AU2180" s="19"/>
    </row>
    <row r="2181" spans="27:47">
      <c r="AA2181" s="19"/>
      <c r="AB2181" s="19"/>
      <c r="AC2181" s="19"/>
      <c r="AD2181" s="19"/>
      <c r="AE2181" s="19"/>
      <c r="AF2181" s="22"/>
      <c r="AG2181" s="137"/>
      <c r="AN2181" s="19"/>
      <c r="AO2181" s="19"/>
      <c r="AP2181" s="19"/>
      <c r="AQ2181" s="19"/>
      <c r="AR2181" s="19"/>
      <c r="AS2181" s="19"/>
      <c r="AT2181" s="19"/>
      <c r="AU2181" s="19"/>
    </row>
    <row r="2182" spans="27:47">
      <c r="AA2182" s="19"/>
      <c r="AB2182" s="19"/>
      <c r="AC2182" s="19"/>
      <c r="AD2182" s="19"/>
      <c r="AE2182" s="19"/>
      <c r="AF2182" s="22"/>
      <c r="AG2182" s="137"/>
      <c r="AN2182" s="19"/>
      <c r="AO2182" s="19"/>
      <c r="AP2182" s="19"/>
      <c r="AQ2182" s="19"/>
      <c r="AR2182" s="19"/>
      <c r="AS2182" s="19"/>
      <c r="AT2182" s="19"/>
      <c r="AU2182" s="19"/>
    </row>
    <row r="2183" spans="27:47">
      <c r="AA2183" s="19"/>
      <c r="AB2183" s="19"/>
      <c r="AC2183" s="19"/>
      <c r="AD2183" s="19"/>
      <c r="AE2183" s="19"/>
      <c r="AF2183" s="22"/>
      <c r="AG2183" s="137"/>
      <c r="AN2183" s="19"/>
      <c r="AO2183" s="19"/>
      <c r="AP2183" s="19"/>
      <c r="AQ2183" s="19"/>
      <c r="AR2183" s="19"/>
      <c r="AS2183" s="19"/>
      <c r="AT2183" s="19"/>
      <c r="AU2183" s="19"/>
    </row>
    <row r="2184" spans="27:47">
      <c r="AA2184" s="19"/>
      <c r="AB2184" s="19"/>
      <c r="AC2184" s="19"/>
      <c r="AD2184" s="19"/>
      <c r="AE2184" s="19"/>
      <c r="AF2184" s="22"/>
      <c r="AG2184" s="137"/>
      <c r="AN2184" s="19"/>
      <c r="AO2184" s="19"/>
      <c r="AP2184" s="19"/>
      <c r="AQ2184" s="19"/>
      <c r="AR2184" s="19"/>
      <c r="AS2184" s="19"/>
      <c r="AT2184" s="19"/>
      <c r="AU2184" s="19"/>
    </row>
    <row r="2185" spans="27:47">
      <c r="AA2185" s="19"/>
      <c r="AB2185" s="19"/>
      <c r="AC2185" s="19"/>
      <c r="AD2185" s="19"/>
      <c r="AE2185" s="19"/>
      <c r="AF2185" s="22"/>
      <c r="AG2185" s="137"/>
      <c r="AN2185" s="19"/>
      <c r="AO2185" s="19"/>
      <c r="AP2185" s="19"/>
      <c r="AQ2185" s="19"/>
      <c r="AR2185" s="19"/>
      <c r="AS2185" s="19"/>
      <c r="AT2185" s="19"/>
      <c r="AU2185" s="19"/>
    </row>
    <row r="2186" spans="27:47">
      <c r="AA2186" s="19"/>
      <c r="AB2186" s="19"/>
      <c r="AC2186" s="19"/>
      <c r="AD2186" s="19"/>
      <c r="AE2186" s="19"/>
      <c r="AF2186" s="22"/>
      <c r="AG2186" s="137"/>
      <c r="AN2186" s="19"/>
      <c r="AO2186" s="19"/>
      <c r="AP2186" s="19"/>
      <c r="AQ2186" s="19"/>
      <c r="AR2186" s="19"/>
      <c r="AS2186" s="19"/>
      <c r="AT2186" s="19"/>
      <c r="AU2186" s="19"/>
    </row>
    <row r="2187" spans="27:47">
      <c r="AA2187" s="19"/>
      <c r="AB2187" s="19"/>
      <c r="AC2187" s="19"/>
      <c r="AD2187" s="19"/>
      <c r="AE2187" s="19"/>
      <c r="AF2187" s="22"/>
      <c r="AG2187" s="137"/>
      <c r="AN2187" s="19"/>
      <c r="AO2187" s="19"/>
      <c r="AP2187" s="19"/>
      <c r="AQ2187" s="19"/>
      <c r="AR2187" s="19"/>
      <c r="AS2187" s="19"/>
      <c r="AT2187" s="19"/>
      <c r="AU2187" s="19"/>
    </row>
    <row r="2188" spans="27:47">
      <c r="AA2188" s="19"/>
      <c r="AB2188" s="19"/>
      <c r="AC2188" s="19"/>
      <c r="AD2188" s="19"/>
      <c r="AE2188" s="19"/>
      <c r="AF2188" s="22"/>
      <c r="AG2188" s="137"/>
      <c r="AN2188" s="19"/>
      <c r="AO2188" s="19"/>
      <c r="AP2188" s="19"/>
      <c r="AQ2188" s="19"/>
      <c r="AR2188" s="19"/>
      <c r="AS2188" s="19"/>
      <c r="AT2188" s="19"/>
      <c r="AU2188" s="19"/>
    </row>
    <row r="2189" spans="27:47">
      <c r="AA2189" s="19"/>
      <c r="AB2189" s="19"/>
      <c r="AC2189" s="19"/>
      <c r="AD2189" s="19"/>
      <c r="AE2189" s="19"/>
      <c r="AF2189" s="22"/>
      <c r="AG2189" s="137"/>
      <c r="AN2189" s="19"/>
      <c r="AO2189" s="19"/>
      <c r="AP2189" s="19"/>
      <c r="AQ2189" s="19"/>
      <c r="AR2189" s="19"/>
      <c r="AS2189" s="19"/>
      <c r="AT2189" s="19"/>
      <c r="AU2189" s="19"/>
    </row>
    <row r="2190" spans="27:47">
      <c r="AA2190" s="19"/>
      <c r="AB2190" s="19"/>
      <c r="AC2190" s="19"/>
      <c r="AD2190" s="19"/>
      <c r="AE2190" s="19"/>
      <c r="AF2190" s="22"/>
      <c r="AG2190" s="137"/>
      <c r="AN2190" s="19"/>
      <c r="AO2190" s="19"/>
      <c r="AP2190" s="19"/>
      <c r="AQ2190" s="19"/>
      <c r="AR2190" s="19"/>
      <c r="AS2190" s="19"/>
      <c r="AT2190" s="19"/>
      <c r="AU2190" s="19"/>
    </row>
    <row r="2191" spans="27:47">
      <c r="AA2191" s="19"/>
      <c r="AB2191" s="19"/>
      <c r="AC2191" s="19"/>
      <c r="AD2191" s="19"/>
      <c r="AE2191" s="19"/>
      <c r="AF2191" s="22"/>
      <c r="AG2191" s="137"/>
      <c r="AN2191" s="19"/>
      <c r="AO2191" s="19"/>
      <c r="AP2191" s="19"/>
      <c r="AQ2191" s="19"/>
      <c r="AR2191" s="19"/>
      <c r="AS2191" s="19"/>
      <c r="AT2191" s="19"/>
      <c r="AU2191" s="19"/>
    </row>
    <row r="2192" spans="27:47">
      <c r="AA2192" s="19"/>
      <c r="AB2192" s="19"/>
      <c r="AC2192" s="19"/>
      <c r="AD2192" s="19"/>
      <c r="AE2192" s="19"/>
      <c r="AF2192" s="22"/>
      <c r="AG2192" s="137"/>
      <c r="AN2192" s="19"/>
      <c r="AO2192" s="19"/>
      <c r="AP2192" s="19"/>
      <c r="AQ2192" s="19"/>
      <c r="AR2192" s="19"/>
      <c r="AS2192" s="19"/>
      <c r="AT2192" s="19"/>
      <c r="AU2192" s="19"/>
    </row>
    <row r="2193" spans="27:47">
      <c r="AA2193" s="19"/>
      <c r="AB2193" s="19"/>
      <c r="AC2193" s="19"/>
      <c r="AD2193" s="19"/>
      <c r="AE2193" s="19"/>
      <c r="AF2193" s="22"/>
      <c r="AG2193" s="137"/>
      <c r="AN2193" s="19"/>
      <c r="AO2193" s="19"/>
      <c r="AP2193" s="19"/>
      <c r="AQ2193" s="19"/>
      <c r="AR2193" s="19"/>
      <c r="AS2193" s="19"/>
      <c r="AT2193" s="19"/>
      <c r="AU2193" s="19"/>
    </row>
    <row r="2194" spans="27:47">
      <c r="AA2194" s="19"/>
      <c r="AB2194" s="19"/>
      <c r="AC2194" s="19"/>
      <c r="AD2194" s="19"/>
      <c r="AE2194" s="19"/>
      <c r="AF2194" s="22"/>
      <c r="AG2194" s="137"/>
      <c r="AN2194" s="19"/>
      <c r="AO2194" s="19"/>
      <c r="AP2194" s="19"/>
      <c r="AQ2194" s="19"/>
      <c r="AR2194" s="19"/>
      <c r="AS2194" s="19"/>
      <c r="AT2194" s="19"/>
      <c r="AU2194" s="19"/>
    </row>
    <row r="2195" spans="27:47">
      <c r="AA2195" s="19"/>
      <c r="AB2195" s="19"/>
      <c r="AC2195" s="19"/>
      <c r="AD2195" s="19"/>
      <c r="AE2195" s="19"/>
      <c r="AF2195" s="22"/>
      <c r="AG2195" s="137"/>
      <c r="AN2195" s="19"/>
      <c r="AO2195" s="19"/>
      <c r="AP2195" s="19"/>
      <c r="AQ2195" s="19"/>
      <c r="AR2195" s="19"/>
      <c r="AS2195" s="19"/>
      <c r="AT2195" s="19"/>
      <c r="AU2195" s="19"/>
    </row>
    <row r="2196" spans="27:47">
      <c r="AA2196" s="19"/>
      <c r="AB2196" s="19"/>
      <c r="AC2196" s="19"/>
      <c r="AD2196" s="19"/>
      <c r="AE2196" s="19"/>
      <c r="AF2196" s="22"/>
      <c r="AG2196" s="137"/>
      <c r="AN2196" s="19"/>
      <c r="AO2196" s="19"/>
      <c r="AP2196" s="19"/>
      <c r="AQ2196" s="19"/>
      <c r="AR2196" s="19"/>
      <c r="AS2196" s="19"/>
      <c r="AT2196" s="19"/>
      <c r="AU2196" s="19"/>
    </row>
    <row r="2197" spans="27:47">
      <c r="AA2197" s="19"/>
      <c r="AB2197" s="19"/>
      <c r="AC2197" s="19"/>
      <c r="AD2197" s="19"/>
      <c r="AE2197" s="19"/>
      <c r="AF2197" s="22"/>
      <c r="AG2197" s="137"/>
      <c r="AN2197" s="19"/>
      <c r="AO2197" s="19"/>
      <c r="AP2197" s="19"/>
      <c r="AQ2197" s="19"/>
      <c r="AR2197" s="19"/>
      <c r="AS2197" s="19"/>
      <c r="AT2197" s="19"/>
      <c r="AU2197" s="19"/>
    </row>
    <row r="2198" spans="27:47">
      <c r="AA2198" s="19"/>
      <c r="AB2198" s="19"/>
      <c r="AC2198" s="19"/>
      <c r="AD2198" s="19"/>
      <c r="AE2198" s="19"/>
      <c r="AF2198" s="22"/>
      <c r="AG2198" s="137"/>
      <c r="AN2198" s="19"/>
      <c r="AO2198" s="19"/>
      <c r="AP2198" s="19"/>
      <c r="AQ2198" s="19"/>
      <c r="AR2198" s="19"/>
      <c r="AS2198" s="19"/>
      <c r="AT2198" s="19"/>
      <c r="AU2198" s="19"/>
    </row>
    <row r="2199" spans="27:47">
      <c r="AA2199" s="19"/>
      <c r="AB2199" s="19"/>
      <c r="AC2199" s="19"/>
      <c r="AD2199" s="19"/>
      <c r="AE2199" s="19"/>
      <c r="AF2199" s="22"/>
      <c r="AG2199" s="137"/>
      <c r="AN2199" s="19"/>
      <c r="AO2199" s="19"/>
      <c r="AP2199" s="19"/>
      <c r="AQ2199" s="19"/>
      <c r="AR2199" s="19"/>
      <c r="AS2199" s="19"/>
      <c r="AT2199" s="19"/>
      <c r="AU2199" s="19"/>
    </row>
    <row r="2200" spans="27:47">
      <c r="AA2200" s="19"/>
      <c r="AB2200" s="19"/>
      <c r="AC2200" s="19"/>
      <c r="AD2200" s="19"/>
      <c r="AE2200" s="19"/>
      <c r="AF2200" s="22"/>
      <c r="AG2200" s="137"/>
      <c r="AN2200" s="19"/>
      <c r="AO2200" s="19"/>
      <c r="AP2200" s="19"/>
      <c r="AQ2200" s="19"/>
      <c r="AR2200" s="19"/>
      <c r="AS2200" s="19"/>
      <c r="AT2200" s="19"/>
      <c r="AU2200" s="19"/>
    </row>
    <row r="2201" spans="27:47">
      <c r="AA2201" s="19"/>
      <c r="AB2201" s="19"/>
      <c r="AC2201" s="19"/>
      <c r="AD2201" s="19"/>
      <c r="AE2201" s="19"/>
      <c r="AF2201" s="22"/>
      <c r="AG2201" s="137"/>
      <c r="AN2201" s="19"/>
      <c r="AO2201" s="19"/>
      <c r="AP2201" s="19"/>
      <c r="AQ2201" s="19"/>
      <c r="AR2201" s="19"/>
      <c r="AS2201" s="19"/>
      <c r="AT2201" s="19"/>
      <c r="AU2201" s="19"/>
    </row>
    <row r="2202" spans="27:47">
      <c r="AA2202" s="19"/>
      <c r="AB2202" s="19"/>
      <c r="AC2202" s="19"/>
      <c r="AD2202" s="19"/>
      <c r="AE2202" s="19"/>
      <c r="AF2202" s="22"/>
      <c r="AG2202" s="137"/>
      <c r="AN2202" s="19"/>
      <c r="AO2202" s="19"/>
      <c r="AP2202" s="19"/>
      <c r="AQ2202" s="19"/>
      <c r="AR2202" s="19"/>
      <c r="AS2202" s="19"/>
      <c r="AT2202" s="19"/>
      <c r="AU2202" s="19"/>
    </row>
    <row r="2203" spans="27:47">
      <c r="AA2203" s="19"/>
      <c r="AB2203" s="19"/>
      <c r="AC2203" s="19"/>
      <c r="AD2203" s="19"/>
      <c r="AE2203" s="19"/>
      <c r="AF2203" s="22"/>
      <c r="AG2203" s="137"/>
      <c r="AN2203" s="19"/>
      <c r="AO2203" s="19"/>
      <c r="AP2203" s="19"/>
      <c r="AQ2203" s="19"/>
      <c r="AR2203" s="19"/>
      <c r="AS2203" s="19"/>
      <c r="AT2203" s="19"/>
      <c r="AU2203" s="19"/>
    </row>
    <row r="2204" spans="27:47">
      <c r="AA2204" s="19"/>
      <c r="AB2204" s="19"/>
      <c r="AC2204" s="19"/>
      <c r="AD2204" s="19"/>
      <c r="AE2204" s="19"/>
      <c r="AF2204" s="22"/>
      <c r="AG2204" s="137"/>
      <c r="AN2204" s="19"/>
      <c r="AO2204" s="19"/>
      <c r="AP2204" s="19"/>
      <c r="AQ2204" s="19"/>
      <c r="AR2204" s="19"/>
      <c r="AS2204" s="19"/>
      <c r="AT2204" s="19"/>
      <c r="AU2204" s="19"/>
    </row>
    <row r="2205" spans="27:47">
      <c r="AA2205" s="19"/>
      <c r="AB2205" s="19"/>
      <c r="AC2205" s="19"/>
      <c r="AD2205" s="19"/>
      <c r="AE2205" s="19"/>
      <c r="AF2205" s="22"/>
      <c r="AG2205" s="137"/>
      <c r="AN2205" s="19"/>
      <c r="AO2205" s="19"/>
      <c r="AP2205" s="19"/>
      <c r="AQ2205" s="19"/>
      <c r="AR2205" s="19"/>
      <c r="AS2205" s="19"/>
      <c r="AT2205" s="19"/>
      <c r="AU2205" s="19"/>
    </row>
    <row r="2206" spans="27:47">
      <c r="AA2206" s="19"/>
      <c r="AB2206" s="19"/>
      <c r="AC2206" s="19"/>
      <c r="AD2206" s="19"/>
      <c r="AE2206" s="19"/>
      <c r="AF2206" s="22"/>
      <c r="AG2206" s="137"/>
      <c r="AN2206" s="19"/>
      <c r="AO2206" s="19"/>
      <c r="AP2206" s="19"/>
      <c r="AQ2206" s="19"/>
      <c r="AR2206" s="19"/>
      <c r="AS2206" s="19"/>
      <c r="AT2206" s="19"/>
      <c r="AU2206" s="19"/>
    </row>
    <row r="2207" spans="27:47">
      <c r="AA2207" s="19"/>
      <c r="AB2207" s="19"/>
      <c r="AC2207" s="19"/>
      <c r="AD2207" s="19"/>
      <c r="AE2207" s="19"/>
      <c r="AF2207" s="22"/>
      <c r="AG2207" s="137"/>
      <c r="AN2207" s="19"/>
      <c r="AO2207" s="19"/>
      <c r="AP2207" s="19"/>
      <c r="AQ2207" s="19"/>
      <c r="AR2207" s="19"/>
      <c r="AS2207" s="19"/>
      <c r="AT2207" s="19"/>
      <c r="AU2207" s="19"/>
    </row>
    <row r="2208" spans="27:47">
      <c r="AA2208" s="19"/>
      <c r="AB2208" s="19"/>
      <c r="AC2208" s="19"/>
      <c r="AD2208" s="19"/>
      <c r="AE2208" s="19"/>
      <c r="AF2208" s="22"/>
      <c r="AG2208" s="137"/>
      <c r="AN2208" s="19"/>
      <c r="AO2208" s="19"/>
      <c r="AP2208" s="19"/>
      <c r="AQ2208" s="19"/>
      <c r="AR2208" s="19"/>
      <c r="AS2208" s="19"/>
      <c r="AT2208" s="19"/>
      <c r="AU2208" s="19"/>
    </row>
    <row r="2209" spans="27:47">
      <c r="AA2209" s="19"/>
      <c r="AB2209" s="19"/>
      <c r="AC2209" s="19"/>
      <c r="AD2209" s="19"/>
      <c r="AE2209" s="19"/>
      <c r="AF2209" s="22"/>
      <c r="AG2209" s="137"/>
      <c r="AN2209" s="19"/>
      <c r="AO2209" s="19"/>
      <c r="AP2209" s="19"/>
      <c r="AQ2209" s="19"/>
      <c r="AR2209" s="19"/>
      <c r="AS2209" s="19"/>
      <c r="AT2209" s="19"/>
      <c r="AU2209" s="19"/>
    </row>
    <row r="2210" spans="27:47">
      <c r="AA2210" s="19"/>
      <c r="AB2210" s="19"/>
      <c r="AC2210" s="19"/>
      <c r="AD2210" s="19"/>
      <c r="AE2210" s="19"/>
      <c r="AF2210" s="22"/>
      <c r="AG2210" s="137"/>
      <c r="AN2210" s="19"/>
      <c r="AO2210" s="19"/>
      <c r="AP2210" s="19"/>
      <c r="AQ2210" s="19"/>
      <c r="AR2210" s="19"/>
      <c r="AS2210" s="19"/>
      <c r="AT2210" s="19"/>
      <c r="AU2210" s="19"/>
    </row>
    <row r="2211" spans="27:47">
      <c r="AA2211" s="19"/>
      <c r="AB2211" s="19"/>
      <c r="AC2211" s="19"/>
      <c r="AD2211" s="19"/>
      <c r="AE2211" s="19"/>
      <c r="AF2211" s="22"/>
      <c r="AG2211" s="137"/>
      <c r="AN2211" s="19"/>
      <c r="AO2211" s="19"/>
      <c r="AP2211" s="19"/>
      <c r="AQ2211" s="19"/>
      <c r="AR2211" s="19"/>
      <c r="AS2211" s="19"/>
      <c r="AT2211" s="19"/>
      <c r="AU2211" s="19"/>
    </row>
    <row r="2212" spans="27:47">
      <c r="AA2212" s="19"/>
      <c r="AB2212" s="19"/>
      <c r="AC2212" s="19"/>
      <c r="AD2212" s="19"/>
      <c r="AE2212" s="19"/>
      <c r="AF2212" s="22"/>
      <c r="AG2212" s="137"/>
      <c r="AN2212" s="19"/>
      <c r="AO2212" s="19"/>
      <c r="AP2212" s="19"/>
      <c r="AQ2212" s="19"/>
      <c r="AR2212" s="19"/>
      <c r="AS2212" s="19"/>
      <c r="AT2212" s="19"/>
      <c r="AU2212" s="19"/>
    </row>
    <row r="2213" spans="27:47">
      <c r="AA2213" s="19"/>
      <c r="AB2213" s="19"/>
      <c r="AC2213" s="19"/>
      <c r="AD2213" s="19"/>
      <c r="AE2213" s="19"/>
      <c r="AF2213" s="22"/>
      <c r="AG2213" s="137"/>
      <c r="AN2213" s="19"/>
      <c r="AO2213" s="19"/>
      <c r="AP2213" s="19"/>
      <c r="AQ2213" s="19"/>
      <c r="AR2213" s="19"/>
      <c r="AS2213" s="19"/>
      <c r="AT2213" s="19"/>
      <c r="AU2213" s="19"/>
    </row>
    <row r="2214" spans="27:47">
      <c r="AA2214" s="19"/>
      <c r="AB2214" s="19"/>
      <c r="AC2214" s="19"/>
      <c r="AD2214" s="19"/>
      <c r="AE2214" s="19"/>
      <c r="AF2214" s="22"/>
      <c r="AG2214" s="137"/>
      <c r="AN2214" s="19"/>
      <c r="AO2214" s="19"/>
      <c r="AP2214" s="19"/>
      <c r="AQ2214" s="19"/>
      <c r="AR2214" s="19"/>
      <c r="AS2214" s="19"/>
      <c r="AT2214" s="19"/>
      <c r="AU2214" s="19"/>
    </row>
    <row r="2215" spans="27:47">
      <c r="AA2215" s="19"/>
      <c r="AB2215" s="19"/>
      <c r="AC2215" s="19"/>
      <c r="AD2215" s="19"/>
      <c r="AE2215" s="19"/>
      <c r="AF2215" s="22"/>
      <c r="AG2215" s="137"/>
      <c r="AN2215" s="19"/>
      <c r="AO2215" s="19"/>
      <c r="AP2215" s="19"/>
      <c r="AQ2215" s="19"/>
      <c r="AR2215" s="19"/>
      <c r="AS2215" s="19"/>
      <c r="AT2215" s="19"/>
      <c r="AU2215" s="19"/>
    </row>
    <row r="2216" spans="27:47">
      <c r="AA2216" s="19"/>
      <c r="AB2216" s="19"/>
      <c r="AC2216" s="19"/>
      <c r="AD2216" s="19"/>
      <c r="AE2216" s="19"/>
      <c r="AF2216" s="22"/>
      <c r="AG2216" s="137"/>
      <c r="AN2216" s="19"/>
      <c r="AO2216" s="19"/>
      <c r="AP2216" s="19"/>
      <c r="AQ2216" s="19"/>
      <c r="AR2216" s="19"/>
      <c r="AS2216" s="19"/>
      <c r="AT2216" s="19"/>
      <c r="AU2216" s="19"/>
    </row>
    <row r="2217" spans="27:47">
      <c r="AA2217" s="19"/>
      <c r="AB2217" s="19"/>
      <c r="AC2217" s="19"/>
      <c r="AD2217" s="19"/>
      <c r="AE2217" s="19"/>
      <c r="AF2217" s="22"/>
      <c r="AG2217" s="137"/>
      <c r="AN2217" s="19"/>
      <c r="AO2217" s="19"/>
      <c r="AP2217" s="19"/>
      <c r="AQ2217" s="19"/>
      <c r="AR2217" s="19"/>
      <c r="AS2217" s="19"/>
      <c r="AT2217" s="19"/>
      <c r="AU2217" s="19"/>
    </row>
    <row r="2218" spans="27:47">
      <c r="AA2218" s="19"/>
      <c r="AB2218" s="19"/>
      <c r="AC2218" s="19"/>
      <c r="AD2218" s="19"/>
      <c r="AE2218" s="19"/>
      <c r="AF2218" s="22"/>
      <c r="AG2218" s="137"/>
      <c r="AN2218" s="19"/>
      <c r="AO2218" s="19"/>
      <c r="AP2218" s="19"/>
      <c r="AQ2218" s="19"/>
      <c r="AR2218" s="19"/>
      <c r="AS2218" s="19"/>
      <c r="AT2218" s="19"/>
      <c r="AU2218" s="19"/>
    </row>
    <row r="2219" spans="27:47">
      <c r="AA2219" s="19"/>
      <c r="AB2219" s="19"/>
      <c r="AC2219" s="19"/>
      <c r="AD2219" s="19"/>
      <c r="AE2219" s="19"/>
      <c r="AF2219" s="22"/>
      <c r="AG2219" s="137"/>
      <c r="AN2219" s="19"/>
      <c r="AO2219" s="19"/>
      <c r="AP2219" s="19"/>
      <c r="AQ2219" s="19"/>
      <c r="AR2219" s="19"/>
      <c r="AS2219" s="19"/>
      <c r="AT2219" s="19"/>
      <c r="AU2219" s="19"/>
    </row>
    <row r="2220" spans="27:47">
      <c r="AA2220" s="19"/>
      <c r="AB2220" s="19"/>
      <c r="AC2220" s="19"/>
      <c r="AD2220" s="19"/>
      <c r="AE2220" s="19"/>
      <c r="AF2220" s="22"/>
      <c r="AG2220" s="137"/>
      <c r="AN2220" s="19"/>
      <c r="AO2220" s="19"/>
      <c r="AP2220" s="19"/>
      <c r="AQ2220" s="19"/>
      <c r="AR2220" s="19"/>
      <c r="AS2220" s="19"/>
      <c r="AT2220" s="19"/>
      <c r="AU2220" s="19"/>
    </row>
    <row r="2221" spans="27:47">
      <c r="AA2221" s="19"/>
      <c r="AB2221" s="19"/>
      <c r="AC2221" s="19"/>
      <c r="AD2221" s="19"/>
      <c r="AE2221" s="19"/>
      <c r="AF2221" s="22"/>
      <c r="AG2221" s="137"/>
      <c r="AN2221" s="19"/>
      <c r="AO2221" s="19"/>
      <c r="AP2221" s="19"/>
      <c r="AQ2221" s="19"/>
      <c r="AR2221" s="19"/>
      <c r="AS2221" s="19"/>
      <c r="AT2221" s="19"/>
      <c r="AU2221" s="19"/>
    </row>
    <row r="2222" spans="27:47">
      <c r="AA2222" s="19"/>
      <c r="AB2222" s="19"/>
      <c r="AC2222" s="19"/>
      <c r="AD2222" s="19"/>
      <c r="AE2222" s="19"/>
      <c r="AF2222" s="22"/>
      <c r="AG2222" s="137"/>
      <c r="AN2222" s="19"/>
      <c r="AO2222" s="19"/>
      <c r="AP2222" s="19"/>
      <c r="AQ2222" s="19"/>
      <c r="AR2222" s="19"/>
      <c r="AS2222" s="19"/>
      <c r="AT2222" s="19"/>
      <c r="AU2222" s="19"/>
    </row>
    <row r="2223" spans="27:47">
      <c r="AA2223" s="19"/>
      <c r="AB2223" s="19"/>
      <c r="AC2223" s="19"/>
      <c r="AD2223" s="19"/>
      <c r="AE2223" s="19"/>
      <c r="AF2223" s="22"/>
      <c r="AG2223" s="137"/>
      <c r="AN2223" s="19"/>
      <c r="AO2223" s="19"/>
      <c r="AP2223" s="19"/>
      <c r="AQ2223" s="19"/>
      <c r="AR2223" s="19"/>
      <c r="AS2223" s="19"/>
      <c r="AT2223" s="19"/>
      <c r="AU2223" s="19"/>
    </row>
    <row r="2224" spans="27:47">
      <c r="AA2224" s="19"/>
      <c r="AB2224" s="19"/>
      <c r="AC2224" s="19"/>
      <c r="AD2224" s="19"/>
      <c r="AE2224" s="19"/>
      <c r="AF2224" s="22"/>
      <c r="AG2224" s="137"/>
      <c r="AN2224" s="19"/>
      <c r="AO2224" s="19"/>
      <c r="AP2224" s="19"/>
      <c r="AQ2224" s="19"/>
      <c r="AR2224" s="19"/>
      <c r="AS2224" s="19"/>
      <c r="AT2224" s="19"/>
      <c r="AU2224" s="19"/>
    </row>
    <row r="2225" spans="27:47">
      <c r="AA2225" s="19"/>
      <c r="AB2225" s="19"/>
      <c r="AC2225" s="19"/>
      <c r="AD2225" s="19"/>
      <c r="AE2225" s="19"/>
      <c r="AF2225" s="22"/>
      <c r="AG2225" s="137"/>
      <c r="AN2225" s="19"/>
      <c r="AO2225" s="19"/>
      <c r="AP2225" s="19"/>
      <c r="AQ2225" s="19"/>
      <c r="AR2225" s="19"/>
      <c r="AS2225" s="19"/>
      <c r="AT2225" s="19"/>
      <c r="AU2225" s="19"/>
    </row>
    <row r="2226" spans="27:47">
      <c r="AA2226" s="19"/>
      <c r="AB2226" s="19"/>
      <c r="AC2226" s="19"/>
      <c r="AD2226" s="19"/>
      <c r="AE2226" s="19"/>
      <c r="AF2226" s="22"/>
      <c r="AG2226" s="137"/>
      <c r="AN2226" s="19"/>
      <c r="AO2226" s="19"/>
      <c r="AP2226" s="19"/>
      <c r="AQ2226" s="19"/>
      <c r="AR2226" s="19"/>
      <c r="AS2226" s="19"/>
      <c r="AT2226" s="19"/>
      <c r="AU2226" s="19"/>
    </row>
    <row r="2227" spans="27:47">
      <c r="AA2227" s="19"/>
      <c r="AB2227" s="19"/>
      <c r="AC2227" s="19"/>
      <c r="AD2227" s="19"/>
      <c r="AE2227" s="19"/>
      <c r="AF2227" s="22"/>
      <c r="AG2227" s="137"/>
      <c r="AN2227" s="19"/>
      <c r="AO2227" s="19"/>
      <c r="AP2227" s="19"/>
      <c r="AQ2227" s="19"/>
      <c r="AR2227" s="19"/>
      <c r="AS2227" s="19"/>
      <c r="AT2227" s="19"/>
      <c r="AU2227" s="19"/>
    </row>
    <row r="2228" spans="27:47">
      <c r="AA2228" s="19"/>
      <c r="AB2228" s="19"/>
      <c r="AC2228" s="19"/>
      <c r="AD2228" s="19"/>
      <c r="AE2228" s="19"/>
      <c r="AF2228" s="22"/>
      <c r="AG2228" s="137"/>
      <c r="AN2228" s="19"/>
      <c r="AO2228" s="19"/>
      <c r="AP2228" s="19"/>
      <c r="AQ2228" s="19"/>
      <c r="AR2228" s="19"/>
      <c r="AS2228" s="19"/>
      <c r="AT2228" s="19"/>
      <c r="AU2228" s="19"/>
    </row>
    <row r="2229" spans="27:47">
      <c r="AA2229" s="19"/>
      <c r="AB2229" s="19"/>
      <c r="AC2229" s="19"/>
      <c r="AD2229" s="19"/>
      <c r="AE2229" s="19"/>
      <c r="AF2229" s="22"/>
      <c r="AG2229" s="137"/>
      <c r="AN2229" s="19"/>
      <c r="AO2229" s="19"/>
      <c r="AP2229" s="19"/>
      <c r="AQ2229" s="19"/>
      <c r="AR2229" s="19"/>
      <c r="AS2229" s="19"/>
      <c r="AT2229" s="19"/>
      <c r="AU2229" s="19"/>
    </row>
    <row r="2230" spans="27:47">
      <c r="AA2230" s="19"/>
      <c r="AB2230" s="19"/>
      <c r="AC2230" s="19"/>
      <c r="AD2230" s="19"/>
      <c r="AE2230" s="19"/>
      <c r="AF2230" s="22"/>
      <c r="AG2230" s="137"/>
      <c r="AN2230" s="19"/>
      <c r="AO2230" s="19"/>
      <c r="AP2230" s="19"/>
      <c r="AQ2230" s="19"/>
      <c r="AR2230" s="19"/>
      <c r="AS2230" s="19"/>
      <c r="AT2230" s="19"/>
      <c r="AU2230" s="19"/>
    </row>
    <row r="2231" spans="27:47">
      <c r="AA2231" s="19"/>
      <c r="AB2231" s="19"/>
      <c r="AC2231" s="19"/>
      <c r="AD2231" s="19"/>
      <c r="AE2231" s="19"/>
      <c r="AF2231" s="22"/>
      <c r="AG2231" s="137"/>
      <c r="AN2231" s="19"/>
      <c r="AO2231" s="19"/>
      <c r="AP2231" s="19"/>
      <c r="AQ2231" s="19"/>
      <c r="AR2231" s="19"/>
      <c r="AS2231" s="19"/>
      <c r="AT2231" s="19"/>
      <c r="AU2231" s="19"/>
    </row>
    <row r="2232" spans="27:47">
      <c r="AA2232" s="19"/>
      <c r="AB2232" s="19"/>
      <c r="AC2232" s="19"/>
      <c r="AD2232" s="19"/>
      <c r="AE2232" s="19"/>
      <c r="AF2232" s="22"/>
      <c r="AG2232" s="137"/>
      <c r="AN2232" s="19"/>
      <c r="AO2232" s="19"/>
      <c r="AP2232" s="19"/>
      <c r="AQ2232" s="19"/>
      <c r="AR2232" s="19"/>
      <c r="AS2232" s="19"/>
      <c r="AT2232" s="19"/>
      <c r="AU2232" s="19"/>
    </row>
    <row r="2233" spans="27:47">
      <c r="AA2233" s="19"/>
      <c r="AB2233" s="19"/>
      <c r="AC2233" s="19"/>
      <c r="AD2233" s="19"/>
      <c r="AE2233" s="19"/>
      <c r="AF2233" s="22"/>
      <c r="AG2233" s="137"/>
      <c r="AN2233" s="19"/>
      <c r="AO2233" s="19"/>
      <c r="AP2233" s="19"/>
      <c r="AQ2233" s="19"/>
      <c r="AR2233" s="19"/>
      <c r="AS2233" s="19"/>
      <c r="AT2233" s="19"/>
      <c r="AU2233" s="19"/>
    </row>
    <row r="2234" spans="27:47">
      <c r="AA2234" s="19"/>
      <c r="AB2234" s="19"/>
      <c r="AC2234" s="19"/>
      <c r="AD2234" s="19"/>
      <c r="AE2234" s="19"/>
      <c r="AF2234" s="22"/>
      <c r="AG2234" s="137"/>
      <c r="AN2234" s="19"/>
      <c r="AO2234" s="19"/>
      <c r="AP2234" s="19"/>
      <c r="AQ2234" s="19"/>
      <c r="AR2234" s="19"/>
      <c r="AS2234" s="19"/>
      <c r="AT2234" s="19"/>
      <c r="AU2234" s="19"/>
    </row>
    <row r="2235" spans="27:47">
      <c r="AA2235" s="19"/>
      <c r="AB2235" s="19"/>
      <c r="AC2235" s="19"/>
      <c r="AD2235" s="19"/>
      <c r="AE2235" s="19"/>
      <c r="AF2235" s="22"/>
      <c r="AG2235" s="137"/>
      <c r="AN2235" s="19"/>
      <c r="AO2235" s="19"/>
      <c r="AP2235" s="19"/>
      <c r="AQ2235" s="19"/>
      <c r="AR2235" s="19"/>
      <c r="AS2235" s="19"/>
      <c r="AT2235" s="19"/>
      <c r="AU2235" s="19"/>
    </row>
    <row r="2236" spans="27:47">
      <c r="AA2236" s="19"/>
      <c r="AB2236" s="19"/>
      <c r="AC2236" s="19"/>
      <c r="AD2236" s="19"/>
      <c r="AE2236" s="19"/>
      <c r="AF2236" s="22"/>
      <c r="AG2236" s="137"/>
      <c r="AN2236" s="19"/>
      <c r="AO2236" s="19"/>
      <c r="AP2236" s="19"/>
      <c r="AQ2236" s="19"/>
      <c r="AR2236" s="19"/>
      <c r="AS2236" s="19"/>
      <c r="AT2236" s="19"/>
      <c r="AU2236" s="19"/>
    </row>
    <row r="2237" spans="27:47">
      <c r="AA2237" s="19"/>
      <c r="AB2237" s="19"/>
      <c r="AC2237" s="19"/>
      <c r="AD2237" s="19"/>
      <c r="AE2237" s="19"/>
      <c r="AF2237" s="22"/>
      <c r="AG2237" s="137"/>
      <c r="AN2237" s="19"/>
      <c r="AO2237" s="19"/>
      <c r="AP2237" s="19"/>
      <c r="AQ2237" s="19"/>
      <c r="AR2237" s="19"/>
      <c r="AS2237" s="19"/>
      <c r="AT2237" s="19"/>
      <c r="AU2237" s="19"/>
    </row>
    <row r="2238" spans="27:47">
      <c r="AA2238" s="19"/>
      <c r="AB2238" s="19"/>
      <c r="AC2238" s="19"/>
      <c r="AD2238" s="19"/>
      <c r="AE2238" s="19"/>
      <c r="AF2238" s="22"/>
      <c r="AG2238" s="137"/>
      <c r="AN2238" s="19"/>
      <c r="AO2238" s="19"/>
      <c r="AP2238" s="19"/>
      <c r="AQ2238" s="19"/>
      <c r="AR2238" s="19"/>
      <c r="AS2238" s="19"/>
      <c r="AT2238" s="19"/>
      <c r="AU2238" s="19"/>
    </row>
    <row r="2239" spans="27:47">
      <c r="AA2239" s="19"/>
      <c r="AB2239" s="19"/>
      <c r="AC2239" s="19"/>
      <c r="AD2239" s="19"/>
      <c r="AE2239" s="19"/>
      <c r="AF2239" s="22"/>
      <c r="AG2239" s="137"/>
      <c r="AN2239" s="19"/>
      <c r="AO2239" s="19"/>
      <c r="AP2239" s="19"/>
      <c r="AQ2239" s="19"/>
      <c r="AR2239" s="19"/>
      <c r="AS2239" s="19"/>
      <c r="AT2239" s="19"/>
      <c r="AU2239" s="19"/>
    </row>
    <row r="2240" spans="27:47">
      <c r="AA2240" s="19"/>
      <c r="AB2240" s="19"/>
      <c r="AC2240" s="19"/>
      <c r="AD2240" s="19"/>
      <c r="AE2240" s="19"/>
      <c r="AF2240" s="22"/>
      <c r="AG2240" s="137"/>
      <c r="AN2240" s="19"/>
      <c r="AO2240" s="19"/>
      <c r="AP2240" s="19"/>
      <c r="AQ2240" s="19"/>
      <c r="AR2240" s="19"/>
      <c r="AS2240" s="19"/>
      <c r="AT2240" s="19"/>
      <c r="AU2240" s="19"/>
    </row>
    <row r="2241" spans="27:47">
      <c r="AA2241" s="19"/>
      <c r="AB2241" s="19"/>
      <c r="AC2241" s="19"/>
      <c r="AD2241" s="19"/>
      <c r="AE2241" s="19"/>
      <c r="AF2241" s="22"/>
      <c r="AG2241" s="137"/>
      <c r="AN2241" s="19"/>
      <c r="AO2241" s="19"/>
      <c r="AP2241" s="19"/>
      <c r="AQ2241" s="19"/>
      <c r="AR2241" s="19"/>
      <c r="AS2241" s="19"/>
      <c r="AT2241" s="19"/>
      <c r="AU2241" s="19"/>
    </row>
    <row r="2242" spans="27:47">
      <c r="AA2242" s="19"/>
      <c r="AB2242" s="19"/>
      <c r="AC2242" s="19"/>
      <c r="AD2242" s="19"/>
      <c r="AE2242" s="19"/>
      <c r="AF2242" s="22"/>
      <c r="AG2242" s="137"/>
      <c r="AN2242" s="19"/>
      <c r="AO2242" s="19"/>
      <c r="AP2242" s="19"/>
      <c r="AQ2242" s="19"/>
      <c r="AR2242" s="19"/>
      <c r="AS2242" s="19"/>
      <c r="AT2242" s="19"/>
      <c r="AU2242" s="19"/>
    </row>
    <row r="2243" spans="27:47">
      <c r="AA2243" s="19"/>
      <c r="AB2243" s="19"/>
      <c r="AC2243" s="19"/>
      <c r="AD2243" s="19"/>
      <c r="AE2243" s="19"/>
      <c r="AF2243" s="22"/>
      <c r="AG2243" s="137"/>
      <c r="AN2243" s="19"/>
      <c r="AO2243" s="19"/>
      <c r="AP2243" s="19"/>
      <c r="AQ2243" s="19"/>
      <c r="AR2243" s="19"/>
      <c r="AS2243" s="19"/>
      <c r="AT2243" s="19"/>
      <c r="AU2243" s="19"/>
    </row>
    <row r="2244" spans="27:47">
      <c r="AA2244" s="19"/>
      <c r="AB2244" s="19"/>
      <c r="AC2244" s="19"/>
      <c r="AD2244" s="19"/>
      <c r="AE2244" s="19"/>
      <c r="AF2244" s="22"/>
      <c r="AG2244" s="137"/>
      <c r="AN2244" s="19"/>
      <c r="AO2244" s="19"/>
      <c r="AP2244" s="19"/>
      <c r="AQ2244" s="19"/>
      <c r="AR2244" s="19"/>
      <c r="AS2244" s="19"/>
      <c r="AT2244" s="19"/>
      <c r="AU2244" s="19"/>
    </row>
    <row r="2245" spans="27:47">
      <c r="AA2245" s="19"/>
      <c r="AB2245" s="19"/>
      <c r="AC2245" s="19"/>
      <c r="AD2245" s="19"/>
      <c r="AE2245" s="19"/>
      <c r="AF2245" s="22"/>
      <c r="AG2245" s="137"/>
      <c r="AN2245" s="19"/>
      <c r="AO2245" s="19"/>
      <c r="AP2245" s="19"/>
      <c r="AQ2245" s="19"/>
      <c r="AR2245" s="19"/>
      <c r="AS2245" s="19"/>
      <c r="AT2245" s="19"/>
      <c r="AU2245" s="19"/>
    </row>
    <row r="2246" spans="27:47">
      <c r="AA2246" s="19"/>
      <c r="AB2246" s="19"/>
      <c r="AC2246" s="19"/>
      <c r="AD2246" s="19"/>
      <c r="AE2246" s="19"/>
      <c r="AF2246" s="22"/>
      <c r="AG2246" s="137"/>
      <c r="AN2246" s="19"/>
      <c r="AO2246" s="19"/>
      <c r="AP2246" s="19"/>
      <c r="AQ2246" s="19"/>
      <c r="AR2246" s="19"/>
      <c r="AS2246" s="19"/>
      <c r="AT2246" s="19"/>
      <c r="AU2246" s="19"/>
    </row>
    <row r="2247" spans="27:47">
      <c r="AA2247" s="19"/>
      <c r="AB2247" s="19"/>
      <c r="AC2247" s="19"/>
      <c r="AD2247" s="19"/>
      <c r="AE2247" s="19"/>
      <c r="AF2247" s="22"/>
      <c r="AG2247" s="137"/>
      <c r="AN2247" s="19"/>
      <c r="AO2247" s="19"/>
      <c r="AP2247" s="19"/>
      <c r="AQ2247" s="19"/>
      <c r="AR2247" s="19"/>
      <c r="AS2247" s="19"/>
      <c r="AT2247" s="19"/>
      <c r="AU2247" s="19"/>
    </row>
    <row r="2248" spans="27:47">
      <c r="AA2248" s="19"/>
      <c r="AB2248" s="19"/>
      <c r="AC2248" s="19"/>
      <c r="AD2248" s="19"/>
      <c r="AE2248" s="19"/>
      <c r="AF2248" s="22"/>
      <c r="AG2248" s="137"/>
      <c r="AN2248" s="19"/>
      <c r="AO2248" s="19"/>
      <c r="AP2248" s="19"/>
      <c r="AQ2248" s="19"/>
      <c r="AR2248" s="19"/>
      <c r="AS2248" s="19"/>
      <c r="AT2248" s="19"/>
      <c r="AU2248" s="19"/>
    </row>
    <row r="2249" spans="27:47">
      <c r="AA2249" s="19"/>
      <c r="AB2249" s="19"/>
      <c r="AC2249" s="19"/>
      <c r="AD2249" s="19"/>
      <c r="AE2249" s="19"/>
      <c r="AF2249" s="22"/>
      <c r="AG2249" s="137"/>
      <c r="AN2249" s="19"/>
      <c r="AO2249" s="19"/>
      <c r="AP2249" s="19"/>
      <c r="AQ2249" s="19"/>
      <c r="AR2249" s="19"/>
      <c r="AS2249" s="19"/>
      <c r="AT2249" s="19"/>
      <c r="AU2249" s="19"/>
    </row>
    <row r="2250" spans="27:47">
      <c r="AA2250" s="19"/>
      <c r="AB2250" s="19"/>
      <c r="AC2250" s="19"/>
      <c r="AD2250" s="19"/>
      <c r="AE2250" s="19"/>
      <c r="AF2250" s="22"/>
      <c r="AG2250" s="137"/>
      <c r="AN2250" s="19"/>
      <c r="AO2250" s="19"/>
      <c r="AP2250" s="19"/>
      <c r="AQ2250" s="19"/>
      <c r="AR2250" s="19"/>
      <c r="AS2250" s="19"/>
      <c r="AT2250" s="19"/>
      <c r="AU2250" s="19"/>
    </row>
    <row r="2251" spans="27:47">
      <c r="AA2251" s="19"/>
      <c r="AB2251" s="19"/>
      <c r="AC2251" s="19"/>
      <c r="AD2251" s="19"/>
      <c r="AE2251" s="19"/>
      <c r="AF2251" s="22"/>
      <c r="AG2251" s="137"/>
      <c r="AN2251" s="19"/>
      <c r="AO2251" s="19"/>
      <c r="AP2251" s="19"/>
      <c r="AQ2251" s="19"/>
      <c r="AR2251" s="19"/>
      <c r="AS2251" s="19"/>
      <c r="AT2251" s="19"/>
      <c r="AU2251" s="19"/>
    </row>
    <row r="2252" spans="27:47">
      <c r="AA2252" s="19"/>
      <c r="AB2252" s="19"/>
      <c r="AC2252" s="19"/>
      <c r="AD2252" s="19"/>
      <c r="AE2252" s="19"/>
      <c r="AF2252" s="22"/>
      <c r="AG2252" s="137"/>
      <c r="AN2252" s="19"/>
      <c r="AO2252" s="19"/>
      <c r="AP2252" s="19"/>
      <c r="AQ2252" s="19"/>
      <c r="AR2252" s="19"/>
      <c r="AS2252" s="19"/>
      <c r="AT2252" s="19"/>
      <c r="AU2252" s="19"/>
    </row>
    <row r="2253" spans="27:47">
      <c r="AA2253" s="19"/>
      <c r="AB2253" s="19"/>
      <c r="AC2253" s="19"/>
      <c r="AD2253" s="19"/>
      <c r="AE2253" s="19"/>
      <c r="AF2253" s="22"/>
      <c r="AG2253" s="137"/>
      <c r="AN2253" s="19"/>
      <c r="AO2253" s="19"/>
      <c r="AP2253" s="19"/>
      <c r="AQ2253" s="19"/>
      <c r="AR2253" s="19"/>
      <c r="AS2253" s="19"/>
      <c r="AT2253" s="19"/>
      <c r="AU2253" s="19"/>
    </row>
    <row r="2254" spans="27:47">
      <c r="AA2254" s="19"/>
      <c r="AB2254" s="19"/>
      <c r="AC2254" s="19"/>
      <c r="AD2254" s="19"/>
      <c r="AE2254" s="19"/>
      <c r="AF2254" s="22"/>
      <c r="AG2254" s="137"/>
      <c r="AN2254" s="19"/>
      <c r="AO2254" s="19"/>
      <c r="AP2254" s="19"/>
      <c r="AQ2254" s="19"/>
      <c r="AR2254" s="19"/>
      <c r="AS2254" s="19"/>
      <c r="AT2254" s="19"/>
      <c r="AU2254" s="19"/>
    </row>
    <row r="2255" spans="27:47">
      <c r="AA2255" s="19"/>
      <c r="AB2255" s="19"/>
      <c r="AC2255" s="19"/>
      <c r="AD2255" s="19"/>
      <c r="AE2255" s="19"/>
      <c r="AF2255" s="22"/>
      <c r="AG2255" s="137"/>
      <c r="AN2255" s="19"/>
      <c r="AO2255" s="19"/>
      <c r="AP2255" s="19"/>
      <c r="AQ2255" s="19"/>
      <c r="AR2255" s="19"/>
      <c r="AS2255" s="19"/>
      <c r="AT2255" s="19"/>
      <c r="AU2255" s="19"/>
    </row>
    <row r="2256" spans="27:47">
      <c r="AA2256" s="19"/>
      <c r="AB2256" s="19"/>
      <c r="AC2256" s="19"/>
      <c r="AD2256" s="19"/>
      <c r="AE2256" s="19"/>
      <c r="AF2256" s="22"/>
      <c r="AG2256" s="137"/>
      <c r="AN2256" s="19"/>
      <c r="AO2256" s="19"/>
      <c r="AP2256" s="19"/>
      <c r="AQ2256" s="19"/>
      <c r="AR2256" s="19"/>
      <c r="AS2256" s="19"/>
      <c r="AT2256" s="19"/>
      <c r="AU2256" s="19"/>
    </row>
    <row r="2257" spans="27:47">
      <c r="AA2257" s="19"/>
      <c r="AB2257" s="19"/>
      <c r="AC2257" s="19"/>
      <c r="AD2257" s="19"/>
      <c r="AE2257" s="19"/>
      <c r="AF2257" s="22"/>
      <c r="AG2257" s="137"/>
      <c r="AN2257" s="19"/>
      <c r="AO2257" s="19"/>
      <c r="AP2257" s="19"/>
      <c r="AQ2257" s="19"/>
      <c r="AR2257" s="19"/>
      <c r="AS2257" s="19"/>
      <c r="AT2257" s="19"/>
      <c r="AU2257" s="19"/>
    </row>
    <row r="2258" spans="27:47">
      <c r="AA2258" s="19"/>
      <c r="AB2258" s="19"/>
      <c r="AC2258" s="19"/>
      <c r="AD2258" s="19"/>
      <c r="AE2258" s="19"/>
      <c r="AF2258" s="22"/>
      <c r="AG2258" s="137"/>
      <c r="AN2258" s="19"/>
      <c r="AO2258" s="19"/>
      <c r="AP2258" s="19"/>
      <c r="AQ2258" s="19"/>
      <c r="AR2258" s="19"/>
      <c r="AS2258" s="19"/>
      <c r="AT2258" s="19"/>
      <c r="AU2258" s="19"/>
    </row>
    <row r="2259" spans="27:47">
      <c r="AA2259" s="19"/>
      <c r="AB2259" s="19"/>
      <c r="AC2259" s="19"/>
      <c r="AD2259" s="19"/>
      <c r="AE2259" s="19"/>
      <c r="AF2259" s="22"/>
      <c r="AG2259" s="137"/>
      <c r="AN2259" s="19"/>
      <c r="AO2259" s="19"/>
      <c r="AP2259" s="19"/>
      <c r="AQ2259" s="19"/>
      <c r="AR2259" s="19"/>
      <c r="AS2259" s="19"/>
      <c r="AT2259" s="19"/>
      <c r="AU2259" s="19"/>
    </row>
    <row r="2260" spans="27:47">
      <c r="AA2260" s="19"/>
      <c r="AB2260" s="19"/>
      <c r="AC2260" s="19"/>
      <c r="AD2260" s="19"/>
      <c r="AE2260" s="19"/>
      <c r="AF2260" s="22"/>
      <c r="AG2260" s="137"/>
      <c r="AN2260" s="19"/>
      <c r="AO2260" s="19"/>
      <c r="AP2260" s="19"/>
      <c r="AQ2260" s="19"/>
      <c r="AR2260" s="19"/>
      <c r="AS2260" s="19"/>
      <c r="AT2260" s="19"/>
      <c r="AU2260" s="19"/>
    </row>
    <row r="2261" spans="27:47">
      <c r="AA2261" s="19"/>
      <c r="AB2261" s="19"/>
      <c r="AC2261" s="19"/>
      <c r="AD2261" s="19"/>
      <c r="AE2261" s="19"/>
      <c r="AF2261" s="22"/>
      <c r="AG2261" s="137"/>
      <c r="AN2261" s="19"/>
      <c r="AO2261" s="19"/>
      <c r="AP2261" s="19"/>
      <c r="AQ2261" s="19"/>
      <c r="AR2261" s="19"/>
      <c r="AS2261" s="19"/>
      <c r="AT2261" s="19"/>
      <c r="AU2261" s="19"/>
    </row>
    <row r="2262" spans="27:47">
      <c r="AA2262" s="19"/>
      <c r="AB2262" s="19"/>
      <c r="AC2262" s="19"/>
      <c r="AD2262" s="19"/>
      <c r="AE2262" s="19"/>
      <c r="AF2262" s="22"/>
      <c r="AG2262" s="137"/>
      <c r="AN2262" s="19"/>
      <c r="AO2262" s="19"/>
      <c r="AP2262" s="19"/>
      <c r="AQ2262" s="19"/>
      <c r="AR2262" s="19"/>
      <c r="AS2262" s="19"/>
      <c r="AT2262" s="19"/>
      <c r="AU2262" s="19"/>
    </row>
    <row r="2263" spans="27:47">
      <c r="AA2263" s="19"/>
      <c r="AB2263" s="19"/>
      <c r="AC2263" s="19"/>
      <c r="AD2263" s="19"/>
      <c r="AE2263" s="19"/>
      <c r="AF2263" s="22"/>
      <c r="AG2263" s="137"/>
      <c r="AN2263" s="19"/>
      <c r="AO2263" s="19"/>
      <c r="AP2263" s="19"/>
      <c r="AQ2263" s="19"/>
      <c r="AR2263" s="19"/>
      <c r="AS2263" s="19"/>
      <c r="AT2263" s="19"/>
      <c r="AU2263" s="19"/>
    </row>
    <row r="2264" spans="27:47">
      <c r="AA2264" s="19"/>
      <c r="AB2264" s="19"/>
      <c r="AC2264" s="19"/>
      <c r="AD2264" s="19"/>
      <c r="AE2264" s="19"/>
      <c r="AF2264" s="22"/>
      <c r="AG2264" s="137"/>
      <c r="AN2264" s="19"/>
      <c r="AO2264" s="19"/>
      <c r="AP2264" s="19"/>
      <c r="AQ2264" s="19"/>
      <c r="AR2264" s="19"/>
      <c r="AS2264" s="19"/>
      <c r="AT2264" s="19"/>
      <c r="AU2264" s="19"/>
    </row>
    <row r="2265" spans="27:47">
      <c r="AA2265" s="19"/>
      <c r="AB2265" s="19"/>
      <c r="AC2265" s="19"/>
      <c r="AD2265" s="19"/>
      <c r="AE2265" s="19"/>
      <c r="AF2265" s="22"/>
      <c r="AG2265" s="137"/>
      <c r="AN2265" s="19"/>
      <c r="AO2265" s="19"/>
      <c r="AP2265" s="19"/>
      <c r="AQ2265" s="19"/>
      <c r="AR2265" s="19"/>
      <c r="AS2265" s="19"/>
      <c r="AT2265" s="19"/>
      <c r="AU2265" s="19"/>
    </row>
    <row r="2266" spans="27:47">
      <c r="AA2266" s="19"/>
      <c r="AB2266" s="19"/>
      <c r="AC2266" s="19"/>
      <c r="AD2266" s="19"/>
      <c r="AE2266" s="19"/>
      <c r="AF2266" s="22"/>
      <c r="AG2266" s="137"/>
      <c r="AN2266" s="19"/>
      <c r="AO2266" s="19"/>
      <c r="AP2266" s="19"/>
      <c r="AQ2266" s="19"/>
      <c r="AR2266" s="19"/>
      <c r="AS2266" s="19"/>
      <c r="AT2266" s="19"/>
      <c r="AU2266" s="19"/>
    </row>
    <row r="2267" spans="27:47">
      <c r="AA2267" s="19"/>
      <c r="AB2267" s="19"/>
      <c r="AC2267" s="19"/>
      <c r="AD2267" s="19"/>
      <c r="AE2267" s="19"/>
      <c r="AF2267" s="22"/>
      <c r="AG2267" s="137"/>
      <c r="AN2267" s="19"/>
      <c r="AO2267" s="19"/>
      <c r="AP2267" s="19"/>
      <c r="AQ2267" s="19"/>
      <c r="AR2267" s="19"/>
      <c r="AS2267" s="19"/>
      <c r="AT2267" s="19"/>
      <c r="AU2267" s="19"/>
    </row>
    <row r="2268" spans="27:47">
      <c r="AA2268" s="19"/>
      <c r="AB2268" s="19"/>
      <c r="AC2268" s="19"/>
      <c r="AD2268" s="19"/>
      <c r="AE2268" s="19"/>
      <c r="AF2268" s="22"/>
      <c r="AG2268" s="137"/>
      <c r="AN2268" s="19"/>
      <c r="AO2268" s="19"/>
      <c r="AP2268" s="19"/>
      <c r="AQ2268" s="19"/>
      <c r="AR2268" s="19"/>
      <c r="AS2268" s="19"/>
      <c r="AT2268" s="19"/>
      <c r="AU2268" s="19"/>
    </row>
    <row r="2269" spans="27:47">
      <c r="AA2269" s="19"/>
      <c r="AB2269" s="19"/>
      <c r="AC2269" s="19"/>
      <c r="AD2269" s="19"/>
      <c r="AE2269" s="19"/>
      <c r="AF2269" s="22"/>
      <c r="AG2269" s="137"/>
      <c r="AN2269" s="19"/>
      <c r="AO2269" s="19"/>
      <c r="AP2269" s="19"/>
      <c r="AQ2269" s="19"/>
      <c r="AR2269" s="19"/>
      <c r="AS2269" s="19"/>
      <c r="AT2269" s="19"/>
      <c r="AU2269" s="19"/>
    </row>
    <row r="2270" spans="27:47">
      <c r="AA2270" s="19"/>
      <c r="AB2270" s="19"/>
      <c r="AC2270" s="19"/>
      <c r="AD2270" s="19"/>
      <c r="AE2270" s="19"/>
      <c r="AF2270" s="22"/>
      <c r="AG2270" s="137"/>
      <c r="AN2270" s="19"/>
      <c r="AO2270" s="19"/>
      <c r="AP2270" s="19"/>
      <c r="AQ2270" s="19"/>
      <c r="AR2270" s="19"/>
      <c r="AS2270" s="19"/>
      <c r="AT2270" s="19"/>
      <c r="AU2270" s="19"/>
    </row>
    <row r="2271" spans="27:47">
      <c r="AA2271" s="19"/>
      <c r="AB2271" s="19"/>
      <c r="AC2271" s="19"/>
      <c r="AD2271" s="19"/>
      <c r="AE2271" s="19"/>
      <c r="AF2271" s="22"/>
      <c r="AG2271" s="137"/>
      <c r="AN2271" s="19"/>
      <c r="AO2271" s="19"/>
      <c r="AP2271" s="19"/>
      <c r="AQ2271" s="19"/>
      <c r="AR2271" s="19"/>
      <c r="AS2271" s="19"/>
      <c r="AT2271" s="19"/>
      <c r="AU2271" s="19"/>
    </row>
    <row r="2272" spans="27:47">
      <c r="AA2272" s="19"/>
      <c r="AB2272" s="19"/>
      <c r="AC2272" s="19"/>
      <c r="AD2272" s="19"/>
      <c r="AE2272" s="19"/>
      <c r="AF2272" s="22"/>
      <c r="AG2272" s="137"/>
      <c r="AN2272" s="19"/>
      <c r="AO2272" s="19"/>
      <c r="AP2272" s="19"/>
      <c r="AQ2272" s="19"/>
      <c r="AR2272" s="19"/>
      <c r="AS2272" s="19"/>
      <c r="AT2272" s="19"/>
      <c r="AU2272" s="19"/>
    </row>
    <row r="2273" spans="27:47">
      <c r="AA2273" s="19"/>
      <c r="AB2273" s="19"/>
      <c r="AC2273" s="19"/>
      <c r="AD2273" s="19"/>
      <c r="AE2273" s="19"/>
      <c r="AF2273" s="22"/>
      <c r="AG2273" s="137"/>
      <c r="AN2273" s="19"/>
      <c r="AO2273" s="19"/>
      <c r="AP2273" s="19"/>
      <c r="AQ2273" s="19"/>
      <c r="AR2273" s="19"/>
      <c r="AS2273" s="19"/>
      <c r="AT2273" s="19"/>
      <c r="AU2273" s="19"/>
    </row>
    <row r="2274" spans="27:47">
      <c r="AA2274" s="19"/>
      <c r="AB2274" s="19"/>
      <c r="AC2274" s="19"/>
      <c r="AD2274" s="19"/>
      <c r="AE2274" s="19"/>
      <c r="AF2274" s="22"/>
      <c r="AG2274" s="137"/>
      <c r="AN2274" s="19"/>
      <c r="AO2274" s="19"/>
      <c r="AP2274" s="19"/>
      <c r="AQ2274" s="19"/>
      <c r="AR2274" s="19"/>
      <c r="AS2274" s="19"/>
      <c r="AT2274" s="19"/>
      <c r="AU2274" s="19"/>
    </row>
    <row r="2275" spans="27:47">
      <c r="AA2275" s="19"/>
      <c r="AB2275" s="19"/>
      <c r="AC2275" s="19"/>
      <c r="AD2275" s="19"/>
      <c r="AE2275" s="19"/>
      <c r="AF2275" s="22"/>
      <c r="AG2275" s="137"/>
      <c r="AN2275" s="19"/>
      <c r="AO2275" s="19"/>
      <c r="AP2275" s="19"/>
      <c r="AQ2275" s="19"/>
      <c r="AR2275" s="19"/>
      <c r="AS2275" s="19"/>
      <c r="AT2275" s="19"/>
      <c r="AU2275" s="19"/>
    </row>
    <row r="2276" spans="27:47">
      <c r="AA2276" s="19"/>
      <c r="AB2276" s="19"/>
      <c r="AC2276" s="19"/>
      <c r="AD2276" s="19"/>
      <c r="AE2276" s="19"/>
      <c r="AF2276" s="22"/>
      <c r="AG2276" s="137"/>
      <c r="AN2276" s="19"/>
      <c r="AO2276" s="19"/>
      <c r="AP2276" s="19"/>
      <c r="AQ2276" s="19"/>
      <c r="AR2276" s="19"/>
      <c r="AS2276" s="19"/>
      <c r="AT2276" s="19"/>
      <c r="AU2276" s="19"/>
    </row>
    <row r="2277" spans="27:47">
      <c r="AA2277" s="19"/>
      <c r="AB2277" s="19"/>
      <c r="AC2277" s="19"/>
      <c r="AD2277" s="19"/>
      <c r="AE2277" s="19"/>
      <c r="AF2277" s="22"/>
      <c r="AG2277" s="137"/>
      <c r="AN2277" s="19"/>
      <c r="AO2277" s="19"/>
      <c r="AP2277" s="19"/>
      <c r="AQ2277" s="19"/>
      <c r="AR2277" s="19"/>
      <c r="AS2277" s="19"/>
      <c r="AT2277" s="19"/>
      <c r="AU2277" s="19"/>
    </row>
    <row r="2278" spans="27:47">
      <c r="AA2278" s="19"/>
      <c r="AB2278" s="19"/>
      <c r="AC2278" s="19"/>
      <c r="AD2278" s="19"/>
      <c r="AE2278" s="19"/>
      <c r="AF2278" s="22"/>
      <c r="AG2278" s="137"/>
      <c r="AN2278" s="19"/>
      <c r="AO2278" s="19"/>
      <c r="AP2278" s="19"/>
      <c r="AQ2278" s="19"/>
      <c r="AR2278" s="19"/>
      <c r="AS2278" s="19"/>
      <c r="AT2278" s="19"/>
      <c r="AU2278" s="19"/>
    </row>
    <row r="2279" spans="27:47">
      <c r="AA2279" s="19"/>
      <c r="AB2279" s="19"/>
      <c r="AC2279" s="19"/>
      <c r="AD2279" s="19"/>
      <c r="AE2279" s="19"/>
      <c r="AF2279" s="22"/>
      <c r="AG2279" s="137"/>
      <c r="AN2279" s="19"/>
      <c r="AO2279" s="19"/>
      <c r="AP2279" s="19"/>
      <c r="AQ2279" s="19"/>
      <c r="AR2279" s="19"/>
      <c r="AS2279" s="19"/>
      <c r="AT2279" s="19"/>
      <c r="AU2279" s="19"/>
    </row>
    <row r="2280" spans="27:47">
      <c r="AA2280" s="19"/>
      <c r="AB2280" s="19"/>
      <c r="AC2280" s="19"/>
      <c r="AD2280" s="19"/>
      <c r="AE2280" s="19"/>
      <c r="AF2280" s="22"/>
      <c r="AG2280" s="137"/>
      <c r="AN2280" s="19"/>
      <c r="AO2280" s="19"/>
      <c r="AP2280" s="19"/>
      <c r="AQ2280" s="19"/>
      <c r="AR2280" s="19"/>
      <c r="AS2280" s="19"/>
      <c r="AT2280" s="19"/>
      <c r="AU2280" s="19"/>
    </row>
    <row r="2281" spans="27:47">
      <c r="AA2281" s="19"/>
      <c r="AB2281" s="19"/>
      <c r="AC2281" s="19"/>
      <c r="AD2281" s="19"/>
      <c r="AE2281" s="19"/>
      <c r="AF2281" s="22"/>
      <c r="AG2281" s="137"/>
      <c r="AN2281" s="19"/>
      <c r="AO2281" s="19"/>
      <c r="AP2281" s="19"/>
      <c r="AQ2281" s="19"/>
      <c r="AR2281" s="19"/>
      <c r="AS2281" s="19"/>
      <c r="AT2281" s="19"/>
      <c r="AU2281" s="19"/>
    </row>
    <row r="2282" spans="27:47">
      <c r="AA2282" s="19"/>
      <c r="AB2282" s="19"/>
      <c r="AC2282" s="19"/>
      <c r="AD2282" s="19"/>
      <c r="AE2282" s="19"/>
      <c r="AF2282" s="22"/>
      <c r="AG2282" s="137"/>
      <c r="AN2282" s="19"/>
      <c r="AO2282" s="19"/>
      <c r="AP2282" s="19"/>
      <c r="AQ2282" s="19"/>
      <c r="AR2282" s="19"/>
      <c r="AS2282" s="19"/>
      <c r="AT2282" s="19"/>
      <c r="AU2282" s="19"/>
    </row>
    <row r="2283" spans="27:47">
      <c r="AA2283" s="19"/>
      <c r="AB2283" s="19"/>
      <c r="AC2283" s="19"/>
      <c r="AD2283" s="19"/>
      <c r="AE2283" s="19"/>
      <c r="AF2283" s="22"/>
      <c r="AG2283" s="137"/>
      <c r="AN2283" s="19"/>
      <c r="AO2283" s="19"/>
      <c r="AP2283" s="19"/>
      <c r="AQ2283" s="19"/>
      <c r="AR2283" s="19"/>
      <c r="AS2283" s="19"/>
      <c r="AT2283" s="19"/>
      <c r="AU2283" s="19"/>
    </row>
    <row r="2284" spans="27:47">
      <c r="AA2284" s="19"/>
      <c r="AB2284" s="19"/>
      <c r="AC2284" s="19"/>
      <c r="AD2284" s="19"/>
      <c r="AE2284" s="19"/>
      <c r="AF2284" s="22"/>
      <c r="AG2284" s="137"/>
      <c r="AN2284" s="19"/>
      <c r="AO2284" s="19"/>
      <c r="AP2284" s="19"/>
      <c r="AQ2284" s="19"/>
      <c r="AR2284" s="19"/>
      <c r="AS2284" s="19"/>
      <c r="AT2284" s="19"/>
      <c r="AU2284" s="19"/>
    </row>
    <row r="2285" spans="27:47">
      <c r="AA2285" s="19"/>
      <c r="AB2285" s="19"/>
      <c r="AC2285" s="19"/>
      <c r="AD2285" s="19"/>
      <c r="AE2285" s="19"/>
      <c r="AF2285" s="22"/>
      <c r="AG2285" s="137"/>
      <c r="AN2285" s="19"/>
      <c r="AO2285" s="19"/>
      <c r="AP2285" s="19"/>
      <c r="AQ2285" s="19"/>
      <c r="AR2285" s="19"/>
      <c r="AS2285" s="19"/>
      <c r="AT2285" s="19"/>
      <c r="AU2285" s="19"/>
    </row>
    <row r="2286" spans="27:47">
      <c r="AA2286" s="19"/>
      <c r="AB2286" s="19"/>
      <c r="AC2286" s="19"/>
      <c r="AD2286" s="19"/>
      <c r="AE2286" s="19"/>
      <c r="AF2286" s="22"/>
      <c r="AG2286" s="137"/>
      <c r="AN2286" s="19"/>
      <c r="AO2286" s="19"/>
      <c r="AP2286" s="19"/>
      <c r="AQ2286" s="19"/>
      <c r="AR2286" s="19"/>
      <c r="AS2286" s="19"/>
      <c r="AT2286" s="19"/>
      <c r="AU2286" s="19"/>
    </row>
    <row r="2287" spans="27:47">
      <c r="AA2287" s="19"/>
      <c r="AB2287" s="19"/>
      <c r="AC2287" s="19"/>
      <c r="AD2287" s="19"/>
      <c r="AE2287" s="19"/>
      <c r="AF2287" s="22"/>
      <c r="AG2287" s="137"/>
      <c r="AN2287" s="19"/>
      <c r="AO2287" s="19"/>
      <c r="AP2287" s="19"/>
      <c r="AQ2287" s="19"/>
      <c r="AR2287" s="19"/>
      <c r="AS2287" s="19"/>
      <c r="AT2287" s="19"/>
      <c r="AU2287" s="19"/>
    </row>
    <row r="2288" spans="27:47">
      <c r="AA2288" s="19"/>
      <c r="AB2288" s="19"/>
      <c r="AC2288" s="19"/>
      <c r="AD2288" s="19"/>
      <c r="AE2288" s="19"/>
      <c r="AF2288" s="22"/>
      <c r="AG2288" s="137"/>
      <c r="AN2288" s="19"/>
      <c r="AO2288" s="19"/>
      <c r="AP2288" s="19"/>
      <c r="AQ2288" s="19"/>
      <c r="AR2288" s="19"/>
      <c r="AS2288" s="19"/>
      <c r="AT2288" s="19"/>
      <c r="AU2288" s="19"/>
    </row>
    <row r="2289" spans="27:47">
      <c r="AA2289" s="19"/>
      <c r="AB2289" s="19"/>
      <c r="AC2289" s="19"/>
      <c r="AD2289" s="19"/>
      <c r="AE2289" s="19"/>
      <c r="AF2289" s="22"/>
      <c r="AG2289" s="137"/>
      <c r="AN2289" s="19"/>
      <c r="AO2289" s="19"/>
      <c r="AP2289" s="19"/>
      <c r="AQ2289" s="19"/>
      <c r="AR2289" s="19"/>
      <c r="AS2289" s="19"/>
      <c r="AT2289" s="19"/>
      <c r="AU2289" s="19"/>
    </row>
    <row r="2290" spans="27:47">
      <c r="AA2290" s="19"/>
      <c r="AB2290" s="19"/>
      <c r="AC2290" s="19"/>
      <c r="AD2290" s="19"/>
      <c r="AE2290" s="19"/>
      <c r="AF2290" s="22"/>
      <c r="AG2290" s="137"/>
      <c r="AN2290" s="19"/>
      <c r="AO2290" s="19"/>
      <c r="AP2290" s="19"/>
      <c r="AQ2290" s="19"/>
      <c r="AR2290" s="19"/>
      <c r="AS2290" s="19"/>
      <c r="AT2290" s="19"/>
      <c r="AU2290" s="19"/>
    </row>
    <row r="2291" spans="27:47">
      <c r="AA2291" s="19"/>
      <c r="AB2291" s="19"/>
      <c r="AC2291" s="19"/>
      <c r="AD2291" s="19"/>
      <c r="AE2291" s="19"/>
      <c r="AF2291" s="22"/>
      <c r="AG2291" s="137"/>
      <c r="AN2291" s="19"/>
      <c r="AO2291" s="19"/>
      <c r="AP2291" s="19"/>
      <c r="AQ2291" s="19"/>
      <c r="AR2291" s="19"/>
      <c r="AS2291" s="19"/>
      <c r="AT2291" s="19"/>
      <c r="AU2291" s="19"/>
    </row>
    <row r="2292" spans="27:47">
      <c r="AA2292" s="19"/>
      <c r="AB2292" s="19"/>
      <c r="AC2292" s="19"/>
      <c r="AD2292" s="19"/>
      <c r="AE2292" s="19"/>
      <c r="AF2292" s="22"/>
      <c r="AG2292" s="137"/>
      <c r="AN2292" s="19"/>
      <c r="AO2292" s="19"/>
      <c r="AP2292" s="19"/>
      <c r="AQ2292" s="19"/>
      <c r="AR2292" s="19"/>
      <c r="AS2292" s="19"/>
      <c r="AT2292" s="19"/>
      <c r="AU2292" s="19"/>
    </row>
    <row r="2293" spans="27:47">
      <c r="AA2293" s="19"/>
      <c r="AB2293" s="19"/>
      <c r="AC2293" s="19"/>
      <c r="AD2293" s="19"/>
      <c r="AE2293" s="19"/>
      <c r="AF2293" s="22"/>
      <c r="AG2293" s="137"/>
      <c r="AN2293" s="19"/>
      <c r="AO2293" s="19"/>
      <c r="AP2293" s="19"/>
      <c r="AQ2293" s="19"/>
      <c r="AR2293" s="19"/>
      <c r="AS2293" s="19"/>
      <c r="AT2293" s="19"/>
      <c r="AU2293" s="19"/>
    </row>
    <row r="2294" spans="27:47">
      <c r="AA2294" s="19"/>
      <c r="AB2294" s="19"/>
      <c r="AC2294" s="19"/>
      <c r="AD2294" s="19"/>
      <c r="AE2294" s="19"/>
      <c r="AF2294" s="22"/>
      <c r="AG2294" s="137"/>
      <c r="AN2294" s="19"/>
      <c r="AO2294" s="19"/>
      <c r="AP2294" s="19"/>
      <c r="AQ2294" s="19"/>
      <c r="AR2294" s="19"/>
      <c r="AS2294" s="19"/>
      <c r="AT2294" s="19"/>
      <c r="AU2294" s="19"/>
    </row>
    <row r="2295" spans="27:47">
      <c r="AA2295" s="19"/>
      <c r="AB2295" s="19"/>
      <c r="AC2295" s="19"/>
      <c r="AD2295" s="19"/>
      <c r="AE2295" s="19"/>
      <c r="AF2295" s="22"/>
      <c r="AG2295" s="137"/>
      <c r="AN2295" s="19"/>
      <c r="AO2295" s="19"/>
      <c r="AP2295" s="19"/>
      <c r="AQ2295" s="19"/>
      <c r="AR2295" s="19"/>
      <c r="AS2295" s="19"/>
      <c r="AT2295" s="19"/>
      <c r="AU2295" s="19"/>
    </row>
    <row r="2296" spans="27:47">
      <c r="AA2296" s="19"/>
      <c r="AB2296" s="19"/>
      <c r="AC2296" s="19"/>
      <c r="AD2296" s="19"/>
      <c r="AE2296" s="19"/>
      <c r="AF2296" s="22"/>
      <c r="AG2296" s="137"/>
      <c r="AN2296" s="19"/>
      <c r="AO2296" s="19"/>
      <c r="AP2296" s="19"/>
      <c r="AQ2296" s="19"/>
      <c r="AR2296" s="19"/>
      <c r="AS2296" s="19"/>
      <c r="AT2296" s="19"/>
      <c r="AU2296" s="19"/>
    </row>
    <row r="2297" spans="27:47">
      <c r="AA2297" s="19"/>
      <c r="AB2297" s="19"/>
      <c r="AC2297" s="19"/>
      <c r="AD2297" s="19"/>
      <c r="AE2297" s="19"/>
      <c r="AF2297" s="22"/>
      <c r="AG2297" s="137"/>
      <c r="AN2297" s="19"/>
      <c r="AO2297" s="19"/>
      <c r="AP2297" s="19"/>
      <c r="AQ2297" s="19"/>
      <c r="AR2297" s="19"/>
      <c r="AS2297" s="19"/>
      <c r="AT2297" s="19"/>
      <c r="AU2297" s="19"/>
    </row>
    <row r="2298" spans="27:47">
      <c r="AA2298" s="19"/>
      <c r="AB2298" s="19"/>
      <c r="AC2298" s="19"/>
      <c r="AD2298" s="19"/>
      <c r="AE2298" s="19"/>
      <c r="AF2298" s="22"/>
      <c r="AG2298" s="137"/>
      <c r="AN2298" s="19"/>
      <c r="AO2298" s="19"/>
      <c r="AP2298" s="19"/>
      <c r="AQ2298" s="19"/>
      <c r="AR2298" s="19"/>
      <c r="AS2298" s="19"/>
      <c r="AT2298" s="19"/>
      <c r="AU2298" s="19"/>
    </row>
    <row r="2299" spans="27:47">
      <c r="AA2299" s="19"/>
      <c r="AB2299" s="19"/>
      <c r="AC2299" s="19"/>
      <c r="AD2299" s="19"/>
      <c r="AE2299" s="19"/>
      <c r="AF2299" s="22"/>
      <c r="AG2299" s="137"/>
      <c r="AN2299" s="19"/>
      <c r="AO2299" s="19"/>
      <c r="AP2299" s="19"/>
      <c r="AQ2299" s="19"/>
      <c r="AR2299" s="19"/>
      <c r="AS2299" s="19"/>
      <c r="AT2299" s="19"/>
      <c r="AU2299" s="19"/>
    </row>
    <row r="2300" spans="27:47">
      <c r="AA2300" s="19"/>
      <c r="AB2300" s="19"/>
      <c r="AC2300" s="19"/>
      <c r="AD2300" s="19"/>
      <c r="AE2300" s="19"/>
      <c r="AF2300" s="22"/>
      <c r="AG2300" s="137"/>
      <c r="AN2300" s="19"/>
      <c r="AO2300" s="19"/>
      <c r="AP2300" s="19"/>
      <c r="AQ2300" s="19"/>
      <c r="AR2300" s="19"/>
      <c r="AS2300" s="19"/>
      <c r="AT2300" s="19"/>
      <c r="AU2300" s="19"/>
    </row>
    <row r="2301" spans="27:47">
      <c r="AA2301" s="19"/>
      <c r="AB2301" s="19"/>
      <c r="AC2301" s="19"/>
      <c r="AD2301" s="19"/>
      <c r="AE2301" s="19"/>
      <c r="AF2301" s="22"/>
      <c r="AG2301" s="137"/>
      <c r="AN2301" s="19"/>
      <c r="AO2301" s="19"/>
      <c r="AP2301" s="19"/>
      <c r="AQ2301" s="19"/>
      <c r="AR2301" s="19"/>
      <c r="AS2301" s="19"/>
      <c r="AT2301" s="19"/>
      <c r="AU2301" s="19"/>
    </row>
    <row r="2302" spans="27:47">
      <c r="AA2302" s="19"/>
      <c r="AB2302" s="19"/>
      <c r="AC2302" s="19"/>
      <c r="AD2302" s="19"/>
      <c r="AE2302" s="19"/>
      <c r="AF2302" s="22"/>
      <c r="AG2302" s="137"/>
      <c r="AN2302" s="19"/>
      <c r="AO2302" s="19"/>
      <c r="AP2302" s="19"/>
      <c r="AQ2302" s="19"/>
      <c r="AR2302" s="19"/>
      <c r="AS2302" s="19"/>
      <c r="AT2302" s="19"/>
      <c r="AU2302" s="19"/>
    </row>
    <row r="2303" spans="27:47">
      <c r="AA2303" s="19"/>
      <c r="AB2303" s="19"/>
      <c r="AC2303" s="19"/>
      <c r="AD2303" s="19"/>
      <c r="AE2303" s="19"/>
      <c r="AF2303" s="22"/>
      <c r="AG2303" s="137"/>
      <c r="AN2303" s="19"/>
      <c r="AO2303" s="19"/>
      <c r="AP2303" s="19"/>
      <c r="AQ2303" s="19"/>
      <c r="AR2303" s="19"/>
      <c r="AS2303" s="19"/>
      <c r="AT2303" s="19"/>
      <c r="AU2303" s="19"/>
    </row>
    <row r="2304" spans="27:47">
      <c r="AA2304" s="19"/>
      <c r="AB2304" s="19"/>
      <c r="AC2304" s="19"/>
      <c r="AD2304" s="19"/>
      <c r="AE2304" s="19"/>
      <c r="AF2304" s="22"/>
      <c r="AG2304" s="137"/>
      <c r="AN2304" s="19"/>
      <c r="AO2304" s="19"/>
      <c r="AP2304" s="19"/>
      <c r="AQ2304" s="19"/>
      <c r="AR2304" s="19"/>
      <c r="AS2304" s="19"/>
      <c r="AT2304" s="19"/>
      <c r="AU2304" s="19"/>
    </row>
    <row r="2305" spans="27:47">
      <c r="AA2305" s="19"/>
      <c r="AB2305" s="19"/>
      <c r="AC2305" s="19"/>
      <c r="AD2305" s="19"/>
      <c r="AE2305" s="19"/>
      <c r="AF2305" s="22"/>
      <c r="AG2305" s="137"/>
      <c r="AN2305" s="19"/>
      <c r="AO2305" s="19"/>
      <c r="AP2305" s="19"/>
      <c r="AQ2305" s="19"/>
      <c r="AR2305" s="19"/>
      <c r="AS2305" s="19"/>
      <c r="AT2305" s="19"/>
      <c r="AU2305" s="19"/>
    </row>
    <row r="2306" spans="27:47">
      <c r="AA2306" s="19"/>
      <c r="AB2306" s="19"/>
      <c r="AC2306" s="19"/>
      <c r="AD2306" s="19"/>
      <c r="AE2306" s="19"/>
      <c r="AF2306" s="22"/>
      <c r="AG2306" s="137"/>
      <c r="AN2306" s="19"/>
      <c r="AO2306" s="19"/>
      <c r="AP2306" s="19"/>
      <c r="AQ2306" s="19"/>
      <c r="AR2306" s="19"/>
      <c r="AS2306" s="19"/>
      <c r="AT2306" s="19"/>
      <c r="AU2306" s="19"/>
    </row>
    <row r="2307" spans="27:47">
      <c r="AA2307" s="19"/>
      <c r="AB2307" s="19"/>
      <c r="AC2307" s="19"/>
      <c r="AD2307" s="19"/>
      <c r="AE2307" s="19"/>
      <c r="AF2307" s="22"/>
      <c r="AG2307" s="137"/>
      <c r="AN2307" s="19"/>
      <c r="AO2307" s="19"/>
      <c r="AP2307" s="19"/>
      <c r="AQ2307" s="19"/>
      <c r="AR2307" s="19"/>
      <c r="AS2307" s="19"/>
      <c r="AT2307" s="19"/>
      <c r="AU2307" s="19"/>
    </row>
    <row r="2308" spans="27:47">
      <c r="AA2308" s="19"/>
      <c r="AB2308" s="19"/>
      <c r="AC2308" s="19"/>
      <c r="AD2308" s="19"/>
      <c r="AE2308" s="19"/>
      <c r="AF2308" s="22"/>
      <c r="AG2308" s="137"/>
      <c r="AN2308" s="19"/>
      <c r="AO2308" s="19"/>
      <c r="AP2308" s="19"/>
      <c r="AQ2308" s="19"/>
      <c r="AR2308" s="19"/>
      <c r="AS2308" s="19"/>
      <c r="AT2308" s="19"/>
      <c r="AU2308" s="19"/>
    </row>
    <row r="2309" spans="27:47">
      <c r="AA2309" s="19"/>
      <c r="AB2309" s="19"/>
      <c r="AC2309" s="19"/>
      <c r="AD2309" s="19"/>
      <c r="AE2309" s="19"/>
      <c r="AF2309" s="22"/>
      <c r="AG2309" s="137"/>
      <c r="AN2309" s="19"/>
      <c r="AO2309" s="19"/>
      <c r="AP2309" s="19"/>
      <c r="AQ2309" s="19"/>
      <c r="AR2309" s="19"/>
      <c r="AS2309" s="19"/>
      <c r="AT2309" s="19"/>
      <c r="AU2309" s="19"/>
    </row>
    <row r="2310" spans="27:47">
      <c r="AA2310" s="19"/>
      <c r="AB2310" s="19"/>
      <c r="AC2310" s="19"/>
      <c r="AD2310" s="19"/>
      <c r="AE2310" s="19"/>
      <c r="AF2310" s="22"/>
      <c r="AG2310" s="137"/>
      <c r="AN2310" s="19"/>
      <c r="AO2310" s="19"/>
      <c r="AP2310" s="19"/>
      <c r="AQ2310" s="19"/>
      <c r="AR2310" s="19"/>
      <c r="AS2310" s="19"/>
      <c r="AT2310" s="19"/>
      <c r="AU2310" s="19"/>
    </row>
    <row r="2311" spans="27:47">
      <c r="AA2311" s="19"/>
      <c r="AB2311" s="19"/>
      <c r="AC2311" s="19"/>
      <c r="AD2311" s="19"/>
      <c r="AE2311" s="19"/>
      <c r="AF2311" s="22"/>
      <c r="AG2311" s="137"/>
      <c r="AN2311" s="19"/>
      <c r="AO2311" s="19"/>
      <c r="AP2311" s="19"/>
      <c r="AQ2311" s="19"/>
      <c r="AR2311" s="19"/>
      <c r="AS2311" s="19"/>
      <c r="AT2311" s="19"/>
      <c r="AU2311" s="19"/>
    </row>
    <row r="2312" spans="27:47">
      <c r="AA2312" s="19"/>
      <c r="AB2312" s="19"/>
      <c r="AC2312" s="19"/>
      <c r="AD2312" s="19"/>
      <c r="AE2312" s="19"/>
      <c r="AF2312" s="22"/>
      <c r="AG2312" s="137"/>
      <c r="AN2312" s="19"/>
      <c r="AO2312" s="19"/>
      <c r="AP2312" s="19"/>
      <c r="AQ2312" s="19"/>
      <c r="AR2312" s="19"/>
      <c r="AS2312" s="19"/>
      <c r="AT2312" s="19"/>
      <c r="AU2312" s="19"/>
    </row>
    <row r="2313" spans="27:47">
      <c r="AA2313" s="19"/>
      <c r="AB2313" s="19"/>
      <c r="AC2313" s="19"/>
      <c r="AD2313" s="19"/>
      <c r="AE2313" s="19"/>
      <c r="AF2313" s="22"/>
      <c r="AG2313" s="137"/>
      <c r="AN2313" s="19"/>
      <c r="AO2313" s="19"/>
      <c r="AP2313" s="19"/>
      <c r="AQ2313" s="19"/>
      <c r="AR2313" s="19"/>
      <c r="AS2313" s="19"/>
      <c r="AT2313" s="19"/>
      <c r="AU2313" s="19"/>
    </row>
    <row r="2314" spans="27:47">
      <c r="AA2314" s="19"/>
      <c r="AB2314" s="19"/>
      <c r="AC2314" s="19"/>
      <c r="AD2314" s="19"/>
      <c r="AE2314" s="19"/>
      <c r="AF2314" s="22"/>
      <c r="AG2314" s="137"/>
      <c r="AN2314" s="19"/>
      <c r="AO2314" s="19"/>
      <c r="AP2314" s="19"/>
      <c r="AQ2314" s="19"/>
      <c r="AR2314" s="19"/>
      <c r="AS2314" s="19"/>
      <c r="AT2314" s="19"/>
      <c r="AU2314" s="19"/>
    </row>
    <row r="2315" spans="27:47">
      <c r="AA2315" s="19"/>
      <c r="AB2315" s="19"/>
      <c r="AC2315" s="19"/>
      <c r="AD2315" s="19"/>
      <c r="AE2315" s="19"/>
      <c r="AF2315" s="22"/>
      <c r="AG2315" s="137"/>
      <c r="AN2315" s="19"/>
      <c r="AO2315" s="19"/>
      <c r="AP2315" s="19"/>
      <c r="AQ2315" s="19"/>
      <c r="AR2315" s="19"/>
      <c r="AS2315" s="19"/>
      <c r="AT2315" s="19"/>
      <c r="AU2315" s="19"/>
    </row>
    <row r="2316" spans="27:47">
      <c r="AA2316" s="19"/>
      <c r="AB2316" s="19"/>
      <c r="AC2316" s="19"/>
      <c r="AD2316" s="19"/>
      <c r="AE2316" s="19"/>
      <c r="AF2316" s="22"/>
      <c r="AG2316" s="137"/>
      <c r="AN2316" s="19"/>
      <c r="AO2316" s="19"/>
      <c r="AP2316" s="19"/>
      <c r="AQ2316" s="19"/>
      <c r="AR2316" s="19"/>
      <c r="AS2316" s="19"/>
      <c r="AT2316" s="19"/>
      <c r="AU2316" s="19"/>
    </row>
    <row r="2317" spans="27:47">
      <c r="AA2317" s="19"/>
      <c r="AB2317" s="19"/>
      <c r="AC2317" s="19"/>
      <c r="AD2317" s="19"/>
      <c r="AE2317" s="19"/>
      <c r="AF2317" s="22"/>
      <c r="AG2317" s="137"/>
      <c r="AN2317" s="19"/>
      <c r="AO2317" s="19"/>
      <c r="AP2317" s="19"/>
      <c r="AQ2317" s="19"/>
      <c r="AR2317" s="19"/>
      <c r="AS2317" s="19"/>
      <c r="AT2317" s="19"/>
      <c r="AU2317" s="19"/>
    </row>
    <row r="2318" spans="27:47">
      <c r="AA2318" s="19"/>
      <c r="AB2318" s="19"/>
      <c r="AC2318" s="19"/>
      <c r="AD2318" s="19"/>
      <c r="AE2318" s="19"/>
      <c r="AF2318" s="22"/>
      <c r="AG2318" s="137"/>
      <c r="AN2318" s="19"/>
      <c r="AO2318" s="19"/>
      <c r="AP2318" s="19"/>
      <c r="AQ2318" s="19"/>
      <c r="AR2318" s="19"/>
      <c r="AS2318" s="19"/>
      <c r="AT2318" s="19"/>
      <c r="AU2318" s="19"/>
    </row>
    <row r="2319" spans="27:47">
      <c r="AA2319" s="19"/>
      <c r="AB2319" s="19"/>
      <c r="AC2319" s="19"/>
      <c r="AD2319" s="19"/>
      <c r="AE2319" s="19"/>
      <c r="AF2319" s="22"/>
      <c r="AG2319" s="137"/>
      <c r="AN2319" s="19"/>
      <c r="AO2319" s="19"/>
      <c r="AP2319" s="19"/>
      <c r="AQ2319" s="19"/>
      <c r="AR2319" s="19"/>
      <c r="AS2319" s="19"/>
      <c r="AT2319" s="19"/>
      <c r="AU2319" s="19"/>
    </row>
    <row r="2320" spans="27:47">
      <c r="AA2320" s="19"/>
      <c r="AB2320" s="19"/>
      <c r="AC2320" s="19"/>
      <c r="AD2320" s="19"/>
      <c r="AE2320" s="19"/>
      <c r="AF2320" s="22"/>
      <c r="AG2320" s="137"/>
      <c r="AN2320" s="19"/>
      <c r="AO2320" s="19"/>
      <c r="AP2320" s="19"/>
      <c r="AQ2320" s="19"/>
      <c r="AR2320" s="19"/>
      <c r="AS2320" s="19"/>
      <c r="AT2320" s="19"/>
      <c r="AU2320" s="19"/>
    </row>
    <row r="2321" spans="27:47">
      <c r="AA2321" s="19"/>
      <c r="AB2321" s="19"/>
      <c r="AC2321" s="19"/>
      <c r="AD2321" s="19"/>
      <c r="AE2321" s="19"/>
      <c r="AF2321" s="22"/>
      <c r="AG2321" s="137"/>
      <c r="AN2321" s="19"/>
      <c r="AO2321" s="19"/>
      <c r="AP2321" s="19"/>
      <c r="AQ2321" s="19"/>
      <c r="AR2321" s="19"/>
      <c r="AS2321" s="19"/>
      <c r="AT2321" s="19"/>
      <c r="AU2321" s="19"/>
    </row>
    <row r="2322" spans="27:47">
      <c r="AA2322" s="19"/>
      <c r="AB2322" s="19"/>
      <c r="AC2322" s="19"/>
      <c r="AD2322" s="19"/>
      <c r="AE2322" s="19"/>
      <c r="AF2322" s="22"/>
      <c r="AG2322" s="137"/>
      <c r="AN2322" s="19"/>
      <c r="AO2322" s="19"/>
      <c r="AP2322" s="19"/>
      <c r="AQ2322" s="19"/>
      <c r="AR2322" s="19"/>
      <c r="AS2322" s="19"/>
      <c r="AT2322" s="19"/>
      <c r="AU2322" s="19"/>
    </row>
    <row r="2323" spans="27:47">
      <c r="AA2323" s="19"/>
      <c r="AB2323" s="19"/>
      <c r="AC2323" s="19"/>
      <c r="AD2323" s="19"/>
      <c r="AE2323" s="19"/>
      <c r="AF2323" s="22"/>
      <c r="AG2323" s="137"/>
      <c r="AN2323" s="19"/>
      <c r="AO2323" s="19"/>
      <c r="AP2323" s="19"/>
      <c r="AQ2323" s="19"/>
      <c r="AR2323" s="19"/>
      <c r="AS2323" s="19"/>
      <c r="AT2323" s="19"/>
      <c r="AU2323" s="19"/>
    </row>
    <row r="2324" spans="27:47">
      <c r="AA2324" s="19"/>
      <c r="AB2324" s="19"/>
      <c r="AC2324" s="19"/>
      <c r="AD2324" s="19"/>
      <c r="AE2324" s="19"/>
      <c r="AF2324" s="22"/>
      <c r="AG2324" s="137"/>
      <c r="AN2324" s="19"/>
      <c r="AO2324" s="19"/>
      <c r="AP2324" s="19"/>
      <c r="AQ2324" s="19"/>
      <c r="AR2324" s="19"/>
      <c r="AS2324" s="19"/>
      <c r="AT2324" s="19"/>
      <c r="AU2324" s="19"/>
    </row>
    <row r="2325" spans="27:47">
      <c r="AA2325" s="19"/>
      <c r="AB2325" s="19"/>
      <c r="AC2325" s="19"/>
      <c r="AD2325" s="19"/>
      <c r="AE2325" s="19"/>
      <c r="AF2325" s="22"/>
      <c r="AG2325" s="137"/>
      <c r="AN2325" s="19"/>
      <c r="AO2325" s="19"/>
      <c r="AP2325" s="19"/>
      <c r="AQ2325" s="19"/>
      <c r="AR2325" s="19"/>
      <c r="AS2325" s="19"/>
      <c r="AT2325" s="19"/>
      <c r="AU2325" s="19"/>
    </row>
    <row r="2326" spans="27:47">
      <c r="AA2326" s="19"/>
      <c r="AB2326" s="19"/>
      <c r="AC2326" s="19"/>
      <c r="AD2326" s="19"/>
      <c r="AE2326" s="19"/>
      <c r="AF2326" s="22"/>
      <c r="AG2326" s="137"/>
      <c r="AN2326" s="19"/>
      <c r="AO2326" s="19"/>
      <c r="AP2326" s="19"/>
      <c r="AQ2326" s="19"/>
      <c r="AR2326" s="19"/>
      <c r="AS2326" s="19"/>
      <c r="AT2326" s="19"/>
      <c r="AU2326" s="19"/>
    </row>
    <row r="2327" spans="27:47">
      <c r="AA2327" s="19"/>
      <c r="AB2327" s="19"/>
      <c r="AC2327" s="19"/>
      <c r="AD2327" s="19"/>
      <c r="AE2327" s="19"/>
      <c r="AF2327" s="22"/>
      <c r="AG2327" s="137"/>
      <c r="AN2327" s="19"/>
      <c r="AO2327" s="19"/>
      <c r="AP2327" s="19"/>
      <c r="AQ2327" s="19"/>
      <c r="AR2327" s="19"/>
      <c r="AS2327" s="19"/>
      <c r="AT2327" s="19"/>
      <c r="AU2327" s="19"/>
    </row>
    <row r="2328" spans="27:47">
      <c r="AA2328" s="19"/>
      <c r="AB2328" s="19"/>
      <c r="AC2328" s="19"/>
      <c r="AD2328" s="19"/>
      <c r="AE2328" s="19"/>
      <c r="AF2328" s="22"/>
      <c r="AG2328" s="137"/>
      <c r="AN2328" s="19"/>
      <c r="AO2328" s="19"/>
      <c r="AP2328" s="19"/>
      <c r="AQ2328" s="19"/>
      <c r="AR2328" s="19"/>
      <c r="AS2328" s="19"/>
      <c r="AT2328" s="19"/>
      <c r="AU2328" s="19"/>
    </row>
    <row r="2329" spans="27:47">
      <c r="AA2329" s="19"/>
      <c r="AB2329" s="19"/>
      <c r="AC2329" s="19"/>
      <c r="AD2329" s="19"/>
      <c r="AE2329" s="19"/>
      <c r="AF2329" s="22"/>
      <c r="AG2329" s="137"/>
      <c r="AN2329" s="19"/>
      <c r="AO2329" s="19"/>
      <c r="AP2329" s="19"/>
      <c r="AQ2329" s="19"/>
      <c r="AR2329" s="19"/>
      <c r="AS2329" s="19"/>
      <c r="AT2329" s="19"/>
      <c r="AU2329" s="19"/>
    </row>
    <row r="2330" spans="27:47">
      <c r="AA2330" s="19"/>
      <c r="AB2330" s="19"/>
      <c r="AC2330" s="19"/>
      <c r="AD2330" s="19"/>
      <c r="AE2330" s="19"/>
      <c r="AF2330" s="22"/>
      <c r="AG2330" s="137"/>
      <c r="AN2330" s="19"/>
      <c r="AO2330" s="19"/>
      <c r="AP2330" s="19"/>
      <c r="AQ2330" s="19"/>
      <c r="AR2330" s="19"/>
      <c r="AS2330" s="19"/>
      <c r="AT2330" s="19"/>
      <c r="AU2330" s="19"/>
    </row>
    <row r="2331" spans="27:47">
      <c r="AA2331" s="19"/>
      <c r="AB2331" s="19"/>
      <c r="AC2331" s="19"/>
      <c r="AD2331" s="19"/>
      <c r="AE2331" s="19"/>
      <c r="AF2331" s="22"/>
      <c r="AG2331" s="137"/>
      <c r="AN2331" s="19"/>
      <c r="AO2331" s="19"/>
      <c r="AP2331" s="19"/>
      <c r="AQ2331" s="19"/>
      <c r="AR2331" s="19"/>
      <c r="AS2331" s="19"/>
      <c r="AT2331" s="19"/>
      <c r="AU2331" s="19"/>
    </row>
    <row r="2332" spans="27:47">
      <c r="AA2332" s="19"/>
      <c r="AB2332" s="19"/>
      <c r="AC2332" s="19"/>
      <c r="AD2332" s="19"/>
      <c r="AE2332" s="19"/>
      <c r="AF2332" s="22"/>
      <c r="AG2332" s="137"/>
      <c r="AN2332" s="19"/>
      <c r="AO2332" s="19"/>
      <c r="AP2332" s="19"/>
      <c r="AQ2332" s="19"/>
      <c r="AR2332" s="19"/>
      <c r="AS2332" s="19"/>
      <c r="AT2332" s="19"/>
      <c r="AU2332" s="19"/>
    </row>
    <row r="2333" spans="27:47">
      <c r="AA2333" s="19"/>
      <c r="AB2333" s="19"/>
      <c r="AC2333" s="19"/>
      <c r="AD2333" s="19"/>
      <c r="AE2333" s="19"/>
      <c r="AF2333" s="22"/>
      <c r="AG2333" s="137"/>
      <c r="AN2333" s="19"/>
      <c r="AO2333" s="19"/>
      <c r="AP2333" s="19"/>
      <c r="AQ2333" s="19"/>
      <c r="AR2333" s="19"/>
      <c r="AS2333" s="19"/>
      <c r="AT2333" s="19"/>
      <c r="AU2333" s="19"/>
    </row>
    <row r="2334" spans="27:47">
      <c r="AA2334" s="19"/>
      <c r="AB2334" s="19"/>
      <c r="AC2334" s="19"/>
      <c r="AD2334" s="19"/>
      <c r="AE2334" s="19"/>
      <c r="AF2334" s="22"/>
      <c r="AG2334" s="137"/>
      <c r="AN2334" s="19"/>
      <c r="AO2334" s="19"/>
      <c r="AP2334" s="19"/>
      <c r="AQ2334" s="19"/>
      <c r="AR2334" s="19"/>
      <c r="AS2334" s="19"/>
      <c r="AT2334" s="19"/>
      <c r="AU2334" s="19"/>
    </row>
    <row r="2335" spans="27:47">
      <c r="AA2335" s="19"/>
      <c r="AB2335" s="19"/>
      <c r="AC2335" s="19"/>
      <c r="AD2335" s="19"/>
      <c r="AE2335" s="19"/>
      <c r="AF2335" s="22"/>
      <c r="AG2335" s="137"/>
      <c r="AN2335" s="19"/>
      <c r="AO2335" s="19"/>
      <c r="AP2335" s="19"/>
      <c r="AQ2335" s="19"/>
      <c r="AR2335" s="19"/>
      <c r="AS2335" s="19"/>
      <c r="AT2335" s="19"/>
      <c r="AU2335" s="19"/>
    </row>
    <row r="2336" spans="27:47">
      <c r="AA2336" s="19"/>
      <c r="AB2336" s="19"/>
      <c r="AC2336" s="19"/>
      <c r="AD2336" s="19"/>
      <c r="AE2336" s="19"/>
      <c r="AF2336" s="22"/>
      <c r="AG2336" s="137"/>
      <c r="AN2336" s="19"/>
      <c r="AO2336" s="19"/>
      <c r="AP2336" s="19"/>
      <c r="AQ2336" s="19"/>
      <c r="AR2336" s="19"/>
      <c r="AS2336" s="19"/>
      <c r="AT2336" s="19"/>
      <c r="AU2336" s="19"/>
    </row>
    <row r="2337" spans="27:47">
      <c r="AA2337" s="19"/>
      <c r="AB2337" s="19"/>
      <c r="AC2337" s="19"/>
      <c r="AD2337" s="19"/>
      <c r="AE2337" s="19"/>
      <c r="AF2337" s="22"/>
      <c r="AG2337" s="137"/>
      <c r="AN2337" s="19"/>
      <c r="AO2337" s="19"/>
      <c r="AP2337" s="19"/>
      <c r="AQ2337" s="19"/>
      <c r="AR2337" s="19"/>
      <c r="AS2337" s="19"/>
      <c r="AT2337" s="19"/>
      <c r="AU2337" s="19"/>
    </row>
    <row r="2338" spans="27:47">
      <c r="AA2338" s="19"/>
      <c r="AB2338" s="19"/>
      <c r="AC2338" s="19"/>
      <c r="AD2338" s="19"/>
      <c r="AE2338" s="19"/>
      <c r="AF2338" s="22"/>
      <c r="AG2338" s="137"/>
      <c r="AN2338" s="19"/>
      <c r="AO2338" s="19"/>
      <c r="AP2338" s="19"/>
      <c r="AQ2338" s="19"/>
      <c r="AR2338" s="19"/>
      <c r="AS2338" s="19"/>
      <c r="AT2338" s="19"/>
      <c r="AU2338" s="19"/>
    </row>
    <row r="2339" spans="27:47">
      <c r="AA2339" s="19"/>
      <c r="AB2339" s="19"/>
      <c r="AC2339" s="19"/>
      <c r="AD2339" s="19"/>
      <c r="AE2339" s="19"/>
      <c r="AF2339" s="22"/>
      <c r="AG2339" s="137"/>
      <c r="AN2339" s="19"/>
      <c r="AO2339" s="19"/>
      <c r="AP2339" s="19"/>
      <c r="AQ2339" s="19"/>
      <c r="AR2339" s="19"/>
      <c r="AS2339" s="19"/>
      <c r="AT2339" s="19"/>
      <c r="AU2339" s="19"/>
    </row>
    <row r="2340" spans="27:47">
      <c r="AA2340" s="19"/>
      <c r="AB2340" s="19"/>
      <c r="AC2340" s="19"/>
      <c r="AD2340" s="19"/>
      <c r="AE2340" s="19"/>
      <c r="AF2340" s="22"/>
      <c r="AG2340" s="137"/>
      <c r="AN2340" s="19"/>
      <c r="AO2340" s="19"/>
      <c r="AP2340" s="19"/>
      <c r="AQ2340" s="19"/>
      <c r="AR2340" s="19"/>
      <c r="AS2340" s="19"/>
      <c r="AT2340" s="19"/>
      <c r="AU2340" s="19"/>
    </row>
    <row r="2341" spans="27:47">
      <c r="AA2341" s="19"/>
      <c r="AB2341" s="19"/>
      <c r="AC2341" s="19"/>
      <c r="AD2341" s="19"/>
      <c r="AE2341" s="19"/>
      <c r="AF2341" s="22"/>
      <c r="AG2341" s="137"/>
      <c r="AN2341" s="19"/>
      <c r="AO2341" s="19"/>
      <c r="AP2341" s="19"/>
      <c r="AQ2341" s="19"/>
      <c r="AR2341" s="19"/>
      <c r="AS2341" s="19"/>
      <c r="AT2341" s="19"/>
      <c r="AU2341" s="19"/>
    </row>
    <row r="2342" spans="27:47">
      <c r="AA2342" s="19"/>
      <c r="AB2342" s="19"/>
      <c r="AC2342" s="19"/>
      <c r="AD2342" s="19"/>
      <c r="AE2342" s="19"/>
      <c r="AF2342" s="22"/>
      <c r="AG2342" s="137"/>
      <c r="AN2342" s="19"/>
      <c r="AO2342" s="19"/>
      <c r="AP2342" s="19"/>
      <c r="AQ2342" s="19"/>
      <c r="AR2342" s="19"/>
      <c r="AS2342" s="19"/>
      <c r="AT2342" s="19"/>
      <c r="AU2342" s="19"/>
    </row>
    <row r="2343" spans="27:47">
      <c r="AA2343" s="19"/>
      <c r="AB2343" s="19"/>
      <c r="AC2343" s="19"/>
      <c r="AD2343" s="19"/>
      <c r="AE2343" s="19"/>
      <c r="AF2343" s="22"/>
      <c r="AG2343" s="137"/>
      <c r="AN2343" s="19"/>
      <c r="AO2343" s="19"/>
      <c r="AP2343" s="19"/>
      <c r="AQ2343" s="19"/>
      <c r="AR2343" s="19"/>
      <c r="AS2343" s="19"/>
      <c r="AT2343" s="19"/>
      <c r="AU2343" s="19"/>
    </row>
    <row r="2344" spans="27:47">
      <c r="AA2344" s="19"/>
      <c r="AB2344" s="19"/>
      <c r="AC2344" s="19"/>
      <c r="AD2344" s="19"/>
      <c r="AE2344" s="19"/>
      <c r="AF2344" s="22"/>
      <c r="AG2344" s="137"/>
      <c r="AN2344" s="19"/>
      <c r="AO2344" s="19"/>
      <c r="AP2344" s="19"/>
      <c r="AQ2344" s="19"/>
      <c r="AR2344" s="19"/>
      <c r="AS2344" s="19"/>
      <c r="AT2344" s="19"/>
      <c r="AU2344" s="19"/>
    </row>
    <row r="2345" spans="27:47">
      <c r="AA2345" s="19"/>
      <c r="AB2345" s="19"/>
      <c r="AC2345" s="19"/>
      <c r="AD2345" s="19"/>
      <c r="AE2345" s="19"/>
      <c r="AF2345" s="22"/>
      <c r="AG2345" s="137"/>
      <c r="AN2345" s="19"/>
      <c r="AO2345" s="19"/>
      <c r="AP2345" s="19"/>
      <c r="AQ2345" s="19"/>
      <c r="AR2345" s="19"/>
      <c r="AS2345" s="19"/>
      <c r="AT2345" s="19"/>
      <c r="AU2345" s="19"/>
    </row>
    <row r="2346" spans="27:47">
      <c r="AA2346" s="19"/>
      <c r="AB2346" s="19"/>
      <c r="AC2346" s="19"/>
      <c r="AD2346" s="19"/>
      <c r="AE2346" s="19"/>
      <c r="AF2346" s="22"/>
      <c r="AG2346" s="137"/>
      <c r="AN2346" s="19"/>
      <c r="AO2346" s="19"/>
      <c r="AP2346" s="19"/>
      <c r="AQ2346" s="19"/>
      <c r="AR2346" s="19"/>
      <c r="AS2346" s="19"/>
      <c r="AT2346" s="19"/>
      <c r="AU2346" s="19"/>
    </row>
    <row r="2347" spans="27:47">
      <c r="AA2347" s="19"/>
      <c r="AB2347" s="19"/>
      <c r="AC2347" s="19"/>
      <c r="AD2347" s="19"/>
      <c r="AE2347" s="19"/>
      <c r="AF2347" s="22"/>
      <c r="AG2347" s="137"/>
      <c r="AN2347" s="19"/>
      <c r="AO2347" s="19"/>
      <c r="AP2347" s="19"/>
      <c r="AQ2347" s="19"/>
      <c r="AR2347" s="19"/>
      <c r="AS2347" s="19"/>
      <c r="AT2347" s="19"/>
      <c r="AU2347" s="19"/>
    </row>
    <row r="2348" spans="27:47">
      <c r="AA2348" s="19"/>
      <c r="AB2348" s="19"/>
      <c r="AC2348" s="19"/>
      <c r="AD2348" s="19"/>
      <c r="AE2348" s="19"/>
      <c r="AF2348" s="22"/>
      <c r="AG2348" s="137"/>
      <c r="AN2348" s="19"/>
      <c r="AO2348" s="19"/>
      <c r="AP2348" s="19"/>
      <c r="AQ2348" s="19"/>
      <c r="AR2348" s="19"/>
      <c r="AS2348" s="19"/>
      <c r="AT2348" s="19"/>
      <c r="AU2348" s="19"/>
    </row>
    <row r="2349" spans="27:47">
      <c r="AA2349" s="19"/>
      <c r="AB2349" s="19"/>
      <c r="AC2349" s="19"/>
      <c r="AD2349" s="19"/>
      <c r="AE2349" s="19"/>
      <c r="AF2349" s="22"/>
      <c r="AG2349" s="137"/>
      <c r="AN2349" s="19"/>
      <c r="AO2349" s="19"/>
      <c r="AP2349" s="19"/>
      <c r="AQ2349" s="19"/>
      <c r="AR2349" s="19"/>
      <c r="AS2349" s="19"/>
      <c r="AT2349" s="19"/>
      <c r="AU2349" s="19"/>
    </row>
    <row r="2350" spans="27:47">
      <c r="AA2350" s="19"/>
      <c r="AB2350" s="19"/>
      <c r="AC2350" s="19"/>
      <c r="AD2350" s="19"/>
      <c r="AE2350" s="19"/>
      <c r="AF2350" s="22"/>
      <c r="AG2350" s="137"/>
      <c r="AN2350" s="19"/>
      <c r="AO2350" s="19"/>
      <c r="AP2350" s="19"/>
      <c r="AQ2350" s="19"/>
      <c r="AR2350" s="19"/>
      <c r="AS2350" s="19"/>
      <c r="AT2350" s="19"/>
      <c r="AU2350" s="19"/>
    </row>
    <row r="2351" spans="27:47">
      <c r="AA2351" s="19"/>
      <c r="AB2351" s="19"/>
      <c r="AC2351" s="19"/>
      <c r="AD2351" s="19"/>
      <c r="AE2351" s="19"/>
      <c r="AF2351" s="22"/>
      <c r="AG2351" s="137"/>
      <c r="AN2351" s="19"/>
      <c r="AO2351" s="19"/>
      <c r="AP2351" s="19"/>
      <c r="AQ2351" s="19"/>
      <c r="AR2351" s="19"/>
      <c r="AS2351" s="19"/>
      <c r="AT2351" s="19"/>
      <c r="AU2351" s="19"/>
    </row>
    <row r="2352" spans="27:47">
      <c r="AA2352" s="19"/>
      <c r="AB2352" s="19"/>
      <c r="AC2352" s="19"/>
      <c r="AD2352" s="19"/>
      <c r="AE2352" s="19"/>
      <c r="AF2352" s="22"/>
      <c r="AG2352" s="137"/>
      <c r="AN2352" s="19"/>
      <c r="AO2352" s="19"/>
      <c r="AP2352" s="19"/>
      <c r="AQ2352" s="19"/>
      <c r="AR2352" s="19"/>
      <c r="AS2352" s="19"/>
      <c r="AT2352" s="19"/>
      <c r="AU2352" s="19"/>
    </row>
    <row r="2353" spans="27:47">
      <c r="AA2353" s="19"/>
      <c r="AB2353" s="19"/>
      <c r="AC2353" s="19"/>
      <c r="AD2353" s="19"/>
      <c r="AE2353" s="19"/>
      <c r="AF2353" s="22"/>
      <c r="AG2353" s="137"/>
      <c r="AN2353" s="19"/>
      <c r="AO2353" s="19"/>
      <c r="AP2353" s="19"/>
      <c r="AQ2353" s="19"/>
      <c r="AR2353" s="19"/>
      <c r="AS2353" s="19"/>
      <c r="AT2353" s="19"/>
      <c r="AU2353" s="19"/>
    </row>
    <row r="2354" spans="27:47">
      <c r="AA2354" s="19"/>
      <c r="AB2354" s="19"/>
      <c r="AC2354" s="19"/>
      <c r="AD2354" s="19"/>
      <c r="AE2354" s="19"/>
      <c r="AF2354" s="22"/>
      <c r="AG2354" s="137"/>
      <c r="AN2354" s="19"/>
      <c r="AO2354" s="19"/>
      <c r="AP2354" s="19"/>
      <c r="AQ2354" s="19"/>
      <c r="AR2354" s="19"/>
      <c r="AS2354" s="19"/>
      <c r="AT2354" s="19"/>
      <c r="AU2354" s="19"/>
    </row>
    <row r="2355" spans="27:47">
      <c r="AA2355" s="19"/>
      <c r="AB2355" s="19"/>
      <c r="AC2355" s="19"/>
      <c r="AD2355" s="19"/>
      <c r="AE2355" s="19"/>
      <c r="AF2355" s="22"/>
      <c r="AG2355" s="137"/>
      <c r="AN2355" s="19"/>
      <c r="AO2355" s="19"/>
      <c r="AP2355" s="19"/>
      <c r="AQ2355" s="19"/>
      <c r="AR2355" s="19"/>
      <c r="AS2355" s="19"/>
      <c r="AT2355" s="19"/>
      <c r="AU2355" s="19"/>
    </row>
    <row r="2356" spans="27:47">
      <c r="AA2356" s="19"/>
      <c r="AB2356" s="19"/>
      <c r="AC2356" s="19"/>
      <c r="AD2356" s="19"/>
      <c r="AE2356" s="19"/>
      <c r="AF2356" s="22"/>
      <c r="AG2356" s="137"/>
      <c r="AN2356" s="19"/>
      <c r="AO2356" s="19"/>
      <c r="AP2356" s="19"/>
      <c r="AQ2356" s="19"/>
      <c r="AR2356" s="19"/>
      <c r="AS2356" s="19"/>
      <c r="AT2356" s="19"/>
      <c r="AU2356" s="19"/>
    </row>
    <row r="2357" spans="27:47">
      <c r="AA2357" s="19"/>
      <c r="AB2357" s="19"/>
      <c r="AC2357" s="19"/>
      <c r="AD2357" s="19"/>
      <c r="AE2357" s="19"/>
      <c r="AF2357" s="22"/>
      <c r="AG2357" s="137"/>
      <c r="AN2357" s="19"/>
      <c r="AO2357" s="19"/>
      <c r="AP2357" s="19"/>
      <c r="AQ2357" s="19"/>
      <c r="AR2357" s="19"/>
      <c r="AS2357" s="19"/>
      <c r="AT2357" s="19"/>
      <c r="AU2357" s="19"/>
    </row>
    <row r="2358" spans="27:47">
      <c r="AA2358" s="19"/>
      <c r="AB2358" s="19"/>
      <c r="AC2358" s="19"/>
      <c r="AD2358" s="19"/>
      <c r="AE2358" s="19"/>
      <c r="AF2358" s="22"/>
      <c r="AG2358" s="137"/>
      <c r="AN2358" s="19"/>
      <c r="AO2358" s="19"/>
      <c r="AP2358" s="19"/>
      <c r="AQ2358" s="19"/>
      <c r="AR2358" s="19"/>
      <c r="AS2358" s="19"/>
      <c r="AT2358" s="19"/>
      <c r="AU2358" s="19"/>
    </row>
    <row r="2359" spans="27:47">
      <c r="AA2359" s="19"/>
      <c r="AB2359" s="19"/>
      <c r="AC2359" s="19"/>
      <c r="AD2359" s="19"/>
      <c r="AE2359" s="19"/>
      <c r="AF2359" s="22"/>
      <c r="AG2359" s="137"/>
      <c r="AN2359" s="19"/>
      <c r="AO2359" s="19"/>
      <c r="AP2359" s="19"/>
      <c r="AQ2359" s="19"/>
      <c r="AR2359" s="19"/>
      <c r="AS2359" s="19"/>
      <c r="AT2359" s="19"/>
      <c r="AU2359" s="19"/>
    </row>
    <row r="2360" spans="27:47">
      <c r="AA2360" s="19"/>
      <c r="AB2360" s="19"/>
      <c r="AC2360" s="19"/>
      <c r="AD2360" s="19"/>
      <c r="AE2360" s="19"/>
      <c r="AF2360" s="22"/>
      <c r="AG2360" s="137"/>
      <c r="AN2360" s="19"/>
      <c r="AO2360" s="19"/>
      <c r="AP2360" s="19"/>
      <c r="AQ2360" s="19"/>
      <c r="AR2360" s="19"/>
      <c r="AS2360" s="19"/>
      <c r="AT2360" s="19"/>
      <c r="AU2360" s="19"/>
    </row>
    <row r="2361" spans="27:47">
      <c r="AA2361" s="19"/>
      <c r="AB2361" s="19"/>
      <c r="AC2361" s="19"/>
      <c r="AD2361" s="19"/>
      <c r="AE2361" s="19"/>
      <c r="AF2361" s="22"/>
      <c r="AG2361" s="137"/>
      <c r="AN2361" s="19"/>
      <c r="AO2361" s="19"/>
      <c r="AP2361" s="19"/>
      <c r="AQ2361" s="19"/>
      <c r="AR2361" s="19"/>
      <c r="AS2361" s="19"/>
      <c r="AT2361" s="19"/>
      <c r="AU2361" s="19"/>
    </row>
    <row r="2362" spans="27:47">
      <c r="AA2362" s="19"/>
      <c r="AB2362" s="19"/>
      <c r="AC2362" s="19"/>
      <c r="AD2362" s="19"/>
      <c r="AE2362" s="19"/>
      <c r="AF2362" s="22"/>
      <c r="AG2362" s="137"/>
      <c r="AN2362" s="19"/>
      <c r="AO2362" s="19"/>
      <c r="AP2362" s="19"/>
      <c r="AQ2362" s="19"/>
      <c r="AR2362" s="19"/>
      <c r="AS2362" s="19"/>
      <c r="AT2362" s="19"/>
      <c r="AU2362" s="19"/>
    </row>
    <row r="2363" spans="27:47">
      <c r="AA2363" s="19"/>
      <c r="AB2363" s="19"/>
      <c r="AC2363" s="19"/>
      <c r="AD2363" s="19"/>
      <c r="AE2363" s="19"/>
      <c r="AF2363" s="22"/>
      <c r="AG2363" s="137"/>
      <c r="AN2363" s="19"/>
      <c r="AO2363" s="19"/>
      <c r="AP2363" s="19"/>
      <c r="AQ2363" s="19"/>
      <c r="AR2363" s="19"/>
      <c r="AS2363" s="19"/>
      <c r="AT2363" s="19"/>
      <c r="AU2363" s="19"/>
    </row>
    <row r="2364" spans="27:47">
      <c r="AA2364" s="19"/>
      <c r="AB2364" s="19"/>
      <c r="AC2364" s="19"/>
      <c r="AD2364" s="19"/>
      <c r="AE2364" s="19"/>
      <c r="AF2364" s="22"/>
      <c r="AG2364" s="137"/>
      <c r="AN2364" s="19"/>
      <c r="AO2364" s="19"/>
      <c r="AP2364" s="19"/>
      <c r="AQ2364" s="19"/>
      <c r="AR2364" s="19"/>
      <c r="AS2364" s="19"/>
      <c r="AT2364" s="19"/>
      <c r="AU2364" s="19"/>
    </row>
    <row r="2365" spans="27:47">
      <c r="AA2365" s="19"/>
      <c r="AB2365" s="19"/>
      <c r="AC2365" s="19"/>
      <c r="AD2365" s="19"/>
      <c r="AE2365" s="19"/>
      <c r="AF2365" s="22"/>
      <c r="AG2365" s="137"/>
      <c r="AN2365" s="19"/>
      <c r="AO2365" s="19"/>
      <c r="AP2365" s="19"/>
      <c r="AQ2365" s="19"/>
      <c r="AR2365" s="19"/>
      <c r="AS2365" s="19"/>
      <c r="AT2365" s="19"/>
      <c r="AU2365" s="19"/>
    </row>
    <row r="2366" spans="27:47">
      <c r="AA2366" s="19"/>
      <c r="AB2366" s="19"/>
      <c r="AC2366" s="19"/>
      <c r="AD2366" s="19"/>
      <c r="AE2366" s="19"/>
      <c r="AF2366" s="22"/>
      <c r="AG2366" s="137"/>
      <c r="AN2366" s="19"/>
      <c r="AO2366" s="19"/>
      <c r="AP2366" s="19"/>
      <c r="AQ2366" s="19"/>
      <c r="AR2366" s="19"/>
      <c r="AS2366" s="19"/>
      <c r="AT2366" s="19"/>
      <c r="AU2366" s="19"/>
    </row>
    <row r="2367" spans="27:47">
      <c r="AA2367" s="19"/>
      <c r="AB2367" s="19"/>
      <c r="AC2367" s="19"/>
      <c r="AD2367" s="19"/>
      <c r="AE2367" s="19"/>
      <c r="AF2367" s="22"/>
      <c r="AG2367" s="137"/>
      <c r="AN2367" s="19"/>
      <c r="AO2367" s="19"/>
      <c r="AP2367" s="19"/>
      <c r="AQ2367" s="19"/>
      <c r="AR2367" s="19"/>
      <c r="AS2367" s="19"/>
      <c r="AT2367" s="19"/>
      <c r="AU2367" s="19"/>
    </row>
    <row r="2368" spans="27:47">
      <c r="AA2368" s="19"/>
      <c r="AB2368" s="19"/>
      <c r="AC2368" s="19"/>
      <c r="AD2368" s="19"/>
      <c r="AE2368" s="19"/>
      <c r="AF2368" s="22"/>
      <c r="AG2368" s="137"/>
      <c r="AN2368" s="19"/>
      <c r="AO2368" s="19"/>
      <c r="AP2368" s="19"/>
      <c r="AQ2368" s="19"/>
      <c r="AR2368" s="19"/>
      <c r="AS2368" s="19"/>
      <c r="AT2368" s="19"/>
      <c r="AU2368" s="19"/>
    </row>
    <row r="2369" spans="27:47">
      <c r="AA2369" s="19"/>
      <c r="AB2369" s="19"/>
      <c r="AC2369" s="19"/>
      <c r="AD2369" s="19"/>
      <c r="AE2369" s="19"/>
      <c r="AF2369" s="22"/>
      <c r="AG2369" s="137"/>
      <c r="AN2369" s="19"/>
      <c r="AO2369" s="19"/>
      <c r="AP2369" s="19"/>
      <c r="AQ2369" s="19"/>
      <c r="AR2369" s="19"/>
      <c r="AS2369" s="19"/>
      <c r="AT2369" s="19"/>
      <c r="AU2369" s="19"/>
    </row>
    <row r="2370" spans="27:47">
      <c r="AA2370" s="19"/>
      <c r="AB2370" s="19"/>
      <c r="AC2370" s="19"/>
      <c r="AD2370" s="19"/>
      <c r="AE2370" s="19"/>
      <c r="AF2370" s="22"/>
      <c r="AG2370" s="137"/>
      <c r="AN2370" s="19"/>
      <c r="AO2370" s="19"/>
      <c r="AP2370" s="19"/>
      <c r="AQ2370" s="19"/>
      <c r="AR2370" s="19"/>
      <c r="AS2370" s="19"/>
      <c r="AT2370" s="19"/>
      <c r="AU2370" s="19"/>
    </row>
    <row r="2371" spans="27:47">
      <c r="AA2371" s="19"/>
      <c r="AB2371" s="19"/>
      <c r="AC2371" s="19"/>
      <c r="AD2371" s="19"/>
      <c r="AE2371" s="19"/>
      <c r="AF2371" s="22"/>
      <c r="AG2371" s="137"/>
      <c r="AN2371" s="19"/>
      <c r="AO2371" s="19"/>
      <c r="AP2371" s="19"/>
      <c r="AQ2371" s="19"/>
      <c r="AR2371" s="19"/>
      <c r="AS2371" s="19"/>
      <c r="AT2371" s="19"/>
      <c r="AU2371" s="19"/>
    </row>
    <row r="2372" spans="27:47">
      <c r="AA2372" s="19"/>
      <c r="AB2372" s="19"/>
      <c r="AC2372" s="19"/>
      <c r="AD2372" s="19"/>
      <c r="AE2372" s="19"/>
      <c r="AF2372" s="22"/>
      <c r="AG2372" s="137"/>
      <c r="AN2372" s="19"/>
      <c r="AO2372" s="19"/>
      <c r="AP2372" s="19"/>
      <c r="AQ2372" s="19"/>
      <c r="AR2372" s="19"/>
      <c r="AS2372" s="19"/>
      <c r="AT2372" s="19"/>
      <c r="AU2372" s="19"/>
    </row>
    <row r="2373" spans="27:47">
      <c r="AA2373" s="19"/>
      <c r="AB2373" s="19"/>
      <c r="AC2373" s="19"/>
      <c r="AD2373" s="19"/>
      <c r="AE2373" s="19"/>
      <c r="AF2373" s="22"/>
      <c r="AG2373" s="137"/>
      <c r="AN2373" s="19"/>
      <c r="AO2373" s="19"/>
      <c r="AP2373" s="19"/>
      <c r="AQ2373" s="19"/>
      <c r="AR2373" s="19"/>
      <c r="AS2373" s="19"/>
      <c r="AT2373" s="19"/>
      <c r="AU2373" s="19"/>
    </row>
    <row r="2374" spans="27:47">
      <c r="AA2374" s="19"/>
      <c r="AB2374" s="19"/>
      <c r="AC2374" s="19"/>
      <c r="AD2374" s="19"/>
      <c r="AE2374" s="19"/>
      <c r="AF2374" s="22"/>
      <c r="AG2374" s="137"/>
      <c r="AN2374" s="19"/>
      <c r="AO2374" s="19"/>
      <c r="AP2374" s="19"/>
      <c r="AQ2374" s="19"/>
      <c r="AR2374" s="19"/>
      <c r="AS2374" s="19"/>
      <c r="AT2374" s="19"/>
      <c r="AU2374" s="19"/>
    </row>
    <row r="2375" spans="27:47">
      <c r="AA2375" s="19"/>
      <c r="AB2375" s="19"/>
      <c r="AC2375" s="19"/>
      <c r="AD2375" s="19"/>
      <c r="AE2375" s="19"/>
      <c r="AF2375" s="22"/>
      <c r="AG2375" s="137"/>
      <c r="AN2375" s="19"/>
      <c r="AO2375" s="19"/>
      <c r="AP2375" s="19"/>
      <c r="AQ2375" s="19"/>
      <c r="AR2375" s="19"/>
      <c r="AS2375" s="19"/>
      <c r="AT2375" s="19"/>
      <c r="AU2375" s="19"/>
    </row>
    <row r="2376" spans="27:47">
      <c r="AA2376" s="19"/>
      <c r="AB2376" s="19"/>
      <c r="AC2376" s="19"/>
      <c r="AD2376" s="19"/>
      <c r="AE2376" s="19"/>
      <c r="AF2376" s="22"/>
      <c r="AG2376" s="137"/>
      <c r="AN2376" s="19"/>
      <c r="AO2376" s="19"/>
      <c r="AP2376" s="19"/>
      <c r="AQ2376" s="19"/>
      <c r="AR2376" s="19"/>
      <c r="AS2376" s="19"/>
      <c r="AT2376" s="19"/>
      <c r="AU2376" s="19"/>
    </row>
    <row r="2377" spans="27:47">
      <c r="AA2377" s="19"/>
      <c r="AB2377" s="19"/>
      <c r="AC2377" s="19"/>
      <c r="AD2377" s="19"/>
      <c r="AE2377" s="19"/>
      <c r="AF2377" s="22"/>
      <c r="AG2377" s="137"/>
      <c r="AN2377" s="19"/>
      <c r="AO2377" s="19"/>
      <c r="AP2377" s="19"/>
      <c r="AQ2377" s="19"/>
      <c r="AR2377" s="19"/>
      <c r="AS2377" s="19"/>
      <c r="AT2377" s="19"/>
      <c r="AU2377" s="19"/>
    </row>
    <row r="2378" spans="27:47">
      <c r="AA2378" s="19"/>
      <c r="AB2378" s="19"/>
      <c r="AC2378" s="19"/>
      <c r="AD2378" s="19"/>
      <c r="AE2378" s="19"/>
      <c r="AF2378" s="22"/>
      <c r="AG2378" s="137"/>
      <c r="AN2378" s="19"/>
      <c r="AO2378" s="19"/>
      <c r="AP2378" s="19"/>
      <c r="AQ2378" s="19"/>
      <c r="AR2378" s="19"/>
      <c r="AS2378" s="19"/>
      <c r="AT2378" s="19"/>
      <c r="AU2378" s="19"/>
    </row>
    <row r="2379" spans="27:47">
      <c r="AA2379" s="19"/>
      <c r="AB2379" s="19"/>
      <c r="AC2379" s="19"/>
      <c r="AD2379" s="19"/>
      <c r="AE2379" s="19"/>
      <c r="AF2379" s="22"/>
      <c r="AG2379" s="137"/>
      <c r="AN2379" s="19"/>
      <c r="AO2379" s="19"/>
      <c r="AP2379" s="19"/>
      <c r="AQ2379" s="19"/>
      <c r="AR2379" s="19"/>
      <c r="AS2379" s="19"/>
      <c r="AT2379" s="19"/>
      <c r="AU2379" s="19"/>
    </row>
    <row r="2380" spans="27:47">
      <c r="AA2380" s="19"/>
      <c r="AB2380" s="19"/>
      <c r="AC2380" s="19"/>
      <c r="AD2380" s="19"/>
      <c r="AE2380" s="19"/>
      <c r="AF2380" s="22"/>
      <c r="AG2380" s="137"/>
      <c r="AN2380" s="19"/>
      <c r="AO2380" s="19"/>
      <c r="AP2380" s="19"/>
      <c r="AQ2380" s="19"/>
      <c r="AR2380" s="19"/>
      <c r="AS2380" s="19"/>
      <c r="AT2380" s="19"/>
      <c r="AU2380" s="19"/>
    </row>
    <row r="2381" spans="27:47">
      <c r="AA2381" s="19"/>
      <c r="AB2381" s="19"/>
      <c r="AC2381" s="19"/>
      <c r="AD2381" s="19"/>
      <c r="AE2381" s="19"/>
      <c r="AF2381" s="22"/>
      <c r="AG2381" s="137"/>
      <c r="AN2381" s="19"/>
      <c r="AO2381" s="19"/>
      <c r="AP2381" s="19"/>
      <c r="AQ2381" s="19"/>
      <c r="AR2381" s="19"/>
      <c r="AS2381" s="19"/>
      <c r="AT2381" s="19"/>
      <c r="AU2381" s="19"/>
    </row>
    <row r="2382" spans="27:47">
      <c r="AA2382" s="19"/>
      <c r="AB2382" s="19"/>
      <c r="AC2382" s="19"/>
      <c r="AD2382" s="19"/>
      <c r="AE2382" s="19"/>
      <c r="AF2382" s="22"/>
      <c r="AG2382" s="137"/>
      <c r="AN2382" s="19"/>
      <c r="AO2382" s="19"/>
      <c r="AP2382" s="19"/>
      <c r="AQ2382" s="19"/>
      <c r="AR2382" s="19"/>
      <c r="AS2382" s="19"/>
      <c r="AT2382" s="19"/>
      <c r="AU2382" s="19"/>
    </row>
    <row r="2383" spans="27:47">
      <c r="AA2383" s="19"/>
      <c r="AB2383" s="19"/>
      <c r="AC2383" s="19"/>
      <c r="AD2383" s="19"/>
      <c r="AE2383" s="19"/>
      <c r="AF2383" s="22"/>
      <c r="AG2383" s="137"/>
      <c r="AN2383" s="19"/>
      <c r="AO2383" s="19"/>
      <c r="AP2383" s="19"/>
      <c r="AQ2383" s="19"/>
      <c r="AR2383" s="19"/>
      <c r="AS2383" s="19"/>
      <c r="AT2383" s="19"/>
      <c r="AU2383" s="19"/>
    </row>
    <row r="2384" spans="27:47">
      <c r="AA2384" s="19"/>
      <c r="AB2384" s="19"/>
      <c r="AC2384" s="19"/>
      <c r="AD2384" s="19"/>
      <c r="AE2384" s="19"/>
      <c r="AF2384" s="22"/>
      <c r="AG2384" s="137"/>
      <c r="AN2384" s="19"/>
      <c r="AO2384" s="19"/>
      <c r="AP2384" s="19"/>
      <c r="AQ2384" s="19"/>
      <c r="AR2384" s="19"/>
      <c r="AS2384" s="19"/>
      <c r="AT2384" s="19"/>
      <c r="AU2384" s="19"/>
    </row>
    <row r="2385" spans="27:47">
      <c r="AA2385" s="19"/>
      <c r="AB2385" s="19"/>
      <c r="AC2385" s="19"/>
      <c r="AD2385" s="19"/>
      <c r="AE2385" s="19"/>
      <c r="AF2385" s="22"/>
      <c r="AG2385" s="137"/>
      <c r="AN2385" s="19"/>
      <c r="AO2385" s="19"/>
      <c r="AP2385" s="19"/>
      <c r="AQ2385" s="19"/>
      <c r="AR2385" s="19"/>
      <c r="AS2385" s="19"/>
      <c r="AT2385" s="19"/>
      <c r="AU2385" s="19"/>
    </row>
    <row r="2386" spans="27:47">
      <c r="AA2386" s="19"/>
      <c r="AB2386" s="19"/>
      <c r="AC2386" s="19"/>
      <c r="AD2386" s="19"/>
      <c r="AE2386" s="19"/>
      <c r="AF2386" s="22"/>
      <c r="AG2386" s="137"/>
      <c r="AN2386" s="19"/>
      <c r="AO2386" s="19"/>
      <c r="AP2386" s="19"/>
      <c r="AQ2386" s="19"/>
      <c r="AR2386" s="19"/>
      <c r="AS2386" s="19"/>
      <c r="AT2386" s="19"/>
      <c r="AU2386" s="19"/>
    </row>
    <row r="2387" spans="27:47">
      <c r="AA2387" s="19"/>
      <c r="AB2387" s="19"/>
      <c r="AC2387" s="19"/>
      <c r="AD2387" s="19"/>
      <c r="AE2387" s="19"/>
      <c r="AF2387" s="22"/>
      <c r="AG2387" s="137"/>
      <c r="AN2387" s="19"/>
      <c r="AO2387" s="19"/>
      <c r="AP2387" s="19"/>
      <c r="AQ2387" s="19"/>
      <c r="AR2387" s="19"/>
      <c r="AS2387" s="19"/>
      <c r="AT2387" s="19"/>
      <c r="AU2387" s="19"/>
    </row>
    <row r="2388" spans="27:47">
      <c r="AA2388" s="19"/>
      <c r="AB2388" s="19"/>
      <c r="AC2388" s="19"/>
      <c r="AD2388" s="19"/>
      <c r="AE2388" s="19"/>
      <c r="AF2388" s="22"/>
      <c r="AG2388" s="137"/>
      <c r="AN2388" s="19"/>
      <c r="AO2388" s="19"/>
      <c r="AP2388" s="19"/>
      <c r="AQ2388" s="19"/>
      <c r="AR2388" s="19"/>
      <c r="AS2388" s="19"/>
      <c r="AT2388" s="19"/>
      <c r="AU2388" s="19"/>
    </row>
    <row r="2389" spans="27:47">
      <c r="AA2389" s="19"/>
      <c r="AB2389" s="19"/>
      <c r="AC2389" s="19"/>
      <c r="AD2389" s="19"/>
      <c r="AE2389" s="19"/>
      <c r="AF2389" s="22"/>
      <c r="AG2389" s="137"/>
      <c r="AN2389" s="19"/>
      <c r="AO2389" s="19"/>
      <c r="AP2389" s="19"/>
      <c r="AQ2389" s="19"/>
      <c r="AR2389" s="19"/>
      <c r="AS2389" s="19"/>
      <c r="AT2389" s="19"/>
      <c r="AU2389" s="19"/>
    </row>
    <row r="2390" spans="27:47">
      <c r="AA2390" s="19"/>
      <c r="AB2390" s="19"/>
      <c r="AC2390" s="19"/>
      <c r="AD2390" s="19"/>
      <c r="AE2390" s="19"/>
      <c r="AF2390" s="22"/>
      <c r="AG2390" s="137"/>
      <c r="AN2390" s="19"/>
      <c r="AO2390" s="19"/>
      <c r="AP2390" s="19"/>
      <c r="AQ2390" s="19"/>
      <c r="AR2390" s="19"/>
      <c r="AS2390" s="19"/>
      <c r="AT2390" s="19"/>
      <c r="AU2390" s="19"/>
    </row>
    <row r="2391" spans="27:47">
      <c r="AA2391" s="19"/>
      <c r="AB2391" s="19"/>
      <c r="AC2391" s="19"/>
      <c r="AD2391" s="19"/>
      <c r="AE2391" s="19"/>
      <c r="AF2391" s="22"/>
      <c r="AG2391" s="137"/>
      <c r="AN2391" s="19"/>
      <c r="AO2391" s="19"/>
      <c r="AP2391" s="19"/>
      <c r="AQ2391" s="19"/>
      <c r="AR2391" s="19"/>
      <c r="AS2391" s="19"/>
      <c r="AT2391" s="19"/>
      <c r="AU2391" s="19"/>
    </row>
    <row r="2392" spans="27:47">
      <c r="AA2392" s="19"/>
      <c r="AB2392" s="19"/>
      <c r="AC2392" s="19"/>
      <c r="AD2392" s="19"/>
      <c r="AE2392" s="19"/>
      <c r="AF2392" s="22"/>
      <c r="AG2392" s="137"/>
      <c r="AN2392" s="19"/>
      <c r="AO2392" s="19"/>
      <c r="AP2392" s="19"/>
      <c r="AQ2392" s="19"/>
      <c r="AR2392" s="19"/>
      <c r="AS2392" s="19"/>
      <c r="AT2392" s="19"/>
      <c r="AU2392" s="19"/>
    </row>
    <row r="2393" spans="27:47">
      <c r="AA2393" s="19"/>
      <c r="AB2393" s="19"/>
      <c r="AC2393" s="19"/>
      <c r="AD2393" s="19"/>
      <c r="AE2393" s="19"/>
      <c r="AF2393" s="22"/>
      <c r="AG2393" s="137"/>
      <c r="AN2393" s="19"/>
      <c r="AO2393" s="19"/>
      <c r="AP2393" s="19"/>
      <c r="AQ2393" s="19"/>
      <c r="AR2393" s="19"/>
      <c r="AS2393" s="19"/>
      <c r="AT2393" s="19"/>
      <c r="AU2393" s="19"/>
    </row>
    <row r="2394" spans="27:47">
      <c r="AA2394" s="19"/>
      <c r="AB2394" s="19"/>
      <c r="AC2394" s="19"/>
      <c r="AD2394" s="19"/>
      <c r="AE2394" s="19"/>
      <c r="AF2394" s="22"/>
      <c r="AG2394" s="137"/>
      <c r="AN2394" s="19"/>
      <c r="AO2394" s="19"/>
      <c r="AP2394" s="19"/>
      <c r="AQ2394" s="19"/>
      <c r="AR2394" s="19"/>
      <c r="AS2394" s="19"/>
      <c r="AT2394" s="19"/>
      <c r="AU2394" s="19"/>
    </row>
    <row r="2395" spans="27:47">
      <c r="AA2395" s="19"/>
      <c r="AB2395" s="19"/>
      <c r="AC2395" s="19"/>
      <c r="AD2395" s="19"/>
      <c r="AE2395" s="19"/>
      <c r="AF2395" s="22"/>
      <c r="AG2395" s="137"/>
      <c r="AN2395" s="19"/>
      <c r="AO2395" s="19"/>
      <c r="AP2395" s="19"/>
      <c r="AQ2395" s="19"/>
      <c r="AR2395" s="19"/>
      <c r="AS2395" s="19"/>
      <c r="AT2395" s="19"/>
      <c r="AU2395" s="19"/>
    </row>
    <row r="2396" spans="27:47">
      <c r="AA2396" s="19"/>
      <c r="AB2396" s="19"/>
      <c r="AC2396" s="19"/>
      <c r="AD2396" s="19"/>
      <c r="AE2396" s="19"/>
      <c r="AF2396" s="22"/>
      <c r="AG2396" s="137"/>
      <c r="AN2396" s="19"/>
      <c r="AO2396" s="19"/>
      <c r="AP2396" s="19"/>
      <c r="AQ2396" s="19"/>
      <c r="AR2396" s="19"/>
      <c r="AS2396" s="19"/>
      <c r="AT2396" s="19"/>
      <c r="AU2396" s="19"/>
    </row>
    <row r="2397" spans="27:47">
      <c r="AA2397" s="19"/>
      <c r="AB2397" s="19"/>
      <c r="AC2397" s="19"/>
      <c r="AD2397" s="19"/>
      <c r="AE2397" s="19"/>
      <c r="AF2397" s="22"/>
      <c r="AG2397" s="137"/>
      <c r="AN2397" s="19"/>
      <c r="AO2397" s="19"/>
      <c r="AP2397" s="19"/>
      <c r="AQ2397" s="19"/>
      <c r="AR2397" s="19"/>
      <c r="AS2397" s="19"/>
      <c r="AT2397" s="19"/>
      <c r="AU2397" s="19"/>
    </row>
    <row r="2398" spans="27:47">
      <c r="AA2398" s="19"/>
      <c r="AB2398" s="19"/>
      <c r="AC2398" s="19"/>
      <c r="AD2398" s="19"/>
      <c r="AE2398" s="19"/>
      <c r="AF2398" s="22"/>
      <c r="AG2398" s="137"/>
      <c r="AN2398" s="19"/>
      <c r="AO2398" s="19"/>
      <c r="AP2398" s="19"/>
      <c r="AQ2398" s="19"/>
      <c r="AR2398" s="19"/>
      <c r="AS2398" s="19"/>
      <c r="AT2398" s="19"/>
      <c r="AU2398" s="19"/>
    </row>
    <row r="2399" spans="27:47">
      <c r="AA2399" s="19"/>
      <c r="AB2399" s="19"/>
      <c r="AC2399" s="19"/>
      <c r="AD2399" s="19"/>
      <c r="AE2399" s="19"/>
      <c r="AF2399" s="22"/>
      <c r="AG2399" s="137"/>
      <c r="AN2399" s="19"/>
      <c r="AO2399" s="19"/>
      <c r="AP2399" s="19"/>
      <c r="AQ2399" s="19"/>
      <c r="AR2399" s="19"/>
      <c r="AS2399" s="19"/>
      <c r="AT2399" s="19"/>
      <c r="AU2399" s="19"/>
    </row>
    <row r="2400" spans="27:47">
      <c r="AA2400" s="19"/>
      <c r="AB2400" s="19"/>
      <c r="AC2400" s="19"/>
      <c r="AD2400" s="19"/>
      <c r="AE2400" s="19"/>
      <c r="AF2400" s="22"/>
      <c r="AG2400" s="137"/>
      <c r="AN2400" s="19"/>
      <c r="AO2400" s="19"/>
      <c r="AP2400" s="19"/>
      <c r="AQ2400" s="19"/>
      <c r="AR2400" s="19"/>
      <c r="AS2400" s="19"/>
      <c r="AT2400" s="19"/>
      <c r="AU2400" s="19"/>
    </row>
    <row r="2401" spans="27:47">
      <c r="AA2401" s="19"/>
      <c r="AB2401" s="19"/>
      <c r="AC2401" s="19"/>
      <c r="AD2401" s="19"/>
      <c r="AE2401" s="19"/>
      <c r="AF2401" s="22"/>
      <c r="AG2401" s="137"/>
      <c r="AN2401" s="19"/>
      <c r="AO2401" s="19"/>
      <c r="AP2401" s="19"/>
      <c r="AQ2401" s="19"/>
      <c r="AR2401" s="19"/>
      <c r="AS2401" s="19"/>
      <c r="AT2401" s="19"/>
      <c r="AU2401" s="19"/>
    </row>
    <row r="2402" spans="27:47">
      <c r="AA2402" s="19"/>
      <c r="AB2402" s="19"/>
      <c r="AC2402" s="19"/>
      <c r="AD2402" s="19"/>
      <c r="AE2402" s="19"/>
      <c r="AF2402" s="22"/>
      <c r="AG2402" s="137"/>
      <c r="AN2402" s="19"/>
      <c r="AO2402" s="19"/>
      <c r="AP2402" s="19"/>
      <c r="AQ2402" s="19"/>
      <c r="AR2402" s="19"/>
      <c r="AS2402" s="19"/>
      <c r="AT2402" s="19"/>
      <c r="AU2402" s="19"/>
    </row>
    <row r="2403" spans="27:47">
      <c r="AA2403" s="19"/>
      <c r="AB2403" s="19"/>
      <c r="AC2403" s="19"/>
      <c r="AD2403" s="19"/>
      <c r="AE2403" s="19"/>
      <c r="AF2403" s="22"/>
      <c r="AG2403" s="137"/>
      <c r="AN2403" s="19"/>
      <c r="AO2403" s="19"/>
      <c r="AP2403" s="19"/>
      <c r="AQ2403" s="19"/>
      <c r="AR2403" s="19"/>
      <c r="AS2403" s="19"/>
      <c r="AT2403" s="19"/>
      <c r="AU2403" s="19"/>
    </row>
    <row r="2404" spans="27:47">
      <c r="AA2404" s="19"/>
      <c r="AB2404" s="19"/>
      <c r="AC2404" s="19"/>
      <c r="AD2404" s="19"/>
      <c r="AE2404" s="19"/>
      <c r="AF2404" s="22"/>
      <c r="AG2404" s="137"/>
      <c r="AN2404" s="19"/>
      <c r="AO2404" s="19"/>
      <c r="AP2404" s="19"/>
      <c r="AQ2404" s="19"/>
      <c r="AR2404" s="19"/>
      <c r="AS2404" s="19"/>
      <c r="AT2404" s="19"/>
      <c r="AU2404" s="19"/>
    </row>
    <row r="2405" spans="27:47">
      <c r="AA2405" s="19"/>
      <c r="AB2405" s="19"/>
      <c r="AC2405" s="19"/>
      <c r="AD2405" s="19"/>
      <c r="AE2405" s="19"/>
      <c r="AF2405" s="22"/>
      <c r="AG2405" s="137"/>
      <c r="AN2405" s="19"/>
      <c r="AO2405" s="19"/>
      <c r="AP2405" s="19"/>
      <c r="AQ2405" s="19"/>
      <c r="AR2405" s="19"/>
      <c r="AS2405" s="19"/>
      <c r="AT2405" s="19"/>
      <c r="AU2405" s="19"/>
    </row>
    <row r="2406" spans="27:47">
      <c r="AA2406" s="19"/>
      <c r="AB2406" s="19"/>
      <c r="AC2406" s="19"/>
      <c r="AD2406" s="19"/>
      <c r="AE2406" s="19"/>
      <c r="AF2406" s="22"/>
      <c r="AG2406" s="137"/>
      <c r="AN2406" s="19"/>
      <c r="AO2406" s="19"/>
      <c r="AP2406" s="19"/>
      <c r="AQ2406" s="19"/>
      <c r="AR2406" s="19"/>
      <c r="AS2406" s="19"/>
      <c r="AT2406" s="19"/>
      <c r="AU2406" s="19"/>
    </row>
    <row r="2407" spans="27:47">
      <c r="AA2407" s="19"/>
      <c r="AB2407" s="19"/>
      <c r="AC2407" s="19"/>
      <c r="AD2407" s="19"/>
      <c r="AE2407" s="19"/>
      <c r="AF2407" s="22"/>
      <c r="AG2407" s="137"/>
      <c r="AN2407" s="19"/>
      <c r="AO2407" s="19"/>
      <c r="AP2407" s="19"/>
      <c r="AQ2407" s="19"/>
      <c r="AR2407" s="19"/>
      <c r="AS2407" s="19"/>
      <c r="AT2407" s="19"/>
      <c r="AU2407" s="19"/>
    </row>
    <row r="2408" spans="27:47">
      <c r="AA2408" s="19"/>
      <c r="AB2408" s="19"/>
      <c r="AC2408" s="19"/>
      <c r="AD2408" s="19"/>
      <c r="AE2408" s="19"/>
      <c r="AF2408" s="22"/>
      <c r="AG2408" s="137"/>
      <c r="AN2408" s="19"/>
      <c r="AO2408" s="19"/>
      <c r="AP2408" s="19"/>
      <c r="AQ2408" s="19"/>
      <c r="AR2408" s="19"/>
      <c r="AS2408" s="19"/>
      <c r="AT2408" s="19"/>
      <c r="AU2408" s="19"/>
    </row>
    <row r="2409" spans="27:47">
      <c r="AA2409" s="19"/>
      <c r="AB2409" s="19"/>
      <c r="AC2409" s="19"/>
      <c r="AD2409" s="19"/>
      <c r="AE2409" s="19"/>
      <c r="AF2409" s="22"/>
      <c r="AG2409" s="137"/>
      <c r="AN2409" s="19"/>
      <c r="AO2409" s="19"/>
      <c r="AP2409" s="19"/>
      <c r="AQ2409" s="19"/>
      <c r="AR2409" s="19"/>
      <c r="AS2409" s="19"/>
      <c r="AT2409" s="19"/>
      <c r="AU2409" s="19"/>
    </row>
    <row r="2410" spans="27:47">
      <c r="AA2410" s="19"/>
      <c r="AB2410" s="19"/>
      <c r="AC2410" s="19"/>
      <c r="AD2410" s="19"/>
      <c r="AE2410" s="19"/>
      <c r="AF2410" s="22"/>
      <c r="AG2410" s="137"/>
      <c r="AN2410" s="19"/>
      <c r="AO2410" s="19"/>
      <c r="AP2410" s="19"/>
      <c r="AQ2410" s="19"/>
      <c r="AR2410" s="19"/>
      <c r="AS2410" s="19"/>
      <c r="AT2410" s="19"/>
      <c r="AU2410" s="19"/>
    </row>
    <row r="2411" spans="27:47">
      <c r="AA2411" s="19"/>
      <c r="AB2411" s="19"/>
      <c r="AC2411" s="19"/>
      <c r="AD2411" s="19"/>
      <c r="AE2411" s="19"/>
      <c r="AF2411" s="22"/>
      <c r="AG2411" s="137"/>
      <c r="AN2411" s="19"/>
      <c r="AO2411" s="19"/>
      <c r="AP2411" s="19"/>
      <c r="AQ2411" s="19"/>
      <c r="AR2411" s="19"/>
      <c r="AS2411" s="19"/>
      <c r="AT2411" s="19"/>
      <c r="AU2411" s="19"/>
    </row>
    <row r="2412" spans="27:47">
      <c r="AA2412" s="19"/>
      <c r="AB2412" s="19"/>
      <c r="AC2412" s="19"/>
      <c r="AD2412" s="19"/>
      <c r="AE2412" s="19"/>
      <c r="AF2412" s="22"/>
      <c r="AG2412" s="137"/>
      <c r="AN2412" s="19"/>
      <c r="AO2412" s="19"/>
      <c r="AP2412" s="19"/>
      <c r="AQ2412" s="19"/>
      <c r="AR2412" s="19"/>
      <c r="AS2412" s="19"/>
      <c r="AT2412" s="19"/>
      <c r="AU2412" s="19"/>
    </row>
    <row r="2413" spans="27:47">
      <c r="AA2413" s="19"/>
      <c r="AB2413" s="19"/>
      <c r="AC2413" s="19"/>
      <c r="AD2413" s="19"/>
      <c r="AE2413" s="19"/>
      <c r="AF2413" s="22"/>
      <c r="AG2413" s="137"/>
      <c r="AN2413" s="19"/>
      <c r="AO2413" s="19"/>
      <c r="AP2413" s="19"/>
      <c r="AQ2413" s="19"/>
      <c r="AR2413" s="19"/>
      <c r="AS2413" s="19"/>
      <c r="AT2413" s="19"/>
      <c r="AU2413" s="19"/>
    </row>
    <row r="2414" spans="27:47">
      <c r="AA2414" s="19"/>
      <c r="AB2414" s="19"/>
      <c r="AC2414" s="19"/>
      <c r="AD2414" s="19"/>
      <c r="AE2414" s="19"/>
      <c r="AF2414" s="22"/>
      <c r="AG2414" s="137"/>
      <c r="AN2414" s="19"/>
      <c r="AO2414" s="19"/>
      <c r="AP2414" s="19"/>
      <c r="AQ2414" s="19"/>
      <c r="AR2414" s="19"/>
      <c r="AS2414" s="19"/>
      <c r="AT2414" s="19"/>
      <c r="AU2414" s="19"/>
    </row>
    <row r="2415" spans="27:47">
      <c r="AA2415" s="19"/>
      <c r="AB2415" s="19"/>
      <c r="AC2415" s="19"/>
      <c r="AD2415" s="19"/>
      <c r="AE2415" s="19"/>
      <c r="AF2415" s="22"/>
      <c r="AG2415" s="137"/>
      <c r="AN2415" s="19"/>
      <c r="AO2415" s="19"/>
      <c r="AP2415" s="19"/>
      <c r="AQ2415" s="19"/>
      <c r="AR2415" s="19"/>
      <c r="AS2415" s="19"/>
      <c r="AT2415" s="19"/>
      <c r="AU2415" s="19"/>
    </row>
    <row r="2416" spans="27:47">
      <c r="AA2416" s="19"/>
      <c r="AB2416" s="19"/>
      <c r="AC2416" s="19"/>
      <c r="AD2416" s="19"/>
      <c r="AE2416" s="19"/>
      <c r="AF2416" s="22"/>
      <c r="AG2416" s="137"/>
      <c r="AN2416" s="19"/>
      <c r="AO2416" s="19"/>
      <c r="AP2416" s="19"/>
      <c r="AQ2416" s="19"/>
      <c r="AR2416" s="19"/>
      <c r="AS2416" s="19"/>
      <c r="AT2416" s="19"/>
      <c r="AU2416" s="19"/>
    </row>
    <row r="2417" spans="27:47">
      <c r="AA2417" s="19"/>
      <c r="AB2417" s="19"/>
      <c r="AC2417" s="19"/>
      <c r="AD2417" s="19"/>
      <c r="AE2417" s="19"/>
      <c r="AF2417" s="22"/>
      <c r="AG2417" s="137"/>
      <c r="AN2417" s="19"/>
      <c r="AO2417" s="19"/>
      <c r="AP2417" s="19"/>
      <c r="AQ2417" s="19"/>
      <c r="AR2417" s="19"/>
      <c r="AS2417" s="19"/>
      <c r="AT2417" s="19"/>
      <c r="AU2417" s="19"/>
    </row>
    <row r="2418" spans="27:47">
      <c r="AA2418" s="19"/>
      <c r="AB2418" s="19"/>
      <c r="AC2418" s="19"/>
      <c r="AD2418" s="19"/>
      <c r="AE2418" s="19"/>
      <c r="AF2418" s="22"/>
      <c r="AG2418" s="137"/>
      <c r="AN2418" s="19"/>
      <c r="AO2418" s="19"/>
      <c r="AP2418" s="19"/>
      <c r="AQ2418" s="19"/>
      <c r="AR2418" s="19"/>
      <c r="AS2418" s="19"/>
      <c r="AT2418" s="19"/>
      <c r="AU2418" s="19"/>
    </row>
    <row r="2419" spans="27:47">
      <c r="AA2419" s="19"/>
      <c r="AB2419" s="19"/>
      <c r="AC2419" s="19"/>
      <c r="AD2419" s="19"/>
      <c r="AE2419" s="19"/>
      <c r="AF2419" s="22"/>
      <c r="AG2419" s="137"/>
      <c r="AN2419" s="19"/>
      <c r="AO2419" s="19"/>
      <c r="AP2419" s="19"/>
      <c r="AQ2419" s="19"/>
      <c r="AR2419" s="19"/>
      <c r="AS2419" s="19"/>
      <c r="AT2419" s="19"/>
      <c r="AU2419" s="19"/>
    </row>
    <row r="2420" spans="27:47">
      <c r="AA2420" s="19"/>
      <c r="AB2420" s="19"/>
      <c r="AC2420" s="19"/>
      <c r="AD2420" s="19"/>
      <c r="AE2420" s="19"/>
      <c r="AF2420" s="22"/>
      <c r="AG2420" s="137"/>
      <c r="AN2420" s="19"/>
      <c r="AO2420" s="19"/>
      <c r="AP2420" s="19"/>
      <c r="AQ2420" s="19"/>
      <c r="AR2420" s="19"/>
      <c r="AS2420" s="19"/>
      <c r="AT2420" s="19"/>
      <c r="AU2420" s="19"/>
    </row>
    <row r="2421" spans="27:47">
      <c r="AA2421" s="19"/>
      <c r="AB2421" s="19"/>
      <c r="AC2421" s="19"/>
      <c r="AD2421" s="19"/>
      <c r="AE2421" s="19"/>
      <c r="AF2421" s="22"/>
      <c r="AG2421" s="137"/>
      <c r="AN2421" s="19"/>
      <c r="AO2421" s="19"/>
      <c r="AP2421" s="19"/>
      <c r="AQ2421" s="19"/>
      <c r="AR2421" s="19"/>
      <c r="AS2421" s="19"/>
      <c r="AT2421" s="19"/>
      <c r="AU2421" s="19"/>
    </row>
    <row r="2422" spans="27:47">
      <c r="AA2422" s="19"/>
      <c r="AB2422" s="19"/>
      <c r="AC2422" s="19"/>
      <c r="AD2422" s="19"/>
      <c r="AE2422" s="19"/>
      <c r="AF2422" s="22"/>
      <c r="AG2422" s="137"/>
      <c r="AN2422" s="19"/>
      <c r="AO2422" s="19"/>
      <c r="AP2422" s="19"/>
      <c r="AQ2422" s="19"/>
      <c r="AR2422" s="19"/>
      <c r="AS2422" s="19"/>
      <c r="AT2422" s="19"/>
      <c r="AU2422" s="19"/>
    </row>
    <row r="2423" spans="27:47">
      <c r="AA2423" s="19"/>
      <c r="AB2423" s="19"/>
      <c r="AC2423" s="19"/>
      <c r="AD2423" s="19"/>
      <c r="AE2423" s="19"/>
      <c r="AF2423" s="22"/>
      <c r="AG2423" s="137"/>
      <c r="AN2423" s="19"/>
      <c r="AO2423" s="19"/>
      <c r="AP2423" s="19"/>
      <c r="AQ2423" s="19"/>
      <c r="AR2423" s="19"/>
      <c r="AS2423" s="19"/>
      <c r="AT2423" s="19"/>
      <c r="AU2423" s="19"/>
    </row>
    <row r="2424" spans="27:47">
      <c r="AA2424" s="19"/>
      <c r="AB2424" s="19"/>
      <c r="AC2424" s="19"/>
      <c r="AD2424" s="19"/>
      <c r="AE2424" s="19"/>
      <c r="AF2424" s="22"/>
      <c r="AG2424" s="137"/>
      <c r="AN2424" s="19"/>
      <c r="AO2424" s="19"/>
      <c r="AP2424" s="19"/>
      <c r="AQ2424" s="19"/>
      <c r="AR2424" s="19"/>
      <c r="AS2424" s="19"/>
      <c r="AT2424" s="19"/>
      <c r="AU2424" s="19"/>
    </row>
    <row r="2425" spans="27:47">
      <c r="AA2425" s="19"/>
      <c r="AB2425" s="19"/>
      <c r="AC2425" s="19"/>
      <c r="AD2425" s="19"/>
      <c r="AE2425" s="19"/>
      <c r="AF2425" s="22"/>
      <c r="AG2425" s="137"/>
      <c r="AN2425" s="19"/>
      <c r="AO2425" s="19"/>
      <c r="AP2425" s="19"/>
      <c r="AQ2425" s="19"/>
      <c r="AR2425" s="19"/>
      <c r="AS2425" s="19"/>
      <c r="AT2425" s="19"/>
      <c r="AU2425" s="19"/>
    </row>
    <row r="2426" spans="27:47">
      <c r="AA2426" s="19"/>
      <c r="AB2426" s="19"/>
      <c r="AC2426" s="19"/>
      <c r="AD2426" s="19"/>
      <c r="AE2426" s="19"/>
      <c r="AF2426" s="22"/>
      <c r="AG2426" s="137"/>
      <c r="AN2426" s="19"/>
      <c r="AO2426" s="19"/>
      <c r="AP2426" s="19"/>
      <c r="AQ2426" s="19"/>
      <c r="AR2426" s="19"/>
      <c r="AS2426" s="19"/>
      <c r="AT2426" s="19"/>
      <c r="AU2426" s="19"/>
    </row>
    <row r="2427" spans="27:47">
      <c r="AA2427" s="19"/>
      <c r="AB2427" s="19"/>
      <c r="AC2427" s="19"/>
      <c r="AD2427" s="19"/>
      <c r="AE2427" s="19"/>
      <c r="AF2427" s="22"/>
      <c r="AG2427" s="137"/>
      <c r="AN2427" s="19"/>
      <c r="AO2427" s="19"/>
      <c r="AP2427" s="19"/>
      <c r="AQ2427" s="19"/>
      <c r="AR2427" s="19"/>
      <c r="AS2427" s="19"/>
      <c r="AT2427" s="19"/>
      <c r="AU2427" s="19"/>
    </row>
    <row r="2428" spans="27:47">
      <c r="AA2428" s="19"/>
      <c r="AB2428" s="19"/>
      <c r="AC2428" s="19"/>
      <c r="AD2428" s="19"/>
      <c r="AE2428" s="19"/>
      <c r="AF2428" s="22"/>
      <c r="AG2428" s="137"/>
      <c r="AN2428" s="19"/>
      <c r="AO2428" s="19"/>
      <c r="AP2428" s="19"/>
      <c r="AQ2428" s="19"/>
      <c r="AR2428" s="19"/>
      <c r="AS2428" s="19"/>
      <c r="AT2428" s="19"/>
      <c r="AU2428" s="19"/>
    </row>
    <row r="2429" spans="27:47">
      <c r="AA2429" s="19"/>
      <c r="AB2429" s="19"/>
      <c r="AC2429" s="19"/>
      <c r="AD2429" s="19"/>
      <c r="AE2429" s="19"/>
      <c r="AF2429" s="22"/>
      <c r="AG2429" s="137"/>
      <c r="AN2429" s="19"/>
      <c r="AO2429" s="19"/>
      <c r="AP2429" s="19"/>
      <c r="AQ2429" s="19"/>
      <c r="AR2429" s="19"/>
      <c r="AS2429" s="19"/>
      <c r="AT2429" s="19"/>
      <c r="AU2429" s="19"/>
    </row>
    <row r="2430" spans="27:47">
      <c r="AA2430" s="19"/>
      <c r="AB2430" s="19"/>
      <c r="AC2430" s="19"/>
      <c r="AD2430" s="19"/>
      <c r="AE2430" s="19"/>
      <c r="AF2430" s="22"/>
      <c r="AG2430" s="137"/>
      <c r="AN2430" s="19"/>
      <c r="AO2430" s="19"/>
      <c r="AP2430" s="19"/>
      <c r="AQ2430" s="19"/>
      <c r="AR2430" s="19"/>
      <c r="AS2430" s="19"/>
      <c r="AT2430" s="19"/>
      <c r="AU2430" s="19"/>
    </row>
    <row r="2431" spans="27:47">
      <c r="AA2431" s="19"/>
      <c r="AB2431" s="19"/>
      <c r="AC2431" s="19"/>
      <c r="AD2431" s="19"/>
      <c r="AE2431" s="19"/>
      <c r="AF2431" s="22"/>
      <c r="AG2431" s="137"/>
      <c r="AN2431" s="19"/>
      <c r="AO2431" s="19"/>
      <c r="AP2431" s="19"/>
      <c r="AQ2431" s="19"/>
      <c r="AR2431" s="19"/>
      <c r="AS2431" s="19"/>
      <c r="AT2431" s="19"/>
      <c r="AU2431" s="19"/>
    </row>
    <row r="2432" spans="27:47">
      <c r="AA2432" s="19"/>
      <c r="AB2432" s="19"/>
      <c r="AC2432" s="19"/>
      <c r="AD2432" s="19"/>
      <c r="AE2432" s="19"/>
      <c r="AF2432" s="22"/>
      <c r="AG2432" s="137"/>
      <c r="AN2432" s="19"/>
      <c r="AO2432" s="19"/>
      <c r="AP2432" s="19"/>
      <c r="AQ2432" s="19"/>
      <c r="AR2432" s="19"/>
      <c r="AS2432" s="19"/>
      <c r="AT2432" s="19"/>
      <c r="AU2432" s="19"/>
    </row>
    <row r="2433" spans="27:47">
      <c r="AA2433" s="19"/>
      <c r="AB2433" s="19"/>
      <c r="AC2433" s="19"/>
      <c r="AD2433" s="19"/>
      <c r="AE2433" s="19"/>
      <c r="AF2433" s="22"/>
      <c r="AG2433" s="137"/>
      <c r="AN2433" s="19"/>
      <c r="AO2433" s="19"/>
      <c r="AP2433" s="19"/>
      <c r="AQ2433" s="19"/>
      <c r="AR2433" s="19"/>
      <c r="AS2433" s="19"/>
      <c r="AT2433" s="19"/>
      <c r="AU2433" s="19"/>
    </row>
    <row r="2434" spans="27:47">
      <c r="AA2434" s="19"/>
      <c r="AB2434" s="19"/>
      <c r="AC2434" s="19"/>
      <c r="AD2434" s="19"/>
      <c r="AE2434" s="19"/>
      <c r="AF2434" s="22"/>
      <c r="AG2434" s="137"/>
      <c r="AN2434" s="19"/>
      <c r="AO2434" s="19"/>
      <c r="AP2434" s="19"/>
      <c r="AQ2434" s="19"/>
      <c r="AR2434" s="19"/>
      <c r="AS2434" s="19"/>
      <c r="AT2434" s="19"/>
      <c r="AU2434" s="19"/>
    </row>
    <row r="2435" spans="27:47">
      <c r="AA2435" s="19"/>
      <c r="AB2435" s="19"/>
      <c r="AC2435" s="19"/>
      <c r="AD2435" s="19"/>
      <c r="AE2435" s="19"/>
      <c r="AF2435" s="22"/>
      <c r="AG2435" s="137"/>
      <c r="AN2435" s="19"/>
      <c r="AO2435" s="19"/>
      <c r="AP2435" s="19"/>
      <c r="AQ2435" s="19"/>
      <c r="AR2435" s="19"/>
      <c r="AS2435" s="19"/>
      <c r="AT2435" s="19"/>
      <c r="AU2435" s="19"/>
    </row>
    <row r="2436" spans="27:47">
      <c r="AA2436" s="19"/>
      <c r="AB2436" s="19"/>
      <c r="AC2436" s="19"/>
      <c r="AD2436" s="19"/>
      <c r="AE2436" s="19"/>
      <c r="AF2436" s="22"/>
      <c r="AG2436" s="137"/>
      <c r="AN2436" s="19"/>
      <c r="AO2436" s="19"/>
      <c r="AP2436" s="19"/>
      <c r="AQ2436" s="19"/>
      <c r="AR2436" s="19"/>
      <c r="AS2436" s="19"/>
      <c r="AT2436" s="19"/>
      <c r="AU2436" s="19"/>
    </row>
    <row r="2437" spans="27:47">
      <c r="AA2437" s="19"/>
      <c r="AB2437" s="19"/>
      <c r="AC2437" s="19"/>
      <c r="AD2437" s="19"/>
      <c r="AE2437" s="19"/>
      <c r="AF2437" s="22"/>
      <c r="AG2437" s="137"/>
      <c r="AN2437" s="19"/>
      <c r="AO2437" s="19"/>
      <c r="AP2437" s="19"/>
      <c r="AQ2437" s="19"/>
      <c r="AR2437" s="19"/>
      <c r="AS2437" s="19"/>
      <c r="AT2437" s="19"/>
      <c r="AU2437" s="19"/>
    </row>
    <row r="2438" spans="27:47">
      <c r="AA2438" s="19"/>
      <c r="AB2438" s="19"/>
      <c r="AC2438" s="19"/>
      <c r="AD2438" s="19"/>
      <c r="AE2438" s="19"/>
      <c r="AF2438" s="22"/>
      <c r="AG2438" s="137"/>
      <c r="AN2438" s="19"/>
      <c r="AO2438" s="19"/>
      <c r="AP2438" s="19"/>
      <c r="AQ2438" s="19"/>
      <c r="AR2438" s="19"/>
      <c r="AS2438" s="19"/>
      <c r="AT2438" s="19"/>
      <c r="AU2438" s="19"/>
    </row>
    <row r="2439" spans="27:47">
      <c r="AA2439" s="19"/>
      <c r="AB2439" s="19"/>
      <c r="AC2439" s="19"/>
      <c r="AD2439" s="19"/>
      <c r="AE2439" s="19"/>
      <c r="AF2439" s="22"/>
      <c r="AG2439" s="137"/>
      <c r="AN2439" s="19"/>
      <c r="AO2439" s="19"/>
      <c r="AP2439" s="19"/>
      <c r="AQ2439" s="19"/>
      <c r="AR2439" s="19"/>
      <c r="AS2439" s="19"/>
      <c r="AT2439" s="19"/>
      <c r="AU2439" s="19"/>
    </row>
    <row r="2440" spans="27:47">
      <c r="AA2440" s="19"/>
      <c r="AB2440" s="19"/>
      <c r="AC2440" s="19"/>
      <c r="AD2440" s="19"/>
      <c r="AE2440" s="19"/>
      <c r="AF2440" s="22"/>
      <c r="AG2440" s="137"/>
      <c r="AN2440" s="19"/>
      <c r="AO2440" s="19"/>
      <c r="AP2440" s="19"/>
      <c r="AQ2440" s="19"/>
      <c r="AR2440" s="19"/>
      <c r="AS2440" s="19"/>
      <c r="AT2440" s="19"/>
      <c r="AU2440" s="19"/>
    </row>
    <row r="2441" spans="27:47">
      <c r="AA2441" s="19"/>
      <c r="AB2441" s="19"/>
      <c r="AC2441" s="19"/>
      <c r="AD2441" s="19"/>
      <c r="AE2441" s="19"/>
      <c r="AF2441" s="22"/>
      <c r="AG2441" s="137"/>
      <c r="AN2441" s="19"/>
      <c r="AO2441" s="19"/>
      <c r="AP2441" s="19"/>
      <c r="AQ2441" s="19"/>
      <c r="AR2441" s="19"/>
      <c r="AS2441" s="19"/>
      <c r="AT2441" s="19"/>
      <c r="AU2441" s="19"/>
    </row>
    <row r="2442" spans="27:47">
      <c r="AA2442" s="19"/>
      <c r="AB2442" s="19"/>
      <c r="AC2442" s="19"/>
      <c r="AD2442" s="19"/>
      <c r="AE2442" s="19"/>
      <c r="AF2442" s="22"/>
      <c r="AG2442" s="137"/>
      <c r="AN2442" s="19"/>
      <c r="AO2442" s="19"/>
      <c r="AP2442" s="19"/>
      <c r="AQ2442" s="19"/>
      <c r="AR2442" s="19"/>
      <c r="AS2442" s="19"/>
      <c r="AT2442" s="19"/>
      <c r="AU2442" s="19"/>
    </row>
    <row r="2443" spans="27:47">
      <c r="AA2443" s="19"/>
      <c r="AB2443" s="19"/>
      <c r="AC2443" s="19"/>
      <c r="AD2443" s="19"/>
      <c r="AE2443" s="19"/>
      <c r="AF2443" s="22"/>
      <c r="AG2443" s="137"/>
      <c r="AN2443" s="19"/>
      <c r="AO2443" s="19"/>
      <c r="AP2443" s="19"/>
      <c r="AQ2443" s="19"/>
      <c r="AR2443" s="19"/>
      <c r="AS2443" s="19"/>
      <c r="AT2443" s="19"/>
      <c r="AU2443" s="19"/>
    </row>
    <row r="2444" spans="27:47">
      <c r="AA2444" s="19"/>
      <c r="AB2444" s="19"/>
      <c r="AC2444" s="19"/>
      <c r="AD2444" s="19"/>
      <c r="AE2444" s="19"/>
      <c r="AF2444" s="22"/>
      <c r="AG2444" s="137"/>
      <c r="AN2444" s="19"/>
      <c r="AO2444" s="19"/>
      <c r="AP2444" s="19"/>
      <c r="AQ2444" s="19"/>
      <c r="AR2444" s="19"/>
      <c r="AS2444" s="19"/>
      <c r="AT2444" s="19"/>
      <c r="AU2444" s="19"/>
    </row>
    <row r="2445" spans="27:47">
      <c r="AA2445" s="19"/>
      <c r="AB2445" s="19"/>
      <c r="AC2445" s="19"/>
      <c r="AD2445" s="19"/>
      <c r="AE2445" s="19"/>
      <c r="AF2445" s="22"/>
      <c r="AG2445" s="137"/>
      <c r="AN2445" s="19"/>
      <c r="AO2445" s="19"/>
      <c r="AP2445" s="19"/>
      <c r="AQ2445" s="19"/>
      <c r="AR2445" s="19"/>
      <c r="AS2445" s="19"/>
      <c r="AT2445" s="19"/>
      <c r="AU2445" s="19"/>
    </row>
    <row r="2446" spans="27:47">
      <c r="AA2446" s="19"/>
      <c r="AB2446" s="19"/>
      <c r="AC2446" s="19"/>
      <c r="AD2446" s="19"/>
      <c r="AE2446" s="19"/>
      <c r="AF2446" s="22"/>
      <c r="AG2446" s="137"/>
      <c r="AN2446" s="19"/>
      <c r="AO2446" s="19"/>
      <c r="AP2446" s="19"/>
      <c r="AQ2446" s="19"/>
      <c r="AR2446" s="19"/>
      <c r="AS2446" s="19"/>
      <c r="AT2446" s="19"/>
      <c r="AU2446" s="19"/>
    </row>
    <row r="2447" spans="27:47">
      <c r="AA2447" s="19"/>
      <c r="AB2447" s="19"/>
      <c r="AC2447" s="19"/>
      <c r="AD2447" s="19"/>
      <c r="AE2447" s="19"/>
      <c r="AF2447" s="22"/>
      <c r="AG2447" s="137"/>
      <c r="AN2447" s="19"/>
      <c r="AO2447" s="19"/>
      <c r="AP2447" s="19"/>
      <c r="AQ2447" s="19"/>
      <c r="AR2447" s="19"/>
      <c r="AS2447" s="19"/>
      <c r="AT2447" s="19"/>
      <c r="AU2447" s="19"/>
    </row>
    <row r="2448" spans="27:47">
      <c r="AA2448" s="19"/>
      <c r="AB2448" s="19"/>
      <c r="AC2448" s="19"/>
      <c r="AD2448" s="19"/>
      <c r="AE2448" s="19"/>
      <c r="AF2448" s="22"/>
      <c r="AG2448" s="137"/>
      <c r="AN2448" s="19"/>
      <c r="AO2448" s="19"/>
      <c r="AP2448" s="19"/>
      <c r="AQ2448" s="19"/>
      <c r="AR2448" s="19"/>
      <c r="AS2448" s="19"/>
      <c r="AT2448" s="19"/>
      <c r="AU2448" s="19"/>
    </row>
    <row r="2449" spans="27:47">
      <c r="AA2449" s="19"/>
      <c r="AB2449" s="19"/>
      <c r="AC2449" s="19"/>
      <c r="AD2449" s="19"/>
      <c r="AE2449" s="19"/>
      <c r="AF2449" s="22"/>
      <c r="AG2449" s="137"/>
      <c r="AN2449" s="19"/>
      <c r="AO2449" s="19"/>
      <c r="AP2449" s="19"/>
      <c r="AQ2449" s="19"/>
      <c r="AR2449" s="19"/>
      <c r="AS2449" s="19"/>
      <c r="AT2449" s="19"/>
      <c r="AU2449" s="19"/>
    </row>
    <row r="2450" spans="27:47">
      <c r="AA2450" s="19"/>
      <c r="AB2450" s="19"/>
      <c r="AC2450" s="19"/>
      <c r="AD2450" s="19"/>
      <c r="AE2450" s="19"/>
      <c r="AF2450" s="22"/>
      <c r="AG2450" s="137"/>
      <c r="AN2450" s="19"/>
      <c r="AO2450" s="19"/>
      <c r="AP2450" s="19"/>
      <c r="AQ2450" s="19"/>
      <c r="AR2450" s="19"/>
      <c r="AS2450" s="19"/>
      <c r="AT2450" s="19"/>
      <c r="AU2450" s="19"/>
    </row>
    <row r="2451" spans="27:47">
      <c r="AA2451" s="19"/>
      <c r="AB2451" s="19"/>
      <c r="AC2451" s="19"/>
      <c r="AD2451" s="19"/>
      <c r="AE2451" s="19"/>
      <c r="AF2451" s="22"/>
      <c r="AG2451" s="137"/>
      <c r="AN2451" s="19"/>
      <c r="AO2451" s="19"/>
      <c r="AP2451" s="19"/>
      <c r="AQ2451" s="19"/>
      <c r="AR2451" s="19"/>
      <c r="AS2451" s="19"/>
      <c r="AT2451" s="19"/>
      <c r="AU2451" s="19"/>
    </row>
    <row r="2452" spans="27:47">
      <c r="AA2452" s="19"/>
      <c r="AB2452" s="19"/>
      <c r="AC2452" s="19"/>
      <c r="AD2452" s="19"/>
      <c r="AE2452" s="19"/>
      <c r="AF2452" s="22"/>
      <c r="AG2452" s="137"/>
      <c r="AN2452" s="19"/>
      <c r="AO2452" s="19"/>
      <c r="AP2452" s="19"/>
      <c r="AQ2452" s="19"/>
      <c r="AR2452" s="19"/>
      <c r="AS2452" s="19"/>
      <c r="AT2452" s="19"/>
      <c r="AU2452" s="19"/>
    </row>
    <row r="2453" spans="27:47">
      <c r="AA2453" s="19"/>
      <c r="AB2453" s="19"/>
      <c r="AC2453" s="19"/>
      <c r="AD2453" s="19"/>
      <c r="AE2453" s="19"/>
      <c r="AF2453" s="22"/>
      <c r="AG2453" s="137"/>
      <c r="AN2453" s="19"/>
      <c r="AO2453" s="19"/>
      <c r="AP2453" s="19"/>
      <c r="AQ2453" s="19"/>
      <c r="AR2453" s="19"/>
      <c r="AS2453" s="19"/>
      <c r="AT2453" s="19"/>
      <c r="AU2453" s="19"/>
    </row>
    <row r="2454" spans="27:47">
      <c r="AA2454" s="19"/>
      <c r="AB2454" s="19"/>
      <c r="AC2454" s="19"/>
      <c r="AD2454" s="19"/>
      <c r="AE2454" s="19"/>
      <c r="AF2454" s="22"/>
      <c r="AG2454" s="137"/>
      <c r="AN2454" s="19"/>
      <c r="AO2454" s="19"/>
      <c r="AP2454" s="19"/>
      <c r="AQ2454" s="19"/>
      <c r="AR2454" s="19"/>
      <c r="AS2454" s="19"/>
      <c r="AT2454" s="19"/>
      <c r="AU2454" s="19"/>
    </row>
    <row r="2455" spans="27:47">
      <c r="AA2455" s="19"/>
      <c r="AB2455" s="19"/>
      <c r="AC2455" s="19"/>
      <c r="AD2455" s="19"/>
      <c r="AE2455" s="19"/>
      <c r="AF2455" s="22"/>
      <c r="AG2455" s="137"/>
      <c r="AN2455" s="19"/>
      <c r="AO2455" s="19"/>
      <c r="AP2455" s="19"/>
      <c r="AQ2455" s="19"/>
      <c r="AR2455" s="19"/>
      <c r="AS2455" s="19"/>
      <c r="AT2455" s="19"/>
      <c r="AU2455" s="19"/>
    </row>
    <row r="2456" spans="27:47">
      <c r="AA2456" s="19"/>
      <c r="AB2456" s="19"/>
      <c r="AC2456" s="19"/>
      <c r="AD2456" s="19"/>
      <c r="AE2456" s="19"/>
      <c r="AF2456" s="22"/>
      <c r="AG2456" s="137"/>
      <c r="AN2456" s="19"/>
      <c r="AO2456" s="19"/>
      <c r="AP2456" s="19"/>
      <c r="AQ2456" s="19"/>
      <c r="AR2456" s="19"/>
      <c r="AS2456" s="19"/>
      <c r="AT2456" s="19"/>
      <c r="AU2456" s="19"/>
    </row>
    <row r="2457" spans="27:47">
      <c r="AA2457" s="19"/>
      <c r="AB2457" s="19"/>
      <c r="AC2457" s="19"/>
      <c r="AD2457" s="19"/>
      <c r="AE2457" s="19"/>
      <c r="AF2457" s="22"/>
      <c r="AG2457" s="137"/>
      <c r="AN2457" s="19"/>
      <c r="AO2457" s="19"/>
      <c r="AP2457" s="19"/>
      <c r="AQ2457" s="19"/>
      <c r="AR2457" s="19"/>
      <c r="AS2457" s="19"/>
      <c r="AT2457" s="19"/>
      <c r="AU2457" s="19"/>
    </row>
    <row r="2458" spans="27:47">
      <c r="AA2458" s="19"/>
      <c r="AB2458" s="19"/>
      <c r="AC2458" s="19"/>
      <c r="AD2458" s="19"/>
      <c r="AE2458" s="19"/>
      <c r="AF2458" s="22"/>
      <c r="AG2458" s="137"/>
      <c r="AN2458" s="19"/>
      <c r="AO2458" s="19"/>
      <c r="AP2458" s="19"/>
      <c r="AQ2458" s="19"/>
      <c r="AR2458" s="19"/>
      <c r="AS2458" s="19"/>
      <c r="AT2458" s="19"/>
      <c r="AU2458" s="19"/>
    </row>
    <row r="2459" spans="27:47">
      <c r="AA2459" s="19"/>
      <c r="AB2459" s="19"/>
      <c r="AC2459" s="19"/>
      <c r="AD2459" s="19"/>
      <c r="AE2459" s="19"/>
      <c r="AF2459" s="22"/>
      <c r="AG2459" s="137"/>
      <c r="AN2459" s="19"/>
      <c r="AO2459" s="19"/>
      <c r="AP2459" s="19"/>
      <c r="AQ2459" s="19"/>
      <c r="AR2459" s="19"/>
      <c r="AS2459" s="19"/>
      <c r="AT2459" s="19"/>
      <c r="AU2459" s="19"/>
    </row>
    <row r="2460" spans="27:47">
      <c r="AA2460" s="19"/>
      <c r="AB2460" s="19"/>
      <c r="AC2460" s="19"/>
      <c r="AD2460" s="19"/>
      <c r="AE2460" s="19"/>
      <c r="AF2460" s="22"/>
      <c r="AG2460" s="137"/>
      <c r="AN2460" s="19"/>
      <c r="AO2460" s="19"/>
      <c r="AP2460" s="19"/>
      <c r="AQ2460" s="19"/>
      <c r="AR2460" s="19"/>
      <c r="AS2460" s="19"/>
      <c r="AT2460" s="19"/>
      <c r="AU2460" s="19"/>
    </row>
    <row r="2461" spans="27:47">
      <c r="AA2461" s="19"/>
      <c r="AB2461" s="19"/>
      <c r="AC2461" s="19"/>
      <c r="AD2461" s="19"/>
      <c r="AE2461" s="19"/>
      <c r="AF2461" s="22"/>
      <c r="AG2461" s="137"/>
      <c r="AN2461" s="19"/>
      <c r="AO2461" s="19"/>
      <c r="AP2461" s="19"/>
      <c r="AQ2461" s="19"/>
      <c r="AR2461" s="19"/>
      <c r="AS2461" s="19"/>
      <c r="AT2461" s="19"/>
      <c r="AU2461" s="19"/>
    </row>
    <row r="2462" spans="27:47">
      <c r="AA2462" s="19"/>
      <c r="AB2462" s="19"/>
      <c r="AC2462" s="19"/>
      <c r="AD2462" s="19"/>
      <c r="AE2462" s="19"/>
      <c r="AF2462" s="22"/>
      <c r="AG2462" s="137"/>
      <c r="AN2462" s="19"/>
      <c r="AO2462" s="19"/>
      <c r="AP2462" s="19"/>
      <c r="AQ2462" s="19"/>
      <c r="AR2462" s="19"/>
      <c r="AS2462" s="19"/>
      <c r="AT2462" s="19"/>
      <c r="AU2462" s="19"/>
    </row>
    <row r="2463" spans="27:47">
      <c r="AA2463" s="19"/>
      <c r="AB2463" s="19"/>
      <c r="AC2463" s="19"/>
      <c r="AD2463" s="19"/>
      <c r="AE2463" s="19"/>
      <c r="AF2463" s="22"/>
      <c r="AG2463" s="137"/>
      <c r="AN2463" s="19"/>
      <c r="AO2463" s="19"/>
      <c r="AP2463" s="19"/>
      <c r="AQ2463" s="19"/>
      <c r="AR2463" s="19"/>
      <c r="AS2463" s="19"/>
      <c r="AT2463" s="19"/>
      <c r="AU2463" s="19"/>
    </row>
    <row r="2464" spans="27:47">
      <c r="AA2464" s="19"/>
      <c r="AB2464" s="19"/>
      <c r="AC2464" s="19"/>
      <c r="AD2464" s="19"/>
      <c r="AE2464" s="19"/>
      <c r="AF2464" s="22"/>
      <c r="AG2464" s="137"/>
      <c r="AN2464" s="19"/>
      <c r="AO2464" s="19"/>
      <c r="AP2464" s="19"/>
      <c r="AQ2464" s="19"/>
      <c r="AR2464" s="19"/>
      <c r="AS2464" s="19"/>
      <c r="AT2464" s="19"/>
      <c r="AU2464" s="19"/>
    </row>
    <row r="2465" spans="27:47">
      <c r="AA2465" s="19"/>
      <c r="AB2465" s="19"/>
      <c r="AC2465" s="19"/>
      <c r="AD2465" s="19"/>
      <c r="AE2465" s="19"/>
      <c r="AF2465" s="22"/>
      <c r="AG2465" s="137"/>
      <c r="AN2465" s="19"/>
      <c r="AO2465" s="19"/>
      <c r="AP2465" s="19"/>
      <c r="AQ2465" s="19"/>
      <c r="AR2465" s="19"/>
      <c r="AS2465" s="19"/>
      <c r="AT2465" s="19"/>
      <c r="AU2465" s="19"/>
    </row>
    <row r="2466" spans="27:47">
      <c r="AA2466" s="19"/>
      <c r="AB2466" s="19"/>
      <c r="AC2466" s="19"/>
      <c r="AD2466" s="19"/>
      <c r="AE2466" s="19"/>
      <c r="AF2466" s="22"/>
      <c r="AG2466" s="137"/>
      <c r="AN2466" s="19"/>
      <c r="AO2466" s="19"/>
      <c r="AP2466" s="19"/>
      <c r="AQ2466" s="19"/>
      <c r="AR2466" s="19"/>
      <c r="AS2466" s="19"/>
      <c r="AT2466" s="19"/>
      <c r="AU2466" s="19"/>
    </row>
    <row r="2467" spans="27:47">
      <c r="AA2467" s="19"/>
      <c r="AB2467" s="19"/>
      <c r="AC2467" s="19"/>
      <c r="AD2467" s="19"/>
      <c r="AE2467" s="19"/>
      <c r="AF2467" s="22"/>
      <c r="AG2467" s="137"/>
      <c r="AN2467" s="19"/>
      <c r="AO2467" s="19"/>
      <c r="AP2467" s="19"/>
      <c r="AQ2467" s="19"/>
      <c r="AR2467" s="19"/>
      <c r="AS2467" s="19"/>
      <c r="AT2467" s="19"/>
      <c r="AU2467" s="19"/>
    </row>
    <row r="2468" spans="27:47">
      <c r="AA2468" s="19"/>
      <c r="AB2468" s="19"/>
      <c r="AC2468" s="19"/>
      <c r="AD2468" s="19"/>
      <c r="AE2468" s="19"/>
      <c r="AF2468" s="22"/>
      <c r="AG2468" s="137"/>
      <c r="AN2468" s="19"/>
      <c r="AO2468" s="19"/>
      <c r="AP2468" s="19"/>
      <c r="AQ2468" s="19"/>
      <c r="AR2468" s="19"/>
      <c r="AS2468" s="19"/>
      <c r="AT2468" s="19"/>
      <c r="AU2468" s="19"/>
    </row>
    <row r="2469" spans="27:47">
      <c r="AA2469" s="19"/>
      <c r="AB2469" s="19"/>
      <c r="AC2469" s="19"/>
      <c r="AD2469" s="19"/>
      <c r="AE2469" s="19"/>
      <c r="AF2469" s="22"/>
      <c r="AG2469" s="137"/>
      <c r="AN2469" s="19"/>
      <c r="AO2469" s="19"/>
      <c r="AP2469" s="19"/>
      <c r="AQ2469" s="19"/>
      <c r="AR2469" s="19"/>
      <c r="AS2469" s="19"/>
      <c r="AT2469" s="19"/>
      <c r="AU2469" s="19"/>
    </row>
    <row r="2470" spans="27:47">
      <c r="AA2470" s="19"/>
      <c r="AB2470" s="19"/>
      <c r="AC2470" s="19"/>
      <c r="AD2470" s="19"/>
      <c r="AE2470" s="19"/>
      <c r="AF2470" s="22"/>
      <c r="AG2470" s="137"/>
      <c r="AN2470" s="19"/>
      <c r="AO2470" s="19"/>
      <c r="AP2470" s="19"/>
      <c r="AQ2470" s="19"/>
      <c r="AR2470" s="19"/>
      <c r="AS2470" s="19"/>
      <c r="AT2470" s="19"/>
      <c r="AU2470" s="19"/>
    </row>
    <row r="2471" spans="27:47">
      <c r="AA2471" s="19"/>
      <c r="AB2471" s="19"/>
      <c r="AC2471" s="19"/>
      <c r="AD2471" s="19"/>
      <c r="AE2471" s="19"/>
      <c r="AF2471" s="22"/>
      <c r="AG2471" s="137"/>
      <c r="AN2471" s="19"/>
      <c r="AO2471" s="19"/>
      <c r="AP2471" s="19"/>
      <c r="AQ2471" s="19"/>
      <c r="AR2471" s="19"/>
      <c r="AS2471" s="19"/>
      <c r="AT2471" s="19"/>
      <c r="AU2471" s="19"/>
    </row>
    <row r="2472" spans="27:47">
      <c r="AA2472" s="19"/>
      <c r="AB2472" s="19"/>
      <c r="AC2472" s="19"/>
      <c r="AD2472" s="19"/>
      <c r="AE2472" s="19"/>
      <c r="AF2472" s="22"/>
      <c r="AG2472" s="137"/>
      <c r="AN2472" s="19"/>
      <c r="AO2472" s="19"/>
      <c r="AP2472" s="19"/>
      <c r="AQ2472" s="19"/>
      <c r="AR2472" s="19"/>
      <c r="AS2472" s="19"/>
      <c r="AT2472" s="19"/>
      <c r="AU2472" s="19"/>
    </row>
    <row r="2473" spans="27:47">
      <c r="AA2473" s="19"/>
      <c r="AB2473" s="19"/>
      <c r="AC2473" s="19"/>
      <c r="AD2473" s="19"/>
      <c r="AE2473" s="19"/>
      <c r="AF2473" s="22"/>
      <c r="AG2473" s="137"/>
      <c r="AN2473" s="19"/>
      <c r="AO2473" s="19"/>
      <c r="AP2473" s="19"/>
      <c r="AQ2473" s="19"/>
      <c r="AR2473" s="19"/>
      <c r="AS2473" s="19"/>
      <c r="AT2473" s="19"/>
      <c r="AU2473" s="19"/>
    </row>
    <row r="2474" spans="27:47">
      <c r="AA2474" s="19"/>
      <c r="AB2474" s="19"/>
      <c r="AC2474" s="19"/>
      <c r="AD2474" s="19"/>
      <c r="AE2474" s="19"/>
      <c r="AF2474" s="22"/>
      <c r="AG2474" s="137"/>
      <c r="AN2474" s="19"/>
      <c r="AO2474" s="19"/>
      <c r="AP2474" s="19"/>
      <c r="AQ2474" s="19"/>
      <c r="AR2474" s="19"/>
      <c r="AS2474" s="19"/>
      <c r="AT2474" s="19"/>
      <c r="AU2474" s="19"/>
    </row>
    <row r="2475" spans="27:47">
      <c r="AA2475" s="19"/>
      <c r="AB2475" s="19"/>
      <c r="AC2475" s="19"/>
      <c r="AD2475" s="19"/>
      <c r="AE2475" s="19"/>
      <c r="AF2475" s="22"/>
      <c r="AG2475" s="137"/>
      <c r="AN2475" s="19"/>
      <c r="AO2475" s="19"/>
      <c r="AP2475" s="19"/>
      <c r="AQ2475" s="19"/>
      <c r="AR2475" s="19"/>
      <c r="AS2475" s="19"/>
      <c r="AT2475" s="19"/>
      <c r="AU2475" s="19"/>
    </row>
    <row r="2476" spans="27:47">
      <c r="AA2476" s="19"/>
      <c r="AB2476" s="19"/>
      <c r="AC2476" s="19"/>
      <c r="AD2476" s="19"/>
      <c r="AE2476" s="19"/>
      <c r="AF2476" s="22"/>
      <c r="AG2476" s="137"/>
      <c r="AN2476" s="19"/>
      <c r="AO2476" s="19"/>
      <c r="AP2476" s="19"/>
      <c r="AQ2476" s="19"/>
      <c r="AR2476" s="19"/>
      <c r="AS2476" s="19"/>
      <c r="AT2476" s="19"/>
      <c r="AU2476" s="19"/>
    </row>
    <row r="2477" spans="27:47">
      <c r="AA2477" s="19"/>
      <c r="AB2477" s="19"/>
      <c r="AC2477" s="19"/>
      <c r="AD2477" s="19"/>
      <c r="AE2477" s="19"/>
      <c r="AF2477" s="22"/>
      <c r="AG2477" s="137"/>
      <c r="AN2477" s="19"/>
      <c r="AO2477" s="19"/>
      <c r="AP2477" s="19"/>
      <c r="AQ2477" s="19"/>
      <c r="AR2477" s="19"/>
      <c r="AS2477" s="19"/>
      <c r="AT2477" s="19"/>
      <c r="AU2477" s="19"/>
    </row>
    <row r="2478" spans="27:47">
      <c r="AA2478" s="19"/>
      <c r="AB2478" s="19"/>
      <c r="AC2478" s="19"/>
      <c r="AD2478" s="19"/>
      <c r="AE2478" s="19"/>
      <c r="AF2478" s="22"/>
      <c r="AG2478" s="137"/>
      <c r="AN2478" s="19"/>
      <c r="AO2478" s="19"/>
      <c r="AP2478" s="19"/>
      <c r="AQ2478" s="19"/>
      <c r="AR2478" s="19"/>
      <c r="AS2478" s="19"/>
      <c r="AT2478" s="19"/>
      <c r="AU2478" s="19"/>
    </row>
    <row r="2479" spans="27:47">
      <c r="AA2479" s="19"/>
      <c r="AB2479" s="19"/>
      <c r="AC2479" s="19"/>
      <c r="AD2479" s="19"/>
      <c r="AE2479" s="19"/>
      <c r="AF2479" s="22"/>
      <c r="AG2479" s="137"/>
      <c r="AN2479" s="19"/>
      <c r="AO2479" s="19"/>
      <c r="AP2479" s="19"/>
      <c r="AQ2479" s="19"/>
      <c r="AR2479" s="19"/>
      <c r="AS2479" s="19"/>
      <c r="AT2479" s="19"/>
      <c r="AU2479" s="19"/>
    </row>
    <row r="2480" spans="27:47">
      <c r="AA2480" s="19"/>
      <c r="AB2480" s="19"/>
      <c r="AC2480" s="19"/>
      <c r="AD2480" s="19"/>
      <c r="AE2480" s="19"/>
      <c r="AF2480" s="22"/>
      <c r="AG2480" s="137"/>
      <c r="AN2480" s="19"/>
      <c r="AO2480" s="19"/>
      <c r="AP2480" s="19"/>
      <c r="AQ2480" s="19"/>
      <c r="AR2480" s="19"/>
      <c r="AS2480" s="19"/>
      <c r="AT2480" s="19"/>
      <c r="AU2480" s="19"/>
    </row>
    <row r="2481" spans="27:47">
      <c r="AA2481" s="19"/>
      <c r="AB2481" s="19"/>
      <c r="AC2481" s="19"/>
      <c r="AD2481" s="19"/>
      <c r="AE2481" s="19"/>
      <c r="AF2481" s="22"/>
      <c r="AG2481" s="137"/>
      <c r="AN2481" s="19"/>
      <c r="AO2481" s="19"/>
      <c r="AP2481" s="19"/>
      <c r="AQ2481" s="19"/>
      <c r="AR2481" s="19"/>
      <c r="AS2481" s="19"/>
      <c r="AT2481" s="19"/>
      <c r="AU2481" s="19"/>
    </row>
    <row r="2482" spans="27:47">
      <c r="AA2482" s="19"/>
      <c r="AB2482" s="19"/>
      <c r="AC2482" s="19"/>
      <c r="AD2482" s="19"/>
      <c r="AE2482" s="19"/>
      <c r="AF2482" s="22"/>
      <c r="AG2482" s="137"/>
      <c r="AN2482" s="19"/>
      <c r="AO2482" s="19"/>
      <c r="AP2482" s="19"/>
      <c r="AQ2482" s="19"/>
      <c r="AR2482" s="19"/>
      <c r="AS2482" s="19"/>
      <c r="AT2482" s="19"/>
      <c r="AU2482" s="19"/>
    </row>
    <row r="2483" spans="27:47">
      <c r="AA2483" s="19"/>
      <c r="AB2483" s="19"/>
      <c r="AC2483" s="19"/>
      <c r="AD2483" s="19"/>
      <c r="AE2483" s="19"/>
      <c r="AF2483" s="22"/>
      <c r="AG2483" s="137"/>
      <c r="AN2483" s="19"/>
      <c r="AO2483" s="19"/>
      <c r="AP2483" s="19"/>
      <c r="AQ2483" s="19"/>
      <c r="AR2483" s="19"/>
      <c r="AS2483" s="19"/>
      <c r="AT2483" s="19"/>
      <c r="AU2483" s="19"/>
    </row>
    <row r="2484" spans="27:47">
      <c r="AA2484" s="19"/>
      <c r="AB2484" s="19"/>
      <c r="AC2484" s="19"/>
      <c r="AD2484" s="19"/>
      <c r="AE2484" s="19"/>
      <c r="AF2484" s="22"/>
      <c r="AG2484" s="137"/>
      <c r="AN2484" s="19"/>
      <c r="AO2484" s="19"/>
      <c r="AP2484" s="19"/>
      <c r="AQ2484" s="19"/>
      <c r="AR2484" s="19"/>
      <c r="AS2484" s="19"/>
      <c r="AT2484" s="19"/>
      <c r="AU2484" s="19"/>
    </row>
    <row r="2485" spans="27:47">
      <c r="AA2485" s="19"/>
      <c r="AB2485" s="19"/>
      <c r="AC2485" s="19"/>
      <c r="AD2485" s="19"/>
      <c r="AE2485" s="19"/>
      <c r="AF2485" s="22"/>
      <c r="AG2485" s="137"/>
      <c r="AN2485" s="19"/>
      <c r="AO2485" s="19"/>
      <c r="AP2485" s="19"/>
      <c r="AQ2485" s="19"/>
      <c r="AR2485" s="19"/>
      <c r="AS2485" s="19"/>
      <c r="AT2485" s="19"/>
      <c r="AU2485" s="19"/>
    </row>
    <row r="2486" spans="27:47">
      <c r="AA2486" s="19"/>
      <c r="AB2486" s="19"/>
      <c r="AC2486" s="19"/>
      <c r="AD2486" s="19"/>
      <c r="AE2486" s="19"/>
      <c r="AF2486" s="22"/>
      <c r="AG2486" s="137"/>
      <c r="AN2486" s="19"/>
      <c r="AO2486" s="19"/>
      <c r="AP2486" s="19"/>
      <c r="AQ2486" s="19"/>
      <c r="AR2486" s="19"/>
      <c r="AS2486" s="19"/>
      <c r="AT2486" s="19"/>
      <c r="AU2486" s="19"/>
    </row>
    <row r="2487" spans="27:47">
      <c r="AA2487" s="19"/>
      <c r="AB2487" s="19"/>
      <c r="AC2487" s="19"/>
      <c r="AD2487" s="19"/>
      <c r="AE2487" s="19"/>
      <c r="AF2487" s="22"/>
      <c r="AG2487" s="137"/>
      <c r="AN2487" s="19"/>
      <c r="AO2487" s="19"/>
      <c r="AP2487" s="19"/>
      <c r="AQ2487" s="19"/>
      <c r="AR2487" s="19"/>
      <c r="AS2487" s="19"/>
      <c r="AT2487" s="19"/>
      <c r="AU2487" s="19"/>
    </row>
    <row r="2488" spans="27:47">
      <c r="AA2488" s="19"/>
      <c r="AB2488" s="19"/>
      <c r="AC2488" s="19"/>
      <c r="AD2488" s="19"/>
      <c r="AE2488" s="19"/>
      <c r="AF2488" s="22"/>
      <c r="AG2488" s="137"/>
      <c r="AN2488" s="19"/>
      <c r="AO2488" s="19"/>
      <c r="AP2488" s="19"/>
      <c r="AQ2488" s="19"/>
      <c r="AR2488" s="19"/>
      <c r="AS2488" s="19"/>
      <c r="AT2488" s="19"/>
      <c r="AU2488" s="19"/>
    </row>
    <row r="2489" spans="27:47">
      <c r="AA2489" s="19"/>
      <c r="AB2489" s="19"/>
      <c r="AC2489" s="19"/>
      <c r="AD2489" s="19"/>
      <c r="AE2489" s="19"/>
      <c r="AF2489" s="22"/>
      <c r="AG2489" s="137"/>
      <c r="AN2489" s="19"/>
      <c r="AO2489" s="19"/>
      <c r="AP2489" s="19"/>
      <c r="AQ2489" s="19"/>
      <c r="AR2489" s="19"/>
      <c r="AS2489" s="19"/>
      <c r="AT2489" s="19"/>
      <c r="AU2489" s="19"/>
    </row>
    <row r="2490" spans="27:47">
      <c r="AA2490" s="19"/>
      <c r="AB2490" s="19"/>
      <c r="AC2490" s="19"/>
      <c r="AD2490" s="19"/>
      <c r="AE2490" s="19"/>
      <c r="AF2490" s="22"/>
      <c r="AG2490" s="137"/>
      <c r="AN2490" s="19"/>
      <c r="AO2490" s="19"/>
      <c r="AP2490" s="19"/>
      <c r="AQ2490" s="19"/>
      <c r="AR2490" s="19"/>
      <c r="AS2490" s="19"/>
      <c r="AT2490" s="19"/>
      <c r="AU2490" s="19"/>
    </row>
    <row r="2491" spans="27:47">
      <c r="AA2491" s="19"/>
      <c r="AB2491" s="19"/>
      <c r="AC2491" s="19"/>
      <c r="AD2491" s="19"/>
      <c r="AE2491" s="19"/>
      <c r="AF2491" s="22"/>
      <c r="AG2491" s="137"/>
      <c r="AN2491" s="19"/>
      <c r="AO2491" s="19"/>
      <c r="AP2491" s="19"/>
      <c r="AQ2491" s="19"/>
      <c r="AR2491" s="19"/>
      <c r="AS2491" s="19"/>
      <c r="AT2491" s="19"/>
      <c r="AU2491" s="19"/>
    </row>
    <row r="2492" spans="27:47">
      <c r="AA2492" s="19"/>
      <c r="AB2492" s="19"/>
      <c r="AC2492" s="19"/>
      <c r="AD2492" s="19"/>
      <c r="AE2492" s="19"/>
      <c r="AF2492" s="22"/>
      <c r="AG2492" s="137"/>
      <c r="AN2492" s="19"/>
      <c r="AO2492" s="19"/>
      <c r="AP2492" s="19"/>
      <c r="AQ2492" s="19"/>
      <c r="AR2492" s="19"/>
      <c r="AS2492" s="19"/>
      <c r="AT2492" s="19"/>
      <c r="AU2492" s="19"/>
    </row>
    <row r="2493" spans="27:47">
      <c r="AA2493" s="19"/>
      <c r="AB2493" s="19"/>
      <c r="AC2493" s="19"/>
      <c r="AD2493" s="19"/>
      <c r="AE2493" s="19"/>
      <c r="AF2493" s="22"/>
      <c r="AG2493" s="137"/>
      <c r="AN2493" s="19"/>
      <c r="AO2493" s="19"/>
      <c r="AP2493" s="19"/>
      <c r="AQ2493" s="19"/>
      <c r="AR2493" s="19"/>
      <c r="AS2493" s="19"/>
      <c r="AT2493" s="19"/>
      <c r="AU2493" s="19"/>
    </row>
    <row r="2494" spans="27:47">
      <c r="AA2494" s="19"/>
      <c r="AB2494" s="19"/>
      <c r="AC2494" s="19"/>
      <c r="AD2494" s="19"/>
      <c r="AE2494" s="19"/>
      <c r="AF2494" s="22"/>
      <c r="AG2494" s="137"/>
      <c r="AN2494" s="19"/>
      <c r="AO2494" s="19"/>
      <c r="AP2494" s="19"/>
      <c r="AQ2494" s="19"/>
      <c r="AR2494" s="19"/>
      <c r="AS2494" s="19"/>
      <c r="AT2494" s="19"/>
      <c r="AU2494" s="19"/>
    </row>
    <row r="2495" spans="27:47">
      <c r="AA2495" s="19"/>
      <c r="AB2495" s="19"/>
      <c r="AC2495" s="19"/>
      <c r="AD2495" s="19"/>
      <c r="AE2495" s="19"/>
      <c r="AF2495" s="22"/>
      <c r="AG2495" s="137"/>
      <c r="AN2495" s="19"/>
      <c r="AO2495" s="19"/>
      <c r="AP2495" s="19"/>
      <c r="AQ2495" s="19"/>
      <c r="AR2495" s="19"/>
      <c r="AS2495" s="19"/>
      <c r="AT2495" s="19"/>
      <c r="AU2495" s="19"/>
    </row>
    <row r="2496" spans="27:47">
      <c r="AA2496" s="19"/>
      <c r="AB2496" s="19"/>
      <c r="AC2496" s="19"/>
      <c r="AD2496" s="19"/>
      <c r="AE2496" s="19"/>
      <c r="AF2496" s="22"/>
      <c r="AG2496" s="137"/>
      <c r="AN2496" s="19"/>
      <c r="AO2496" s="19"/>
      <c r="AP2496" s="19"/>
      <c r="AQ2496" s="19"/>
      <c r="AR2496" s="19"/>
      <c r="AS2496" s="19"/>
      <c r="AT2496" s="19"/>
      <c r="AU2496" s="19"/>
    </row>
    <row r="2497" spans="27:47">
      <c r="AA2497" s="19"/>
      <c r="AB2497" s="19"/>
      <c r="AC2497" s="19"/>
      <c r="AD2497" s="19"/>
      <c r="AE2497" s="19"/>
      <c r="AF2497" s="22"/>
      <c r="AG2497" s="137"/>
      <c r="AN2497" s="19"/>
      <c r="AO2497" s="19"/>
      <c r="AP2497" s="19"/>
      <c r="AQ2497" s="19"/>
      <c r="AR2497" s="19"/>
      <c r="AS2497" s="19"/>
      <c r="AT2497" s="19"/>
      <c r="AU2497" s="19"/>
    </row>
    <row r="2498" spans="27:47">
      <c r="AA2498" s="19"/>
      <c r="AB2498" s="19"/>
      <c r="AC2498" s="19"/>
      <c r="AD2498" s="19"/>
      <c r="AE2498" s="19"/>
      <c r="AF2498" s="22"/>
      <c r="AG2498" s="137"/>
      <c r="AN2498" s="19"/>
      <c r="AO2498" s="19"/>
      <c r="AP2498" s="19"/>
      <c r="AQ2498" s="19"/>
      <c r="AR2498" s="19"/>
      <c r="AS2498" s="19"/>
      <c r="AT2498" s="19"/>
      <c r="AU2498" s="19"/>
    </row>
    <row r="2499" spans="27:47">
      <c r="AA2499" s="19"/>
      <c r="AB2499" s="19"/>
      <c r="AC2499" s="19"/>
      <c r="AD2499" s="19"/>
      <c r="AE2499" s="19"/>
      <c r="AF2499" s="22"/>
      <c r="AG2499" s="137"/>
      <c r="AN2499" s="19"/>
      <c r="AO2499" s="19"/>
      <c r="AP2499" s="19"/>
      <c r="AQ2499" s="19"/>
      <c r="AR2499" s="19"/>
      <c r="AS2499" s="19"/>
      <c r="AT2499" s="19"/>
      <c r="AU2499" s="19"/>
    </row>
    <row r="2500" spans="27:47">
      <c r="AA2500" s="19"/>
      <c r="AB2500" s="19"/>
      <c r="AC2500" s="19"/>
      <c r="AD2500" s="19"/>
      <c r="AE2500" s="19"/>
      <c r="AF2500" s="22"/>
      <c r="AG2500" s="137"/>
      <c r="AN2500" s="19"/>
      <c r="AO2500" s="19"/>
      <c r="AP2500" s="19"/>
      <c r="AQ2500" s="19"/>
      <c r="AR2500" s="19"/>
      <c r="AS2500" s="19"/>
      <c r="AT2500" s="19"/>
      <c r="AU2500" s="19"/>
    </row>
    <row r="2501" spans="27:47">
      <c r="AA2501" s="19"/>
      <c r="AB2501" s="19"/>
      <c r="AC2501" s="19"/>
      <c r="AD2501" s="19"/>
      <c r="AE2501" s="19"/>
      <c r="AF2501" s="22"/>
      <c r="AG2501" s="137"/>
      <c r="AN2501" s="19"/>
      <c r="AO2501" s="19"/>
      <c r="AP2501" s="19"/>
      <c r="AQ2501" s="19"/>
      <c r="AR2501" s="19"/>
      <c r="AS2501" s="19"/>
      <c r="AT2501" s="19"/>
      <c r="AU2501" s="19"/>
    </row>
    <row r="2502" spans="27:47">
      <c r="AA2502" s="19"/>
      <c r="AB2502" s="19"/>
      <c r="AC2502" s="19"/>
      <c r="AD2502" s="19"/>
      <c r="AE2502" s="19"/>
      <c r="AF2502" s="22"/>
      <c r="AG2502" s="137"/>
      <c r="AN2502" s="19"/>
      <c r="AO2502" s="19"/>
      <c r="AP2502" s="19"/>
      <c r="AQ2502" s="19"/>
      <c r="AR2502" s="19"/>
      <c r="AS2502" s="19"/>
      <c r="AT2502" s="19"/>
      <c r="AU2502" s="19"/>
    </row>
    <row r="2503" spans="27:47">
      <c r="AA2503" s="19"/>
      <c r="AB2503" s="19"/>
      <c r="AC2503" s="19"/>
      <c r="AD2503" s="19"/>
      <c r="AE2503" s="19"/>
      <c r="AF2503" s="22"/>
      <c r="AG2503" s="137"/>
      <c r="AN2503" s="19"/>
      <c r="AO2503" s="19"/>
      <c r="AP2503" s="19"/>
      <c r="AQ2503" s="19"/>
      <c r="AR2503" s="19"/>
      <c r="AS2503" s="19"/>
      <c r="AT2503" s="19"/>
      <c r="AU2503" s="19"/>
    </row>
    <row r="2504" spans="27:47">
      <c r="AA2504" s="19"/>
      <c r="AB2504" s="19"/>
      <c r="AC2504" s="19"/>
      <c r="AD2504" s="19"/>
      <c r="AE2504" s="19"/>
      <c r="AF2504" s="22"/>
      <c r="AG2504" s="137"/>
      <c r="AN2504" s="19"/>
      <c r="AO2504" s="19"/>
      <c r="AP2504" s="19"/>
      <c r="AQ2504" s="19"/>
      <c r="AR2504" s="19"/>
      <c r="AS2504" s="19"/>
      <c r="AT2504" s="19"/>
      <c r="AU2504" s="19"/>
    </row>
    <row r="2505" spans="27:47">
      <c r="AA2505" s="19"/>
      <c r="AB2505" s="19"/>
      <c r="AC2505" s="19"/>
      <c r="AD2505" s="19"/>
      <c r="AE2505" s="19"/>
      <c r="AF2505" s="22"/>
      <c r="AG2505" s="137"/>
      <c r="AN2505" s="19"/>
      <c r="AO2505" s="19"/>
      <c r="AP2505" s="19"/>
      <c r="AQ2505" s="19"/>
      <c r="AR2505" s="19"/>
      <c r="AS2505" s="19"/>
      <c r="AT2505" s="19"/>
      <c r="AU2505" s="19"/>
    </row>
    <row r="2506" spans="27:47">
      <c r="AA2506" s="19"/>
      <c r="AB2506" s="19"/>
      <c r="AC2506" s="19"/>
      <c r="AD2506" s="19"/>
      <c r="AE2506" s="19"/>
      <c r="AF2506" s="22"/>
      <c r="AG2506" s="137"/>
      <c r="AN2506" s="19"/>
      <c r="AO2506" s="19"/>
      <c r="AP2506" s="19"/>
      <c r="AQ2506" s="19"/>
      <c r="AR2506" s="19"/>
      <c r="AS2506" s="19"/>
      <c r="AT2506" s="19"/>
      <c r="AU2506" s="19"/>
    </row>
    <row r="2507" spans="27:47">
      <c r="AA2507" s="19"/>
      <c r="AB2507" s="19"/>
      <c r="AC2507" s="19"/>
      <c r="AD2507" s="19"/>
      <c r="AE2507" s="19"/>
      <c r="AF2507" s="22"/>
      <c r="AG2507" s="137"/>
      <c r="AN2507" s="19"/>
      <c r="AO2507" s="19"/>
      <c r="AP2507" s="19"/>
      <c r="AQ2507" s="19"/>
      <c r="AR2507" s="19"/>
      <c r="AS2507" s="19"/>
      <c r="AT2507" s="19"/>
      <c r="AU2507" s="19"/>
    </row>
    <row r="2508" spans="27:47">
      <c r="AA2508" s="19"/>
      <c r="AB2508" s="19"/>
      <c r="AC2508" s="19"/>
      <c r="AD2508" s="19"/>
      <c r="AE2508" s="19"/>
      <c r="AF2508" s="22"/>
      <c r="AG2508" s="137"/>
      <c r="AN2508" s="19"/>
      <c r="AO2508" s="19"/>
      <c r="AP2508" s="19"/>
      <c r="AQ2508" s="19"/>
      <c r="AR2508" s="19"/>
      <c r="AS2508" s="19"/>
      <c r="AT2508" s="19"/>
      <c r="AU2508" s="19"/>
    </row>
    <row r="2509" spans="27:47">
      <c r="AA2509" s="19"/>
      <c r="AB2509" s="19"/>
      <c r="AC2509" s="19"/>
      <c r="AD2509" s="19"/>
      <c r="AE2509" s="19"/>
      <c r="AF2509" s="22"/>
      <c r="AG2509" s="137"/>
      <c r="AN2509" s="19"/>
      <c r="AO2509" s="19"/>
      <c r="AP2509" s="19"/>
      <c r="AQ2509" s="19"/>
      <c r="AR2509" s="19"/>
      <c r="AS2509" s="19"/>
      <c r="AT2509" s="19"/>
      <c r="AU2509" s="19"/>
    </row>
    <row r="2510" spans="27:47">
      <c r="AA2510" s="19"/>
      <c r="AB2510" s="19"/>
      <c r="AC2510" s="19"/>
      <c r="AD2510" s="19"/>
      <c r="AE2510" s="19"/>
      <c r="AF2510" s="22"/>
      <c r="AG2510" s="137"/>
      <c r="AN2510" s="19"/>
      <c r="AO2510" s="19"/>
      <c r="AP2510" s="19"/>
      <c r="AQ2510" s="19"/>
      <c r="AR2510" s="19"/>
      <c r="AS2510" s="19"/>
      <c r="AT2510" s="19"/>
      <c r="AU2510" s="19"/>
    </row>
    <row r="2511" spans="27:47">
      <c r="AA2511" s="19"/>
      <c r="AB2511" s="19"/>
      <c r="AC2511" s="19"/>
      <c r="AD2511" s="19"/>
      <c r="AE2511" s="19"/>
      <c r="AF2511" s="22"/>
      <c r="AG2511" s="137"/>
      <c r="AN2511" s="19"/>
      <c r="AO2511" s="19"/>
      <c r="AP2511" s="19"/>
      <c r="AQ2511" s="19"/>
      <c r="AR2511" s="19"/>
      <c r="AS2511" s="19"/>
      <c r="AT2511" s="19"/>
      <c r="AU2511" s="19"/>
    </row>
    <row r="2512" spans="27:47">
      <c r="AA2512" s="19"/>
      <c r="AB2512" s="19"/>
      <c r="AC2512" s="19"/>
      <c r="AD2512" s="19"/>
      <c r="AE2512" s="19"/>
      <c r="AF2512" s="22"/>
      <c r="AG2512" s="137"/>
      <c r="AN2512" s="19"/>
      <c r="AO2512" s="19"/>
      <c r="AP2512" s="19"/>
      <c r="AQ2512" s="19"/>
      <c r="AR2512" s="19"/>
      <c r="AS2512" s="19"/>
      <c r="AT2512" s="19"/>
      <c r="AU2512" s="19"/>
    </row>
    <row r="2513" spans="27:47">
      <c r="AA2513" s="19"/>
      <c r="AB2513" s="19"/>
      <c r="AC2513" s="19"/>
      <c r="AD2513" s="19"/>
      <c r="AE2513" s="19"/>
      <c r="AF2513" s="22"/>
      <c r="AG2513" s="137"/>
      <c r="AN2513" s="19"/>
      <c r="AO2513" s="19"/>
      <c r="AP2513" s="19"/>
      <c r="AQ2513" s="19"/>
      <c r="AR2513" s="19"/>
      <c r="AS2513" s="19"/>
      <c r="AT2513" s="19"/>
      <c r="AU2513" s="19"/>
    </row>
    <row r="2514" spans="27:47">
      <c r="AA2514" s="19"/>
      <c r="AB2514" s="19"/>
      <c r="AC2514" s="19"/>
      <c r="AD2514" s="19"/>
      <c r="AE2514" s="19"/>
      <c r="AF2514" s="22"/>
      <c r="AG2514" s="137"/>
      <c r="AN2514" s="19"/>
      <c r="AO2514" s="19"/>
      <c r="AP2514" s="19"/>
      <c r="AQ2514" s="19"/>
      <c r="AR2514" s="19"/>
      <c r="AS2514" s="19"/>
      <c r="AT2514" s="19"/>
      <c r="AU2514" s="19"/>
    </row>
    <row r="2515" spans="27:47">
      <c r="AA2515" s="19"/>
      <c r="AB2515" s="19"/>
      <c r="AC2515" s="19"/>
      <c r="AD2515" s="19"/>
      <c r="AE2515" s="19"/>
      <c r="AF2515" s="22"/>
      <c r="AG2515" s="137"/>
      <c r="AN2515" s="19"/>
      <c r="AO2515" s="19"/>
      <c r="AP2515" s="19"/>
      <c r="AQ2515" s="19"/>
      <c r="AR2515" s="19"/>
      <c r="AS2515" s="19"/>
      <c r="AT2515" s="19"/>
      <c r="AU2515" s="19"/>
    </row>
    <row r="2516" spans="27:47">
      <c r="AA2516" s="19"/>
      <c r="AB2516" s="19"/>
      <c r="AC2516" s="19"/>
      <c r="AD2516" s="19"/>
      <c r="AE2516" s="19"/>
      <c r="AF2516" s="22"/>
      <c r="AG2516" s="137"/>
      <c r="AN2516" s="19"/>
      <c r="AO2516" s="19"/>
      <c r="AP2516" s="19"/>
      <c r="AQ2516" s="19"/>
      <c r="AR2516" s="19"/>
      <c r="AS2516" s="19"/>
      <c r="AT2516" s="19"/>
      <c r="AU2516" s="19"/>
    </row>
    <row r="2517" spans="27:47">
      <c r="AA2517" s="19"/>
      <c r="AB2517" s="19"/>
      <c r="AC2517" s="19"/>
      <c r="AD2517" s="19"/>
      <c r="AE2517" s="19"/>
      <c r="AF2517" s="22"/>
      <c r="AG2517" s="137"/>
      <c r="AN2517" s="19"/>
      <c r="AO2517" s="19"/>
      <c r="AP2517" s="19"/>
      <c r="AQ2517" s="19"/>
      <c r="AR2517" s="19"/>
      <c r="AS2517" s="19"/>
      <c r="AT2517" s="19"/>
      <c r="AU2517" s="19"/>
    </row>
    <row r="2518" spans="27:47">
      <c r="AA2518" s="19"/>
      <c r="AB2518" s="19"/>
      <c r="AC2518" s="19"/>
      <c r="AD2518" s="19"/>
      <c r="AE2518" s="19"/>
      <c r="AF2518" s="22"/>
      <c r="AG2518" s="137"/>
      <c r="AN2518" s="19"/>
      <c r="AO2518" s="19"/>
      <c r="AP2518" s="19"/>
      <c r="AQ2518" s="19"/>
      <c r="AR2518" s="19"/>
      <c r="AS2518" s="19"/>
      <c r="AT2518" s="19"/>
      <c r="AU2518" s="19"/>
    </row>
    <row r="2519" spans="27:47">
      <c r="AA2519" s="19"/>
      <c r="AB2519" s="19"/>
      <c r="AC2519" s="19"/>
      <c r="AD2519" s="19"/>
      <c r="AE2519" s="19"/>
      <c r="AF2519" s="22"/>
      <c r="AG2519" s="137"/>
      <c r="AN2519" s="19"/>
      <c r="AO2519" s="19"/>
      <c r="AP2519" s="19"/>
      <c r="AQ2519" s="19"/>
      <c r="AR2519" s="19"/>
      <c r="AS2519" s="19"/>
      <c r="AT2519" s="19"/>
      <c r="AU2519" s="19"/>
    </row>
    <row r="2520" spans="27:47">
      <c r="AA2520" s="19"/>
      <c r="AB2520" s="19"/>
      <c r="AC2520" s="19"/>
      <c r="AD2520" s="19"/>
      <c r="AE2520" s="19"/>
      <c r="AF2520" s="22"/>
      <c r="AG2520" s="137"/>
      <c r="AN2520" s="19"/>
      <c r="AO2520" s="19"/>
      <c r="AP2520" s="19"/>
      <c r="AQ2520" s="19"/>
      <c r="AR2520" s="19"/>
      <c r="AS2520" s="19"/>
      <c r="AT2520" s="19"/>
      <c r="AU2520" s="19"/>
    </row>
    <row r="2521" spans="27:47">
      <c r="AA2521" s="19"/>
      <c r="AB2521" s="19"/>
      <c r="AC2521" s="19"/>
      <c r="AD2521" s="19"/>
      <c r="AE2521" s="19"/>
      <c r="AF2521" s="22"/>
      <c r="AG2521" s="137"/>
      <c r="AN2521" s="19"/>
      <c r="AO2521" s="19"/>
      <c r="AP2521" s="19"/>
      <c r="AQ2521" s="19"/>
      <c r="AR2521" s="19"/>
      <c r="AS2521" s="19"/>
      <c r="AT2521" s="19"/>
      <c r="AU2521" s="19"/>
    </row>
    <row r="2522" spans="27:47">
      <c r="AA2522" s="19"/>
      <c r="AB2522" s="19"/>
      <c r="AC2522" s="19"/>
      <c r="AD2522" s="19"/>
      <c r="AE2522" s="19"/>
      <c r="AF2522" s="22"/>
      <c r="AG2522" s="137"/>
      <c r="AN2522" s="19"/>
      <c r="AO2522" s="19"/>
      <c r="AP2522" s="19"/>
      <c r="AQ2522" s="19"/>
      <c r="AR2522" s="19"/>
      <c r="AS2522" s="19"/>
      <c r="AT2522" s="19"/>
      <c r="AU2522" s="19"/>
    </row>
    <row r="2523" spans="27:47">
      <c r="AA2523" s="19"/>
      <c r="AB2523" s="19"/>
      <c r="AC2523" s="19"/>
      <c r="AD2523" s="19"/>
      <c r="AE2523" s="19"/>
      <c r="AF2523" s="22"/>
      <c r="AG2523" s="137"/>
      <c r="AN2523" s="19"/>
      <c r="AO2523" s="19"/>
      <c r="AP2523" s="19"/>
      <c r="AQ2523" s="19"/>
      <c r="AR2523" s="19"/>
      <c r="AS2523" s="19"/>
      <c r="AT2523" s="19"/>
      <c r="AU2523" s="19"/>
    </row>
    <row r="2524" spans="27:47">
      <c r="AA2524" s="19"/>
      <c r="AB2524" s="19"/>
      <c r="AC2524" s="19"/>
      <c r="AD2524" s="19"/>
      <c r="AE2524" s="19"/>
      <c r="AF2524" s="22"/>
      <c r="AG2524" s="137"/>
      <c r="AN2524" s="19"/>
      <c r="AO2524" s="19"/>
      <c r="AP2524" s="19"/>
      <c r="AQ2524" s="19"/>
      <c r="AR2524" s="19"/>
      <c r="AS2524" s="19"/>
      <c r="AT2524" s="19"/>
      <c r="AU2524" s="19"/>
    </row>
    <row r="2525" spans="27:47">
      <c r="AA2525" s="19"/>
      <c r="AB2525" s="19"/>
      <c r="AC2525" s="19"/>
      <c r="AD2525" s="19"/>
      <c r="AE2525" s="19"/>
      <c r="AF2525" s="22"/>
      <c r="AG2525" s="137"/>
      <c r="AN2525" s="19"/>
      <c r="AO2525" s="19"/>
      <c r="AP2525" s="19"/>
      <c r="AQ2525" s="19"/>
      <c r="AR2525" s="19"/>
      <c r="AS2525" s="19"/>
      <c r="AT2525" s="19"/>
      <c r="AU2525" s="19"/>
    </row>
    <row r="2526" spans="27:47">
      <c r="AA2526" s="19"/>
      <c r="AB2526" s="19"/>
      <c r="AC2526" s="19"/>
      <c r="AD2526" s="19"/>
      <c r="AE2526" s="19"/>
      <c r="AF2526" s="22"/>
      <c r="AG2526" s="137"/>
      <c r="AN2526" s="19"/>
      <c r="AO2526" s="19"/>
      <c r="AP2526" s="19"/>
      <c r="AQ2526" s="19"/>
      <c r="AR2526" s="19"/>
      <c r="AS2526" s="19"/>
      <c r="AT2526" s="19"/>
      <c r="AU2526" s="19"/>
    </row>
    <row r="2527" spans="27:47">
      <c r="AA2527" s="19"/>
      <c r="AB2527" s="19"/>
      <c r="AC2527" s="19"/>
      <c r="AD2527" s="19"/>
      <c r="AE2527" s="19"/>
      <c r="AF2527" s="22"/>
      <c r="AG2527" s="137"/>
      <c r="AN2527" s="19"/>
      <c r="AO2527" s="19"/>
      <c r="AP2527" s="19"/>
      <c r="AQ2527" s="19"/>
      <c r="AR2527" s="19"/>
      <c r="AS2527" s="19"/>
      <c r="AT2527" s="19"/>
      <c r="AU2527" s="19"/>
    </row>
    <row r="2528" spans="27:47">
      <c r="AA2528" s="19"/>
      <c r="AB2528" s="19"/>
      <c r="AC2528" s="19"/>
      <c r="AD2528" s="19"/>
      <c r="AE2528" s="19"/>
      <c r="AF2528" s="22"/>
      <c r="AG2528" s="137"/>
      <c r="AN2528" s="19"/>
      <c r="AO2528" s="19"/>
      <c r="AP2528" s="19"/>
      <c r="AQ2528" s="19"/>
      <c r="AR2528" s="19"/>
      <c r="AS2528" s="19"/>
      <c r="AT2528" s="19"/>
      <c r="AU2528" s="19"/>
    </row>
    <row r="2529" spans="27:47">
      <c r="AA2529" s="19"/>
      <c r="AB2529" s="19"/>
      <c r="AC2529" s="19"/>
      <c r="AD2529" s="19"/>
      <c r="AE2529" s="19"/>
      <c r="AF2529" s="22"/>
      <c r="AG2529" s="137"/>
      <c r="AN2529" s="19"/>
      <c r="AO2529" s="19"/>
      <c r="AP2529" s="19"/>
      <c r="AQ2529" s="19"/>
      <c r="AR2529" s="19"/>
      <c r="AS2529" s="19"/>
      <c r="AT2529" s="19"/>
      <c r="AU2529" s="19"/>
    </row>
    <row r="2530" spans="27:47">
      <c r="AA2530" s="19"/>
      <c r="AB2530" s="19"/>
      <c r="AC2530" s="19"/>
      <c r="AD2530" s="19"/>
      <c r="AE2530" s="19"/>
      <c r="AF2530" s="22"/>
      <c r="AG2530" s="137"/>
      <c r="AN2530" s="19"/>
      <c r="AO2530" s="19"/>
      <c r="AP2530" s="19"/>
      <c r="AQ2530" s="19"/>
      <c r="AR2530" s="19"/>
      <c r="AS2530" s="19"/>
      <c r="AT2530" s="19"/>
      <c r="AU2530" s="19"/>
    </row>
    <row r="2531" spans="27:47">
      <c r="AA2531" s="19"/>
      <c r="AB2531" s="19"/>
      <c r="AC2531" s="19"/>
      <c r="AD2531" s="19"/>
      <c r="AE2531" s="19"/>
      <c r="AF2531" s="22"/>
      <c r="AG2531" s="137"/>
      <c r="AN2531" s="19"/>
      <c r="AO2531" s="19"/>
      <c r="AP2531" s="19"/>
      <c r="AQ2531" s="19"/>
      <c r="AR2531" s="19"/>
      <c r="AS2531" s="19"/>
      <c r="AT2531" s="19"/>
      <c r="AU2531" s="19"/>
    </row>
    <row r="2532" spans="27:47">
      <c r="AA2532" s="19"/>
      <c r="AB2532" s="19"/>
      <c r="AC2532" s="19"/>
      <c r="AD2532" s="19"/>
      <c r="AE2532" s="19"/>
      <c r="AF2532" s="22"/>
      <c r="AG2532" s="137"/>
      <c r="AN2532" s="19"/>
      <c r="AO2532" s="19"/>
      <c r="AP2532" s="19"/>
      <c r="AQ2532" s="19"/>
      <c r="AR2532" s="19"/>
      <c r="AS2532" s="19"/>
      <c r="AT2532" s="19"/>
      <c r="AU2532" s="19"/>
    </row>
    <row r="2533" spans="27:47">
      <c r="AA2533" s="19"/>
      <c r="AB2533" s="19"/>
      <c r="AC2533" s="19"/>
      <c r="AD2533" s="19"/>
      <c r="AE2533" s="19"/>
      <c r="AF2533" s="22"/>
      <c r="AG2533" s="137"/>
      <c r="AN2533" s="19"/>
      <c r="AO2533" s="19"/>
      <c r="AP2533" s="19"/>
      <c r="AQ2533" s="19"/>
      <c r="AR2533" s="19"/>
      <c r="AS2533" s="19"/>
      <c r="AT2533" s="19"/>
      <c r="AU2533" s="19"/>
    </row>
    <row r="2534" spans="27:47">
      <c r="AA2534" s="19"/>
      <c r="AB2534" s="19"/>
      <c r="AC2534" s="19"/>
      <c r="AD2534" s="19"/>
      <c r="AE2534" s="19"/>
      <c r="AF2534" s="22"/>
      <c r="AG2534" s="137"/>
      <c r="AN2534" s="19"/>
      <c r="AO2534" s="19"/>
      <c r="AP2534" s="19"/>
      <c r="AQ2534" s="19"/>
      <c r="AR2534" s="19"/>
      <c r="AS2534" s="19"/>
      <c r="AT2534" s="19"/>
      <c r="AU2534" s="19"/>
    </row>
    <row r="2535" spans="27:47">
      <c r="AA2535" s="19"/>
      <c r="AB2535" s="19"/>
      <c r="AC2535" s="19"/>
      <c r="AD2535" s="19"/>
      <c r="AE2535" s="19"/>
      <c r="AF2535" s="22"/>
      <c r="AG2535" s="137"/>
      <c r="AN2535" s="19"/>
      <c r="AO2535" s="19"/>
      <c r="AP2535" s="19"/>
      <c r="AQ2535" s="19"/>
      <c r="AR2535" s="19"/>
      <c r="AS2535" s="19"/>
      <c r="AT2535" s="19"/>
      <c r="AU2535" s="19"/>
    </row>
    <row r="2536" spans="27:47">
      <c r="AA2536" s="19"/>
      <c r="AB2536" s="19"/>
      <c r="AC2536" s="19"/>
      <c r="AD2536" s="19"/>
      <c r="AE2536" s="19"/>
      <c r="AF2536" s="22"/>
      <c r="AG2536" s="137"/>
      <c r="AN2536" s="19"/>
      <c r="AO2536" s="19"/>
      <c r="AP2536" s="19"/>
      <c r="AQ2536" s="19"/>
      <c r="AR2536" s="19"/>
      <c r="AS2536" s="19"/>
      <c r="AT2536" s="19"/>
      <c r="AU2536" s="19"/>
    </row>
    <row r="2537" spans="27:47">
      <c r="AA2537" s="19"/>
      <c r="AB2537" s="19"/>
      <c r="AC2537" s="19"/>
      <c r="AD2537" s="19"/>
      <c r="AE2537" s="19"/>
      <c r="AF2537" s="22"/>
      <c r="AG2537" s="137"/>
      <c r="AN2537" s="19"/>
      <c r="AO2537" s="19"/>
      <c r="AP2537" s="19"/>
      <c r="AQ2537" s="19"/>
      <c r="AR2537" s="19"/>
      <c r="AS2537" s="19"/>
      <c r="AT2537" s="19"/>
      <c r="AU2537" s="19"/>
    </row>
    <row r="2538" spans="27:47">
      <c r="AA2538" s="19"/>
      <c r="AB2538" s="19"/>
      <c r="AC2538" s="19"/>
      <c r="AD2538" s="19"/>
      <c r="AE2538" s="19"/>
      <c r="AF2538" s="22"/>
      <c r="AG2538" s="137"/>
      <c r="AN2538" s="19"/>
      <c r="AO2538" s="19"/>
      <c r="AP2538" s="19"/>
      <c r="AQ2538" s="19"/>
      <c r="AR2538" s="19"/>
      <c r="AS2538" s="19"/>
      <c r="AT2538" s="19"/>
      <c r="AU2538" s="19"/>
    </row>
    <row r="2539" spans="27:47">
      <c r="AA2539" s="19"/>
      <c r="AB2539" s="19"/>
      <c r="AC2539" s="19"/>
      <c r="AD2539" s="19"/>
      <c r="AE2539" s="19"/>
      <c r="AF2539" s="22"/>
      <c r="AG2539" s="137"/>
      <c r="AN2539" s="19"/>
      <c r="AO2539" s="19"/>
      <c r="AP2539" s="19"/>
      <c r="AQ2539" s="19"/>
      <c r="AR2539" s="19"/>
      <c r="AS2539" s="19"/>
      <c r="AT2539" s="19"/>
      <c r="AU2539" s="19"/>
    </row>
    <row r="2540" spans="27:47">
      <c r="AA2540" s="19"/>
      <c r="AB2540" s="19"/>
      <c r="AC2540" s="19"/>
      <c r="AD2540" s="19"/>
      <c r="AE2540" s="19"/>
      <c r="AF2540" s="22"/>
      <c r="AG2540" s="137"/>
      <c r="AN2540" s="19"/>
      <c r="AO2540" s="19"/>
      <c r="AP2540" s="19"/>
      <c r="AQ2540" s="19"/>
      <c r="AR2540" s="19"/>
      <c r="AS2540" s="19"/>
      <c r="AT2540" s="19"/>
      <c r="AU2540" s="19"/>
    </row>
    <row r="2541" spans="27:47">
      <c r="AA2541" s="19"/>
      <c r="AB2541" s="19"/>
      <c r="AC2541" s="19"/>
      <c r="AD2541" s="19"/>
      <c r="AE2541" s="19"/>
      <c r="AF2541" s="22"/>
      <c r="AG2541" s="137"/>
      <c r="AN2541" s="19"/>
      <c r="AO2541" s="19"/>
      <c r="AP2541" s="19"/>
      <c r="AQ2541" s="19"/>
      <c r="AR2541" s="19"/>
      <c r="AS2541" s="19"/>
      <c r="AT2541" s="19"/>
      <c r="AU2541" s="19"/>
    </row>
    <row r="2542" spans="27:47">
      <c r="AA2542" s="19"/>
      <c r="AB2542" s="19"/>
      <c r="AC2542" s="19"/>
      <c r="AD2542" s="19"/>
      <c r="AE2542" s="19"/>
      <c r="AF2542" s="22"/>
      <c r="AG2542" s="137"/>
      <c r="AN2542" s="19"/>
      <c r="AO2542" s="19"/>
      <c r="AP2542" s="19"/>
      <c r="AQ2542" s="19"/>
      <c r="AR2542" s="19"/>
      <c r="AS2542" s="19"/>
      <c r="AT2542" s="19"/>
      <c r="AU2542" s="19"/>
    </row>
  </sheetData>
  <phoneticPr fontId="7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142"/>
  <sheetViews>
    <sheetView workbookViewId="0"/>
  </sheetViews>
  <sheetFormatPr defaultRowHeight="12.75"/>
  <cols>
    <col min="1" max="1" width="30" customWidth="1"/>
    <col min="2" max="2" width="6.28515625" style="3" customWidth="1"/>
    <col min="3" max="3" width="9.140625" style="18"/>
    <col min="5" max="5" width="9.140625" style="3"/>
    <col min="6" max="6" width="17.28515625" customWidth="1"/>
    <col min="7" max="7" width="9.140625" style="3"/>
    <col min="9" max="9" width="28.5703125" customWidth="1"/>
    <col min="10" max="10" width="7.85546875" customWidth="1"/>
    <col min="11" max="19" width="28.5703125" customWidth="1"/>
  </cols>
  <sheetData>
    <row r="1" spans="1:15">
      <c r="I1" s="92"/>
      <c r="L1" s="92"/>
    </row>
    <row r="3" spans="1:15">
      <c r="I3" s="92"/>
    </row>
    <row r="4" spans="1:15">
      <c r="I4" s="92"/>
    </row>
    <row r="5" spans="1:15">
      <c r="I5" s="92"/>
      <c r="O5" s="92"/>
    </row>
    <row r="7" spans="1:15">
      <c r="I7" s="92"/>
    </row>
    <row r="9" spans="1:15">
      <c r="A9" t="s">
        <v>274</v>
      </c>
      <c r="C9" s="18">
        <f>COUNT(C11:C142)</f>
        <v>132</v>
      </c>
    </row>
    <row r="11" spans="1:15">
      <c r="A11" t="s">
        <v>229</v>
      </c>
      <c r="B11" s="3" t="s">
        <v>89</v>
      </c>
      <c r="C11" s="83">
        <v>50047.574500000002</v>
      </c>
      <c r="D11" t="s">
        <v>204</v>
      </c>
      <c r="E11" s="3">
        <v>7</v>
      </c>
      <c r="F11">
        <f>VLOOKUP(C11,'Active 1'!C$21:E$98,3,FALSE)</f>
        <v>-2372.5003708997174</v>
      </c>
    </row>
    <row r="12" spans="1:15">
      <c r="A12" t="s">
        <v>229</v>
      </c>
      <c r="B12" s="3" t="s">
        <v>89</v>
      </c>
      <c r="C12" s="83">
        <v>50047.574500000002</v>
      </c>
      <c r="D12" t="s">
        <v>204</v>
      </c>
      <c r="E12" s="3">
        <v>7</v>
      </c>
      <c r="F12">
        <f>VLOOKUP(C12,'Active 1'!C$21:E$98,3,FALSE)</f>
        <v>-2372.5003708997174</v>
      </c>
      <c r="J12">
        <v>1</v>
      </c>
      <c r="K12" t="s">
        <v>205</v>
      </c>
      <c r="L12" t="s">
        <v>84</v>
      </c>
    </row>
    <row r="13" spans="1:15">
      <c r="A13" t="s">
        <v>229</v>
      </c>
      <c r="B13" s="3" t="s">
        <v>89</v>
      </c>
      <c r="C13" s="83">
        <v>50079.387300000002</v>
      </c>
      <c r="D13" t="s">
        <v>204</v>
      </c>
      <c r="E13" s="3">
        <v>7</v>
      </c>
      <c r="F13">
        <f>VLOOKUP(C13,'Active 1'!C$21:E$98,3,FALSE)</f>
        <v>-2359.4983228793412</v>
      </c>
      <c r="J13">
        <v>2</v>
      </c>
      <c r="K13" t="s">
        <v>238</v>
      </c>
      <c r="L13" t="s">
        <v>256</v>
      </c>
    </row>
    <row r="14" spans="1:15">
      <c r="A14" t="s">
        <v>229</v>
      </c>
      <c r="B14" s="3" t="s">
        <v>89</v>
      </c>
      <c r="C14" s="83">
        <v>50079.387300000002</v>
      </c>
      <c r="D14" t="s">
        <v>204</v>
      </c>
      <c r="E14" s="3">
        <v>7</v>
      </c>
      <c r="F14">
        <f>VLOOKUP(C14,'Active 1'!C$21:E$98,3,FALSE)</f>
        <v>-2359.4983228793412</v>
      </c>
      <c r="J14">
        <v>3</v>
      </c>
      <c r="K14" t="s">
        <v>225</v>
      </c>
      <c r="L14" t="s">
        <v>256</v>
      </c>
    </row>
    <row r="15" spans="1:15">
      <c r="A15" t="s">
        <v>230</v>
      </c>
      <c r="B15" s="3" t="s">
        <v>89</v>
      </c>
      <c r="C15" s="83">
        <v>50106.298499999997</v>
      </c>
      <c r="D15" t="s">
        <v>204</v>
      </c>
      <c r="E15" s="3">
        <v>8</v>
      </c>
      <c r="F15">
        <f>VLOOKUP(C15,'Active 1'!C$21:E$98,3,FALSE)</f>
        <v>-2348.4995829166255</v>
      </c>
      <c r="J15">
        <v>4</v>
      </c>
      <c r="K15" t="s">
        <v>226</v>
      </c>
      <c r="L15" t="s">
        <v>256</v>
      </c>
    </row>
    <row r="16" spans="1:15">
      <c r="A16" t="s">
        <v>230</v>
      </c>
      <c r="B16" s="3" t="s">
        <v>89</v>
      </c>
      <c r="C16" s="83">
        <v>50106.298499999997</v>
      </c>
      <c r="D16" t="s">
        <v>204</v>
      </c>
      <c r="E16" s="3">
        <v>8</v>
      </c>
      <c r="F16">
        <f>VLOOKUP(C16,'Active 1'!C$21:E$98,3,FALSE)</f>
        <v>-2348.4995829166255</v>
      </c>
      <c r="J16">
        <v>5</v>
      </c>
      <c r="K16" t="s">
        <v>227</v>
      </c>
      <c r="L16" t="s">
        <v>256</v>
      </c>
    </row>
    <row r="17" spans="1:12">
      <c r="A17" t="s">
        <v>231</v>
      </c>
      <c r="B17" s="3" t="s">
        <v>89</v>
      </c>
      <c r="C17" s="83">
        <v>50380.338300000003</v>
      </c>
      <c r="D17" t="s">
        <v>203</v>
      </c>
      <c r="E17" s="3">
        <v>9</v>
      </c>
      <c r="F17">
        <f>VLOOKUP(C17,'Active 1'!C$21:E$98,3,FALSE)</f>
        <v>-2236.4981671627647</v>
      </c>
      <c r="J17">
        <v>6</v>
      </c>
      <c r="K17" t="s">
        <v>228</v>
      </c>
      <c r="L17" t="s">
        <v>85</v>
      </c>
    </row>
    <row r="18" spans="1:12">
      <c r="A18" t="s">
        <v>231</v>
      </c>
      <c r="B18" s="3" t="s">
        <v>89</v>
      </c>
      <c r="C18" s="83">
        <v>50380.338300000003</v>
      </c>
      <c r="D18" t="s">
        <v>203</v>
      </c>
      <c r="E18" s="3">
        <v>9</v>
      </c>
      <c r="F18">
        <f>VLOOKUP(C18,'Active 1'!C$21:E$98,3,FALSE)</f>
        <v>-2236.4981671627647</v>
      </c>
      <c r="J18">
        <v>7</v>
      </c>
      <c r="K18" t="s">
        <v>229</v>
      </c>
      <c r="L18" t="s">
        <v>86</v>
      </c>
    </row>
    <row r="19" spans="1:12">
      <c r="A19" t="s">
        <v>206</v>
      </c>
      <c r="B19" s="3" t="s">
        <v>89</v>
      </c>
      <c r="C19" s="83">
        <v>51185.327700000002</v>
      </c>
      <c r="D19" t="s">
        <v>203</v>
      </c>
      <c r="E19" s="3">
        <v>10</v>
      </c>
      <c r="F19">
        <f>VLOOKUP(C19,'Active 1'!C$21:E$98,3,FALSE)</f>
        <v>-1907.4950352569292</v>
      </c>
      <c r="J19">
        <v>8</v>
      </c>
      <c r="K19" t="s">
        <v>230</v>
      </c>
      <c r="L19" t="s">
        <v>87</v>
      </c>
    </row>
    <row r="20" spans="1:12">
      <c r="A20" t="s">
        <v>206</v>
      </c>
      <c r="B20" s="3" t="s">
        <v>89</v>
      </c>
      <c r="C20" s="83">
        <v>51185.327700000002</v>
      </c>
      <c r="D20" t="s">
        <v>203</v>
      </c>
      <c r="E20" s="3">
        <v>10</v>
      </c>
      <c r="F20">
        <f>VLOOKUP(C20,'Active 1'!C$21:E$98,3,FALSE)</f>
        <v>-1907.4950352569292</v>
      </c>
      <c r="J20">
        <v>9</v>
      </c>
      <c r="K20" t="s">
        <v>231</v>
      </c>
      <c r="L20" t="s">
        <v>88</v>
      </c>
    </row>
    <row r="21" spans="1:12">
      <c r="A21" t="s">
        <v>208</v>
      </c>
      <c r="B21" s="3" t="s">
        <v>92</v>
      </c>
      <c r="C21" s="83">
        <v>52250.9</v>
      </c>
      <c r="D21" t="s">
        <v>204</v>
      </c>
      <c r="E21" s="3">
        <v>12</v>
      </c>
      <c r="F21">
        <f>VLOOKUP(C21,'Active 1'!C$21:E$98,3,FALSE)</f>
        <v>-1471.9903888949957</v>
      </c>
      <c r="J21">
        <v>10</v>
      </c>
      <c r="K21" t="s">
        <v>206</v>
      </c>
      <c r="L21" t="s">
        <v>90</v>
      </c>
    </row>
    <row r="22" spans="1:12">
      <c r="A22" t="s">
        <v>208</v>
      </c>
      <c r="B22" s="3" t="s">
        <v>92</v>
      </c>
      <c r="C22" s="83">
        <v>52250.9</v>
      </c>
      <c r="D22" t="s">
        <v>204</v>
      </c>
      <c r="E22" s="3">
        <v>12</v>
      </c>
      <c r="F22">
        <f>VLOOKUP(C22,'Active 1'!C$21:E$98,3,FALSE)</f>
        <v>-1471.9903888949957</v>
      </c>
      <c r="J22">
        <v>11</v>
      </c>
      <c r="K22" t="s">
        <v>207</v>
      </c>
      <c r="L22" t="s">
        <v>255</v>
      </c>
    </row>
    <row r="23" spans="1:12">
      <c r="A23" t="s">
        <v>208</v>
      </c>
      <c r="B23" s="3" t="s">
        <v>89</v>
      </c>
      <c r="C23" s="83">
        <v>52266.8056</v>
      </c>
      <c r="D23" t="s">
        <v>204</v>
      </c>
      <c r="E23" s="3">
        <v>12</v>
      </c>
      <c r="F23">
        <f>VLOOKUP(C23,'Active 1'!C$21:E$98,3,FALSE)</f>
        <v>-1465.4896918487477</v>
      </c>
      <c r="J23">
        <v>12</v>
      </c>
      <c r="K23" t="s">
        <v>208</v>
      </c>
      <c r="L23" t="s">
        <v>255</v>
      </c>
    </row>
    <row r="24" spans="1:12">
      <c r="A24" t="s">
        <v>208</v>
      </c>
      <c r="B24" s="3" t="s">
        <v>89</v>
      </c>
      <c r="C24" s="83">
        <v>52266.8056</v>
      </c>
      <c r="D24" t="s">
        <v>204</v>
      </c>
      <c r="E24" s="3">
        <v>12</v>
      </c>
      <c r="F24">
        <f>VLOOKUP(C24,'Active 1'!C$21:E$98,3,FALSE)</f>
        <v>-1465.4896918487477</v>
      </c>
      <c r="J24">
        <v>13</v>
      </c>
      <c r="K24" t="s">
        <v>209</v>
      </c>
      <c r="L24" t="s">
        <v>255</v>
      </c>
    </row>
    <row r="25" spans="1:12">
      <c r="A25" t="s">
        <v>208</v>
      </c>
      <c r="B25" s="3" t="s">
        <v>89</v>
      </c>
      <c r="C25" s="83">
        <v>52276.595699999998</v>
      </c>
      <c r="D25" t="s">
        <v>204</v>
      </c>
      <c r="E25" s="3">
        <v>12</v>
      </c>
      <c r="F25">
        <f>VLOOKUP(C25,'Active 1'!C$21:E$98,3,FALSE)</f>
        <v>-1461.4884297679416</v>
      </c>
      <c r="J25">
        <v>14</v>
      </c>
      <c r="K25" t="s">
        <v>232</v>
      </c>
      <c r="L25" t="s">
        <v>255</v>
      </c>
    </row>
    <row r="26" spans="1:12">
      <c r="A26" t="s">
        <v>208</v>
      </c>
      <c r="B26" s="3" t="s">
        <v>89</v>
      </c>
      <c r="C26" s="83">
        <v>52276.595699999998</v>
      </c>
      <c r="D26" t="s">
        <v>204</v>
      </c>
      <c r="E26" s="3">
        <v>12</v>
      </c>
      <c r="F26">
        <f>VLOOKUP(C26,'Active 1'!C$21:E$98,3,FALSE)</f>
        <v>-1461.4884297679416</v>
      </c>
      <c r="J26">
        <v>15</v>
      </c>
      <c r="K26" t="s">
        <v>210</v>
      </c>
      <c r="L26" t="s">
        <v>255</v>
      </c>
    </row>
    <row r="27" spans="1:12">
      <c r="A27" t="s">
        <v>208</v>
      </c>
      <c r="B27" s="3" t="s">
        <v>92</v>
      </c>
      <c r="C27" s="83">
        <v>52287.602700000003</v>
      </c>
      <c r="D27" t="s">
        <v>204</v>
      </c>
      <c r="E27" s="3">
        <v>12</v>
      </c>
      <c r="F27">
        <f>VLOOKUP(C27,'Active 1'!C$21:E$98,3,FALSE)</f>
        <v>-1456.989814664576</v>
      </c>
      <c r="J27">
        <v>16</v>
      </c>
      <c r="K27" t="s">
        <v>211</v>
      </c>
      <c r="L27" t="s">
        <v>255</v>
      </c>
    </row>
    <row r="28" spans="1:12">
      <c r="A28" t="s">
        <v>208</v>
      </c>
      <c r="B28" s="3" t="s">
        <v>92</v>
      </c>
      <c r="C28" s="83">
        <v>52287.602700000003</v>
      </c>
      <c r="D28" t="s">
        <v>204</v>
      </c>
      <c r="E28" s="3">
        <v>12</v>
      </c>
      <c r="F28">
        <f>VLOOKUP(C28,'Active 1'!C$21:E$98,3,FALSE)</f>
        <v>-1456.989814664576</v>
      </c>
      <c r="J28">
        <v>17</v>
      </c>
      <c r="K28" t="s">
        <v>212</v>
      </c>
      <c r="L28" t="s">
        <v>255</v>
      </c>
    </row>
    <row r="29" spans="1:12">
      <c r="A29" t="s">
        <v>208</v>
      </c>
      <c r="B29" s="3" t="s">
        <v>89</v>
      </c>
      <c r="C29" s="83">
        <v>52288.825499999999</v>
      </c>
      <c r="D29" t="s">
        <v>204</v>
      </c>
      <c r="E29" s="3">
        <v>12</v>
      </c>
      <c r="F29">
        <f>VLOOKUP(C29,'Active 1'!C$21:E$98,3,FALSE)</f>
        <v>-1456.4900502829666</v>
      </c>
      <c r="J29">
        <v>18</v>
      </c>
      <c r="K29" t="s">
        <v>213</v>
      </c>
      <c r="L29" t="s">
        <v>255</v>
      </c>
    </row>
    <row r="30" spans="1:12">
      <c r="A30" t="s">
        <v>208</v>
      </c>
      <c r="B30" s="3" t="s">
        <v>89</v>
      </c>
      <c r="C30" s="83">
        <v>52288.825499999999</v>
      </c>
      <c r="D30" t="s">
        <v>204</v>
      </c>
      <c r="E30" s="3">
        <v>12</v>
      </c>
      <c r="F30">
        <f>VLOOKUP(C30,'Active 1'!C$21:E$98,3,FALSE)</f>
        <v>-1456.4900502829666</v>
      </c>
      <c r="J30">
        <v>19</v>
      </c>
      <c r="K30" t="s">
        <v>237</v>
      </c>
      <c r="L30" t="s">
        <v>255</v>
      </c>
    </row>
    <row r="31" spans="1:12">
      <c r="A31" t="s">
        <v>208</v>
      </c>
      <c r="B31" s="3" t="s">
        <v>89</v>
      </c>
      <c r="C31" s="83">
        <v>52589.778100000003</v>
      </c>
      <c r="D31" t="s">
        <v>204</v>
      </c>
      <c r="E31" s="3">
        <v>12</v>
      </c>
      <c r="F31">
        <f>VLOOKUP(C31,'Active 1'!C$21:E$98,3,FALSE)</f>
        <v>-1333.4892406385097</v>
      </c>
      <c r="J31">
        <v>20</v>
      </c>
      <c r="K31" t="s">
        <v>214</v>
      </c>
      <c r="L31" t="s">
        <v>255</v>
      </c>
    </row>
    <row r="32" spans="1:12">
      <c r="A32" t="s">
        <v>208</v>
      </c>
      <c r="B32" s="3" t="s">
        <v>89</v>
      </c>
      <c r="C32" s="83">
        <v>52589.778100000003</v>
      </c>
      <c r="D32" t="s">
        <v>204</v>
      </c>
      <c r="E32" s="3">
        <v>12</v>
      </c>
      <c r="F32">
        <f>VLOOKUP(C32,'Active 1'!C$21:E$98,3,FALSE)</f>
        <v>-1333.4892406385097</v>
      </c>
      <c r="J32">
        <v>21</v>
      </c>
      <c r="K32" t="s">
        <v>233</v>
      </c>
      <c r="L32" t="s">
        <v>255</v>
      </c>
    </row>
    <row r="33" spans="1:12">
      <c r="A33" t="s">
        <v>209</v>
      </c>
      <c r="B33" s="3" t="s">
        <v>92</v>
      </c>
      <c r="C33" s="83">
        <v>52644.830800000003</v>
      </c>
      <c r="D33" t="s">
        <v>204</v>
      </c>
      <c r="E33" s="3">
        <v>13</v>
      </c>
      <c r="F33">
        <f>VLOOKUP(C33,'Active 1'!C$21:E$98,3,FALSE)</f>
        <v>-1310.9889310445294</v>
      </c>
      <c r="J33">
        <v>22</v>
      </c>
      <c r="K33" t="s">
        <v>215</v>
      </c>
      <c r="L33" t="s">
        <v>255</v>
      </c>
    </row>
    <row r="34" spans="1:12">
      <c r="A34" t="s">
        <v>209</v>
      </c>
      <c r="B34" s="3" t="s">
        <v>92</v>
      </c>
      <c r="C34" s="83">
        <v>52644.830800000003</v>
      </c>
      <c r="D34" t="s">
        <v>204</v>
      </c>
      <c r="E34" s="3">
        <v>13</v>
      </c>
      <c r="F34">
        <f>VLOOKUP(C34,'Active 1'!C$21:E$98,3,FALSE)</f>
        <v>-1310.9889310445294</v>
      </c>
      <c r="J34">
        <v>23</v>
      </c>
      <c r="K34" t="s">
        <v>216</v>
      </c>
      <c r="L34" t="s">
        <v>255</v>
      </c>
    </row>
    <row r="35" spans="1:12">
      <c r="A35" t="s">
        <v>232</v>
      </c>
      <c r="B35" s="3" t="s">
        <v>89</v>
      </c>
      <c r="C35" s="83">
        <v>52724.352700000003</v>
      </c>
      <c r="D35" t="s">
        <v>204</v>
      </c>
      <c r="E35" s="3">
        <v>14</v>
      </c>
      <c r="F35">
        <f>VLOOKUP(C35,'Active 1'!C$21:E$98,3,FALSE)</f>
        <v>-1278.4879389133253</v>
      </c>
      <c r="J35">
        <v>24</v>
      </c>
      <c r="K35" t="s">
        <v>234</v>
      </c>
      <c r="L35" t="s">
        <v>255</v>
      </c>
    </row>
    <row r="36" spans="1:12">
      <c r="A36" t="s">
        <v>232</v>
      </c>
      <c r="B36" s="3" t="s">
        <v>89</v>
      </c>
      <c r="C36" s="83">
        <v>52724.352700000003</v>
      </c>
      <c r="D36" t="s">
        <v>204</v>
      </c>
      <c r="E36" s="3">
        <v>14</v>
      </c>
      <c r="F36">
        <f>VLOOKUP(C36,'Active 1'!C$21:E$98,3,FALSE)</f>
        <v>-1278.4879389133253</v>
      </c>
      <c r="J36">
        <v>25</v>
      </c>
      <c r="K36" t="s">
        <v>235</v>
      </c>
      <c r="L36" t="s">
        <v>255</v>
      </c>
    </row>
    <row r="37" spans="1:12">
      <c r="A37" t="s">
        <v>209</v>
      </c>
      <c r="B37" s="3" t="s">
        <v>89</v>
      </c>
      <c r="C37" s="83">
        <v>52907.858399999997</v>
      </c>
      <c r="D37" t="s">
        <v>204</v>
      </c>
      <c r="E37" s="3">
        <v>13</v>
      </c>
      <c r="F37">
        <f>VLOOKUP(C37,'Active 1'!C$21:E$98,3,FALSE)</f>
        <v>-1203.4882556596442</v>
      </c>
      <c r="J37">
        <v>26</v>
      </c>
      <c r="K37" t="s">
        <v>217</v>
      </c>
      <c r="L37" t="s">
        <v>255</v>
      </c>
    </row>
    <row r="38" spans="1:12">
      <c r="A38" t="s">
        <v>209</v>
      </c>
      <c r="B38" s="3" t="s">
        <v>89</v>
      </c>
      <c r="C38" s="83">
        <v>52907.858399999997</v>
      </c>
      <c r="D38" t="s">
        <v>204</v>
      </c>
      <c r="E38" s="3">
        <v>13</v>
      </c>
      <c r="F38">
        <f>VLOOKUP(C38,'Active 1'!C$21:E$98,3,FALSE)</f>
        <v>-1203.4882556596442</v>
      </c>
      <c r="J38">
        <v>27</v>
      </c>
      <c r="K38" t="s">
        <v>218</v>
      </c>
      <c r="L38" t="s">
        <v>255</v>
      </c>
    </row>
    <row r="39" spans="1:12">
      <c r="A39" t="s">
        <v>210</v>
      </c>
      <c r="B39" s="3" t="s">
        <v>89</v>
      </c>
      <c r="C39" s="83">
        <v>52949.453800000003</v>
      </c>
      <c r="D39" t="s">
        <v>204</v>
      </c>
      <c r="E39" s="3">
        <v>15</v>
      </c>
      <c r="F39">
        <f>VLOOKUP(C39,'Active 1'!C$21:E$98,3,FALSE)</f>
        <v>-1186.4880108453922</v>
      </c>
      <c r="J39">
        <v>28</v>
      </c>
      <c r="K39" t="s">
        <v>219</v>
      </c>
      <c r="L39" t="s">
        <v>255</v>
      </c>
    </row>
    <row r="40" spans="1:12">
      <c r="A40" t="s">
        <v>210</v>
      </c>
      <c r="B40" s="3" t="s">
        <v>89</v>
      </c>
      <c r="C40" s="83">
        <v>52949.453800000003</v>
      </c>
      <c r="D40" t="s">
        <v>204</v>
      </c>
      <c r="E40" s="3">
        <v>15</v>
      </c>
      <c r="F40">
        <f>VLOOKUP(C40,'Active 1'!C$21:E$98,3,FALSE)</f>
        <v>-1186.4880108453922</v>
      </c>
      <c r="J40">
        <v>29</v>
      </c>
      <c r="K40" t="s">
        <v>220</v>
      </c>
      <c r="L40" t="s">
        <v>255</v>
      </c>
    </row>
    <row r="41" spans="1:12">
      <c r="A41" t="s">
        <v>211</v>
      </c>
      <c r="B41" s="3" t="s">
        <v>89</v>
      </c>
      <c r="C41" s="83">
        <v>52949.4565</v>
      </c>
      <c r="D41" t="s">
        <v>204</v>
      </c>
      <c r="E41" s="3">
        <v>16</v>
      </c>
      <c r="F41">
        <f>VLOOKUP(C41,'Active 1'!C$21:E$98,3,FALSE)</f>
        <v>-1186.4869073420973</v>
      </c>
      <c r="J41">
        <v>30</v>
      </c>
      <c r="K41" t="s">
        <v>236</v>
      </c>
      <c r="L41" t="s">
        <v>255</v>
      </c>
    </row>
    <row r="42" spans="1:12">
      <c r="A42" t="s">
        <v>211</v>
      </c>
      <c r="B42" s="3" t="s">
        <v>89</v>
      </c>
      <c r="C42" s="83">
        <v>52949.4565</v>
      </c>
      <c r="D42" t="s">
        <v>204</v>
      </c>
      <c r="E42" s="3">
        <v>16</v>
      </c>
      <c r="F42">
        <f>VLOOKUP(C42,'Active 1'!C$21:E$98,3,FALSE)</f>
        <v>-1186.4869073420973</v>
      </c>
      <c r="J42">
        <v>31</v>
      </c>
      <c r="K42" t="s">
        <v>221</v>
      </c>
      <c r="L42" t="s">
        <v>255</v>
      </c>
    </row>
    <row r="43" spans="1:12">
      <c r="A43" t="s">
        <v>212</v>
      </c>
      <c r="B43" s="3" t="s">
        <v>89</v>
      </c>
      <c r="C43" s="83">
        <v>53032.643300000003</v>
      </c>
      <c r="D43" t="s">
        <v>203</v>
      </c>
      <c r="E43" s="3">
        <v>17</v>
      </c>
      <c r="F43">
        <f>VLOOKUP(C43,'Active 1'!C$21:E$98,3,FALSE)</f>
        <v>-1152.4880525332942</v>
      </c>
      <c r="J43">
        <v>32</v>
      </c>
      <c r="K43" t="s">
        <v>222</v>
      </c>
      <c r="L43" t="s">
        <v>255</v>
      </c>
    </row>
    <row r="44" spans="1:12">
      <c r="A44" t="s">
        <v>212</v>
      </c>
      <c r="B44" s="3" t="s">
        <v>89</v>
      </c>
      <c r="C44" s="83">
        <v>53032.643300000003</v>
      </c>
      <c r="D44" t="s">
        <v>203</v>
      </c>
      <c r="E44" s="3">
        <v>17</v>
      </c>
      <c r="F44">
        <f>VLOOKUP(C44,'Active 1'!C$21:E$98,3,FALSE)</f>
        <v>-1152.4880525332942</v>
      </c>
      <c r="J44">
        <v>33</v>
      </c>
      <c r="K44" t="s">
        <v>223</v>
      </c>
      <c r="L44" t="s">
        <v>255</v>
      </c>
    </row>
    <row r="45" spans="1:12">
      <c r="A45" t="s">
        <v>213</v>
      </c>
      <c r="B45" s="3" t="s">
        <v>92</v>
      </c>
      <c r="C45" s="83">
        <v>53317.69</v>
      </c>
      <c r="D45" t="s">
        <v>204</v>
      </c>
      <c r="E45" s="3">
        <v>18</v>
      </c>
      <c r="F45">
        <f>VLOOKUP(C45,'Active 1'!C$21:E$98,3,FALSE)</f>
        <v>-1035.9880625465653</v>
      </c>
      <c r="J45">
        <v>34</v>
      </c>
      <c r="K45" t="s">
        <v>224</v>
      </c>
      <c r="L45" t="s">
        <v>255</v>
      </c>
    </row>
    <row r="46" spans="1:12">
      <c r="A46" t="s">
        <v>213</v>
      </c>
      <c r="B46" s="3" t="s">
        <v>92</v>
      </c>
      <c r="C46" s="83">
        <v>53317.69</v>
      </c>
      <c r="D46" t="s">
        <v>204</v>
      </c>
      <c r="E46" s="3">
        <v>18</v>
      </c>
      <c r="F46">
        <f>VLOOKUP(C46,'Active 1'!C$21:E$98,3,FALSE)</f>
        <v>-1035.9880625465653</v>
      </c>
    </row>
    <row r="47" spans="1:12">
      <c r="A47" t="s">
        <v>213</v>
      </c>
      <c r="B47" s="3" t="s">
        <v>89</v>
      </c>
      <c r="C47" s="18">
        <v>53318.916499999999</v>
      </c>
      <c r="D47" t="s">
        <v>204</v>
      </c>
      <c r="E47" s="3">
        <v>18</v>
      </c>
      <c r="F47">
        <f>VLOOKUP(C47,'Active 1'!C$21:E$98,3,FALSE)</f>
        <v>-1035.486785956735</v>
      </c>
    </row>
    <row r="48" spans="1:12">
      <c r="A48" t="s">
        <v>213</v>
      </c>
      <c r="B48" s="3" t="s">
        <v>89</v>
      </c>
      <c r="C48" s="18">
        <v>53318.916499999999</v>
      </c>
      <c r="D48" t="s">
        <v>204</v>
      </c>
      <c r="E48" s="3">
        <v>18</v>
      </c>
      <c r="F48">
        <f>VLOOKUP(C48,'Active 1'!C$21:E$98,3,FALSE)</f>
        <v>-1035.486785956735</v>
      </c>
    </row>
    <row r="49" spans="1:6">
      <c r="A49" t="s">
        <v>237</v>
      </c>
      <c r="B49" s="3" t="s">
        <v>89</v>
      </c>
      <c r="C49" s="18">
        <v>53656.568500000001</v>
      </c>
      <c r="D49" t="s">
        <v>204</v>
      </c>
      <c r="E49" s="3">
        <v>19</v>
      </c>
      <c r="F49">
        <f>VLOOKUP(C49,'Active 1'!C$21:E$98,3,FALSE)</f>
        <v>-897.48675080811074</v>
      </c>
    </row>
    <row r="50" spans="1:6">
      <c r="A50" t="s">
        <v>237</v>
      </c>
      <c r="B50" s="3" t="s">
        <v>89</v>
      </c>
      <c r="C50" s="18">
        <v>53656.568500000001</v>
      </c>
      <c r="D50" t="s">
        <v>204</v>
      </c>
      <c r="E50" s="3">
        <v>19</v>
      </c>
      <c r="F50">
        <f>VLOOKUP(C50,'Active 1'!C$21:E$98,3,FALSE)</f>
        <v>-897.48675080811074</v>
      </c>
    </row>
    <row r="51" spans="1:6">
      <c r="A51" t="s">
        <v>213</v>
      </c>
      <c r="B51" s="3" t="s">
        <v>89</v>
      </c>
      <c r="C51" s="18">
        <v>53668.801500000001</v>
      </c>
      <c r="D51" t="s">
        <v>204</v>
      </c>
      <c r="E51" s="3">
        <v>18</v>
      </c>
      <c r="F51">
        <f>VLOOKUP(C51,'Active 1'!C$21:E$98,3,FALSE)</f>
        <v>-892.48706346737788</v>
      </c>
    </row>
    <row r="52" spans="1:6">
      <c r="A52" t="s">
        <v>213</v>
      </c>
      <c r="B52" s="3" t="s">
        <v>89</v>
      </c>
      <c r="C52" s="18">
        <v>53668.801500000001</v>
      </c>
      <c r="D52" t="s">
        <v>204</v>
      </c>
      <c r="E52" s="3">
        <v>18</v>
      </c>
      <c r="F52">
        <f>VLOOKUP(C52,'Active 1'!C$21:E$98,3,FALSE)</f>
        <v>-892.48706346737788</v>
      </c>
    </row>
    <row r="53" spans="1:6">
      <c r="A53" t="s">
        <v>213</v>
      </c>
      <c r="B53" s="3" t="s">
        <v>89</v>
      </c>
      <c r="C53" s="18">
        <v>53685.929300000003</v>
      </c>
      <c r="D53" t="s">
        <v>204</v>
      </c>
      <c r="E53" s="3">
        <v>18</v>
      </c>
      <c r="F53">
        <f>VLOOKUP(C53,'Active 1'!C$21:E$98,3,FALSE)</f>
        <v>-885.486847262472</v>
      </c>
    </row>
    <row r="54" spans="1:6">
      <c r="A54" t="s">
        <v>213</v>
      </c>
      <c r="B54" s="3" t="s">
        <v>89</v>
      </c>
      <c r="C54" s="18">
        <v>53685.929300000003</v>
      </c>
      <c r="D54" t="s">
        <v>204</v>
      </c>
      <c r="E54" s="3">
        <v>18</v>
      </c>
      <c r="F54">
        <f>VLOOKUP(C54,'Active 1'!C$21:E$98,3,FALSE)</f>
        <v>-885.486847262472</v>
      </c>
    </row>
    <row r="55" spans="1:6">
      <c r="A55" t="s">
        <v>214</v>
      </c>
      <c r="B55" s="3" t="s">
        <v>89</v>
      </c>
      <c r="C55" s="18">
        <v>53739.756699999998</v>
      </c>
      <c r="D55" t="s">
        <v>204</v>
      </c>
      <c r="E55" s="3">
        <v>20</v>
      </c>
      <c r="F55">
        <f>VLOOKUP(C55,'Active 1'!C$21:E$98,3,FALSE)</f>
        <v>-863.48732381241609</v>
      </c>
    </row>
    <row r="56" spans="1:6">
      <c r="A56" t="s">
        <v>214</v>
      </c>
      <c r="B56" s="3" t="s">
        <v>89</v>
      </c>
      <c r="C56" s="18">
        <v>53739.756699999998</v>
      </c>
      <c r="D56" t="s">
        <v>204</v>
      </c>
      <c r="E56" s="3">
        <v>20</v>
      </c>
      <c r="F56">
        <f>VLOOKUP(C56,'Active 1'!C$21:E$98,3,FALSE)</f>
        <v>-863.48732381241609</v>
      </c>
    </row>
    <row r="57" spans="1:6">
      <c r="A57" t="s">
        <v>214</v>
      </c>
      <c r="B57" s="3" t="s">
        <v>89</v>
      </c>
      <c r="C57" s="18">
        <v>53744.650600000001</v>
      </c>
      <c r="D57" t="s">
        <v>204</v>
      </c>
      <c r="E57" s="3">
        <v>20</v>
      </c>
      <c r="F57">
        <f>VLOOKUP(C57,'Active 1'!C$21:E$98,3,FALSE)</f>
        <v>-861.48716278267466</v>
      </c>
    </row>
    <row r="58" spans="1:6">
      <c r="A58" t="s">
        <v>214</v>
      </c>
      <c r="B58" s="3" t="s">
        <v>89</v>
      </c>
      <c r="C58" s="18">
        <v>53744.650600000001</v>
      </c>
      <c r="D58" t="s">
        <v>204</v>
      </c>
      <c r="E58" s="3">
        <v>20</v>
      </c>
      <c r="F58">
        <f>VLOOKUP(C58,'Active 1'!C$21:E$98,3,FALSE)</f>
        <v>-861.48716278267466</v>
      </c>
    </row>
    <row r="59" spans="1:6">
      <c r="A59" t="s">
        <v>214</v>
      </c>
      <c r="B59" s="3" t="s">
        <v>89</v>
      </c>
      <c r="C59" s="18">
        <v>53766.671499999997</v>
      </c>
      <c r="D59" t="s">
        <v>204</v>
      </c>
      <c r="E59" s="3">
        <v>20</v>
      </c>
      <c r="F59">
        <f>VLOOKUP(C59,'Active 1'!C$21:E$98,3,FALSE)</f>
        <v>-852.48711251197062</v>
      </c>
    </row>
    <row r="60" spans="1:6">
      <c r="A60" t="s">
        <v>214</v>
      </c>
      <c r="B60" s="3" t="s">
        <v>89</v>
      </c>
      <c r="C60" s="18">
        <v>53766.671499999997</v>
      </c>
      <c r="D60" t="s">
        <v>204</v>
      </c>
      <c r="E60" s="3">
        <v>20</v>
      </c>
      <c r="F60">
        <f>VLOOKUP(C60,'Active 1'!C$21:E$98,3,FALSE)</f>
        <v>-852.48711251197062</v>
      </c>
    </row>
    <row r="61" spans="1:6">
      <c r="A61" t="s">
        <v>214</v>
      </c>
      <c r="B61" s="3" t="s">
        <v>89</v>
      </c>
      <c r="C61" s="18">
        <v>53793.585700000003</v>
      </c>
      <c r="D61" t="s">
        <v>204</v>
      </c>
      <c r="E61" s="3">
        <v>20</v>
      </c>
      <c r="F61" t="e">
        <f>VLOOKUP(C61,'Active 1'!C$21:E$98,3,FALSE)</f>
        <v>#N/A</v>
      </c>
    </row>
    <row r="62" spans="1:6">
      <c r="A62" t="s">
        <v>214</v>
      </c>
      <c r="B62" s="3" t="s">
        <v>89</v>
      </c>
      <c r="C62" s="18">
        <v>53793.585700000003</v>
      </c>
      <c r="D62" t="s">
        <v>204</v>
      </c>
      <c r="E62" s="3">
        <v>20</v>
      </c>
      <c r="F62" t="e">
        <f>VLOOKUP(C62,'Active 1'!C$21:E$98,3,FALSE)</f>
        <v>#N/A</v>
      </c>
    </row>
    <row r="63" spans="1:6">
      <c r="A63" t="s">
        <v>233</v>
      </c>
      <c r="B63" s="3" t="s">
        <v>89</v>
      </c>
      <c r="C63" s="18">
        <v>54055.386500000001</v>
      </c>
      <c r="D63" t="s">
        <v>204</v>
      </c>
      <c r="E63" s="3">
        <v>21</v>
      </c>
      <c r="F63" t="e">
        <f>VLOOKUP(C63,'Active 1'!C$21:E$98,3,FALSE)</f>
        <v>#N/A</v>
      </c>
    </row>
    <row r="64" spans="1:6">
      <c r="A64" t="s">
        <v>233</v>
      </c>
      <c r="B64" s="3" t="s">
        <v>89</v>
      </c>
      <c r="C64" s="18">
        <v>54055.386500000001</v>
      </c>
      <c r="D64" t="s">
        <v>204</v>
      </c>
      <c r="E64" s="3">
        <v>21</v>
      </c>
      <c r="F64" t="e">
        <f>VLOOKUP(C64,'Active 1'!C$21:E$98,3,FALSE)</f>
        <v>#N/A</v>
      </c>
    </row>
    <row r="65" spans="1:6">
      <c r="A65" t="s">
        <v>214</v>
      </c>
      <c r="B65" s="3" t="s">
        <v>89</v>
      </c>
      <c r="C65" s="18">
        <v>54057.8341</v>
      </c>
      <c r="D65" t="s">
        <v>204</v>
      </c>
      <c r="E65" s="3">
        <v>20</v>
      </c>
      <c r="F65" t="e">
        <f>VLOOKUP(C65,'Active 1'!C$21:E$98,3,FALSE)</f>
        <v>#N/A</v>
      </c>
    </row>
    <row r="66" spans="1:6">
      <c r="A66" t="s">
        <v>214</v>
      </c>
      <c r="B66" s="3" t="s">
        <v>89</v>
      </c>
      <c r="C66" s="18">
        <v>54057.8341</v>
      </c>
      <c r="D66" t="s">
        <v>204</v>
      </c>
      <c r="E66" s="3">
        <v>20</v>
      </c>
      <c r="F66" t="e">
        <f>VLOOKUP(C66,'Active 1'!C$21:E$98,3,FALSE)</f>
        <v>#N/A</v>
      </c>
    </row>
    <row r="67" spans="1:6">
      <c r="A67" t="s">
        <v>214</v>
      </c>
      <c r="B67" s="3" t="s">
        <v>92</v>
      </c>
      <c r="C67" s="18">
        <v>54073.737999999998</v>
      </c>
      <c r="D67" t="s">
        <v>204</v>
      </c>
      <c r="E67" s="3">
        <v>20</v>
      </c>
      <c r="F67" t="e">
        <f>VLOOKUP(C67,'Active 1'!C$21:E$98,3,FALSE)</f>
        <v>#N/A</v>
      </c>
    </row>
    <row r="68" spans="1:6">
      <c r="A68" t="s">
        <v>214</v>
      </c>
      <c r="B68" s="3" t="s">
        <v>92</v>
      </c>
      <c r="C68" s="18">
        <v>54073.737999999998</v>
      </c>
      <c r="D68" t="s">
        <v>204</v>
      </c>
      <c r="E68" s="3">
        <v>20</v>
      </c>
      <c r="F68" t="e">
        <f>VLOOKUP(C68,'Active 1'!C$21:E$98,3,FALSE)</f>
        <v>#N/A</v>
      </c>
    </row>
    <row r="69" spans="1:6">
      <c r="A69" t="s">
        <v>216</v>
      </c>
      <c r="B69" s="3" t="s">
        <v>89</v>
      </c>
      <c r="C69" s="18">
        <v>54400.3747</v>
      </c>
      <c r="D69" t="s">
        <v>203</v>
      </c>
      <c r="E69" s="3">
        <v>23</v>
      </c>
      <c r="F69" t="e">
        <f>VLOOKUP(C69,'Active 1'!C$21:E$98,3,FALSE)</f>
        <v>#N/A</v>
      </c>
    </row>
    <row r="70" spans="1:6">
      <c r="A70" t="s">
        <v>216</v>
      </c>
      <c r="B70" s="3" t="s">
        <v>89</v>
      </c>
      <c r="C70" s="18">
        <v>54400.3747</v>
      </c>
      <c r="D70" t="s">
        <v>203</v>
      </c>
      <c r="E70" s="3">
        <v>23</v>
      </c>
      <c r="F70" t="e">
        <f>VLOOKUP(C70,'Active 1'!C$21:E$98,3,FALSE)</f>
        <v>#N/A</v>
      </c>
    </row>
    <row r="71" spans="1:6">
      <c r="A71" t="s">
        <v>216</v>
      </c>
      <c r="B71" s="3" t="s">
        <v>92</v>
      </c>
      <c r="C71" s="18">
        <v>54433.410100000001</v>
      </c>
      <c r="D71" t="s">
        <v>203</v>
      </c>
      <c r="E71" s="3">
        <v>23</v>
      </c>
      <c r="F71" t="e">
        <f>VLOOKUP(C71,'Active 1'!C$21:E$98,3,FALSE)</f>
        <v>#N/A</v>
      </c>
    </row>
    <row r="72" spans="1:6">
      <c r="A72" t="s">
        <v>216</v>
      </c>
      <c r="B72" s="3" t="s">
        <v>92</v>
      </c>
      <c r="C72" s="18">
        <v>54433.410100000001</v>
      </c>
      <c r="D72" t="s">
        <v>203</v>
      </c>
      <c r="E72" s="3">
        <v>23</v>
      </c>
      <c r="F72" t="e">
        <f>VLOOKUP(C72,'Active 1'!C$21:E$98,3,FALSE)</f>
        <v>#N/A</v>
      </c>
    </row>
    <row r="73" spans="1:6">
      <c r="A73" t="s">
        <v>234</v>
      </c>
      <c r="B73" s="3" t="s">
        <v>89</v>
      </c>
      <c r="C73" s="18">
        <v>54515.373599999999</v>
      </c>
      <c r="D73" t="s">
        <v>204</v>
      </c>
      <c r="E73" s="3">
        <v>24</v>
      </c>
      <c r="F73" t="e">
        <f>VLOOKUP(C73,'Active 1'!C$21:E$98,3,FALSE)</f>
        <v>#N/A</v>
      </c>
    </row>
    <row r="74" spans="1:6">
      <c r="A74" t="s">
        <v>234</v>
      </c>
      <c r="B74" s="3" t="s">
        <v>89</v>
      </c>
      <c r="C74" s="18">
        <v>54515.373599999999</v>
      </c>
      <c r="D74" t="s">
        <v>204</v>
      </c>
      <c r="E74" s="3">
        <v>24</v>
      </c>
      <c r="F74" t="e">
        <f>VLOOKUP(C74,'Active 1'!C$21:E$98,3,FALSE)</f>
        <v>#N/A</v>
      </c>
    </row>
    <row r="75" spans="1:6">
      <c r="A75" t="s">
        <v>217</v>
      </c>
      <c r="B75" s="3" t="s">
        <v>89</v>
      </c>
      <c r="C75" s="18">
        <v>54845.6826</v>
      </c>
      <c r="D75" t="s">
        <v>204</v>
      </c>
      <c r="E75" s="3">
        <v>26</v>
      </c>
      <c r="F75" t="e">
        <f>VLOOKUP(C75,'Active 1'!C$21:E$98,3,FALSE)</f>
        <v>#N/A</v>
      </c>
    </row>
    <row r="76" spans="1:6">
      <c r="A76" t="s">
        <v>217</v>
      </c>
      <c r="B76" s="3" t="s">
        <v>89</v>
      </c>
      <c r="C76" s="18">
        <v>54845.6826</v>
      </c>
      <c r="D76" t="s">
        <v>204</v>
      </c>
      <c r="E76" s="3">
        <v>26</v>
      </c>
      <c r="F76" t="e">
        <f>VLOOKUP(C76,'Active 1'!C$21:E$98,3,FALSE)</f>
        <v>#N/A</v>
      </c>
    </row>
    <row r="77" spans="1:6">
      <c r="A77" t="s">
        <v>218</v>
      </c>
      <c r="B77" s="3" t="s">
        <v>89</v>
      </c>
      <c r="C77" s="18">
        <v>55158.854299999999</v>
      </c>
      <c r="D77" t="s">
        <v>204</v>
      </c>
      <c r="E77" s="3">
        <v>27</v>
      </c>
      <c r="F77" t="e">
        <f>VLOOKUP(C77,'Active 1'!C$21:E$98,3,FALSE)</f>
        <v>#N/A</v>
      </c>
    </row>
    <row r="78" spans="1:6">
      <c r="A78" t="s">
        <v>218</v>
      </c>
      <c r="B78" s="3" t="s">
        <v>89</v>
      </c>
      <c r="C78" s="18">
        <v>55158.854299999999</v>
      </c>
      <c r="D78" t="s">
        <v>204</v>
      </c>
      <c r="E78" s="3">
        <v>27</v>
      </c>
      <c r="F78" t="e">
        <f>VLOOKUP(C78,'Active 1'!C$21:E$98,3,FALSE)</f>
        <v>#N/A</v>
      </c>
    </row>
    <row r="79" spans="1:6">
      <c r="A79" t="s">
        <v>218</v>
      </c>
      <c r="B79" s="3" t="s">
        <v>92</v>
      </c>
      <c r="C79" s="18">
        <v>55169.863499999999</v>
      </c>
      <c r="D79" t="s">
        <v>204</v>
      </c>
      <c r="E79" s="3">
        <v>27</v>
      </c>
      <c r="F79" t="e">
        <f>VLOOKUP(C79,'Active 1'!C$21:E$98,3,FALSE)</f>
        <v>#N/A</v>
      </c>
    </row>
    <row r="80" spans="1:6">
      <c r="A80" t="s">
        <v>218</v>
      </c>
      <c r="B80" s="3" t="s">
        <v>92</v>
      </c>
      <c r="C80" s="18">
        <v>55169.863499999999</v>
      </c>
      <c r="D80" t="s">
        <v>204</v>
      </c>
      <c r="E80" s="3">
        <v>27</v>
      </c>
      <c r="F80" t="e">
        <f>VLOOKUP(C80,'Active 1'!C$21:E$98,3,FALSE)</f>
        <v>#N/A</v>
      </c>
    </row>
    <row r="81" spans="1:6">
      <c r="A81" t="s">
        <v>218</v>
      </c>
      <c r="B81" s="3" t="s">
        <v>89</v>
      </c>
      <c r="C81" s="18">
        <v>55185.768199999999</v>
      </c>
      <c r="D81" t="s">
        <v>204</v>
      </c>
      <c r="E81" s="3">
        <v>27</v>
      </c>
      <c r="F81" t="e">
        <f>VLOOKUP(C81,'Active 1'!C$21:E$98,3,FALSE)</f>
        <v>#N/A</v>
      </c>
    </row>
    <row r="82" spans="1:6">
      <c r="A82" t="s">
        <v>218</v>
      </c>
      <c r="B82" s="3" t="s">
        <v>89</v>
      </c>
      <c r="C82" s="18">
        <v>55185.768199999999</v>
      </c>
      <c r="D82" t="s">
        <v>204</v>
      </c>
      <c r="E82" s="3">
        <v>27</v>
      </c>
      <c r="F82" t="e">
        <f>VLOOKUP(C82,'Active 1'!C$21:E$98,3,FALSE)</f>
        <v>#N/A</v>
      </c>
    </row>
    <row r="83" spans="1:6">
      <c r="A83" t="s">
        <v>205</v>
      </c>
      <c r="B83" s="3" t="s">
        <v>92</v>
      </c>
      <c r="C83" s="83">
        <v>47565.373699999996</v>
      </c>
      <c r="D83" t="s">
        <v>203</v>
      </c>
      <c r="E83" s="3">
        <v>1</v>
      </c>
      <c r="F83">
        <f>VLOOKUP(C83,'Active 1'!C$21:E$98,3,FALSE)</f>
        <v>-3386.9880613204532</v>
      </c>
    </row>
    <row r="84" spans="1:6">
      <c r="A84" t="s">
        <v>205</v>
      </c>
      <c r="B84" s="3" t="s">
        <v>89</v>
      </c>
      <c r="C84" s="83">
        <v>47823.504800000002</v>
      </c>
      <c r="D84" t="s">
        <v>203</v>
      </c>
      <c r="E84" s="3">
        <v>1</v>
      </c>
      <c r="F84">
        <f>VLOOKUP(C84,'Active 1'!C$21:E$98,3,FALSE)</f>
        <v>-3281.4886095981069</v>
      </c>
    </row>
    <row r="85" spans="1:6">
      <c r="A85" t="s">
        <v>205</v>
      </c>
      <c r="B85" s="3" t="s">
        <v>89</v>
      </c>
      <c r="C85" s="83">
        <v>47840.635999999999</v>
      </c>
      <c r="D85" t="s">
        <v>203</v>
      </c>
      <c r="E85" s="3">
        <v>1</v>
      </c>
      <c r="F85">
        <f>VLOOKUP(C85,'Active 1'!C$21:E$98,3,FALSE)</f>
        <v>-3274.4870037964602</v>
      </c>
    </row>
    <row r="86" spans="1:6">
      <c r="A86" t="s">
        <v>205</v>
      </c>
      <c r="B86" s="3" t="s">
        <v>89</v>
      </c>
      <c r="C86" s="83">
        <v>47850.421000000002</v>
      </c>
      <c r="D86" t="s">
        <v>203</v>
      </c>
      <c r="E86" s="3">
        <v>1</v>
      </c>
      <c r="F86">
        <f>VLOOKUP(C86,'Active 1'!C$21:E$98,3,FALSE)</f>
        <v>-3270.4878261107669</v>
      </c>
    </row>
    <row r="87" spans="1:6">
      <c r="A87" t="s">
        <v>205</v>
      </c>
      <c r="B87" s="3" t="s">
        <v>89</v>
      </c>
      <c r="C87" s="83">
        <v>47943.4012</v>
      </c>
      <c r="D87" t="s">
        <v>203</v>
      </c>
      <c r="E87" s="3">
        <v>1</v>
      </c>
      <c r="F87">
        <f>VLOOKUP(C87,'Active 1'!C$21:E$98,3,FALSE)</f>
        <v>-3232.4863604949087</v>
      </c>
    </row>
    <row r="88" spans="1:6">
      <c r="A88" t="s">
        <v>205</v>
      </c>
      <c r="B88" s="3" t="s">
        <v>89</v>
      </c>
      <c r="C88" s="83">
        <v>48222.326800000003</v>
      </c>
      <c r="D88" t="s">
        <v>203</v>
      </c>
      <c r="E88" s="3">
        <v>1</v>
      </c>
      <c r="F88">
        <f>VLOOKUP(C88,'Active 1'!C$21:E$98,3,FALSE)</f>
        <v>-3118.4880942211971</v>
      </c>
    </row>
    <row r="89" spans="1:6">
      <c r="A89" t="s">
        <v>238</v>
      </c>
      <c r="B89" s="3" t="s">
        <v>89</v>
      </c>
      <c r="C89" s="83">
        <v>48222.327599999997</v>
      </c>
      <c r="D89" t="s">
        <v>203</v>
      </c>
      <c r="E89" s="3">
        <v>2</v>
      </c>
      <c r="F89">
        <f>VLOOKUP(C89,'Active 1'!C$21:E$98,3,FALSE)</f>
        <v>-3118.4877672572597</v>
      </c>
    </row>
    <row r="90" spans="1:6">
      <c r="A90" t="s">
        <v>238</v>
      </c>
      <c r="B90" s="3" t="s">
        <v>92</v>
      </c>
      <c r="C90" s="83">
        <v>48299.400399999999</v>
      </c>
      <c r="D90" t="s">
        <v>203</v>
      </c>
      <c r="E90" s="3">
        <v>2</v>
      </c>
      <c r="F90">
        <f>VLOOKUP(C90,'Active 1'!C$21:E$98,3,FALSE)</f>
        <v>-3086.9877343565126</v>
      </c>
    </row>
    <row r="91" spans="1:6">
      <c r="A91" t="s">
        <v>225</v>
      </c>
      <c r="B91" s="3" t="s">
        <v>89</v>
      </c>
      <c r="C91" s="83">
        <v>48606.466899999999</v>
      </c>
      <c r="D91" t="s">
        <v>203</v>
      </c>
      <c r="E91" s="3">
        <v>3</v>
      </c>
      <c r="F91">
        <f>VLOOKUP(C91,'Active 1'!C$21:E$98,3,FALSE)</f>
        <v>-2961.488143674494</v>
      </c>
    </row>
    <row r="92" spans="1:6">
      <c r="A92" t="s">
        <v>225</v>
      </c>
      <c r="B92" s="3" t="s">
        <v>89</v>
      </c>
      <c r="C92" s="83">
        <v>48650.505799999999</v>
      </c>
      <c r="D92" t="s">
        <v>203</v>
      </c>
      <c r="E92" s="3">
        <v>3</v>
      </c>
      <c r="F92">
        <f>VLOOKUP(C92,'Active 1'!C$21:E$98,3,FALSE)</f>
        <v>-2943.4892283773638</v>
      </c>
    </row>
    <row r="93" spans="1:6">
      <c r="A93" t="s">
        <v>226</v>
      </c>
      <c r="B93" s="3" t="s">
        <v>92</v>
      </c>
      <c r="C93" s="83">
        <v>49060.324699999997</v>
      </c>
      <c r="D93" t="s">
        <v>203</v>
      </c>
      <c r="E93" s="3">
        <v>4</v>
      </c>
      <c r="F93">
        <f>VLOOKUP(C93,'Active 1'!C$21:E$98,3,FALSE)</f>
        <v>-2775.994225816828</v>
      </c>
    </row>
    <row r="94" spans="1:6">
      <c r="A94" t="s">
        <v>227</v>
      </c>
      <c r="B94" s="3" t="s">
        <v>89</v>
      </c>
      <c r="C94" s="83">
        <v>49372.265700000004</v>
      </c>
      <c r="D94" t="s">
        <v>203</v>
      </c>
      <c r="E94" s="3">
        <v>5</v>
      </c>
      <c r="F94">
        <f>VLOOKUP(C94,'Active 1'!C$21:E$98,3,FALSE)</f>
        <v>-2648.5024029806013</v>
      </c>
    </row>
    <row r="95" spans="1:6">
      <c r="A95" t="s">
        <v>228</v>
      </c>
      <c r="B95" s="3" t="s">
        <v>92</v>
      </c>
      <c r="C95" s="83">
        <v>49625.503100000002</v>
      </c>
      <c r="D95" t="s">
        <v>203</v>
      </c>
      <c r="E95" s="3">
        <v>6</v>
      </c>
      <c r="F95">
        <f>VLOOKUP(C95,'Active 1'!C$21:E$98,3,FALSE)</f>
        <v>-2545.0030305470136</v>
      </c>
    </row>
    <row r="96" spans="1:6">
      <c r="A96" t="s">
        <v>229</v>
      </c>
      <c r="B96" s="3" t="s">
        <v>89</v>
      </c>
      <c r="C96" s="83">
        <v>49761.304600000003</v>
      </c>
      <c r="D96" t="s">
        <v>203</v>
      </c>
      <c r="E96" s="3">
        <v>7</v>
      </c>
      <c r="F96">
        <f>VLOOKUP(C96,'Active 1'!C$21:E$98,3,FALSE)</f>
        <v>-2489.5002887500273</v>
      </c>
    </row>
    <row r="97" spans="1:6">
      <c r="A97" t="s">
        <v>207</v>
      </c>
      <c r="B97" s="3" t="s">
        <v>89</v>
      </c>
      <c r="C97" s="83">
        <v>51373.739000000001</v>
      </c>
      <c r="D97" t="s">
        <v>204</v>
      </c>
      <c r="E97" s="3">
        <v>11</v>
      </c>
      <c r="F97">
        <f>VLOOKUP(C97,'Active 1'!C$21:E$98,3,FALSE)</f>
        <v>-1830.4904091258895</v>
      </c>
    </row>
    <row r="98" spans="1:6">
      <c r="A98" t="s">
        <v>205</v>
      </c>
      <c r="B98" s="3" t="s">
        <v>92</v>
      </c>
      <c r="C98" s="83">
        <v>47565.373699999996</v>
      </c>
      <c r="D98" t="s">
        <v>203</v>
      </c>
      <c r="E98" s="3">
        <v>1</v>
      </c>
      <c r="F98">
        <f>VLOOKUP(C98,'Active 1'!C$21:E$98,3,FALSE)</f>
        <v>-3386.9880613204532</v>
      </c>
    </row>
    <row r="99" spans="1:6">
      <c r="A99" t="s">
        <v>205</v>
      </c>
      <c r="B99" s="3" t="s">
        <v>89</v>
      </c>
      <c r="C99" s="83">
        <v>47823.504800000002</v>
      </c>
      <c r="D99" t="s">
        <v>203</v>
      </c>
      <c r="E99" s="3">
        <v>1</v>
      </c>
      <c r="F99">
        <f>VLOOKUP(C99,'Active 1'!C$21:E$98,3,FALSE)</f>
        <v>-3281.4886095981069</v>
      </c>
    </row>
    <row r="100" spans="1:6">
      <c r="A100" t="s">
        <v>205</v>
      </c>
      <c r="B100" s="3" t="s">
        <v>89</v>
      </c>
      <c r="C100" s="83">
        <v>47840.635999999999</v>
      </c>
      <c r="D100" t="s">
        <v>203</v>
      </c>
      <c r="E100" s="3">
        <v>1</v>
      </c>
      <c r="F100">
        <f>VLOOKUP(C100,'Active 1'!C$21:E$98,3,FALSE)</f>
        <v>-3274.4870037964602</v>
      </c>
    </row>
    <row r="101" spans="1:6">
      <c r="A101" t="s">
        <v>205</v>
      </c>
      <c r="B101" s="3" t="s">
        <v>89</v>
      </c>
      <c r="C101" s="83">
        <v>47850.421000000002</v>
      </c>
      <c r="D101" t="s">
        <v>203</v>
      </c>
      <c r="E101" s="3">
        <v>1</v>
      </c>
      <c r="F101">
        <f>VLOOKUP(C101,'Active 1'!C$21:E$98,3,FALSE)</f>
        <v>-3270.4878261107669</v>
      </c>
    </row>
    <row r="102" spans="1:6">
      <c r="A102" t="s">
        <v>205</v>
      </c>
      <c r="B102" s="3" t="s">
        <v>89</v>
      </c>
      <c r="C102" s="83">
        <v>47943.4012</v>
      </c>
      <c r="D102" t="s">
        <v>203</v>
      </c>
      <c r="E102" s="3">
        <v>1</v>
      </c>
      <c r="F102">
        <f>VLOOKUP(C102,'Active 1'!C$21:E$98,3,FALSE)</f>
        <v>-3232.4863604949087</v>
      </c>
    </row>
    <row r="103" spans="1:6">
      <c r="A103" t="s">
        <v>205</v>
      </c>
      <c r="B103" s="3" t="s">
        <v>89</v>
      </c>
      <c r="C103" s="83">
        <v>48222.326800000003</v>
      </c>
      <c r="D103" t="s">
        <v>203</v>
      </c>
      <c r="E103" s="3">
        <v>1</v>
      </c>
      <c r="F103">
        <f>VLOOKUP(C103,'Active 1'!C$21:E$98,3,FALSE)</f>
        <v>-3118.4880942211971</v>
      </c>
    </row>
    <row r="104" spans="1:6">
      <c r="A104" t="s">
        <v>238</v>
      </c>
      <c r="B104" s="3" t="s">
        <v>89</v>
      </c>
      <c r="C104" s="83">
        <v>48222.327599999997</v>
      </c>
      <c r="D104" t="s">
        <v>203</v>
      </c>
      <c r="E104" s="3">
        <v>2</v>
      </c>
      <c r="F104">
        <f>VLOOKUP(C104,'Active 1'!C$21:E$98,3,FALSE)</f>
        <v>-3118.4877672572597</v>
      </c>
    </row>
    <row r="105" spans="1:6">
      <c r="A105" t="s">
        <v>238</v>
      </c>
      <c r="B105" s="3" t="s">
        <v>92</v>
      </c>
      <c r="C105" s="83">
        <v>48299.400399999999</v>
      </c>
      <c r="D105" t="s">
        <v>203</v>
      </c>
      <c r="E105" s="3">
        <v>2</v>
      </c>
      <c r="F105">
        <f>VLOOKUP(C105,'Active 1'!C$21:E$98,3,FALSE)</f>
        <v>-3086.9877343565126</v>
      </c>
    </row>
    <row r="106" spans="1:6">
      <c r="A106" t="s">
        <v>225</v>
      </c>
      <c r="B106" s="3" t="s">
        <v>89</v>
      </c>
      <c r="C106" s="83">
        <v>48606.466899999999</v>
      </c>
      <c r="D106" t="s">
        <v>203</v>
      </c>
      <c r="E106" s="3">
        <v>3</v>
      </c>
      <c r="F106">
        <f>VLOOKUP(C106,'Active 1'!C$21:E$98,3,FALSE)</f>
        <v>-2961.488143674494</v>
      </c>
    </row>
    <row r="107" spans="1:6">
      <c r="A107" t="s">
        <v>225</v>
      </c>
      <c r="B107" s="3" t="s">
        <v>89</v>
      </c>
      <c r="C107" s="83">
        <v>48650.505799999999</v>
      </c>
      <c r="D107" t="s">
        <v>203</v>
      </c>
      <c r="E107" s="3">
        <v>3</v>
      </c>
      <c r="F107">
        <f>VLOOKUP(C107,'Active 1'!C$21:E$98,3,FALSE)</f>
        <v>-2943.4892283773638</v>
      </c>
    </row>
    <row r="108" spans="1:6">
      <c r="A108" t="s">
        <v>226</v>
      </c>
      <c r="B108" s="3" t="s">
        <v>92</v>
      </c>
      <c r="C108" s="83">
        <v>49060.324699999997</v>
      </c>
      <c r="D108" t="s">
        <v>203</v>
      </c>
      <c r="E108" s="3">
        <v>4</v>
      </c>
      <c r="F108">
        <f>VLOOKUP(C108,'Active 1'!C$21:E$98,3,FALSE)</f>
        <v>-2775.994225816828</v>
      </c>
    </row>
    <row r="109" spans="1:6">
      <c r="A109" t="s">
        <v>227</v>
      </c>
      <c r="B109" s="3" t="s">
        <v>89</v>
      </c>
      <c r="C109" s="83">
        <v>49372.265700000004</v>
      </c>
      <c r="D109" t="s">
        <v>203</v>
      </c>
      <c r="E109" s="3">
        <v>5</v>
      </c>
      <c r="F109">
        <f>VLOOKUP(C109,'Active 1'!C$21:E$98,3,FALSE)</f>
        <v>-2648.5024029806013</v>
      </c>
    </row>
    <row r="110" spans="1:6">
      <c r="A110" t="s">
        <v>228</v>
      </c>
      <c r="B110" s="3" t="s">
        <v>92</v>
      </c>
      <c r="C110" s="83">
        <v>49625.503100000002</v>
      </c>
      <c r="D110" t="s">
        <v>203</v>
      </c>
      <c r="E110" s="3">
        <v>6</v>
      </c>
      <c r="F110">
        <f>VLOOKUP(C110,'Active 1'!C$21:E$98,3,FALSE)</f>
        <v>-2545.0030305470136</v>
      </c>
    </row>
    <row r="111" spans="1:6">
      <c r="A111" t="s">
        <v>229</v>
      </c>
      <c r="B111" s="3" t="s">
        <v>89</v>
      </c>
      <c r="C111" s="83">
        <v>49761.304600000003</v>
      </c>
      <c r="D111" t="s">
        <v>203</v>
      </c>
      <c r="E111" s="3">
        <v>7</v>
      </c>
      <c r="F111">
        <f>VLOOKUP(C111,'Active 1'!C$21:E$98,3,FALSE)</f>
        <v>-2489.5002887500273</v>
      </c>
    </row>
    <row r="112" spans="1:6">
      <c r="A112" t="s">
        <v>207</v>
      </c>
      <c r="B112" s="3" t="s">
        <v>89</v>
      </c>
      <c r="C112" s="83">
        <v>51373.739000000001</v>
      </c>
      <c r="D112" t="s">
        <v>204</v>
      </c>
      <c r="E112" s="3">
        <v>11</v>
      </c>
      <c r="F112">
        <f>VLOOKUP(C112,'Active 1'!C$21:E$98,3,FALSE)</f>
        <v>-1830.4904091258895</v>
      </c>
    </row>
    <row r="113" spans="1:6">
      <c r="A113" t="s">
        <v>215</v>
      </c>
      <c r="B113" s="3" t="s">
        <v>92</v>
      </c>
      <c r="C113" s="18">
        <v>54193.631600000001</v>
      </c>
      <c r="D113" t="s">
        <v>204</v>
      </c>
      <c r="E113" s="3">
        <v>22</v>
      </c>
      <c r="F113" t="e">
        <f>VLOOKUP(C113,'Active 1'!C$21:E$98,3,FALSE)</f>
        <v>#N/A</v>
      </c>
    </row>
    <row r="114" spans="1:6">
      <c r="A114" t="s">
        <v>215</v>
      </c>
      <c r="B114" s="3" t="s">
        <v>89</v>
      </c>
      <c r="C114" s="18">
        <v>54402.823700000001</v>
      </c>
      <c r="D114" t="s">
        <v>204</v>
      </c>
      <c r="E114" s="3">
        <v>22</v>
      </c>
      <c r="F114" t="e">
        <f>VLOOKUP(C114,'Active 1'!C$21:E$98,3,FALSE)</f>
        <v>#N/A</v>
      </c>
    </row>
    <row r="115" spans="1:6">
      <c r="A115" t="s">
        <v>215</v>
      </c>
      <c r="B115" s="3" t="s">
        <v>92</v>
      </c>
      <c r="C115" s="18">
        <v>54408.942300000002</v>
      </c>
      <c r="D115" t="s">
        <v>204</v>
      </c>
      <c r="E115" s="3">
        <v>22</v>
      </c>
      <c r="F115" t="e">
        <f>VLOOKUP(C115,'Active 1'!C$21:E$98,3,FALSE)</f>
        <v>#N/A</v>
      </c>
    </row>
    <row r="116" spans="1:6">
      <c r="A116" t="s">
        <v>215</v>
      </c>
      <c r="B116" s="3" t="s">
        <v>89</v>
      </c>
      <c r="C116" s="18">
        <v>54764.939200000001</v>
      </c>
      <c r="D116" t="s">
        <v>204</v>
      </c>
      <c r="E116" s="3">
        <v>22</v>
      </c>
      <c r="F116" t="e">
        <f>VLOOKUP(C116,'Active 1'!C$21:E$98,3,FALSE)</f>
        <v>#N/A</v>
      </c>
    </row>
    <row r="117" spans="1:6">
      <c r="A117" t="s">
        <v>215</v>
      </c>
      <c r="B117" s="3" t="s">
        <v>89</v>
      </c>
      <c r="C117" s="18">
        <v>54764.939899999998</v>
      </c>
      <c r="D117" t="s">
        <v>204</v>
      </c>
      <c r="E117" s="3">
        <v>22</v>
      </c>
      <c r="F117" t="e">
        <f>VLOOKUP(C117,'Active 1'!C$21:E$98,3,FALSE)</f>
        <v>#N/A</v>
      </c>
    </row>
    <row r="118" spans="1:6">
      <c r="A118" t="s">
        <v>215</v>
      </c>
      <c r="B118" s="3" t="s">
        <v>89</v>
      </c>
      <c r="C118" s="18">
        <v>54774.726499999997</v>
      </c>
      <c r="D118" t="s">
        <v>204</v>
      </c>
      <c r="E118" s="3">
        <v>22</v>
      </c>
      <c r="F118" t="e">
        <f>VLOOKUP(C118,'Active 1'!C$21:E$98,3,FALSE)</f>
        <v>#N/A</v>
      </c>
    </row>
    <row r="119" spans="1:6">
      <c r="A119" t="s">
        <v>215</v>
      </c>
      <c r="B119" s="3" t="s">
        <v>89</v>
      </c>
      <c r="C119" s="18">
        <v>54786.962099999997</v>
      </c>
      <c r="D119" t="s">
        <v>204</v>
      </c>
      <c r="E119" s="3">
        <v>22</v>
      </c>
      <c r="F119" t="e">
        <f>VLOOKUP(C119,'Active 1'!C$21:E$98,3,FALSE)</f>
        <v>#N/A</v>
      </c>
    </row>
    <row r="120" spans="1:6">
      <c r="A120" t="s">
        <v>215</v>
      </c>
      <c r="B120" s="3" t="s">
        <v>89</v>
      </c>
      <c r="C120" s="18">
        <v>54801.6414</v>
      </c>
      <c r="D120" t="s">
        <v>204</v>
      </c>
      <c r="E120" s="3">
        <v>22</v>
      </c>
      <c r="F120" t="e">
        <f>VLOOKUP(C120,'Active 1'!C$21:E$98,3,FALSE)</f>
        <v>#N/A</v>
      </c>
    </row>
    <row r="121" spans="1:6">
      <c r="A121" t="s">
        <v>215</v>
      </c>
      <c r="B121" s="3" t="s">
        <v>92</v>
      </c>
      <c r="C121" s="18">
        <v>54812.652300000002</v>
      </c>
      <c r="D121" t="s">
        <v>204</v>
      </c>
      <c r="E121" s="3">
        <v>22</v>
      </c>
      <c r="F121" t="e">
        <f>VLOOKUP(C121,'Active 1'!C$21:E$98,3,FALSE)</f>
        <v>#N/A</v>
      </c>
    </row>
    <row r="122" spans="1:6">
      <c r="A122" t="s">
        <v>235</v>
      </c>
      <c r="B122" s="3" t="s">
        <v>89</v>
      </c>
      <c r="C122" s="18">
        <v>54816.322200000002</v>
      </c>
      <c r="D122" t="s">
        <v>204</v>
      </c>
      <c r="E122" s="3">
        <v>25</v>
      </c>
      <c r="F122" t="e">
        <f>VLOOKUP(C122,'Active 1'!C$21:E$98,3,FALSE)</f>
        <v>#N/A</v>
      </c>
    </row>
    <row r="123" spans="1:6">
      <c r="A123" t="s">
        <v>215</v>
      </c>
      <c r="B123" s="3" t="s">
        <v>89</v>
      </c>
      <c r="C123" s="18">
        <v>54840.787400000001</v>
      </c>
      <c r="D123" t="s">
        <v>204</v>
      </c>
      <c r="E123" s="3">
        <v>22</v>
      </c>
      <c r="F123" t="e">
        <f>VLOOKUP(C123,'Active 1'!C$21:E$98,3,FALSE)</f>
        <v>#N/A</v>
      </c>
    </row>
    <row r="124" spans="1:6">
      <c r="A124" t="s">
        <v>215</v>
      </c>
      <c r="B124" s="3" t="s">
        <v>89</v>
      </c>
      <c r="C124" s="18">
        <v>54840.788399999998</v>
      </c>
      <c r="D124" t="s">
        <v>204</v>
      </c>
      <c r="E124" s="3">
        <v>22</v>
      </c>
      <c r="F124" t="e">
        <f>VLOOKUP(C124,'Active 1'!C$21:E$98,3,FALSE)</f>
        <v>#N/A</v>
      </c>
    </row>
    <row r="125" spans="1:6">
      <c r="A125" t="s">
        <v>215</v>
      </c>
      <c r="B125" s="3" t="s">
        <v>89</v>
      </c>
      <c r="C125" s="18">
        <v>54845.680200000003</v>
      </c>
      <c r="D125" t="s">
        <v>204</v>
      </c>
      <c r="E125" s="3">
        <v>22</v>
      </c>
      <c r="F125" t="e">
        <f>VLOOKUP(C125,'Active 1'!C$21:E$98,3,FALSE)</f>
        <v>#N/A</v>
      </c>
    </row>
    <row r="126" spans="1:6">
      <c r="A126" t="s">
        <v>215</v>
      </c>
      <c r="B126" s="3" t="s">
        <v>89</v>
      </c>
      <c r="C126" s="18">
        <v>54867.701800000003</v>
      </c>
      <c r="D126" t="s">
        <v>204</v>
      </c>
      <c r="E126" s="3">
        <v>22</v>
      </c>
      <c r="F126" t="e">
        <f>VLOOKUP(C126,'Active 1'!C$21:E$98,3,FALSE)</f>
        <v>#N/A</v>
      </c>
    </row>
    <row r="127" spans="1:6">
      <c r="A127" t="s">
        <v>215</v>
      </c>
      <c r="B127" s="3" t="s">
        <v>89</v>
      </c>
      <c r="C127" s="18">
        <v>54867.702400000002</v>
      </c>
      <c r="D127" t="s">
        <v>204</v>
      </c>
      <c r="E127" s="3">
        <v>22</v>
      </c>
      <c r="F127" t="e">
        <f>VLOOKUP(C127,'Active 1'!C$21:E$98,3,FALSE)</f>
        <v>#N/A</v>
      </c>
    </row>
    <row r="128" spans="1:6">
      <c r="A128" t="s">
        <v>215</v>
      </c>
      <c r="B128" s="3" t="s">
        <v>92</v>
      </c>
      <c r="C128" s="18">
        <v>54193.631600000001</v>
      </c>
      <c r="D128" t="s">
        <v>204</v>
      </c>
      <c r="E128" s="3">
        <v>22</v>
      </c>
      <c r="F128" t="e">
        <f>VLOOKUP(C128,'Active 1'!C$21:E$98,3,FALSE)</f>
        <v>#N/A</v>
      </c>
    </row>
    <row r="129" spans="1:6">
      <c r="A129" t="s">
        <v>215</v>
      </c>
      <c r="B129" s="3" t="s">
        <v>89</v>
      </c>
      <c r="C129" s="18">
        <v>54402.823700000001</v>
      </c>
      <c r="D129" t="s">
        <v>204</v>
      </c>
      <c r="E129" s="3">
        <v>22</v>
      </c>
      <c r="F129" t="e">
        <f>VLOOKUP(C129,'Active 1'!C$21:E$98,3,FALSE)</f>
        <v>#N/A</v>
      </c>
    </row>
    <row r="130" spans="1:6">
      <c r="A130" t="s">
        <v>215</v>
      </c>
      <c r="B130" s="3" t="s">
        <v>92</v>
      </c>
      <c r="C130" s="18">
        <v>54408.942300000002</v>
      </c>
      <c r="D130" t="s">
        <v>204</v>
      </c>
      <c r="E130" s="3">
        <v>22</v>
      </c>
      <c r="F130" t="e">
        <f>VLOOKUP(C130,'Active 1'!C$21:E$98,3,FALSE)</f>
        <v>#N/A</v>
      </c>
    </row>
    <row r="131" spans="1:6">
      <c r="A131" t="s">
        <v>215</v>
      </c>
      <c r="B131" s="3" t="s">
        <v>89</v>
      </c>
      <c r="C131" s="18">
        <v>54764.939200000001</v>
      </c>
      <c r="D131" t="s">
        <v>204</v>
      </c>
      <c r="E131" s="3">
        <v>22</v>
      </c>
      <c r="F131" t="e">
        <f>VLOOKUP(C131,'Active 1'!C$21:E$98,3,FALSE)</f>
        <v>#N/A</v>
      </c>
    </row>
    <row r="132" spans="1:6">
      <c r="A132" t="s">
        <v>215</v>
      </c>
      <c r="B132" s="3" t="s">
        <v>89</v>
      </c>
      <c r="C132" s="18">
        <v>54764.939899999998</v>
      </c>
      <c r="D132" t="s">
        <v>204</v>
      </c>
      <c r="E132" s="3">
        <v>22</v>
      </c>
      <c r="F132" t="e">
        <f>VLOOKUP(C132,'Active 1'!C$21:E$98,3,FALSE)</f>
        <v>#N/A</v>
      </c>
    </row>
    <row r="133" spans="1:6">
      <c r="A133" t="s">
        <v>215</v>
      </c>
      <c r="B133" s="3" t="s">
        <v>89</v>
      </c>
      <c r="C133" s="18">
        <v>54774.726499999997</v>
      </c>
      <c r="D133" t="s">
        <v>204</v>
      </c>
      <c r="E133" s="3">
        <v>22</v>
      </c>
      <c r="F133" t="e">
        <f>VLOOKUP(C133,'Active 1'!C$21:E$98,3,FALSE)</f>
        <v>#N/A</v>
      </c>
    </row>
    <row r="134" spans="1:6">
      <c r="A134" t="s">
        <v>215</v>
      </c>
      <c r="B134" s="3" t="s">
        <v>89</v>
      </c>
      <c r="C134" s="18">
        <v>54786.962099999997</v>
      </c>
      <c r="D134" t="s">
        <v>204</v>
      </c>
      <c r="E134" s="3">
        <v>22</v>
      </c>
      <c r="F134" t="e">
        <f>VLOOKUP(C134,'Active 1'!C$21:E$98,3,FALSE)</f>
        <v>#N/A</v>
      </c>
    </row>
    <row r="135" spans="1:6">
      <c r="A135" t="s">
        <v>215</v>
      </c>
      <c r="B135" s="3" t="s">
        <v>89</v>
      </c>
      <c r="C135" s="18">
        <v>54801.6414</v>
      </c>
      <c r="D135" t="s">
        <v>204</v>
      </c>
      <c r="E135" s="3">
        <v>22</v>
      </c>
      <c r="F135" t="e">
        <f>VLOOKUP(C135,'Active 1'!C$21:E$98,3,FALSE)</f>
        <v>#N/A</v>
      </c>
    </row>
    <row r="136" spans="1:6">
      <c r="A136" t="s">
        <v>215</v>
      </c>
      <c r="B136" s="3" t="s">
        <v>92</v>
      </c>
      <c r="C136" s="18">
        <v>54812.652300000002</v>
      </c>
      <c r="D136" t="s">
        <v>204</v>
      </c>
      <c r="E136" s="3">
        <v>22</v>
      </c>
      <c r="F136" t="e">
        <f>VLOOKUP(C136,'Active 1'!C$21:E$98,3,FALSE)</f>
        <v>#N/A</v>
      </c>
    </row>
    <row r="137" spans="1:6">
      <c r="A137" t="s">
        <v>235</v>
      </c>
      <c r="B137" s="3" t="s">
        <v>89</v>
      </c>
      <c r="C137" s="18">
        <v>54816.322200000002</v>
      </c>
      <c r="D137" t="s">
        <v>204</v>
      </c>
      <c r="E137" s="3">
        <v>25</v>
      </c>
      <c r="F137" t="e">
        <f>VLOOKUP(C137,'Active 1'!C$21:E$98,3,FALSE)</f>
        <v>#N/A</v>
      </c>
    </row>
    <row r="138" spans="1:6">
      <c r="A138" t="s">
        <v>215</v>
      </c>
      <c r="B138" s="3" t="s">
        <v>89</v>
      </c>
      <c r="C138" s="18">
        <v>54840.787400000001</v>
      </c>
      <c r="D138" t="s">
        <v>204</v>
      </c>
      <c r="E138" s="3">
        <v>22</v>
      </c>
      <c r="F138" t="e">
        <f>VLOOKUP(C138,'Active 1'!C$21:E$98,3,FALSE)</f>
        <v>#N/A</v>
      </c>
    </row>
    <row r="139" spans="1:6">
      <c r="A139" t="s">
        <v>215</v>
      </c>
      <c r="B139" s="3" t="s">
        <v>89</v>
      </c>
      <c r="C139" s="18">
        <v>54840.788399999998</v>
      </c>
      <c r="D139" t="s">
        <v>204</v>
      </c>
      <c r="E139" s="3">
        <v>22</v>
      </c>
      <c r="F139" t="e">
        <f>VLOOKUP(C139,'Active 1'!C$21:E$98,3,FALSE)</f>
        <v>#N/A</v>
      </c>
    </row>
    <row r="140" spans="1:6">
      <c r="A140" t="s">
        <v>215</v>
      </c>
      <c r="B140" s="3" t="s">
        <v>89</v>
      </c>
      <c r="C140" s="18">
        <v>54845.680200000003</v>
      </c>
      <c r="D140" t="s">
        <v>204</v>
      </c>
      <c r="E140" s="3">
        <v>22</v>
      </c>
      <c r="F140" t="e">
        <f>VLOOKUP(C140,'Active 1'!C$21:E$98,3,FALSE)</f>
        <v>#N/A</v>
      </c>
    </row>
    <row r="141" spans="1:6">
      <c r="A141" t="s">
        <v>215</v>
      </c>
      <c r="B141" s="3" t="s">
        <v>89</v>
      </c>
      <c r="C141" s="18">
        <v>54867.701800000003</v>
      </c>
      <c r="D141" t="s">
        <v>204</v>
      </c>
      <c r="E141" s="3">
        <v>22</v>
      </c>
      <c r="F141" t="e">
        <f>VLOOKUP(C141,'Active 1'!C$21:E$98,3,FALSE)</f>
        <v>#N/A</v>
      </c>
    </row>
    <row r="142" spans="1:6">
      <c r="A142" t="s">
        <v>215</v>
      </c>
      <c r="B142" s="3" t="s">
        <v>89</v>
      </c>
      <c r="C142" s="18">
        <v>54867.702400000002</v>
      </c>
      <c r="D142" t="s">
        <v>204</v>
      </c>
      <c r="E142" s="3">
        <v>22</v>
      </c>
      <c r="F142" t="e">
        <f>VLOOKUP(C142,'Active 1'!C$21:E$98,3,FALSE)</f>
        <v>#N/A</v>
      </c>
    </row>
  </sheetData>
  <phoneticPr fontId="7" type="noConversion"/>
  <pageMargins left="0.75" right="0.75" top="1" bottom="1" header="0.5" footer="0.5"/>
  <pageSetup orientation="portrait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342"/>
  <sheetViews>
    <sheetView workbookViewId="0"/>
  </sheetViews>
  <sheetFormatPr defaultRowHeight="12.75"/>
  <cols>
    <col min="2" max="2" width="10.140625" customWidth="1"/>
  </cols>
  <sheetData>
    <row r="1" spans="1:20" ht="18">
      <c r="A1" s="38" t="s">
        <v>104</v>
      </c>
      <c r="B1" s="39"/>
      <c r="C1" s="39"/>
      <c r="D1" s="40" t="s">
        <v>105</v>
      </c>
      <c r="E1" s="39"/>
      <c r="F1" s="39"/>
      <c r="G1" s="39"/>
      <c r="H1" s="39"/>
      <c r="K1" s="41" t="s">
        <v>106</v>
      </c>
      <c r="L1" s="39" t="s">
        <v>107</v>
      </c>
      <c r="M1" s="39">
        <f ca="1">F18*H18-G18*G18</f>
        <v>4.1295229246763633E-4</v>
      </c>
      <c r="N1" s="39"/>
      <c r="O1" s="39"/>
      <c r="P1" s="39"/>
      <c r="Q1" s="39"/>
      <c r="R1" s="39">
        <v>1</v>
      </c>
      <c r="S1" s="39" t="s">
        <v>108</v>
      </c>
      <c r="T1" s="39"/>
    </row>
    <row r="2" spans="1:20">
      <c r="A2" s="39"/>
      <c r="B2" s="39"/>
      <c r="C2" s="39"/>
      <c r="D2" s="39"/>
      <c r="E2" s="39"/>
      <c r="F2" s="39"/>
      <c r="G2" s="39"/>
      <c r="H2" s="39"/>
      <c r="K2" s="41" t="s">
        <v>109</v>
      </c>
      <c r="L2" s="39" t="s">
        <v>110</v>
      </c>
      <c r="M2" s="39">
        <f ca="1">+D18*H18-F18*G18</f>
        <v>6.815397400451853E-3</v>
      </c>
      <c r="N2" s="39"/>
      <c r="O2" s="39"/>
      <c r="P2" s="39"/>
      <c r="Q2" s="39"/>
      <c r="R2" s="39">
        <v>2</v>
      </c>
      <c r="S2" s="39" t="s">
        <v>75</v>
      </c>
      <c r="T2" s="39"/>
    </row>
    <row r="3" spans="1:20" ht="13.5" thickBot="1">
      <c r="A3" s="39" t="s">
        <v>111</v>
      </c>
      <c r="B3" s="39" t="s">
        <v>112</v>
      </c>
      <c r="C3" s="39"/>
      <c r="D3" s="39"/>
      <c r="E3" s="42" t="s">
        <v>113</v>
      </c>
      <c r="F3" s="42" t="s">
        <v>114</v>
      </c>
      <c r="G3" s="42" t="s">
        <v>115</v>
      </c>
      <c r="H3" s="42" t="s">
        <v>116</v>
      </c>
      <c r="K3" s="41" t="s">
        <v>117</v>
      </c>
      <c r="L3" s="39" t="s">
        <v>118</v>
      </c>
      <c r="M3" s="39">
        <f ca="1">+D18*G18-F18*F18</f>
        <v>2.514709766249279E-2</v>
      </c>
      <c r="N3" s="39"/>
      <c r="O3" s="39"/>
      <c r="P3" s="39"/>
      <c r="Q3" s="39"/>
      <c r="R3" s="39">
        <v>3</v>
      </c>
      <c r="S3" s="39" t="s">
        <v>119</v>
      </c>
      <c r="T3" s="39"/>
    </row>
    <row r="4" spans="1:20">
      <c r="A4" s="39" t="s">
        <v>120</v>
      </c>
      <c r="B4" s="39" t="s">
        <v>121</v>
      </c>
      <c r="C4" s="39"/>
      <c r="D4" s="43" t="s">
        <v>122</v>
      </c>
      <c r="E4" s="44">
        <f ca="1">(E18*M1-I18*M2+J18*M3)/M7</f>
        <v>1.7391145147600015E-3</v>
      </c>
      <c r="F4" s="45">
        <f ca="1">+E7/M7*M18</f>
        <v>1.028884906289359E-3</v>
      </c>
      <c r="G4" s="46">
        <f>+B18</f>
        <v>1</v>
      </c>
      <c r="H4" s="47">
        <f ca="1">ABS(F4/E4)</f>
        <v>0.59161423676079516</v>
      </c>
      <c r="K4" s="41" t="s">
        <v>123</v>
      </c>
      <c r="L4" s="39" t="s">
        <v>124</v>
      </c>
      <c r="M4" s="39">
        <f ca="1">+D17*H18-F18*F18</f>
        <v>0.17674272521970341</v>
      </c>
      <c r="N4" s="39"/>
      <c r="O4" s="39"/>
      <c r="P4" s="39"/>
      <c r="Q4" s="39"/>
      <c r="R4" s="39">
        <v>4</v>
      </c>
      <c r="S4" s="39" t="s">
        <v>125</v>
      </c>
      <c r="T4" s="39"/>
    </row>
    <row r="5" spans="1:20">
      <c r="A5" s="39" t="s">
        <v>126</v>
      </c>
      <c r="B5" s="48">
        <v>40323</v>
      </c>
      <c r="C5" s="39"/>
      <c r="D5" s="49" t="s">
        <v>127</v>
      </c>
      <c r="E5" s="50">
        <f ca="1">+(-E18*M2+I18*M4-J18*M5)/M7</f>
        <v>-1.1448870780697697E-2</v>
      </c>
      <c r="F5" s="51">
        <f ca="1">N18*E7/M7</f>
        <v>2.1285684910771097E-2</v>
      </c>
      <c r="G5" s="52">
        <f>+B18/A18</f>
        <v>1E-4</v>
      </c>
      <c r="H5" s="47">
        <f ca="1">ABS(F5/E5)</f>
        <v>1.859195139721364</v>
      </c>
      <c r="K5" s="41" t="s">
        <v>128</v>
      </c>
      <c r="L5" s="39" t="s">
        <v>129</v>
      </c>
      <c r="M5" s="39">
        <f ca="1">+D17*G18-D18*F18</f>
        <v>0.79096880412112425</v>
      </c>
      <c r="N5" s="39"/>
      <c r="O5" s="39"/>
      <c r="P5" s="39"/>
      <c r="Q5" s="39"/>
      <c r="R5" s="39">
        <v>5</v>
      </c>
      <c r="S5" s="39" t="s">
        <v>130</v>
      </c>
      <c r="T5" s="39"/>
    </row>
    <row r="6" spans="1:20" ht="13.5" thickBot="1">
      <c r="A6" s="39"/>
      <c r="B6" s="39"/>
      <c r="D6" s="53" t="s">
        <v>131</v>
      </c>
      <c r="E6" s="54">
        <f ca="1">+(E18*M3-I18*M5+J18*M6)/M7</f>
        <v>-1.3315484989145987</v>
      </c>
      <c r="F6" s="55">
        <f ca="1">O18*E7/M7</f>
        <v>9.8991921930729199E-2</v>
      </c>
      <c r="G6" s="56">
        <f>+B18/A18^2</f>
        <v>1E-8</v>
      </c>
      <c r="H6" s="47">
        <f ca="1">ABS(F6/E6)</f>
        <v>7.4343459522069E-2</v>
      </c>
      <c r="K6" s="57" t="s">
        <v>132</v>
      </c>
      <c r="L6" s="58" t="s">
        <v>133</v>
      </c>
      <c r="M6" s="58">
        <f ca="1">+D17*F18-D18*D18</f>
        <v>3.8226611374999901</v>
      </c>
      <c r="N6" s="39"/>
      <c r="O6" s="39"/>
      <c r="P6" s="39"/>
      <c r="Q6" s="39"/>
      <c r="R6" s="39">
        <v>6</v>
      </c>
      <c r="S6" s="39" t="s">
        <v>134</v>
      </c>
      <c r="T6" s="39"/>
    </row>
    <row r="7" spans="1:20">
      <c r="B7" s="39"/>
      <c r="C7" s="39"/>
      <c r="D7" s="40" t="s">
        <v>135</v>
      </c>
      <c r="E7" s="59">
        <f ca="1">SQRT(L18/(D17-3))</f>
        <v>2.0012855182875212E-3</v>
      </c>
      <c r="F7" s="39"/>
      <c r="G7" s="60">
        <f>+B22</f>
        <v>-1.0550000006332994E-3</v>
      </c>
      <c r="H7" s="39"/>
      <c r="K7" s="41" t="s">
        <v>136</v>
      </c>
      <c r="L7" s="39" t="s">
        <v>137</v>
      </c>
      <c r="M7" s="39">
        <f ca="1">+D17*M1-D18*M2+F18*M3</f>
        <v>1.5623718106374355E-3</v>
      </c>
      <c r="N7" s="39"/>
      <c r="O7" s="39"/>
      <c r="P7" s="39"/>
      <c r="Q7" s="39"/>
      <c r="R7" s="39">
        <v>7</v>
      </c>
      <c r="S7" s="39" t="s">
        <v>138</v>
      </c>
      <c r="T7" s="39"/>
    </row>
    <row r="8" spans="1:20">
      <c r="B8" s="39"/>
      <c r="C8" s="39"/>
      <c r="D8" s="40" t="s">
        <v>139</v>
      </c>
      <c r="E8" s="39"/>
      <c r="F8" s="61">
        <f ca="1">CORREL(INDIRECT(E12):INDIRECT(E13),INDIRECT(K12):INDIRECT(K13))</f>
        <v>0.99454652243805375</v>
      </c>
      <c r="G8" s="59"/>
      <c r="H8" s="39"/>
      <c r="I8" s="60"/>
      <c r="J8" s="39"/>
      <c r="K8" s="39"/>
      <c r="L8" s="39"/>
      <c r="M8" s="39"/>
      <c r="N8" s="39"/>
      <c r="O8" s="39"/>
      <c r="P8" s="39"/>
      <c r="Q8" s="39"/>
      <c r="R8" s="39">
        <v>8</v>
      </c>
      <c r="S8" s="39" t="s">
        <v>140</v>
      </c>
      <c r="T8" s="39"/>
    </row>
    <row r="9" spans="1:20">
      <c r="A9" s="39"/>
      <c r="B9" s="39"/>
      <c r="C9" s="39"/>
      <c r="D9" s="39"/>
      <c r="E9" s="62">
        <f ca="1">E6*G6</f>
        <v>-1.3315484989145987E-8</v>
      </c>
      <c r="F9" s="63">
        <f ca="1">H6</f>
        <v>7.4343459522069E-2</v>
      </c>
      <c r="G9" s="64">
        <f ca="1">F8</f>
        <v>0.99454652243805375</v>
      </c>
      <c r="I9" s="60"/>
      <c r="J9" s="39"/>
      <c r="K9" s="39"/>
      <c r="L9" s="39"/>
      <c r="M9" s="39"/>
      <c r="N9" s="39"/>
      <c r="O9" s="39"/>
      <c r="P9" s="39"/>
      <c r="Q9" s="39"/>
      <c r="R9" s="39">
        <v>9</v>
      </c>
      <c r="S9" s="39" t="s">
        <v>89</v>
      </c>
      <c r="T9" s="39"/>
    </row>
    <row r="10" spans="1:20">
      <c r="A10" s="39"/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>
        <v>10</v>
      </c>
      <c r="S10" s="39" t="s">
        <v>141</v>
      </c>
      <c r="T10" s="39"/>
    </row>
    <row r="11" spans="1:20">
      <c r="A11" s="39"/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>
        <v>11</v>
      </c>
      <c r="S11" s="39" t="s">
        <v>78</v>
      </c>
      <c r="T11" s="39"/>
    </row>
    <row r="12" spans="1:20">
      <c r="A12" s="24">
        <v>21</v>
      </c>
      <c r="B12" s="39" t="s">
        <v>142</v>
      </c>
      <c r="C12" s="65">
        <v>21</v>
      </c>
      <c r="D12" s="3" t="str">
        <f>D$15&amp;$C12</f>
        <v>D21</v>
      </c>
      <c r="E12" s="3" t="str">
        <f t="shared" ref="E12:O12" si="0">E15&amp;$C12</f>
        <v>E21</v>
      </c>
      <c r="F12" s="3" t="str">
        <f t="shared" si="0"/>
        <v>F21</v>
      </c>
      <c r="G12" s="3" t="str">
        <f t="shared" si="0"/>
        <v>G21</v>
      </c>
      <c r="H12" s="3" t="str">
        <f t="shared" si="0"/>
        <v>H21</v>
      </c>
      <c r="I12" s="3" t="str">
        <f t="shared" si="0"/>
        <v>I21</v>
      </c>
      <c r="J12" s="3" t="str">
        <f t="shared" si="0"/>
        <v>J21</v>
      </c>
      <c r="K12" s="3" t="str">
        <f t="shared" si="0"/>
        <v>K21</v>
      </c>
      <c r="L12" s="3" t="str">
        <f t="shared" si="0"/>
        <v>L21</v>
      </c>
      <c r="M12" s="3" t="str">
        <f t="shared" si="0"/>
        <v>M21</v>
      </c>
      <c r="N12" s="3" t="str">
        <f t="shared" si="0"/>
        <v>N21</v>
      </c>
      <c r="O12" s="3" t="str">
        <f t="shared" si="0"/>
        <v>O21</v>
      </c>
      <c r="P12" s="39"/>
      <c r="Q12" s="39"/>
      <c r="R12" s="39">
        <v>12</v>
      </c>
      <c r="S12" s="39" t="s">
        <v>143</v>
      </c>
      <c r="T12" s="39"/>
    </row>
    <row r="13" spans="1:20">
      <c r="A13" s="24">
        <f>20+COUNT(A21:A1449)</f>
        <v>52</v>
      </c>
      <c r="B13" s="39" t="s">
        <v>144</v>
      </c>
      <c r="C13" s="65">
        <v>52</v>
      </c>
      <c r="D13" s="3" t="str">
        <f>D$15&amp;$C13</f>
        <v>D52</v>
      </c>
      <c r="E13" s="3" t="str">
        <f t="shared" ref="E13:O13" si="1">E$15&amp;$C13</f>
        <v>E52</v>
      </c>
      <c r="F13" s="3" t="str">
        <f t="shared" si="1"/>
        <v>F52</v>
      </c>
      <c r="G13" s="3" t="str">
        <f t="shared" si="1"/>
        <v>G52</v>
      </c>
      <c r="H13" s="3" t="str">
        <f t="shared" si="1"/>
        <v>H52</v>
      </c>
      <c r="I13" s="3" t="str">
        <f t="shared" si="1"/>
        <v>I52</v>
      </c>
      <c r="J13" s="3" t="str">
        <f t="shared" si="1"/>
        <v>J52</v>
      </c>
      <c r="K13" s="3" t="str">
        <f t="shared" si="1"/>
        <v>K52</v>
      </c>
      <c r="L13" s="3" t="str">
        <f t="shared" si="1"/>
        <v>L52</v>
      </c>
      <c r="M13" s="3" t="str">
        <f t="shared" si="1"/>
        <v>M52</v>
      </c>
      <c r="N13" s="3" t="str">
        <f t="shared" si="1"/>
        <v>N52</v>
      </c>
      <c r="O13" s="3" t="str">
        <f t="shared" si="1"/>
        <v>O52</v>
      </c>
      <c r="P13" s="39"/>
      <c r="Q13" s="39"/>
      <c r="R13" s="39">
        <v>13</v>
      </c>
      <c r="S13" s="39" t="s">
        <v>145</v>
      </c>
      <c r="T13" s="39"/>
    </row>
    <row r="14" spans="1:20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>
        <v>14</v>
      </c>
      <c r="S14" s="39" t="s">
        <v>146</v>
      </c>
      <c r="T14" s="39"/>
    </row>
    <row r="15" spans="1:20">
      <c r="A15" s="3"/>
      <c r="B15" s="39"/>
      <c r="C15" s="39"/>
      <c r="D15" s="3" t="str">
        <f t="shared" ref="D15:O15" si="2">VLOOKUP(D16,$R1:$S26,2,FALSE)</f>
        <v>D</v>
      </c>
      <c r="E15" s="3" t="str">
        <f t="shared" si="2"/>
        <v>E</v>
      </c>
      <c r="F15" s="3" t="str">
        <f t="shared" si="2"/>
        <v>F</v>
      </c>
      <c r="G15" s="3" t="str">
        <f t="shared" si="2"/>
        <v>G</v>
      </c>
      <c r="H15" s="3" t="str">
        <f t="shared" si="2"/>
        <v>H</v>
      </c>
      <c r="I15" s="3" t="str">
        <f t="shared" si="2"/>
        <v>I</v>
      </c>
      <c r="J15" s="3" t="str">
        <f t="shared" si="2"/>
        <v>J</v>
      </c>
      <c r="K15" s="3" t="str">
        <f t="shared" si="2"/>
        <v>K</v>
      </c>
      <c r="L15" s="3" t="str">
        <f t="shared" si="2"/>
        <v>L</v>
      </c>
      <c r="M15" s="3" t="str">
        <f t="shared" si="2"/>
        <v>M</v>
      </c>
      <c r="N15" s="3" t="str">
        <f t="shared" si="2"/>
        <v>N</v>
      </c>
      <c r="O15" s="3" t="str">
        <f t="shared" si="2"/>
        <v>O</v>
      </c>
      <c r="P15" s="39"/>
      <c r="Q15" s="39"/>
      <c r="R15" s="39">
        <v>15</v>
      </c>
      <c r="S15" s="39" t="s">
        <v>147</v>
      </c>
      <c r="T15" s="39"/>
    </row>
    <row r="16" spans="1:20">
      <c r="A16" s="3"/>
      <c r="B16" s="39"/>
      <c r="C16" s="39"/>
      <c r="D16" s="3">
        <f>COLUMN()</f>
        <v>4</v>
      </c>
      <c r="E16" s="3">
        <f>COLUMN()</f>
        <v>5</v>
      </c>
      <c r="F16" s="3">
        <f>COLUMN()</f>
        <v>6</v>
      </c>
      <c r="G16" s="3">
        <f>COLUMN()</f>
        <v>7</v>
      </c>
      <c r="H16" s="3">
        <f>COLUMN()</f>
        <v>8</v>
      </c>
      <c r="I16" s="3">
        <f>COLUMN()</f>
        <v>9</v>
      </c>
      <c r="J16" s="3">
        <f>COLUMN()</f>
        <v>10</v>
      </c>
      <c r="K16" s="3">
        <f>COLUMN()</f>
        <v>11</v>
      </c>
      <c r="L16" s="3">
        <f>COLUMN()</f>
        <v>12</v>
      </c>
      <c r="M16" s="3">
        <f>COLUMN()</f>
        <v>13</v>
      </c>
      <c r="N16" s="3">
        <f>COLUMN()</f>
        <v>14</v>
      </c>
      <c r="O16" s="3">
        <f>COLUMN()</f>
        <v>15</v>
      </c>
      <c r="P16" s="39"/>
      <c r="Q16" s="39"/>
      <c r="R16" s="39">
        <v>16</v>
      </c>
      <c r="S16" s="39" t="s">
        <v>148</v>
      </c>
      <c r="T16" s="39"/>
    </row>
    <row r="17" spans="1:20">
      <c r="A17" s="40" t="s">
        <v>149</v>
      </c>
      <c r="B17" s="39"/>
      <c r="C17" s="39" t="s">
        <v>150</v>
      </c>
      <c r="D17" s="39">
        <f>C13-C12+1</f>
        <v>32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>
        <v>17</v>
      </c>
      <c r="S17" s="39" t="s">
        <v>151</v>
      </c>
      <c r="T17" s="39"/>
    </row>
    <row r="18" spans="1:20">
      <c r="A18" s="66">
        <v>10000</v>
      </c>
      <c r="B18" s="66">
        <v>1</v>
      </c>
      <c r="C18" s="39" t="s">
        <v>152</v>
      </c>
      <c r="D18" s="39">
        <f ca="1">SUM(INDIRECT(D12):INDIRECT(D13))</f>
        <v>3.9442500000000007</v>
      </c>
      <c r="E18" s="39">
        <f ca="1">SUM(INDIRECT(E12):INDIRECT(E13))</f>
        <v>-0.79591499996604398</v>
      </c>
      <c r="F18" s="39">
        <f ca="1">SUM(INDIRECT(F12):INDIRECT(F13))</f>
        <v>0.60561778749999984</v>
      </c>
      <c r="G18" s="39">
        <f ca="1">SUM(INDIRECT(G12):INDIRECT(G13))</f>
        <v>9.9364898827124973E-2</v>
      </c>
      <c r="H18" s="39">
        <f ca="1">SUM(INDIRECT(H12):INDIRECT(H13))</f>
        <v>1.6984863429878073E-2</v>
      </c>
      <c r="I18" s="39">
        <f ca="1">SUM(INDIRECT(I12):INDIRECT(I13))</f>
        <v>-0.13238331924479538</v>
      </c>
      <c r="J18" s="39">
        <f ca="1">SUM(INDIRECT(J12):INDIRECT(J13))</f>
        <v>-2.2700546606494166E-2</v>
      </c>
      <c r="K18" s="39"/>
      <c r="L18" s="39">
        <f ca="1">SUM(INDIRECT(L12):INDIRECT(L13))</f>
        <v>1.1614916804551322E-4</v>
      </c>
      <c r="M18" s="39">
        <f ca="1">SQRT(SUM(INDIRECT(M12):INDIRECT(M13)))</f>
        <v>8.0323410092546688E-4</v>
      </c>
      <c r="N18" s="39">
        <f ca="1">SQRT(SUM(INDIRECT(N12):INDIRECT(N13)))</f>
        <v>1.661739605409043E-2</v>
      </c>
      <c r="O18" s="39">
        <f ca="1">SQRT(SUM(INDIRECT(O12):INDIRECT(O13)))</f>
        <v>7.7281420812826268E-2</v>
      </c>
      <c r="P18" s="39"/>
      <c r="Q18" s="39"/>
      <c r="R18" s="39">
        <v>18</v>
      </c>
      <c r="S18" s="39" t="s">
        <v>153</v>
      </c>
      <c r="T18" s="39"/>
    </row>
    <row r="19" spans="1:20">
      <c r="A19" s="67" t="s">
        <v>154</v>
      </c>
      <c r="B19" s="39"/>
      <c r="C19" s="39"/>
      <c r="D19" s="68" t="s">
        <v>155</v>
      </c>
      <c r="E19" s="68" t="s">
        <v>156</v>
      </c>
      <c r="F19" s="68" t="s">
        <v>157</v>
      </c>
      <c r="G19" s="68" t="s">
        <v>158</v>
      </c>
      <c r="H19" s="68" t="s">
        <v>159</v>
      </c>
      <c r="I19" s="68" t="s">
        <v>160</v>
      </c>
      <c r="J19" s="68" t="s">
        <v>161</v>
      </c>
      <c r="K19" s="69"/>
      <c r="L19" s="69"/>
      <c r="M19" s="69"/>
      <c r="N19" s="69"/>
      <c r="O19" s="69"/>
      <c r="P19" s="39"/>
      <c r="Q19" s="39"/>
      <c r="R19" s="39">
        <v>19</v>
      </c>
      <c r="S19" s="39" t="s">
        <v>162</v>
      </c>
      <c r="T19" s="39"/>
    </row>
    <row r="20" spans="1:20" ht="15" thickBot="1">
      <c r="A20" s="6" t="s">
        <v>163</v>
      </c>
      <c r="B20" s="6" t="s">
        <v>164</v>
      </c>
      <c r="C20" s="39"/>
      <c r="D20" s="6" t="s">
        <v>163</v>
      </c>
      <c r="E20" s="6" t="s">
        <v>164</v>
      </c>
      <c r="F20" s="6" t="s">
        <v>165</v>
      </c>
      <c r="G20" s="6" t="s">
        <v>166</v>
      </c>
      <c r="H20" s="6" t="s">
        <v>167</v>
      </c>
      <c r="I20" s="6" t="s">
        <v>168</v>
      </c>
      <c r="J20" s="6" t="s">
        <v>169</v>
      </c>
      <c r="K20" s="16" t="s">
        <v>170</v>
      </c>
      <c r="L20" s="6" t="s">
        <v>171</v>
      </c>
      <c r="M20" s="6" t="s">
        <v>172</v>
      </c>
      <c r="N20" s="6" t="s">
        <v>173</v>
      </c>
      <c r="O20" s="6" t="s">
        <v>174</v>
      </c>
      <c r="P20" s="42" t="s">
        <v>175</v>
      </c>
      <c r="Q20" s="39"/>
      <c r="R20" s="39">
        <v>20</v>
      </c>
      <c r="S20" s="39" t="s">
        <v>176</v>
      </c>
      <c r="T20" s="39"/>
    </row>
    <row r="21" spans="1:20">
      <c r="A21" s="70">
        <v>55.5</v>
      </c>
      <c r="B21" s="70">
        <v>3.5109999953419901E-3</v>
      </c>
      <c r="C21" s="39"/>
      <c r="D21" s="71">
        <f t="shared" ref="D21:E52" si="3">A21/A$18</f>
        <v>5.5500000000000002E-3</v>
      </c>
      <c r="E21" s="71">
        <f t="shared" si="3"/>
        <v>3.5109999953419901E-3</v>
      </c>
      <c r="F21" s="24">
        <f>D21*D21</f>
        <v>3.0802500000000002E-5</v>
      </c>
      <c r="G21" s="24">
        <f>D21*F21</f>
        <v>1.7095387500000001E-7</v>
      </c>
      <c r="H21" s="24">
        <f>F21*F21</f>
        <v>9.4879400625000013E-10</v>
      </c>
      <c r="I21" s="24">
        <f>E21*D21</f>
        <v>1.9486049974148046E-5</v>
      </c>
      <c r="J21" s="24">
        <f>I21*D21</f>
        <v>1.0814757735652166E-7</v>
      </c>
      <c r="K21" s="24">
        <f t="shared" ref="K21:K84" ca="1" si="4">+E$4+E$5*D21+E$6*D21^2</f>
        <v>1.6345582592893124E-3</v>
      </c>
      <c r="L21" s="24">
        <f ca="1">+(K21-E21)^2</f>
        <v>3.521033588800387E-6</v>
      </c>
      <c r="M21" s="24">
        <f t="shared" ref="M21:M84" ca="1" si="5">(M$1-M$2*D21+M$3*F21)^2</f>
        <v>1.4130188535487166E-7</v>
      </c>
      <c r="N21" s="24">
        <f t="shared" ref="N21:N84" ca="1" si="6">(-M$2+M$4*D21-M$5*F21)^2</f>
        <v>3.4325995506784497E-5</v>
      </c>
      <c r="O21" s="24">
        <f t="shared" ref="O21:O84" ca="1" si="7">+(M$3-D21*M$5+F21*M$6)^2</f>
        <v>4.3576430233212906E-4</v>
      </c>
      <c r="P21" s="39">
        <f ca="1">+E21-K21</f>
        <v>1.8764417360526778E-3</v>
      </c>
      <c r="Q21" s="39"/>
      <c r="R21" s="39">
        <v>21</v>
      </c>
      <c r="S21" s="39" t="s">
        <v>177</v>
      </c>
      <c r="T21" s="39"/>
    </row>
    <row r="22" spans="1:20">
      <c r="A22" s="70">
        <v>172.5</v>
      </c>
      <c r="B22" s="70">
        <v>-1.0550000006332994E-3</v>
      </c>
      <c r="C22" s="39"/>
      <c r="D22" s="71">
        <f t="shared" si="3"/>
        <v>1.7250000000000001E-2</v>
      </c>
      <c r="E22" s="71">
        <f t="shared" si="3"/>
        <v>-1.0550000006332994E-3</v>
      </c>
      <c r="F22" s="24">
        <f t="shared" ref="F22:F85" si="8">D22*D22</f>
        <v>2.9756250000000003E-4</v>
      </c>
      <c r="G22" s="24">
        <f t="shared" ref="G22:G85" si="9">D22*F22</f>
        <v>5.1329531250000008E-6</v>
      </c>
      <c r="H22" s="24">
        <f t="shared" ref="H22:H85" si="10">F22*F22</f>
        <v>8.8543441406250024E-8</v>
      </c>
      <c r="I22" s="24">
        <f t="shared" ref="I22:I85" si="11">E22*D22</f>
        <v>-1.8198750010924417E-5</v>
      </c>
      <c r="J22" s="24">
        <f t="shared" ref="J22:J85" si="12">I22*D22</f>
        <v>-3.139284376884462E-7</v>
      </c>
      <c r="K22" s="24">
        <f t="shared" ca="1" si="4"/>
        <v>1.1454025935846907E-3</v>
      </c>
      <c r="L22" s="24">
        <f t="shared" ref="L22:L85" ca="1" si="13">+(K22-E22)^2</f>
        <v>4.8417715766412609E-6</v>
      </c>
      <c r="M22" s="24">
        <f t="shared" ca="1" si="5"/>
        <v>9.1729946483055416E-8</v>
      </c>
      <c r="N22" s="24">
        <f t="shared" ca="1" si="6"/>
        <v>1.6015588156386145E-5</v>
      </c>
      <c r="O22" s="24">
        <f t="shared" ca="1" si="7"/>
        <v>1.5977886262843113E-4</v>
      </c>
      <c r="P22" s="39">
        <f t="shared" ref="P22:P85" ca="1" si="14">+E22-K22</f>
        <v>-2.2004025942179901E-3</v>
      </c>
      <c r="Q22" s="39"/>
      <c r="R22" s="39">
        <v>22</v>
      </c>
      <c r="S22" s="39" t="s">
        <v>178</v>
      </c>
      <c r="T22" s="39"/>
    </row>
    <row r="23" spans="1:20">
      <c r="A23" s="70">
        <v>55.5</v>
      </c>
      <c r="B23" s="70">
        <v>4.6109999966574833E-3</v>
      </c>
      <c r="C23" s="39"/>
      <c r="D23" s="71">
        <f t="shared" si="3"/>
        <v>5.5500000000000002E-3</v>
      </c>
      <c r="E23" s="71">
        <f t="shared" si="3"/>
        <v>4.6109999966574833E-3</v>
      </c>
      <c r="F23" s="24">
        <f t="shared" si="8"/>
        <v>3.0802500000000002E-5</v>
      </c>
      <c r="G23" s="24">
        <f t="shared" si="9"/>
        <v>1.7095387500000001E-7</v>
      </c>
      <c r="H23" s="24">
        <f t="shared" si="10"/>
        <v>9.4879400625000013E-10</v>
      </c>
      <c r="I23" s="24">
        <f t="shared" si="11"/>
        <v>2.5591049981449033E-5</v>
      </c>
      <c r="J23" s="24">
        <f t="shared" si="12"/>
        <v>1.4203032739704214E-7</v>
      </c>
      <c r="K23" s="24">
        <f t="shared" ca="1" si="4"/>
        <v>1.6345582592893124E-3</v>
      </c>
      <c r="L23" s="24">
        <f t="shared" ca="1" si="13"/>
        <v>8.8592054159472535E-6</v>
      </c>
      <c r="M23" s="24">
        <f t="shared" ca="1" si="5"/>
        <v>1.4130188535487166E-7</v>
      </c>
      <c r="N23" s="24">
        <f t="shared" ca="1" si="6"/>
        <v>3.4325995506784497E-5</v>
      </c>
      <c r="O23" s="24">
        <f t="shared" ca="1" si="7"/>
        <v>4.3576430233212906E-4</v>
      </c>
      <c r="P23" s="39">
        <f t="shared" ca="1" si="14"/>
        <v>2.9764417373681707E-3</v>
      </c>
      <c r="Q23" s="39"/>
      <c r="R23" s="39">
        <v>23</v>
      </c>
      <c r="S23" s="39" t="s">
        <v>179</v>
      </c>
      <c r="T23" s="39"/>
    </row>
    <row r="24" spans="1:20">
      <c r="A24" s="70">
        <v>185.5</v>
      </c>
      <c r="B24" s="70">
        <v>3.3710000061546452E-3</v>
      </c>
      <c r="C24" s="39"/>
      <c r="D24" s="71">
        <f t="shared" si="3"/>
        <v>1.8550000000000001E-2</v>
      </c>
      <c r="E24" s="71">
        <f t="shared" si="3"/>
        <v>3.3710000061546452E-3</v>
      </c>
      <c r="F24" s="24">
        <f t="shared" si="8"/>
        <v>3.441025E-4</v>
      </c>
      <c r="G24" s="24">
        <f t="shared" si="9"/>
        <v>6.3831013750000004E-6</v>
      </c>
      <c r="H24" s="24">
        <f t="shared" si="10"/>
        <v>1.1840653050625E-7</v>
      </c>
      <c r="I24" s="24">
        <f t="shared" si="11"/>
        <v>6.2532050114168664E-5</v>
      </c>
      <c r="J24" s="24">
        <f t="shared" si="12"/>
        <v>1.1599695296178288E-6</v>
      </c>
      <c r="K24" s="24">
        <f t="shared" ca="1" si="4"/>
        <v>1.0685487944302983E-3</v>
      </c>
      <c r="L24" s="24">
        <f t="shared" ca="1" si="13"/>
        <v>5.301281582370913E-6</v>
      </c>
      <c r="M24" s="24">
        <f t="shared" ca="1" si="5"/>
        <v>8.7131143764943918E-8</v>
      </c>
      <c r="N24" s="24">
        <f t="shared" ca="1" si="6"/>
        <v>1.4508436743616557E-5</v>
      </c>
      <c r="O24" s="24">
        <f t="shared" ca="1" si="7"/>
        <v>1.3900442069083828E-4</v>
      </c>
      <c r="P24" s="39">
        <f t="shared" ca="1" si="14"/>
        <v>2.3024512117243469E-3</v>
      </c>
      <c r="Q24" s="39"/>
      <c r="R24" s="39">
        <v>24</v>
      </c>
      <c r="S24" s="39" t="s">
        <v>163</v>
      </c>
      <c r="T24" s="39"/>
    </row>
    <row r="25" spans="1:20">
      <c r="A25" s="70">
        <v>196.5</v>
      </c>
      <c r="B25" s="70">
        <v>-2.0700000459328294E-4</v>
      </c>
      <c r="C25" s="39"/>
      <c r="D25" s="71">
        <f t="shared" si="3"/>
        <v>1.9650000000000001E-2</v>
      </c>
      <c r="E25" s="71">
        <f t="shared" si="3"/>
        <v>-2.0700000459328294E-4</v>
      </c>
      <c r="F25" s="24">
        <f t="shared" si="8"/>
        <v>3.8612250000000004E-4</v>
      </c>
      <c r="G25" s="24">
        <f t="shared" si="9"/>
        <v>7.5873071250000014E-6</v>
      </c>
      <c r="H25" s="24">
        <f t="shared" si="10"/>
        <v>1.4909058500625002E-7</v>
      </c>
      <c r="I25" s="24">
        <f t="shared" si="11"/>
        <v>-4.0675500902580103E-6</v>
      </c>
      <c r="J25" s="24">
        <f t="shared" si="12"/>
        <v>-7.9927359273569901E-8</v>
      </c>
      <c r="K25" s="24">
        <f t="shared" ca="1" si="4"/>
        <v>1.0000033686471395E-3</v>
      </c>
      <c r="L25" s="24">
        <f t="shared" ca="1" si="13"/>
        <v>1.4568571430137584E-6</v>
      </c>
      <c r="M25" s="24">
        <f t="shared" ca="1" si="5"/>
        <v>8.3370553008121966E-8</v>
      </c>
      <c r="N25" s="24">
        <f t="shared" ca="1" si="6"/>
        <v>1.3306544804162905E-5</v>
      </c>
      <c r="O25" s="24">
        <f t="shared" ca="1" si="7"/>
        <v>1.2277916751848056E-4</v>
      </c>
      <c r="P25" s="39">
        <f t="shared" ca="1" si="14"/>
        <v>-1.2070033732404224E-3</v>
      </c>
      <c r="Q25" s="39"/>
      <c r="R25" s="39">
        <v>25</v>
      </c>
      <c r="S25" s="39" t="s">
        <v>164</v>
      </c>
      <c r="T25" s="39"/>
    </row>
    <row r="26" spans="1:20">
      <c r="A26" s="70">
        <v>1647.5</v>
      </c>
      <c r="B26" s="70">
        <v>-3.410499999881722E-2</v>
      </c>
      <c r="C26" s="39"/>
      <c r="D26" s="71">
        <f t="shared" si="3"/>
        <v>0.16475000000000001</v>
      </c>
      <c r="E26" s="71">
        <f t="shared" si="3"/>
        <v>-3.410499999881722E-2</v>
      </c>
      <c r="F26" s="24">
        <f t="shared" si="8"/>
        <v>2.7142562500000002E-2</v>
      </c>
      <c r="G26" s="24">
        <f t="shared" si="9"/>
        <v>4.4717371718750003E-3</v>
      </c>
      <c r="H26" s="24">
        <f t="shared" si="10"/>
        <v>7.3671869906640635E-4</v>
      </c>
      <c r="I26" s="24">
        <f t="shared" si="11"/>
        <v>-5.6187987498051376E-3</v>
      </c>
      <c r="J26" s="24">
        <f t="shared" si="12"/>
        <v>-9.2569709403039649E-4</v>
      </c>
      <c r="K26" s="24">
        <f t="shared" ca="1" si="4"/>
        <v>-3.6288725299930623E-2</v>
      </c>
      <c r="L26" s="24">
        <f t="shared" ca="1" si="13"/>
        <v>4.7686561907228201E-6</v>
      </c>
      <c r="M26" s="24">
        <f t="shared" ca="1" si="5"/>
        <v>7.4680642611742891E-10</v>
      </c>
      <c r="N26" s="24">
        <f t="shared" ca="1" si="6"/>
        <v>6.9563336079906023E-7</v>
      </c>
      <c r="O26" s="24">
        <f t="shared" ca="1" si="7"/>
        <v>1.9830102727692278E-6</v>
      </c>
      <c r="P26" s="39">
        <f t="shared" ca="1" si="14"/>
        <v>2.1837253011134025E-3</v>
      </c>
      <c r="Q26" s="39"/>
      <c r="R26" s="39">
        <v>26</v>
      </c>
      <c r="S26" s="39" t="s">
        <v>180</v>
      </c>
      <c r="T26" s="39"/>
    </row>
    <row r="27" spans="1:20">
      <c r="A27" s="70">
        <v>308.5</v>
      </c>
      <c r="B27" s="70">
        <v>-1.7829999997047707E-3</v>
      </c>
      <c r="C27" s="39"/>
      <c r="D27" s="71">
        <f t="shared" si="3"/>
        <v>3.0849999999999999E-2</v>
      </c>
      <c r="E27" s="71">
        <f t="shared" si="3"/>
        <v>-1.7829999997047707E-3</v>
      </c>
      <c r="F27" s="24">
        <f t="shared" si="8"/>
        <v>9.5172249999999996E-4</v>
      </c>
      <c r="G27" s="24">
        <f t="shared" si="9"/>
        <v>2.9360639124999998E-5</v>
      </c>
      <c r="H27" s="24">
        <f t="shared" si="10"/>
        <v>9.0577571700624991E-7</v>
      </c>
      <c r="I27" s="24">
        <f t="shared" si="11"/>
        <v>-5.5005549990892177E-5</v>
      </c>
      <c r="J27" s="24">
        <f t="shared" si="12"/>
        <v>-1.6969212172190237E-6</v>
      </c>
      <c r="K27" s="24">
        <f t="shared" ca="1" si="4"/>
        <v>1.1865218491722857E-4</v>
      </c>
      <c r="L27" s="24">
        <f t="shared" ca="1" si="13"/>
        <v>3.6162810312776226E-6</v>
      </c>
      <c r="M27" s="24">
        <f t="shared" ca="1" si="5"/>
        <v>5.1361311606270558E-8</v>
      </c>
      <c r="N27" s="24">
        <f t="shared" ca="1" si="6"/>
        <v>4.4760474265598844E-6</v>
      </c>
      <c r="O27" s="24">
        <f t="shared" ca="1" si="7"/>
        <v>1.9217901200168604E-5</v>
      </c>
      <c r="P27" s="39">
        <f t="shared" ca="1" si="14"/>
        <v>-1.9016521846219993E-3</v>
      </c>
      <c r="Q27" s="39"/>
      <c r="R27" s="39"/>
      <c r="S27" s="39"/>
      <c r="T27" s="39"/>
    </row>
    <row r="28" spans="1:20">
      <c r="A28" s="70">
        <v>637.5</v>
      </c>
      <c r="B28" s="70">
        <v>-8.9249999946332537E-3</v>
      </c>
      <c r="C28" s="39"/>
      <c r="D28" s="71">
        <f t="shared" si="3"/>
        <v>6.3750000000000001E-2</v>
      </c>
      <c r="E28" s="71">
        <f t="shared" si="3"/>
        <v>-8.9249999946332537E-3</v>
      </c>
      <c r="F28" s="24">
        <f t="shared" si="8"/>
        <v>4.0640625E-3</v>
      </c>
      <c r="G28" s="24">
        <f t="shared" si="9"/>
        <v>2.5908398437499998E-4</v>
      </c>
      <c r="H28" s="24">
        <f t="shared" si="10"/>
        <v>1.651660400390625E-5</v>
      </c>
      <c r="I28" s="24">
        <f t="shared" si="11"/>
        <v>-5.6896874965786995E-4</v>
      </c>
      <c r="J28" s="24">
        <f t="shared" si="12"/>
        <v>-3.6271757790689213E-5</v>
      </c>
      <c r="K28" s="24">
        <f t="shared" ca="1" si="4"/>
        <v>-4.4022473188795874E-3</v>
      </c>
      <c r="L28" s="24">
        <f t="shared" ca="1" si="13"/>
        <v>2.0455291766036949E-5</v>
      </c>
      <c r="M28" s="24">
        <f t="shared" ca="1" si="5"/>
        <v>6.5076625788649955E-9</v>
      </c>
      <c r="N28" s="24">
        <f t="shared" ca="1" si="6"/>
        <v>1.5311703341806986E-6</v>
      </c>
      <c r="O28" s="24">
        <f t="shared" ca="1" si="7"/>
        <v>9.4899351571497284E-5</v>
      </c>
      <c r="P28" s="39">
        <f t="shared" ca="1" si="14"/>
        <v>-4.5227526757536662E-3</v>
      </c>
      <c r="Q28" s="39"/>
      <c r="R28" s="39"/>
      <c r="S28" s="39"/>
      <c r="T28" s="39"/>
    </row>
    <row r="29" spans="1:20">
      <c r="A29" s="70">
        <v>1683.5</v>
      </c>
      <c r="B29" s="70">
        <v>-3.6733000000822358E-2</v>
      </c>
      <c r="C29" s="39"/>
      <c r="D29" s="71">
        <f t="shared" si="3"/>
        <v>0.16835</v>
      </c>
      <c r="E29" s="71">
        <f t="shared" si="3"/>
        <v>-3.6733000000822358E-2</v>
      </c>
      <c r="F29" s="24">
        <f t="shared" si="8"/>
        <v>2.8341722499999999E-2</v>
      </c>
      <c r="G29" s="24">
        <f t="shared" si="9"/>
        <v>4.7713289828750002E-3</v>
      </c>
      <c r="H29" s="24">
        <f t="shared" si="10"/>
        <v>8.0325323426700627E-4</v>
      </c>
      <c r="I29" s="24">
        <f t="shared" si="11"/>
        <v>-6.1840005501384437E-3</v>
      </c>
      <c r="J29" s="24">
        <f t="shared" si="12"/>
        <v>-1.041076492615807E-3</v>
      </c>
      <c r="K29" s="24">
        <f t="shared" ca="1" si="4"/>
        <v>-3.7926680932699561E-2</v>
      </c>
      <c r="L29" s="24">
        <f t="shared" ca="1" si="13"/>
        <v>1.4248741671272276E-6</v>
      </c>
      <c r="M29" s="24">
        <f t="shared" ca="1" si="5"/>
        <v>4.7122841879839952E-10</v>
      </c>
      <c r="N29" s="24">
        <f t="shared" ca="1" si="6"/>
        <v>2.7229823905803683E-7</v>
      </c>
      <c r="O29" s="24">
        <f t="shared" ca="1" si="7"/>
        <v>1.0778132287093163E-7</v>
      </c>
      <c r="P29" s="39">
        <f t="shared" ca="1" si="14"/>
        <v>1.1936809318772029E-3</v>
      </c>
      <c r="Q29" s="39"/>
      <c r="R29" s="39"/>
      <c r="S29" s="39"/>
      <c r="T29" s="39"/>
    </row>
    <row r="30" spans="1:20">
      <c r="A30" s="70">
        <v>1692.5</v>
      </c>
      <c r="B30" s="70">
        <v>-3.7015000001701992E-2</v>
      </c>
      <c r="C30" s="39"/>
      <c r="D30" s="71">
        <f t="shared" si="3"/>
        <v>0.16925000000000001</v>
      </c>
      <c r="E30" s="71">
        <f t="shared" si="3"/>
        <v>-3.7015000001701992E-2</v>
      </c>
      <c r="F30" s="24">
        <f t="shared" si="8"/>
        <v>2.8645562500000003E-2</v>
      </c>
      <c r="G30" s="24">
        <f t="shared" si="9"/>
        <v>4.8482614531250006E-3</v>
      </c>
      <c r="H30" s="24">
        <f t="shared" si="10"/>
        <v>8.2056825094140636E-4</v>
      </c>
      <c r="I30" s="24">
        <f t="shared" si="11"/>
        <v>-6.2647887502880629E-3</v>
      </c>
      <c r="J30" s="24">
        <f t="shared" si="12"/>
        <v>-1.0603154959862547E-3</v>
      </c>
      <c r="K30" s="24">
        <f t="shared" ca="1" si="4"/>
        <v>-3.8341562612312412E-2</v>
      </c>
      <c r="L30" s="24">
        <f t="shared" ca="1" si="13"/>
        <v>1.7597683598695322E-6</v>
      </c>
      <c r="M30" s="24">
        <f t="shared" ca="1" si="5"/>
        <v>4.0807877580283511E-10</v>
      </c>
      <c r="N30" s="24">
        <f t="shared" ca="1" si="6"/>
        <v>1.9409534194215881E-7</v>
      </c>
      <c r="O30" s="24">
        <f t="shared" ca="1" si="7"/>
        <v>6.0513789352432225E-7</v>
      </c>
      <c r="P30" s="39">
        <f t="shared" ca="1" si="14"/>
        <v>1.3265626106104197E-3</v>
      </c>
      <c r="Q30" s="39"/>
      <c r="R30" s="39"/>
      <c r="S30" s="39"/>
      <c r="T30" s="39"/>
    </row>
    <row r="31" spans="1:20">
      <c r="A31" s="70">
        <v>1681.5</v>
      </c>
      <c r="B31" s="70">
        <v>-3.7037000001873821E-2</v>
      </c>
      <c r="C31" s="39"/>
      <c r="D31" s="71">
        <f t="shared" si="3"/>
        <v>0.16814999999999999</v>
      </c>
      <c r="E31" s="71">
        <f t="shared" si="3"/>
        <v>-3.7037000001873821E-2</v>
      </c>
      <c r="F31" s="24">
        <f t="shared" si="8"/>
        <v>2.8274422499999997E-2</v>
      </c>
      <c r="G31" s="24">
        <f t="shared" si="9"/>
        <v>4.7543441433749991E-3</v>
      </c>
      <c r="H31" s="24">
        <f t="shared" si="10"/>
        <v>7.9944296770850603E-4</v>
      </c>
      <c r="I31" s="24">
        <f t="shared" si="11"/>
        <v>-6.2277715503150826E-3</v>
      </c>
      <c r="J31" s="24">
        <f t="shared" si="12"/>
        <v>-1.047199786185481E-3</v>
      </c>
      <c r="K31" s="24">
        <f t="shared" ca="1" si="4"/>
        <v>-3.7834777944566467E-2</v>
      </c>
      <c r="L31" s="24">
        <f t="shared" ca="1" si="13"/>
        <v>6.3644964584691028E-7</v>
      </c>
      <c r="M31" s="24">
        <f t="shared" ca="1" si="5"/>
        <v>4.8563450188302786E-10</v>
      </c>
      <c r="N31" s="24">
        <f t="shared" ca="1" si="6"/>
        <v>2.9128223527343124E-7</v>
      </c>
      <c r="O31" s="24">
        <f t="shared" ca="1" si="7"/>
        <v>5.2546083683423712E-8</v>
      </c>
      <c r="P31" s="39">
        <f t="shared" ca="1" si="14"/>
        <v>7.9777794269264568E-4</v>
      </c>
      <c r="Q31" s="39"/>
      <c r="R31" s="39"/>
      <c r="S31" s="39"/>
      <c r="T31" s="39"/>
    </row>
    <row r="32" spans="1:20">
      <c r="A32" s="70">
        <v>1703.5</v>
      </c>
      <c r="B32" s="70">
        <v>-3.7592999993648846E-2</v>
      </c>
      <c r="C32" s="39"/>
      <c r="D32" s="71">
        <f t="shared" si="3"/>
        <v>0.17035</v>
      </c>
      <c r="E32" s="71">
        <f t="shared" si="3"/>
        <v>-3.7592999993648846E-2</v>
      </c>
      <c r="F32" s="24">
        <f t="shared" si="8"/>
        <v>2.9019122500000001E-2</v>
      </c>
      <c r="G32" s="24">
        <f t="shared" si="9"/>
        <v>4.9434075178750002E-3</v>
      </c>
      <c r="H32" s="24">
        <f t="shared" si="10"/>
        <v>8.4210947067000629E-4</v>
      </c>
      <c r="I32" s="24">
        <f t="shared" si="11"/>
        <v>-6.4039675489180811E-3</v>
      </c>
      <c r="J32" s="24">
        <f t="shared" si="12"/>
        <v>-1.0909158719581951E-3</v>
      </c>
      <c r="K32" s="24">
        <f t="shared" ca="1" si="4"/>
        <v>-3.8851569627425711E-2</v>
      </c>
      <c r="L32" s="24">
        <f t="shared" ca="1" si="13"/>
        <v>1.583997523065233E-6</v>
      </c>
      <c r="M32" s="24">
        <f t="shared" ca="1" si="5"/>
        <v>3.3503447987870847E-10</v>
      </c>
      <c r="N32" s="24">
        <f t="shared" ca="1" si="6"/>
        <v>1.1526379458053883E-7</v>
      </c>
      <c r="O32" s="24">
        <f t="shared" ca="1" si="7"/>
        <v>1.7844516889124062E-6</v>
      </c>
      <c r="P32" s="39">
        <f t="shared" ca="1" si="14"/>
        <v>1.2585696337768654E-3</v>
      </c>
      <c r="Q32" s="39"/>
      <c r="R32" s="39"/>
      <c r="S32" s="39"/>
      <c r="T32" s="39"/>
    </row>
    <row r="33" spans="1:20">
      <c r="A33" s="70">
        <v>1073</v>
      </c>
      <c r="B33" s="70">
        <v>-1.715400000102818E-2</v>
      </c>
      <c r="C33" s="39"/>
      <c r="D33" s="71">
        <f t="shared" si="3"/>
        <v>0.10730000000000001</v>
      </c>
      <c r="E33" s="71">
        <f t="shared" si="3"/>
        <v>-1.715400000102818E-2</v>
      </c>
      <c r="F33" s="24">
        <f t="shared" si="8"/>
        <v>1.1513290000000001E-2</v>
      </c>
      <c r="G33" s="24">
        <f t="shared" si="9"/>
        <v>1.2353760170000002E-3</v>
      </c>
      <c r="H33" s="24">
        <f t="shared" si="10"/>
        <v>1.325558466241E-4</v>
      </c>
      <c r="I33" s="24">
        <f t="shared" si="11"/>
        <v>-1.8406242001103238E-3</v>
      </c>
      <c r="J33" s="24">
        <f t="shared" si="12"/>
        <v>-1.9749897667183775E-4</v>
      </c>
      <c r="K33" s="24">
        <f t="shared" ca="1" si="4"/>
        <v>-1.4819853337077322E-2</v>
      </c>
      <c r="L33" s="24">
        <f t="shared" ca="1" si="13"/>
        <v>5.4482406488329212E-6</v>
      </c>
      <c r="M33" s="24">
        <f t="shared" ca="1" si="5"/>
        <v>8.3024778050050593E-10</v>
      </c>
      <c r="N33" s="24">
        <f t="shared" ca="1" si="6"/>
        <v>9.2564642324849146E-6</v>
      </c>
      <c r="O33" s="24">
        <f t="shared" ca="1" si="7"/>
        <v>2.4688104641073139E-4</v>
      </c>
      <c r="P33" s="39">
        <f t="shared" ca="1" si="14"/>
        <v>-2.3341466639508583E-3</v>
      </c>
      <c r="Q33" s="39"/>
      <c r="R33" s="39"/>
      <c r="S33" s="39"/>
      <c r="T33" s="39"/>
    </row>
    <row r="34" spans="1:20">
      <c r="A34" s="70">
        <v>1811.5</v>
      </c>
      <c r="B34" s="70">
        <v>-4.3377000001783017E-2</v>
      </c>
      <c r="C34" s="39"/>
      <c r="D34" s="71">
        <f t="shared" si="3"/>
        <v>0.18115000000000001</v>
      </c>
      <c r="E34" s="71">
        <f t="shared" si="3"/>
        <v>-4.3377000001783017E-2</v>
      </c>
      <c r="F34" s="24">
        <f t="shared" si="8"/>
        <v>3.2815322500000001E-2</v>
      </c>
      <c r="G34" s="24">
        <f t="shared" si="9"/>
        <v>5.9444956708750007E-3</v>
      </c>
      <c r="H34" s="24">
        <f t="shared" si="10"/>
        <v>1.0768453907790063E-3</v>
      </c>
      <c r="I34" s="24">
        <f t="shared" si="11"/>
        <v>-7.8577435503229941E-3</v>
      </c>
      <c r="J34" s="24">
        <f t="shared" si="12"/>
        <v>-1.4234302441410104E-3</v>
      </c>
      <c r="K34" s="24">
        <f t="shared" ca="1" si="4"/>
        <v>-4.4030041843436847E-2</v>
      </c>
      <c r="L34" s="24">
        <f t="shared" ca="1" si="13"/>
        <v>4.2646364695062599E-7</v>
      </c>
      <c r="M34" s="24">
        <f t="shared" ca="1" si="5"/>
        <v>1.2625039145932415E-11</v>
      </c>
      <c r="N34" s="24">
        <f t="shared" ca="1" si="6"/>
        <v>5.690425972233841E-7</v>
      </c>
      <c r="O34" s="24">
        <f t="shared" ca="1" si="7"/>
        <v>5.3362394306135914E-5</v>
      </c>
      <c r="P34" s="39">
        <f t="shared" ca="1" si="14"/>
        <v>6.5304184165383E-4</v>
      </c>
      <c r="Q34" s="39"/>
      <c r="R34" s="39"/>
      <c r="S34" s="39"/>
      <c r="T34" s="39"/>
    </row>
    <row r="35" spans="1:20">
      <c r="A35" s="70">
        <v>1818</v>
      </c>
      <c r="B35" s="70">
        <v>-4.366400000435533E-2</v>
      </c>
      <c r="C35" s="39"/>
      <c r="D35" s="71">
        <f t="shared" si="3"/>
        <v>0.18179999999999999</v>
      </c>
      <c r="E35" s="71">
        <f t="shared" si="3"/>
        <v>-4.366400000435533E-2</v>
      </c>
      <c r="F35" s="24">
        <f t="shared" si="8"/>
        <v>3.3051239999999996E-2</v>
      </c>
      <c r="G35" s="24">
        <f t="shared" si="9"/>
        <v>6.0087154319999987E-3</v>
      </c>
      <c r="H35" s="24">
        <f t="shared" si="10"/>
        <v>1.0923844655375996E-3</v>
      </c>
      <c r="I35" s="24">
        <f t="shared" si="11"/>
        <v>-7.9381152007917989E-3</v>
      </c>
      <c r="J35" s="24">
        <f t="shared" si="12"/>
        <v>-1.4431493435039489E-3</v>
      </c>
      <c r="K35" s="24">
        <f t="shared" ca="1" si="4"/>
        <v>-4.4351619202436979E-2</v>
      </c>
      <c r="L35" s="24">
        <f t="shared" ca="1" si="13"/>
        <v>4.7282016157044966E-7</v>
      </c>
      <c r="M35" s="24">
        <f t="shared" ca="1" si="5"/>
        <v>2.5561166341458956E-11</v>
      </c>
      <c r="N35" s="24">
        <f t="shared" ca="1" si="6"/>
        <v>6.8239120382831858E-7</v>
      </c>
      <c r="O35" s="24">
        <f t="shared" ca="1" si="7"/>
        <v>5.9177014297860204E-5</v>
      </c>
      <c r="P35" s="39">
        <f t="shared" ca="1" si="14"/>
        <v>6.8761919808164873E-4</v>
      </c>
      <c r="Q35" s="39"/>
      <c r="R35" s="39"/>
      <c r="S35" s="39"/>
      <c r="T35" s="39"/>
    </row>
    <row r="36" spans="1:20">
      <c r="A36" s="70">
        <v>1810.5</v>
      </c>
      <c r="B36" s="70">
        <v>-4.4178999996802304E-2</v>
      </c>
      <c r="C36" s="39"/>
      <c r="D36" s="71">
        <f t="shared" si="3"/>
        <v>0.18104999999999999</v>
      </c>
      <c r="E36" s="71">
        <f t="shared" si="3"/>
        <v>-4.4178999996802304E-2</v>
      </c>
      <c r="F36" s="24">
        <f t="shared" si="8"/>
        <v>3.2779102499999997E-2</v>
      </c>
      <c r="G36" s="24">
        <f t="shared" si="9"/>
        <v>5.9346565076249993E-3</v>
      </c>
      <c r="H36" s="24">
        <f t="shared" si="10"/>
        <v>1.0744695607055061E-3</v>
      </c>
      <c r="I36" s="24">
        <f t="shared" si="11"/>
        <v>-7.998607949421057E-3</v>
      </c>
      <c r="J36" s="24">
        <f t="shared" si="12"/>
        <v>-1.4481479692426823E-3</v>
      </c>
      <c r="K36" s="24">
        <f t="shared" ca="1" si="4"/>
        <v>-4.3980668269728081E-2</v>
      </c>
      <c r="L36" s="24">
        <f t="shared" ca="1" si="13"/>
        <v>3.9335473964244178E-8</v>
      </c>
      <c r="M36" s="24">
        <f t="shared" ca="1" si="5"/>
        <v>1.1048211308349753E-11</v>
      </c>
      <c r="N36" s="24">
        <f t="shared" ca="1" si="6"/>
        <v>5.5260565321703205E-7</v>
      </c>
      <c r="O36" s="24">
        <f t="shared" ca="1" si="7"/>
        <v>5.249867480307654E-5</v>
      </c>
      <c r="P36" s="39">
        <f t="shared" ca="1" si="14"/>
        <v>-1.9833172707422325E-4</v>
      </c>
      <c r="Q36" s="39"/>
      <c r="R36" s="39"/>
      <c r="S36" s="39"/>
      <c r="T36" s="39"/>
    </row>
    <row r="37" spans="1:20">
      <c r="A37" s="70">
        <v>1965</v>
      </c>
      <c r="B37" s="70">
        <v>-5.0869999999122228E-2</v>
      </c>
      <c r="C37" s="39"/>
      <c r="D37" s="71">
        <f t="shared" si="3"/>
        <v>0.19650000000000001</v>
      </c>
      <c r="E37" s="71">
        <f t="shared" si="3"/>
        <v>-5.0869999999122228E-2</v>
      </c>
      <c r="F37" s="24">
        <f t="shared" si="8"/>
        <v>3.8612250000000001E-2</v>
      </c>
      <c r="G37" s="24">
        <f t="shared" si="9"/>
        <v>7.5873071250000005E-3</v>
      </c>
      <c r="H37" s="24">
        <f t="shared" si="10"/>
        <v>1.4909058500625E-3</v>
      </c>
      <c r="I37" s="24">
        <f t="shared" si="11"/>
        <v>-9.995954999827519E-3</v>
      </c>
      <c r="J37" s="24">
        <f t="shared" si="12"/>
        <v>-1.9642051574661075E-3</v>
      </c>
      <c r="K37" s="24">
        <f t="shared" ca="1" si="4"/>
        <v>-5.1924672120862311E-2</v>
      </c>
      <c r="L37" s="24">
        <f t="shared" ca="1" si="13"/>
        <v>1.1123332843757281E-6</v>
      </c>
      <c r="M37" s="24">
        <f t="shared" ca="1" si="5"/>
        <v>1.9992277766961955E-9</v>
      </c>
      <c r="N37" s="24">
        <f t="shared" ca="1" si="6"/>
        <v>6.8986971466382064E-6</v>
      </c>
      <c r="O37" s="24">
        <f t="shared" ca="1" si="7"/>
        <v>3.000958622387877E-4</v>
      </c>
      <c r="P37" s="39">
        <f t="shared" ca="1" si="14"/>
        <v>1.0546721217400828E-3</v>
      </c>
      <c r="Q37" s="39"/>
      <c r="R37" s="39"/>
      <c r="S37" s="39"/>
      <c r="T37" s="39"/>
    </row>
    <row r="38" spans="1:20">
      <c r="A38" s="70">
        <v>1079.5</v>
      </c>
      <c r="B38" s="70">
        <v>-1.574100000289036E-2</v>
      </c>
      <c r="C38" s="39"/>
      <c r="D38" s="71">
        <f t="shared" si="3"/>
        <v>0.10795</v>
      </c>
      <c r="E38" s="71">
        <f t="shared" si="3"/>
        <v>-1.574100000289036E-2</v>
      </c>
      <c r="F38" s="24">
        <f t="shared" si="8"/>
        <v>1.1653202500000001E-2</v>
      </c>
      <c r="G38" s="24">
        <f t="shared" si="9"/>
        <v>1.2579632098750002E-3</v>
      </c>
      <c r="H38" s="24">
        <f t="shared" si="10"/>
        <v>1.3579712850600627E-4</v>
      </c>
      <c r="I38" s="24">
        <f t="shared" si="11"/>
        <v>-1.6992409503120145E-3</v>
      </c>
      <c r="J38" s="24">
        <f t="shared" si="12"/>
        <v>-1.8343306058618198E-4</v>
      </c>
      <c r="K38" s="24">
        <f t="shared" ca="1" si="4"/>
        <v>-1.5013595382439165E-2</v>
      </c>
      <c r="L38" s="24">
        <f t="shared" ca="1" si="13"/>
        <v>5.2911748185374678E-7</v>
      </c>
      <c r="M38" s="24">
        <f t="shared" ca="1" si="5"/>
        <v>8.8361340961454397E-10</v>
      </c>
      <c r="N38" s="24">
        <f t="shared" ca="1" si="6"/>
        <v>9.282138017249307E-6</v>
      </c>
      <c r="O38" s="24">
        <f t="shared" ca="1" si="7"/>
        <v>2.4623071735263748E-4</v>
      </c>
      <c r="P38" s="39">
        <f t="shared" ca="1" si="14"/>
        <v>-7.2740462045119483E-4</v>
      </c>
      <c r="Q38" s="39"/>
      <c r="R38" s="39"/>
      <c r="S38" s="39"/>
      <c r="T38" s="39"/>
    </row>
    <row r="39" spans="1:20">
      <c r="A39" s="70">
        <v>1951.5</v>
      </c>
      <c r="B39" s="70">
        <v>-5.4496999997354578E-2</v>
      </c>
      <c r="C39" s="39"/>
      <c r="D39" s="71">
        <f t="shared" si="3"/>
        <v>0.19514999999999999</v>
      </c>
      <c r="E39" s="71">
        <f t="shared" si="3"/>
        <v>-5.4496999997354578E-2</v>
      </c>
      <c r="F39" s="24">
        <f t="shared" si="8"/>
        <v>3.8083522499999994E-2</v>
      </c>
      <c r="G39" s="24">
        <f t="shared" si="9"/>
        <v>7.4319994158749984E-3</v>
      </c>
      <c r="H39" s="24">
        <f t="shared" si="10"/>
        <v>1.4503546860080059E-3</v>
      </c>
      <c r="I39" s="24">
        <f t="shared" si="11"/>
        <v>-1.0635089549483745E-2</v>
      </c>
      <c r="J39" s="24">
        <f t="shared" si="12"/>
        <v>-2.075437725581753E-3</v>
      </c>
      <c r="K39" s="24">
        <f t="shared" ca="1" si="4"/>
        <v>-5.1205189836348496E-2</v>
      </c>
      <c r="L39" s="24">
        <f t="shared" ca="1" si="13"/>
        <v>1.0836014136102891E-5</v>
      </c>
      <c r="M39" s="24">
        <f t="shared" ca="1" si="5"/>
        <v>1.6497853199680729E-9</v>
      </c>
      <c r="N39" s="24">
        <f t="shared" ca="1" si="6"/>
        <v>5.9874802371997338E-6</v>
      </c>
      <c r="O39" s="24">
        <f t="shared" ca="1" si="7"/>
        <v>2.6797483666735349E-4</v>
      </c>
      <c r="P39" s="39">
        <f t="shared" ca="1" si="14"/>
        <v>-3.2918101610060826E-3</v>
      </c>
      <c r="Q39" s="39"/>
      <c r="R39" s="39"/>
      <c r="S39" s="39"/>
      <c r="T39" s="39"/>
    </row>
    <row r="40" spans="1:20">
      <c r="A40" s="70">
        <v>1998.5</v>
      </c>
      <c r="B40" s="70">
        <v>-5.5102999998780433E-2</v>
      </c>
      <c r="C40" s="39"/>
      <c r="D40" s="71">
        <f t="shared" si="3"/>
        <v>0.19985</v>
      </c>
      <c r="E40" s="71">
        <f t="shared" si="3"/>
        <v>-5.5102999998780433E-2</v>
      </c>
      <c r="F40" s="24">
        <f t="shared" si="8"/>
        <v>3.9940022499999998E-2</v>
      </c>
      <c r="G40" s="24">
        <f t="shared" si="9"/>
        <v>7.9820134966249994E-3</v>
      </c>
      <c r="H40" s="24">
        <f t="shared" si="10"/>
        <v>1.5952053973005062E-3</v>
      </c>
      <c r="I40" s="24">
        <f t="shared" si="11"/>
        <v>-1.101233454975627E-2</v>
      </c>
      <c r="J40" s="24">
        <f t="shared" si="12"/>
        <v>-2.2008150597687907E-3</v>
      </c>
      <c r="K40" s="24">
        <f t="shared" ca="1" si="4"/>
        <v>-5.3731019317252729E-2</v>
      </c>
      <c r="L40" s="24">
        <f t="shared" ca="1" si="13"/>
        <v>1.8823309904852236E-6</v>
      </c>
      <c r="M40" s="24">
        <f t="shared" ca="1" si="5"/>
        <v>3.0548578436156923E-9</v>
      </c>
      <c r="N40" s="24">
        <f t="shared" ca="1" si="6"/>
        <v>9.5152235491530112E-6</v>
      </c>
      <c r="O40" s="24">
        <f t="shared" ca="1" si="7"/>
        <v>3.9002908373591167E-4</v>
      </c>
      <c r="P40" s="39">
        <f t="shared" ca="1" si="14"/>
        <v>-1.3719806815277041E-3</v>
      </c>
      <c r="Q40" s="39"/>
      <c r="R40" s="39"/>
      <c r="S40" s="39"/>
      <c r="T40" s="39"/>
    </row>
    <row r="41" spans="1:20">
      <c r="A41" s="70">
        <v>2133.5</v>
      </c>
      <c r="B41" s="70">
        <v>-6.383300000015879E-2</v>
      </c>
      <c r="C41" s="39"/>
      <c r="D41" s="71">
        <f t="shared" si="3"/>
        <v>0.21335000000000001</v>
      </c>
      <c r="E41" s="71">
        <f t="shared" si="3"/>
        <v>-6.383300000015879E-2</v>
      </c>
      <c r="F41" s="24">
        <f t="shared" si="8"/>
        <v>4.5518222500000004E-2</v>
      </c>
      <c r="G41" s="24">
        <f t="shared" si="9"/>
        <v>9.7113127703750014E-3</v>
      </c>
      <c r="H41" s="24">
        <f t="shared" si="10"/>
        <v>2.0719085795595066E-3</v>
      </c>
      <c r="I41" s="24">
        <f t="shared" si="11"/>
        <v>-1.3618770550033878E-2</v>
      </c>
      <c r="J41" s="24">
        <f t="shared" si="12"/>
        <v>-2.9055646968497279E-3</v>
      </c>
      <c r="K41" s="24">
        <f t="shared" ca="1" si="4"/>
        <v>-6.1313222909437574E-2</v>
      </c>
      <c r="L41" s="24">
        <f t="shared" ca="1" si="13"/>
        <v>6.3492765869234759E-6</v>
      </c>
      <c r="M41" s="24">
        <f t="shared" ca="1" si="5"/>
        <v>1.0720209326263726E-8</v>
      </c>
      <c r="N41" s="24">
        <f t="shared" ca="1" si="6"/>
        <v>2.6120593422372423E-5</v>
      </c>
      <c r="O41" s="24">
        <f t="shared" ca="1" si="7"/>
        <v>9.2383435361844887E-4</v>
      </c>
      <c r="P41" s="39">
        <f t="shared" ca="1" si="14"/>
        <v>-2.5197770907212161E-3</v>
      </c>
      <c r="Q41" s="39"/>
      <c r="R41" s="39"/>
      <c r="S41" s="39"/>
      <c r="T41" s="39"/>
    </row>
    <row r="42" spans="1:20">
      <c r="A42" s="70">
        <v>1083.5</v>
      </c>
      <c r="B42" s="70">
        <v>-1.2833000000682659E-2</v>
      </c>
      <c r="C42" s="39"/>
      <c r="D42" s="71">
        <f t="shared" si="3"/>
        <v>0.10835</v>
      </c>
      <c r="E42" s="71">
        <f t="shared" si="3"/>
        <v>-1.2833000000682659E-2</v>
      </c>
      <c r="F42" s="24">
        <f t="shared" si="8"/>
        <v>1.1739722500000001E-2</v>
      </c>
      <c r="G42" s="24">
        <f t="shared" si="9"/>
        <v>1.271998932875E-3</v>
      </c>
      <c r="H42" s="24">
        <f t="shared" si="10"/>
        <v>1.3782108437700627E-4</v>
      </c>
      <c r="I42" s="24">
        <f t="shared" si="11"/>
        <v>-1.3904555500739663E-3</v>
      </c>
      <c r="J42" s="24">
        <f t="shared" si="12"/>
        <v>-1.5065585885051425E-4</v>
      </c>
      <c r="K42" s="24">
        <f t="shared" ca="1" si="4"/>
        <v>-1.5133380506877535E-2</v>
      </c>
      <c r="L42" s="24">
        <f t="shared" ca="1" si="13"/>
        <v>5.2917504732813912E-6</v>
      </c>
      <c r="M42" s="24">
        <f t="shared" ca="1" si="5"/>
        <v>9.1664027133360748E-10</v>
      </c>
      <c r="N42" s="24">
        <f t="shared" ca="1" si="6"/>
        <v>9.2959290852093456E-6</v>
      </c>
      <c r="O42" s="24">
        <f t="shared" ca="1" si="7"/>
        <v>2.4578059791834431E-4</v>
      </c>
      <c r="P42" s="39">
        <f t="shared" ca="1" si="14"/>
        <v>2.3003805061948754E-3</v>
      </c>
      <c r="Q42" s="39"/>
      <c r="R42" s="39"/>
      <c r="S42" s="39"/>
      <c r="T42" s="39"/>
    </row>
    <row r="43" spans="1:20">
      <c r="A43" s="70">
        <v>1088</v>
      </c>
      <c r="B43" s="70">
        <v>-1.642399999400368E-2</v>
      </c>
      <c r="C43" s="39"/>
      <c r="D43" s="71">
        <f t="shared" si="3"/>
        <v>0.10879999999999999</v>
      </c>
      <c r="E43" s="71">
        <f t="shared" si="3"/>
        <v>-1.642399999400368E-2</v>
      </c>
      <c r="F43" s="24">
        <f t="shared" si="8"/>
        <v>1.1837439999999999E-2</v>
      </c>
      <c r="G43" s="24">
        <f t="shared" si="9"/>
        <v>1.287913472E-3</v>
      </c>
      <c r="H43" s="24">
        <f t="shared" si="10"/>
        <v>1.4012498575359999E-4</v>
      </c>
      <c r="I43" s="24">
        <f t="shared" si="11"/>
        <v>-1.7869311993476003E-3</v>
      </c>
      <c r="J43" s="24">
        <f t="shared" si="12"/>
        <v>-1.944181144890189E-4</v>
      </c>
      <c r="K43" s="24">
        <f t="shared" ca="1" si="4"/>
        <v>-1.5268648089171534E-2</v>
      </c>
      <c r="L43" s="24">
        <f t="shared" ca="1" si="13"/>
        <v>1.3348380239992673E-6</v>
      </c>
      <c r="M43" s="24">
        <f t="shared" ca="1" si="5"/>
        <v>9.539255346840473E-10</v>
      </c>
      <c r="N43" s="24">
        <f t="shared" ca="1" si="6"/>
        <v>9.309609949081367E-6</v>
      </c>
      <c r="O43" s="24">
        <f t="shared" ca="1" si="7"/>
        <v>2.4522890916649182E-4</v>
      </c>
      <c r="P43" s="39">
        <f t="shared" ca="1" si="14"/>
        <v>-1.1553519048321456E-3</v>
      </c>
      <c r="Q43" s="39"/>
      <c r="R43" s="39"/>
      <c r="S43" s="39"/>
      <c r="T43" s="39"/>
    </row>
    <row r="44" spans="1:20">
      <c r="A44" s="70">
        <v>1088.5</v>
      </c>
      <c r="B44" s="70">
        <v>-1.7023000000335742E-2</v>
      </c>
      <c r="C44" s="39"/>
      <c r="D44" s="71">
        <f t="shared" si="3"/>
        <v>0.10885</v>
      </c>
      <c r="E44" s="71">
        <f t="shared" si="3"/>
        <v>-1.7023000000335742E-2</v>
      </c>
      <c r="F44" s="24">
        <f t="shared" si="8"/>
        <v>1.1848322500000001E-2</v>
      </c>
      <c r="G44" s="24">
        <f t="shared" si="9"/>
        <v>1.2896899041250002E-3</v>
      </c>
      <c r="H44" s="24">
        <f t="shared" si="10"/>
        <v>1.4038274606400627E-4</v>
      </c>
      <c r="I44" s="24">
        <f t="shared" si="11"/>
        <v>-1.8529535500365455E-3</v>
      </c>
      <c r="J44" s="24">
        <f t="shared" si="12"/>
        <v>-2.0169399392147797E-4</v>
      </c>
      <c r="K44" s="24">
        <f t="shared" ca="1" si="4"/>
        <v>-1.5283711109250009E-2</v>
      </c>
      <c r="L44" s="24">
        <f t="shared" ca="1" si="13"/>
        <v>3.0251258466542398E-6</v>
      </c>
      <c r="M44" s="24">
        <f t="shared" ca="1" si="5"/>
        <v>9.5807530333479189E-10</v>
      </c>
      <c r="N44" s="24">
        <f t="shared" ca="1" si="6"/>
        <v>9.3110099877417461E-6</v>
      </c>
      <c r="O44" s="24">
        <f t="shared" ca="1" si="7"/>
        <v>2.451646559598488E-4</v>
      </c>
      <c r="P44" s="39">
        <f t="shared" ca="1" si="14"/>
        <v>-1.7392888910857333E-3</v>
      </c>
      <c r="Q44" s="39"/>
      <c r="R44" s="39"/>
      <c r="S44" s="39"/>
      <c r="T44" s="39"/>
    </row>
    <row r="45" spans="1:20">
      <c r="A45" s="70">
        <v>1211.5</v>
      </c>
      <c r="B45" s="70">
        <v>-2.0576999995682854E-2</v>
      </c>
      <c r="C45" s="39"/>
      <c r="D45" s="71">
        <f t="shared" si="3"/>
        <v>0.12114999999999999</v>
      </c>
      <c r="E45" s="71">
        <f t="shared" si="3"/>
        <v>-2.0576999995682854E-2</v>
      </c>
      <c r="F45" s="24">
        <f t="shared" si="8"/>
        <v>1.4677322499999999E-2</v>
      </c>
      <c r="G45" s="24">
        <f t="shared" si="9"/>
        <v>1.7781576208749999E-3</v>
      </c>
      <c r="H45" s="24">
        <f t="shared" si="10"/>
        <v>2.1542379576900623E-4</v>
      </c>
      <c r="I45" s="24">
        <f t="shared" si="11"/>
        <v>-2.4929035494769777E-3</v>
      </c>
      <c r="J45" s="24">
        <f t="shared" si="12"/>
        <v>-3.0201526501913586E-4</v>
      </c>
      <c r="K45" s="24">
        <f t="shared" ca="1" si="4"/>
        <v>-1.9191482923281992E-2</v>
      </c>
      <c r="L45" s="24">
        <f t="shared" ca="1" si="13"/>
        <v>1.9196575579142566E-6</v>
      </c>
      <c r="M45" s="24">
        <f t="shared" ca="1" si="5"/>
        <v>1.9045403954726931E-9</v>
      </c>
      <c r="N45" s="24">
        <f t="shared" ca="1" si="6"/>
        <v>8.9262290002137135E-6</v>
      </c>
      <c r="O45" s="24">
        <f t="shared" ca="1" si="7"/>
        <v>2.1235316982745752E-4</v>
      </c>
      <c r="P45" s="39">
        <f t="shared" ca="1" si="14"/>
        <v>-1.3855170724008624E-3</v>
      </c>
      <c r="Q45" s="39"/>
      <c r="R45" s="39"/>
      <c r="S45" s="39"/>
      <c r="T45" s="39"/>
    </row>
    <row r="46" spans="1:20">
      <c r="A46" s="70">
        <v>1234</v>
      </c>
      <c r="B46" s="70">
        <v>-2.0831999994697981E-2</v>
      </c>
      <c r="C46" s="39"/>
      <c r="D46" s="71">
        <f t="shared" si="3"/>
        <v>0.1234</v>
      </c>
      <c r="E46" s="71">
        <f t="shared" si="3"/>
        <v>-2.0831999994697981E-2</v>
      </c>
      <c r="F46" s="24">
        <f t="shared" si="8"/>
        <v>1.5227559999999999E-2</v>
      </c>
      <c r="G46" s="24">
        <f t="shared" si="9"/>
        <v>1.8790809039999998E-3</v>
      </c>
      <c r="H46" s="24">
        <f t="shared" si="10"/>
        <v>2.3187858355359998E-4</v>
      </c>
      <c r="I46" s="24">
        <f t="shared" si="11"/>
        <v>-2.5706687993457306E-3</v>
      </c>
      <c r="J46" s="24">
        <f t="shared" si="12"/>
        <v>-3.1722052983926312E-4</v>
      </c>
      <c r="K46" s="24">
        <f t="shared" ca="1" si="4"/>
        <v>-1.9949910799710077E-2</v>
      </c>
      <c r="L46" s="24">
        <f t="shared" ca="1" si="13"/>
        <v>7.7808134791440744E-7</v>
      </c>
      <c r="M46" s="24">
        <f t="shared" ca="1" si="5"/>
        <v>2.0375120117337151E-9</v>
      </c>
      <c r="N46" s="24">
        <f t="shared" ca="1" si="6"/>
        <v>8.7032668326754801E-6</v>
      </c>
      <c r="O46" s="24">
        <f t="shared" ca="1" si="7"/>
        <v>2.0302405347045679E-4</v>
      </c>
      <c r="P46" s="39">
        <f t="shared" ca="1" si="14"/>
        <v>-8.8208919498790339E-4</v>
      </c>
      <c r="Q46" s="39"/>
      <c r="R46" s="39"/>
      <c r="S46" s="39"/>
      <c r="T46" s="39"/>
    </row>
    <row r="47" spans="1:20">
      <c r="A47" s="70">
        <v>1266.5</v>
      </c>
      <c r="B47" s="70">
        <v>-1.9866999995429069E-2</v>
      </c>
      <c r="C47" s="39"/>
      <c r="D47" s="71">
        <f t="shared" si="3"/>
        <v>0.12665000000000001</v>
      </c>
      <c r="E47" s="71">
        <f t="shared" si="3"/>
        <v>-1.9866999995429069E-2</v>
      </c>
      <c r="F47" s="24">
        <f t="shared" si="8"/>
        <v>1.6040222500000003E-2</v>
      </c>
      <c r="G47" s="24">
        <f t="shared" si="9"/>
        <v>2.0314941796250006E-3</v>
      </c>
      <c r="H47" s="24">
        <f t="shared" si="10"/>
        <v>2.5728873784950637E-4</v>
      </c>
      <c r="I47" s="24">
        <f t="shared" si="11"/>
        <v>-2.5161555494210919E-3</v>
      </c>
      <c r="J47" s="24">
        <f t="shared" si="12"/>
        <v>-3.1867110033418131E-4</v>
      </c>
      <c r="K47" s="24">
        <f t="shared" ca="1" si="4"/>
        <v>-2.1069219161746536E-2</v>
      </c>
      <c r="L47" s="24">
        <f t="shared" ca="1" si="13"/>
        <v>1.445330923861067E-6</v>
      </c>
      <c r="M47" s="24">
        <f t="shared" ca="1" si="5"/>
        <v>2.1951798605882165E-9</v>
      </c>
      <c r="N47" s="24">
        <f t="shared" ca="1" si="6"/>
        <v>8.3045011596798824E-6</v>
      </c>
      <c r="O47" s="24">
        <f t="shared" ca="1" si="7"/>
        <v>1.880399566321977E-4</v>
      </c>
      <c r="P47" s="39">
        <f t="shared" ca="1" si="14"/>
        <v>1.2022191663174676E-3</v>
      </c>
      <c r="Q47" s="39"/>
      <c r="R47" s="39"/>
      <c r="S47" s="39"/>
      <c r="T47" s="39"/>
    </row>
    <row r="48" spans="1:20">
      <c r="A48" s="70">
        <v>1341.5</v>
      </c>
      <c r="B48" s="70">
        <v>-2.4017000003368594E-2</v>
      </c>
      <c r="C48" s="39"/>
      <c r="D48" s="71">
        <f t="shared" si="3"/>
        <v>0.13414999999999999</v>
      </c>
      <c r="E48" s="71">
        <f t="shared" si="3"/>
        <v>-2.4017000003368594E-2</v>
      </c>
      <c r="F48" s="24">
        <f t="shared" si="8"/>
        <v>1.7996222499999999E-2</v>
      </c>
      <c r="G48" s="24">
        <f t="shared" si="9"/>
        <v>2.4141932483749996E-3</v>
      </c>
      <c r="H48" s="24">
        <f t="shared" si="10"/>
        <v>3.2386402426950621E-4</v>
      </c>
      <c r="I48" s="24">
        <f t="shared" si="11"/>
        <v>-3.2218805504518966E-3</v>
      </c>
      <c r="J48" s="24">
        <f t="shared" si="12"/>
        <v>-4.322152758431219E-4</v>
      </c>
      <c r="K48" s="24">
        <f t="shared" ca="1" si="4"/>
        <v>-2.3759594556478719E-2</v>
      </c>
      <c r="L48" s="24">
        <f t="shared" ca="1" si="13"/>
        <v>6.6257564088576025E-8</v>
      </c>
      <c r="M48" s="24">
        <f t="shared" ca="1" si="5"/>
        <v>2.3795375743505663E-9</v>
      </c>
      <c r="N48" s="24">
        <f t="shared" ca="1" si="6"/>
        <v>7.0766033782523264E-6</v>
      </c>
      <c r="O48" s="24">
        <f t="shared" ca="1" si="7"/>
        <v>1.4805796168061854E-4</v>
      </c>
      <c r="P48" s="39">
        <f t="shared" ca="1" si="14"/>
        <v>-2.5740544688987455E-4</v>
      </c>
      <c r="Q48" s="39"/>
      <c r="R48" s="39"/>
      <c r="S48" s="39"/>
      <c r="T48" s="39"/>
    </row>
    <row r="49" spans="1:20">
      <c r="A49" s="70">
        <v>1358.5</v>
      </c>
      <c r="B49" s="70">
        <v>-2.4182999994081911E-2</v>
      </c>
      <c r="C49" s="39"/>
      <c r="D49" s="71">
        <f t="shared" si="3"/>
        <v>0.13585</v>
      </c>
      <c r="E49" s="71">
        <f t="shared" si="3"/>
        <v>-2.4182999994081911E-2</v>
      </c>
      <c r="F49" s="24">
        <f t="shared" si="8"/>
        <v>1.84552225E-2</v>
      </c>
      <c r="G49" s="24">
        <f t="shared" si="9"/>
        <v>2.5071419766250001E-3</v>
      </c>
      <c r="H49" s="24">
        <f t="shared" si="10"/>
        <v>3.4059523752450626E-4</v>
      </c>
      <c r="I49" s="24">
        <f t="shared" si="11"/>
        <v>-3.2852605491960275E-3</v>
      </c>
      <c r="J49" s="24">
        <f t="shared" si="12"/>
        <v>-4.4630264560828036E-4</v>
      </c>
      <c r="K49" s="24">
        <f t="shared" ca="1" si="4"/>
        <v>-2.4390238397807708E-2</v>
      </c>
      <c r="L49" s="24">
        <f t="shared" ca="1" si="13"/>
        <v>4.2947755978816762E-8</v>
      </c>
      <c r="M49" s="24">
        <f t="shared" ca="1" si="5"/>
        <v>2.3837987748098969E-9</v>
      </c>
      <c r="N49" s="24">
        <f t="shared" ca="1" si="6"/>
        <v>6.7475078367308203E-6</v>
      </c>
      <c r="O49" s="24">
        <f t="shared" ca="1" si="7"/>
        <v>1.3824944799630377E-4</v>
      </c>
      <c r="P49" s="39">
        <f t="shared" ca="1" si="14"/>
        <v>2.072384037257978E-4</v>
      </c>
      <c r="Q49" s="39"/>
      <c r="R49" s="39"/>
      <c r="S49" s="39"/>
      <c r="T49" s="39"/>
    </row>
    <row r="50" spans="1:20">
      <c r="A50" s="70">
        <v>1358.5</v>
      </c>
      <c r="B50" s="70">
        <v>-2.1482999996806029E-2</v>
      </c>
      <c r="C50" s="39"/>
      <c r="D50" s="71">
        <f t="shared" si="3"/>
        <v>0.13585</v>
      </c>
      <c r="E50" s="71">
        <f t="shared" si="3"/>
        <v>-2.1482999996806029E-2</v>
      </c>
      <c r="F50" s="24">
        <f t="shared" si="8"/>
        <v>1.84552225E-2</v>
      </c>
      <c r="G50" s="24">
        <f t="shared" si="9"/>
        <v>2.5071419766250001E-3</v>
      </c>
      <c r="H50" s="24">
        <f t="shared" si="10"/>
        <v>3.4059523752450626E-4</v>
      </c>
      <c r="I50" s="24">
        <f t="shared" si="11"/>
        <v>-2.9184655495660991E-3</v>
      </c>
      <c r="J50" s="24">
        <f t="shared" si="12"/>
        <v>-3.9647354490855458E-4</v>
      </c>
      <c r="K50" s="24">
        <f t="shared" ca="1" si="4"/>
        <v>-2.4390238397807708E-2</v>
      </c>
      <c r="L50" s="24">
        <f t="shared" ca="1" si="13"/>
        <v>8.4520351202588008E-6</v>
      </c>
      <c r="M50" s="24">
        <f t="shared" ca="1" si="5"/>
        <v>2.3837987748098969E-9</v>
      </c>
      <c r="N50" s="24">
        <f t="shared" ca="1" si="6"/>
        <v>6.7475078367308203E-6</v>
      </c>
      <c r="O50" s="24">
        <f t="shared" ca="1" si="7"/>
        <v>1.3824944799630377E-4</v>
      </c>
      <c r="P50" s="39">
        <f t="shared" ca="1" si="14"/>
        <v>2.9072384010016793E-3</v>
      </c>
      <c r="Q50" s="39"/>
      <c r="R50" s="39"/>
      <c r="S50" s="39"/>
      <c r="T50" s="39"/>
    </row>
    <row r="51" spans="1:20">
      <c r="A51" s="70">
        <v>1358.5</v>
      </c>
      <c r="B51" s="70">
        <v>-2.1482999996806029E-2</v>
      </c>
      <c r="C51" s="39"/>
      <c r="D51" s="71">
        <f t="shared" si="3"/>
        <v>0.13585</v>
      </c>
      <c r="E51" s="71">
        <f t="shared" si="3"/>
        <v>-2.1482999996806029E-2</v>
      </c>
      <c r="F51" s="24">
        <f t="shared" si="8"/>
        <v>1.84552225E-2</v>
      </c>
      <c r="G51" s="24">
        <f t="shared" si="9"/>
        <v>2.5071419766250001E-3</v>
      </c>
      <c r="H51" s="24">
        <f t="shared" si="10"/>
        <v>3.4059523752450626E-4</v>
      </c>
      <c r="I51" s="24">
        <f t="shared" si="11"/>
        <v>-2.9184655495660991E-3</v>
      </c>
      <c r="J51" s="24">
        <f t="shared" si="12"/>
        <v>-3.9647354490855458E-4</v>
      </c>
      <c r="K51" s="24">
        <f t="shared" ca="1" si="4"/>
        <v>-2.4390238397807708E-2</v>
      </c>
      <c r="L51" s="24">
        <f t="shared" ca="1" si="13"/>
        <v>8.4520351202588008E-6</v>
      </c>
      <c r="M51" s="24">
        <f t="shared" ca="1" si="5"/>
        <v>2.3837987748098969E-9</v>
      </c>
      <c r="N51" s="24">
        <f t="shared" ca="1" si="6"/>
        <v>6.7475078367308203E-6</v>
      </c>
      <c r="O51" s="24">
        <f t="shared" ca="1" si="7"/>
        <v>1.3824944799630377E-4</v>
      </c>
      <c r="P51" s="39">
        <f t="shared" ca="1" si="14"/>
        <v>2.9072384010016793E-3</v>
      </c>
      <c r="Q51" s="39"/>
      <c r="R51" s="39"/>
      <c r="S51" s="39"/>
      <c r="T51" s="39"/>
    </row>
    <row r="52" spans="1:20">
      <c r="A52" s="70">
        <v>1392.5</v>
      </c>
      <c r="B52" s="70">
        <v>-2.5814999993599486E-2</v>
      </c>
      <c r="C52" s="39"/>
      <c r="D52" s="71">
        <f t="shared" si="3"/>
        <v>0.13925000000000001</v>
      </c>
      <c r="E52" s="71">
        <f t="shared" si="3"/>
        <v>-2.5814999993599486E-2</v>
      </c>
      <c r="F52" s="24">
        <f t="shared" si="8"/>
        <v>1.9390562500000003E-2</v>
      </c>
      <c r="G52" s="24">
        <f t="shared" si="9"/>
        <v>2.7001358281250006E-3</v>
      </c>
      <c r="H52" s="24">
        <f t="shared" si="10"/>
        <v>3.7599391406640636E-4</v>
      </c>
      <c r="I52" s="24">
        <f t="shared" si="11"/>
        <v>-3.5947387491087287E-3</v>
      </c>
      <c r="J52" s="24">
        <f t="shared" si="12"/>
        <v>-5.0056737081339057E-4</v>
      </c>
      <c r="K52" s="24">
        <f t="shared" ca="1" si="4"/>
        <v>-2.5674615131436866E-2</v>
      </c>
      <c r="L52" s="24">
        <f t="shared" ca="1" si="13"/>
        <v>1.9707909524417653E-8</v>
      </c>
      <c r="M52" s="24">
        <f t="shared" ca="1" si="5"/>
        <v>2.3498669866807003E-9</v>
      </c>
      <c r="N52" s="24">
        <f t="shared" ca="1" si="6"/>
        <v>6.0451912059590593E-6</v>
      </c>
      <c r="O52" s="24">
        <f t="shared" ca="1" si="7"/>
        <v>1.1819513523843008E-4</v>
      </c>
      <c r="P52" s="39">
        <f t="shared" ca="1" si="14"/>
        <v>-1.4038486216261942E-4</v>
      </c>
      <c r="Q52" s="39"/>
      <c r="R52" s="39"/>
      <c r="S52" s="39"/>
      <c r="T52" s="39"/>
    </row>
    <row r="53" spans="1:20">
      <c r="A53" s="70"/>
      <c r="B53" s="70"/>
      <c r="C53" s="39"/>
      <c r="D53" s="71">
        <f t="shared" ref="D53:E84" si="15">A53/A$18</f>
        <v>0</v>
      </c>
      <c r="E53" s="71">
        <f t="shared" si="15"/>
        <v>0</v>
      </c>
      <c r="F53" s="24">
        <f t="shared" si="8"/>
        <v>0</v>
      </c>
      <c r="G53" s="24">
        <f t="shared" si="9"/>
        <v>0</v>
      </c>
      <c r="H53" s="24">
        <f t="shared" si="10"/>
        <v>0</v>
      </c>
      <c r="I53" s="24">
        <f t="shared" si="11"/>
        <v>0</v>
      </c>
      <c r="J53" s="24">
        <f t="shared" si="12"/>
        <v>0</v>
      </c>
      <c r="K53" s="24">
        <f t="shared" ca="1" si="4"/>
        <v>1.7391145147600015E-3</v>
      </c>
      <c r="L53" s="24">
        <f t="shared" ca="1" si="13"/>
        <v>3.0245192954489154E-6</v>
      </c>
      <c r="M53" s="24">
        <f t="shared" ca="1" si="5"/>
        <v>1.7052959585427626E-7</v>
      </c>
      <c r="N53" s="24">
        <f t="shared" ca="1" si="6"/>
        <v>4.6449641726085874E-5</v>
      </c>
      <c r="O53" s="24">
        <f t="shared" ca="1" si="7"/>
        <v>6.3237652084695035E-4</v>
      </c>
      <c r="P53" s="39">
        <f t="shared" ca="1" si="14"/>
        <v>-1.7391145147600015E-3</v>
      </c>
      <c r="Q53" s="39"/>
      <c r="R53" s="39"/>
      <c r="S53" s="39"/>
      <c r="T53" s="39"/>
    </row>
    <row r="54" spans="1:20">
      <c r="A54" s="70"/>
      <c r="B54" s="70"/>
      <c r="C54" s="39"/>
      <c r="D54" s="71">
        <f t="shared" si="15"/>
        <v>0</v>
      </c>
      <c r="E54" s="71">
        <f t="shared" si="15"/>
        <v>0</v>
      </c>
      <c r="F54" s="24">
        <f t="shared" si="8"/>
        <v>0</v>
      </c>
      <c r="G54" s="24">
        <f t="shared" si="9"/>
        <v>0</v>
      </c>
      <c r="H54" s="24">
        <f t="shared" si="10"/>
        <v>0</v>
      </c>
      <c r="I54" s="24">
        <f t="shared" si="11"/>
        <v>0</v>
      </c>
      <c r="J54" s="24">
        <f t="shared" si="12"/>
        <v>0</v>
      </c>
      <c r="K54" s="24">
        <f t="shared" ca="1" si="4"/>
        <v>1.7391145147600015E-3</v>
      </c>
      <c r="L54" s="24">
        <f t="shared" ca="1" si="13"/>
        <v>3.0245192954489154E-6</v>
      </c>
      <c r="M54" s="24">
        <f t="shared" ca="1" si="5"/>
        <v>1.7052959585427626E-7</v>
      </c>
      <c r="N54" s="24">
        <f t="shared" ca="1" si="6"/>
        <v>4.6449641726085874E-5</v>
      </c>
      <c r="O54" s="24">
        <f t="shared" ca="1" si="7"/>
        <v>6.3237652084695035E-4</v>
      </c>
      <c r="P54" s="39">
        <f t="shared" ca="1" si="14"/>
        <v>-1.7391145147600015E-3</v>
      </c>
      <c r="Q54" s="39"/>
      <c r="R54" s="39"/>
      <c r="S54" s="39"/>
      <c r="T54" s="39"/>
    </row>
    <row r="55" spans="1:20">
      <c r="A55" s="70"/>
      <c r="B55" s="70"/>
      <c r="C55" s="39"/>
      <c r="D55" s="71">
        <f t="shared" si="15"/>
        <v>0</v>
      </c>
      <c r="E55" s="71">
        <f t="shared" si="15"/>
        <v>0</v>
      </c>
      <c r="F55" s="24">
        <f t="shared" si="8"/>
        <v>0</v>
      </c>
      <c r="G55" s="24">
        <f t="shared" si="9"/>
        <v>0</v>
      </c>
      <c r="H55" s="24">
        <f t="shared" si="10"/>
        <v>0</v>
      </c>
      <c r="I55" s="24">
        <f t="shared" si="11"/>
        <v>0</v>
      </c>
      <c r="J55" s="24">
        <f t="shared" si="12"/>
        <v>0</v>
      </c>
      <c r="K55" s="24">
        <f t="shared" ca="1" si="4"/>
        <v>1.7391145147600015E-3</v>
      </c>
      <c r="L55" s="24">
        <f t="shared" ca="1" si="13"/>
        <v>3.0245192954489154E-6</v>
      </c>
      <c r="M55" s="24">
        <f t="shared" ca="1" si="5"/>
        <v>1.7052959585427626E-7</v>
      </c>
      <c r="N55" s="24">
        <f t="shared" ca="1" si="6"/>
        <v>4.6449641726085874E-5</v>
      </c>
      <c r="O55" s="24">
        <f t="shared" ca="1" si="7"/>
        <v>6.3237652084695035E-4</v>
      </c>
      <c r="P55" s="39">
        <f t="shared" ca="1" si="14"/>
        <v>-1.7391145147600015E-3</v>
      </c>
      <c r="Q55" s="39"/>
      <c r="R55" s="39"/>
      <c r="S55" s="39"/>
      <c r="T55" s="39"/>
    </row>
    <row r="56" spans="1:20">
      <c r="A56" s="70"/>
      <c r="B56" s="70"/>
      <c r="C56" s="39"/>
      <c r="D56" s="71">
        <f t="shared" si="15"/>
        <v>0</v>
      </c>
      <c r="E56" s="71">
        <f t="shared" si="15"/>
        <v>0</v>
      </c>
      <c r="F56" s="24">
        <f t="shared" si="8"/>
        <v>0</v>
      </c>
      <c r="G56" s="24">
        <f t="shared" si="9"/>
        <v>0</v>
      </c>
      <c r="H56" s="24">
        <f t="shared" si="10"/>
        <v>0</v>
      </c>
      <c r="I56" s="24">
        <f t="shared" si="11"/>
        <v>0</v>
      </c>
      <c r="J56" s="24">
        <f t="shared" si="12"/>
        <v>0</v>
      </c>
      <c r="K56" s="24">
        <f t="shared" ca="1" si="4"/>
        <v>1.7391145147600015E-3</v>
      </c>
      <c r="L56" s="24">
        <f t="shared" ca="1" si="13"/>
        <v>3.0245192954489154E-6</v>
      </c>
      <c r="M56" s="24">
        <f t="shared" ca="1" si="5"/>
        <v>1.7052959585427626E-7</v>
      </c>
      <c r="N56" s="24">
        <f t="shared" ca="1" si="6"/>
        <v>4.6449641726085874E-5</v>
      </c>
      <c r="O56" s="24">
        <f t="shared" ca="1" si="7"/>
        <v>6.3237652084695035E-4</v>
      </c>
      <c r="P56" s="39">
        <f t="shared" ca="1" si="14"/>
        <v>-1.7391145147600015E-3</v>
      </c>
      <c r="Q56" s="39"/>
      <c r="R56" s="39"/>
      <c r="S56" s="39"/>
      <c r="T56" s="39"/>
    </row>
    <row r="57" spans="1:20">
      <c r="A57" s="70"/>
      <c r="B57" s="70"/>
      <c r="C57" s="39"/>
      <c r="D57" s="71">
        <f t="shared" si="15"/>
        <v>0</v>
      </c>
      <c r="E57" s="71">
        <f t="shared" si="15"/>
        <v>0</v>
      </c>
      <c r="F57" s="24">
        <f t="shared" si="8"/>
        <v>0</v>
      </c>
      <c r="G57" s="24">
        <f t="shared" si="9"/>
        <v>0</v>
      </c>
      <c r="H57" s="24">
        <f t="shared" si="10"/>
        <v>0</v>
      </c>
      <c r="I57" s="24">
        <f t="shared" si="11"/>
        <v>0</v>
      </c>
      <c r="J57" s="24">
        <f t="shared" si="12"/>
        <v>0</v>
      </c>
      <c r="K57" s="24">
        <f t="shared" ca="1" si="4"/>
        <v>1.7391145147600015E-3</v>
      </c>
      <c r="L57" s="24">
        <f t="shared" ca="1" si="13"/>
        <v>3.0245192954489154E-6</v>
      </c>
      <c r="M57" s="24">
        <f t="shared" ca="1" si="5"/>
        <v>1.7052959585427626E-7</v>
      </c>
      <c r="N57" s="24">
        <f t="shared" ca="1" si="6"/>
        <v>4.6449641726085874E-5</v>
      </c>
      <c r="O57" s="24">
        <f t="shared" ca="1" si="7"/>
        <v>6.3237652084695035E-4</v>
      </c>
      <c r="P57" s="39">
        <f t="shared" ca="1" si="14"/>
        <v>-1.7391145147600015E-3</v>
      </c>
      <c r="Q57" s="39"/>
      <c r="R57" s="39"/>
      <c r="S57" s="39"/>
      <c r="T57" s="39"/>
    </row>
    <row r="58" spans="1:20">
      <c r="A58" s="70"/>
      <c r="B58" s="70"/>
      <c r="C58" s="39"/>
      <c r="D58" s="71">
        <f t="shared" si="15"/>
        <v>0</v>
      </c>
      <c r="E58" s="71">
        <f t="shared" si="15"/>
        <v>0</v>
      </c>
      <c r="F58" s="24">
        <f t="shared" si="8"/>
        <v>0</v>
      </c>
      <c r="G58" s="24">
        <f t="shared" si="9"/>
        <v>0</v>
      </c>
      <c r="H58" s="24">
        <f t="shared" si="10"/>
        <v>0</v>
      </c>
      <c r="I58" s="24">
        <f t="shared" si="11"/>
        <v>0</v>
      </c>
      <c r="J58" s="24">
        <f t="shared" si="12"/>
        <v>0</v>
      </c>
      <c r="K58" s="24">
        <f t="shared" ca="1" si="4"/>
        <v>1.7391145147600015E-3</v>
      </c>
      <c r="L58" s="24">
        <f t="shared" ca="1" si="13"/>
        <v>3.0245192954489154E-6</v>
      </c>
      <c r="M58" s="24">
        <f t="shared" ca="1" si="5"/>
        <v>1.7052959585427626E-7</v>
      </c>
      <c r="N58" s="24">
        <f t="shared" ca="1" si="6"/>
        <v>4.6449641726085874E-5</v>
      </c>
      <c r="O58" s="24">
        <f t="shared" ca="1" si="7"/>
        <v>6.3237652084695035E-4</v>
      </c>
      <c r="P58" s="39">
        <f t="shared" ca="1" si="14"/>
        <v>-1.7391145147600015E-3</v>
      </c>
      <c r="Q58" s="39"/>
      <c r="R58" s="39"/>
      <c r="S58" s="39"/>
      <c r="T58" s="39"/>
    </row>
    <row r="59" spans="1:20">
      <c r="A59" s="70"/>
      <c r="B59" s="70"/>
      <c r="C59" s="39"/>
      <c r="D59" s="71">
        <f t="shared" si="15"/>
        <v>0</v>
      </c>
      <c r="E59" s="71">
        <f t="shared" si="15"/>
        <v>0</v>
      </c>
      <c r="F59" s="24">
        <f t="shared" si="8"/>
        <v>0</v>
      </c>
      <c r="G59" s="24">
        <f t="shared" si="9"/>
        <v>0</v>
      </c>
      <c r="H59" s="24">
        <f t="shared" si="10"/>
        <v>0</v>
      </c>
      <c r="I59" s="24">
        <f t="shared" si="11"/>
        <v>0</v>
      </c>
      <c r="J59" s="24">
        <f t="shared" si="12"/>
        <v>0</v>
      </c>
      <c r="K59" s="24">
        <f t="shared" ca="1" si="4"/>
        <v>1.7391145147600015E-3</v>
      </c>
      <c r="L59" s="24">
        <f t="shared" ca="1" si="13"/>
        <v>3.0245192954489154E-6</v>
      </c>
      <c r="M59" s="24">
        <f t="shared" ca="1" si="5"/>
        <v>1.7052959585427626E-7</v>
      </c>
      <c r="N59" s="24">
        <f t="shared" ca="1" si="6"/>
        <v>4.6449641726085874E-5</v>
      </c>
      <c r="O59" s="24">
        <f t="shared" ca="1" si="7"/>
        <v>6.3237652084695035E-4</v>
      </c>
      <c r="P59" s="39">
        <f t="shared" ca="1" si="14"/>
        <v>-1.7391145147600015E-3</v>
      </c>
      <c r="Q59" s="39"/>
      <c r="R59" s="39"/>
      <c r="S59" s="39"/>
      <c r="T59" s="39"/>
    </row>
    <row r="60" spans="1:20">
      <c r="A60" s="70"/>
      <c r="B60" s="70"/>
      <c r="C60" s="39"/>
      <c r="D60" s="71">
        <f t="shared" si="15"/>
        <v>0</v>
      </c>
      <c r="E60" s="71">
        <f t="shared" si="15"/>
        <v>0</v>
      </c>
      <c r="F60" s="24">
        <f t="shared" si="8"/>
        <v>0</v>
      </c>
      <c r="G60" s="24">
        <f t="shared" si="9"/>
        <v>0</v>
      </c>
      <c r="H60" s="24">
        <f t="shared" si="10"/>
        <v>0</v>
      </c>
      <c r="I60" s="24">
        <f t="shared" si="11"/>
        <v>0</v>
      </c>
      <c r="J60" s="24">
        <f t="shared" si="12"/>
        <v>0</v>
      </c>
      <c r="K60" s="24">
        <f t="shared" ca="1" si="4"/>
        <v>1.7391145147600015E-3</v>
      </c>
      <c r="L60" s="24">
        <f t="shared" ca="1" si="13"/>
        <v>3.0245192954489154E-6</v>
      </c>
      <c r="M60" s="24">
        <f t="shared" ca="1" si="5"/>
        <v>1.7052959585427626E-7</v>
      </c>
      <c r="N60" s="24">
        <f t="shared" ca="1" si="6"/>
        <v>4.6449641726085874E-5</v>
      </c>
      <c r="O60" s="24">
        <f t="shared" ca="1" si="7"/>
        <v>6.3237652084695035E-4</v>
      </c>
      <c r="P60" s="39">
        <f t="shared" ca="1" si="14"/>
        <v>-1.7391145147600015E-3</v>
      </c>
      <c r="Q60" s="39"/>
      <c r="R60" s="39"/>
      <c r="S60" s="39"/>
      <c r="T60" s="39"/>
    </row>
    <row r="61" spans="1:20">
      <c r="A61" s="70"/>
      <c r="B61" s="70"/>
      <c r="C61" s="39"/>
      <c r="D61" s="71">
        <f t="shared" si="15"/>
        <v>0</v>
      </c>
      <c r="E61" s="71">
        <f t="shared" si="15"/>
        <v>0</v>
      </c>
      <c r="F61" s="24">
        <f t="shared" si="8"/>
        <v>0</v>
      </c>
      <c r="G61" s="24">
        <f t="shared" si="9"/>
        <v>0</v>
      </c>
      <c r="H61" s="24">
        <f t="shared" si="10"/>
        <v>0</v>
      </c>
      <c r="I61" s="24">
        <f t="shared" si="11"/>
        <v>0</v>
      </c>
      <c r="J61" s="24">
        <f t="shared" si="12"/>
        <v>0</v>
      </c>
      <c r="K61" s="24">
        <f t="shared" ca="1" si="4"/>
        <v>1.7391145147600015E-3</v>
      </c>
      <c r="L61" s="24">
        <f t="shared" ca="1" si="13"/>
        <v>3.0245192954489154E-6</v>
      </c>
      <c r="M61" s="24">
        <f t="shared" ca="1" si="5"/>
        <v>1.7052959585427626E-7</v>
      </c>
      <c r="N61" s="24">
        <f t="shared" ca="1" si="6"/>
        <v>4.6449641726085874E-5</v>
      </c>
      <c r="O61" s="24">
        <f t="shared" ca="1" si="7"/>
        <v>6.3237652084695035E-4</v>
      </c>
      <c r="P61" s="39">
        <f t="shared" ca="1" si="14"/>
        <v>-1.7391145147600015E-3</v>
      </c>
      <c r="Q61" s="39"/>
      <c r="R61" s="39"/>
      <c r="S61" s="39"/>
      <c r="T61" s="39"/>
    </row>
    <row r="62" spans="1:20">
      <c r="A62" s="70"/>
      <c r="B62" s="70"/>
      <c r="C62" s="39"/>
      <c r="D62" s="71">
        <f t="shared" si="15"/>
        <v>0</v>
      </c>
      <c r="E62" s="71">
        <f t="shared" si="15"/>
        <v>0</v>
      </c>
      <c r="F62" s="24">
        <f t="shared" si="8"/>
        <v>0</v>
      </c>
      <c r="G62" s="24">
        <f t="shared" si="9"/>
        <v>0</v>
      </c>
      <c r="H62" s="24">
        <f t="shared" si="10"/>
        <v>0</v>
      </c>
      <c r="I62" s="24">
        <f t="shared" si="11"/>
        <v>0</v>
      </c>
      <c r="J62" s="24">
        <f t="shared" si="12"/>
        <v>0</v>
      </c>
      <c r="K62" s="24">
        <f t="shared" ca="1" si="4"/>
        <v>1.7391145147600015E-3</v>
      </c>
      <c r="L62" s="24">
        <f t="shared" ca="1" si="13"/>
        <v>3.0245192954489154E-6</v>
      </c>
      <c r="M62" s="24">
        <f t="shared" ca="1" si="5"/>
        <v>1.7052959585427626E-7</v>
      </c>
      <c r="N62" s="24">
        <f t="shared" ca="1" si="6"/>
        <v>4.6449641726085874E-5</v>
      </c>
      <c r="O62" s="24">
        <f t="shared" ca="1" si="7"/>
        <v>6.3237652084695035E-4</v>
      </c>
      <c r="P62" s="39">
        <f t="shared" ca="1" si="14"/>
        <v>-1.7391145147600015E-3</v>
      </c>
      <c r="Q62" s="39"/>
      <c r="R62" s="39"/>
      <c r="S62" s="39"/>
      <c r="T62" s="39"/>
    </row>
    <row r="63" spans="1:20">
      <c r="A63" s="70"/>
      <c r="B63" s="70"/>
      <c r="C63" s="39"/>
      <c r="D63" s="71">
        <f t="shared" si="15"/>
        <v>0</v>
      </c>
      <c r="E63" s="71">
        <f t="shared" si="15"/>
        <v>0</v>
      </c>
      <c r="F63" s="24">
        <f t="shared" si="8"/>
        <v>0</v>
      </c>
      <c r="G63" s="24">
        <f t="shared" si="9"/>
        <v>0</v>
      </c>
      <c r="H63" s="24">
        <f t="shared" si="10"/>
        <v>0</v>
      </c>
      <c r="I63" s="24">
        <f t="shared" si="11"/>
        <v>0</v>
      </c>
      <c r="J63" s="24">
        <f t="shared" si="12"/>
        <v>0</v>
      </c>
      <c r="K63" s="24">
        <f t="shared" ca="1" si="4"/>
        <v>1.7391145147600015E-3</v>
      </c>
      <c r="L63" s="24">
        <f t="shared" ca="1" si="13"/>
        <v>3.0245192954489154E-6</v>
      </c>
      <c r="M63" s="24">
        <f t="shared" ca="1" si="5"/>
        <v>1.7052959585427626E-7</v>
      </c>
      <c r="N63" s="24">
        <f t="shared" ca="1" si="6"/>
        <v>4.6449641726085874E-5</v>
      </c>
      <c r="O63" s="24">
        <f t="shared" ca="1" si="7"/>
        <v>6.3237652084695035E-4</v>
      </c>
      <c r="P63" s="39">
        <f t="shared" ca="1" si="14"/>
        <v>-1.7391145147600015E-3</v>
      </c>
      <c r="Q63" s="39"/>
      <c r="R63" s="39"/>
      <c r="S63" s="39"/>
      <c r="T63" s="39"/>
    </row>
    <row r="64" spans="1:20">
      <c r="A64" s="70"/>
      <c r="B64" s="70"/>
      <c r="C64" s="39"/>
      <c r="D64" s="71">
        <f t="shared" si="15"/>
        <v>0</v>
      </c>
      <c r="E64" s="71">
        <f t="shared" si="15"/>
        <v>0</v>
      </c>
      <c r="F64" s="24">
        <f t="shared" si="8"/>
        <v>0</v>
      </c>
      <c r="G64" s="24">
        <f t="shared" si="9"/>
        <v>0</v>
      </c>
      <c r="H64" s="24">
        <f t="shared" si="10"/>
        <v>0</v>
      </c>
      <c r="I64" s="24">
        <f t="shared" si="11"/>
        <v>0</v>
      </c>
      <c r="J64" s="24">
        <f t="shared" si="12"/>
        <v>0</v>
      </c>
      <c r="K64" s="24">
        <f t="shared" ca="1" si="4"/>
        <v>1.7391145147600015E-3</v>
      </c>
      <c r="L64" s="24">
        <f t="shared" ca="1" si="13"/>
        <v>3.0245192954489154E-6</v>
      </c>
      <c r="M64" s="24">
        <f t="shared" ca="1" si="5"/>
        <v>1.7052959585427626E-7</v>
      </c>
      <c r="N64" s="24">
        <f t="shared" ca="1" si="6"/>
        <v>4.6449641726085874E-5</v>
      </c>
      <c r="O64" s="24">
        <f t="shared" ca="1" si="7"/>
        <v>6.3237652084695035E-4</v>
      </c>
      <c r="P64" s="39">
        <f t="shared" ca="1" si="14"/>
        <v>-1.7391145147600015E-3</v>
      </c>
      <c r="Q64" s="39"/>
      <c r="R64" s="39"/>
      <c r="S64" s="39"/>
      <c r="T64" s="39"/>
    </row>
    <row r="65" spans="1:20">
      <c r="A65" s="70"/>
      <c r="B65" s="70"/>
      <c r="C65" s="39"/>
      <c r="D65" s="71">
        <f t="shared" si="15"/>
        <v>0</v>
      </c>
      <c r="E65" s="71">
        <f t="shared" si="15"/>
        <v>0</v>
      </c>
      <c r="F65" s="24">
        <f t="shared" si="8"/>
        <v>0</v>
      </c>
      <c r="G65" s="24">
        <f t="shared" si="9"/>
        <v>0</v>
      </c>
      <c r="H65" s="24">
        <f t="shared" si="10"/>
        <v>0</v>
      </c>
      <c r="I65" s="24">
        <f t="shared" si="11"/>
        <v>0</v>
      </c>
      <c r="J65" s="24">
        <f t="shared" si="12"/>
        <v>0</v>
      </c>
      <c r="K65" s="24">
        <f t="shared" ca="1" si="4"/>
        <v>1.7391145147600015E-3</v>
      </c>
      <c r="L65" s="24">
        <f t="shared" ca="1" si="13"/>
        <v>3.0245192954489154E-6</v>
      </c>
      <c r="M65" s="24">
        <f t="shared" ca="1" si="5"/>
        <v>1.7052959585427626E-7</v>
      </c>
      <c r="N65" s="24">
        <f t="shared" ca="1" si="6"/>
        <v>4.6449641726085874E-5</v>
      </c>
      <c r="O65" s="24">
        <f t="shared" ca="1" si="7"/>
        <v>6.3237652084695035E-4</v>
      </c>
      <c r="P65" s="39">
        <f t="shared" ca="1" si="14"/>
        <v>-1.7391145147600015E-3</v>
      </c>
      <c r="Q65" s="39"/>
      <c r="R65" s="39"/>
      <c r="S65" s="39"/>
      <c r="T65" s="39"/>
    </row>
    <row r="66" spans="1:20">
      <c r="A66" s="70"/>
      <c r="B66" s="70"/>
      <c r="C66" s="39"/>
      <c r="D66" s="71">
        <f t="shared" si="15"/>
        <v>0</v>
      </c>
      <c r="E66" s="71">
        <f t="shared" si="15"/>
        <v>0</v>
      </c>
      <c r="F66" s="24">
        <f t="shared" si="8"/>
        <v>0</v>
      </c>
      <c r="G66" s="24">
        <f t="shared" si="9"/>
        <v>0</v>
      </c>
      <c r="H66" s="24">
        <f t="shared" si="10"/>
        <v>0</v>
      </c>
      <c r="I66" s="24">
        <f t="shared" si="11"/>
        <v>0</v>
      </c>
      <c r="J66" s="24">
        <f t="shared" si="12"/>
        <v>0</v>
      </c>
      <c r="K66" s="24">
        <f t="shared" ca="1" si="4"/>
        <v>1.7391145147600015E-3</v>
      </c>
      <c r="L66" s="24">
        <f t="shared" ca="1" si="13"/>
        <v>3.0245192954489154E-6</v>
      </c>
      <c r="M66" s="24">
        <f t="shared" ca="1" si="5"/>
        <v>1.7052959585427626E-7</v>
      </c>
      <c r="N66" s="24">
        <f t="shared" ca="1" si="6"/>
        <v>4.6449641726085874E-5</v>
      </c>
      <c r="O66" s="24">
        <f t="shared" ca="1" si="7"/>
        <v>6.3237652084695035E-4</v>
      </c>
      <c r="P66" s="39">
        <f t="shared" ca="1" si="14"/>
        <v>-1.7391145147600015E-3</v>
      </c>
      <c r="Q66" s="39"/>
      <c r="R66" s="39"/>
      <c r="S66" s="39"/>
      <c r="T66" s="39"/>
    </row>
    <row r="67" spans="1:20">
      <c r="A67" s="70"/>
      <c r="B67" s="70"/>
      <c r="C67" s="39"/>
      <c r="D67" s="71">
        <f t="shared" si="15"/>
        <v>0</v>
      </c>
      <c r="E67" s="71">
        <f t="shared" si="15"/>
        <v>0</v>
      </c>
      <c r="F67" s="24">
        <f t="shared" si="8"/>
        <v>0</v>
      </c>
      <c r="G67" s="24">
        <f t="shared" si="9"/>
        <v>0</v>
      </c>
      <c r="H67" s="24">
        <f t="shared" si="10"/>
        <v>0</v>
      </c>
      <c r="I67" s="24">
        <f t="shared" si="11"/>
        <v>0</v>
      </c>
      <c r="J67" s="24">
        <f t="shared" si="12"/>
        <v>0</v>
      </c>
      <c r="K67" s="24">
        <f t="shared" ca="1" si="4"/>
        <v>1.7391145147600015E-3</v>
      </c>
      <c r="L67" s="24">
        <f t="shared" ca="1" si="13"/>
        <v>3.0245192954489154E-6</v>
      </c>
      <c r="M67" s="24">
        <f t="shared" ca="1" si="5"/>
        <v>1.7052959585427626E-7</v>
      </c>
      <c r="N67" s="24">
        <f t="shared" ca="1" si="6"/>
        <v>4.6449641726085874E-5</v>
      </c>
      <c r="O67" s="24">
        <f t="shared" ca="1" si="7"/>
        <v>6.3237652084695035E-4</v>
      </c>
      <c r="P67" s="39">
        <f t="shared" ca="1" si="14"/>
        <v>-1.7391145147600015E-3</v>
      </c>
      <c r="Q67" s="39"/>
      <c r="R67" s="39"/>
      <c r="S67" s="39"/>
      <c r="T67" s="39"/>
    </row>
    <row r="68" spans="1:20">
      <c r="A68" s="70"/>
      <c r="B68" s="70"/>
      <c r="C68" s="39"/>
      <c r="D68" s="71">
        <f t="shared" si="15"/>
        <v>0</v>
      </c>
      <c r="E68" s="71">
        <f t="shared" si="15"/>
        <v>0</v>
      </c>
      <c r="F68" s="24">
        <f t="shared" si="8"/>
        <v>0</v>
      </c>
      <c r="G68" s="24">
        <f t="shared" si="9"/>
        <v>0</v>
      </c>
      <c r="H68" s="24">
        <f t="shared" si="10"/>
        <v>0</v>
      </c>
      <c r="I68" s="24">
        <f t="shared" si="11"/>
        <v>0</v>
      </c>
      <c r="J68" s="24">
        <f t="shared" si="12"/>
        <v>0</v>
      </c>
      <c r="K68" s="24">
        <f t="shared" ca="1" si="4"/>
        <v>1.7391145147600015E-3</v>
      </c>
      <c r="L68" s="24">
        <f t="shared" ca="1" si="13"/>
        <v>3.0245192954489154E-6</v>
      </c>
      <c r="M68" s="24">
        <f t="shared" ca="1" si="5"/>
        <v>1.7052959585427626E-7</v>
      </c>
      <c r="N68" s="24">
        <f t="shared" ca="1" si="6"/>
        <v>4.6449641726085874E-5</v>
      </c>
      <c r="O68" s="24">
        <f t="shared" ca="1" si="7"/>
        <v>6.3237652084695035E-4</v>
      </c>
      <c r="P68" s="39">
        <f t="shared" ca="1" si="14"/>
        <v>-1.7391145147600015E-3</v>
      </c>
      <c r="Q68" s="39"/>
      <c r="R68" s="39"/>
      <c r="S68" s="39"/>
      <c r="T68" s="39"/>
    </row>
    <row r="69" spans="1:20">
      <c r="A69" s="70"/>
      <c r="B69" s="70"/>
      <c r="C69" s="39"/>
      <c r="D69" s="71">
        <f t="shared" si="15"/>
        <v>0</v>
      </c>
      <c r="E69" s="71">
        <f t="shared" si="15"/>
        <v>0</v>
      </c>
      <c r="F69" s="24">
        <f t="shared" si="8"/>
        <v>0</v>
      </c>
      <c r="G69" s="24">
        <f t="shared" si="9"/>
        <v>0</v>
      </c>
      <c r="H69" s="24">
        <f t="shared" si="10"/>
        <v>0</v>
      </c>
      <c r="I69" s="24">
        <f t="shared" si="11"/>
        <v>0</v>
      </c>
      <c r="J69" s="24">
        <f t="shared" si="12"/>
        <v>0</v>
      </c>
      <c r="K69" s="24">
        <f t="shared" ca="1" si="4"/>
        <v>1.7391145147600015E-3</v>
      </c>
      <c r="L69" s="24">
        <f t="shared" ca="1" si="13"/>
        <v>3.0245192954489154E-6</v>
      </c>
      <c r="M69" s="24">
        <f t="shared" ca="1" si="5"/>
        <v>1.7052959585427626E-7</v>
      </c>
      <c r="N69" s="24">
        <f t="shared" ca="1" si="6"/>
        <v>4.6449641726085874E-5</v>
      </c>
      <c r="O69" s="24">
        <f t="shared" ca="1" si="7"/>
        <v>6.3237652084695035E-4</v>
      </c>
      <c r="P69" s="39">
        <f t="shared" ca="1" si="14"/>
        <v>-1.7391145147600015E-3</v>
      </c>
      <c r="Q69" s="39"/>
      <c r="R69" s="39"/>
      <c r="S69" s="39"/>
      <c r="T69" s="39"/>
    </row>
    <row r="70" spans="1:20">
      <c r="A70" s="70"/>
      <c r="B70" s="70"/>
      <c r="C70" s="39"/>
      <c r="D70" s="71">
        <f t="shared" si="15"/>
        <v>0</v>
      </c>
      <c r="E70" s="71">
        <f t="shared" si="15"/>
        <v>0</v>
      </c>
      <c r="F70" s="24">
        <f t="shared" si="8"/>
        <v>0</v>
      </c>
      <c r="G70" s="24">
        <f t="shared" si="9"/>
        <v>0</v>
      </c>
      <c r="H70" s="24">
        <f t="shared" si="10"/>
        <v>0</v>
      </c>
      <c r="I70" s="24">
        <f t="shared" si="11"/>
        <v>0</v>
      </c>
      <c r="J70" s="24">
        <f t="shared" si="12"/>
        <v>0</v>
      </c>
      <c r="K70" s="24">
        <f t="shared" ca="1" si="4"/>
        <v>1.7391145147600015E-3</v>
      </c>
      <c r="L70" s="24">
        <f t="shared" ca="1" si="13"/>
        <v>3.0245192954489154E-6</v>
      </c>
      <c r="M70" s="24">
        <f t="shared" ca="1" si="5"/>
        <v>1.7052959585427626E-7</v>
      </c>
      <c r="N70" s="24">
        <f t="shared" ca="1" si="6"/>
        <v>4.6449641726085874E-5</v>
      </c>
      <c r="O70" s="24">
        <f t="shared" ca="1" si="7"/>
        <v>6.3237652084695035E-4</v>
      </c>
      <c r="P70" s="39">
        <f t="shared" ca="1" si="14"/>
        <v>-1.7391145147600015E-3</v>
      </c>
      <c r="Q70" s="39"/>
      <c r="R70" s="39"/>
      <c r="S70" s="39"/>
      <c r="T70" s="39"/>
    </row>
    <row r="71" spans="1:20">
      <c r="A71" s="70"/>
      <c r="B71" s="70"/>
      <c r="C71" s="39"/>
      <c r="D71" s="71">
        <f t="shared" si="15"/>
        <v>0</v>
      </c>
      <c r="E71" s="71">
        <f t="shared" si="15"/>
        <v>0</v>
      </c>
      <c r="F71" s="24">
        <f t="shared" si="8"/>
        <v>0</v>
      </c>
      <c r="G71" s="24">
        <f t="shared" si="9"/>
        <v>0</v>
      </c>
      <c r="H71" s="24">
        <f t="shared" si="10"/>
        <v>0</v>
      </c>
      <c r="I71" s="24">
        <f t="shared" si="11"/>
        <v>0</v>
      </c>
      <c r="J71" s="24">
        <f t="shared" si="12"/>
        <v>0</v>
      </c>
      <c r="K71" s="24">
        <f t="shared" ca="1" si="4"/>
        <v>1.7391145147600015E-3</v>
      </c>
      <c r="L71" s="24">
        <f t="shared" ca="1" si="13"/>
        <v>3.0245192954489154E-6</v>
      </c>
      <c r="M71" s="24">
        <f t="shared" ca="1" si="5"/>
        <v>1.7052959585427626E-7</v>
      </c>
      <c r="N71" s="24">
        <f t="shared" ca="1" si="6"/>
        <v>4.6449641726085874E-5</v>
      </c>
      <c r="O71" s="24">
        <f t="shared" ca="1" si="7"/>
        <v>6.3237652084695035E-4</v>
      </c>
      <c r="P71" s="39">
        <f t="shared" ca="1" si="14"/>
        <v>-1.7391145147600015E-3</v>
      </c>
      <c r="Q71" s="39"/>
      <c r="R71" s="39"/>
      <c r="S71" s="39"/>
      <c r="T71" s="39"/>
    </row>
    <row r="72" spans="1:20">
      <c r="A72" s="70"/>
      <c r="B72" s="70"/>
      <c r="C72" s="39"/>
      <c r="D72" s="71">
        <f t="shared" si="15"/>
        <v>0</v>
      </c>
      <c r="E72" s="71">
        <f t="shared" si="15"/>
        <v>0</v>
      </c>
      <c r="F72" s="24">
        <f t="shared" si="8"/>
        <v>0</v>
      </c>
      <c r="G72" s="24">
        <f t="shared" si="9"/>
        <v>0</v>
      </c>
      <c r="H72" s="24">
        <f t="shared" si="10"/>
        <v>0</v>
      </c>
      <c r="I72" s="24">
        <f t="shared" si="11"/>
        <v>0</v>
      </c>
      <c r="J72" s="24">
        <f t="shared" si="12"/>
        <v>0</v>
      </c>
      <c r="K72" s="24">
        <f t="shared" ca="1" si="4"/>
        <v>1.7391145147600015E-3</v>
      </c>
      <c r="L72" s="24">
        <f t="shared" ca="1" si="13"/>
        <v>3.0245192954489154E-6</v>
      </c>
      <c r="M72" s="24">
        <f t="shared" ca="1" si="5"/>
        <v>1.7052959585427626E-7</v>
      </c>
      <c r="N72" s="24">
        <f t="shared" ca="1" si="6"/>
        <v>4.6449641726085874E-5</v>
      </c>
      <c r="O72" s="24">
        <f t="shared" ca="1" si="7"/>
        <v>6.3237652084695035E-4</v>
      </c>
      <c r="P72" s="39">
        <f t="shared" ca="1" si="14"/>
        <v>-1.7391145147600015E-3</v>
      </c>
      <c r="Q72" s="39"/>
      <c r="R72" s="39"/>
      <c r="S72" s="39"/>
      <c r="T72" s="39"/>
    </row>
    <row r="73" spans="1:20">
      <c r="A73" s="70"/>
      <c r="B73" s="70"/>
      <c r="C73" s="39"/>
      <c r="D73" s="71">
        <f t="shared" si="15"/>
        <v>0</v>
      </c>
      <c r="E73" s="71">
        <f t="shared" si="15"/>
        <v>0</v>
      </c>
      <c r="F73" s="24">
        <f t="shared" si="8"/>
        <v>0</v>
      </c>
      <c r="G73" s="24">
        <f t="shared" si="9"/>
        <v>0</v>
      </c>
      <c r="H73" s="24">
        <f t="shared" si="10"/>
        <v>0</v>
      </c>
      <c r="I73" s="24">
        <f t="shared" si="11"/>
        <v>0</v>
      </c>
      <c r="J73" s="24">
        <f t="shared" si="12"/>
        <v>0</v>
      </c>
      <c r="K73" s="24">
        <f t="shared" ca="1" si="4"/>
        <v>1.7391145147600015E-3</v>
      </c>
      <c r="L73" s="24">
        <f t="shared" ca="1" si="13"/>
        <v>3.0245192954489154E-6</v>
      </c>
      <c r="M73" s="24">
        <f t="shared" ca="1" si="5"/>
        <v>1.7052959585427626E-7</v>
      </c>
      <c r="N73" s="24">
        <f t="shared" ca="1" si="6"/>
        <v>4.6449641726085874E-5</v>
      </c>
      <c r="O73" s="24">
        <f t="shared" ca="1" si="7"/>
        <v>6.3237652084695035E-4</v>
      </c>
      <c r="P73" s="39">
        <f t="shared" ca="1" si="14"/>
        <v>-1.7391145147600015E-3</v>
      </c>
      <c r="Q73" s="39"/>
      <c r="R73" s="39"/>
      <c r="S73" s="39"/>
      <c r="T73" s="39"/>
    </row>
    <row r="74" spans="1:20">
      <c r="A74" s="70"/>
      <c r="B74" s="70"/>
      <c r="C74" s="39"/>
      <c r="D74" s="71">
        <f t="shared" si="15"/>
        <v>0</v>
      </c>
      <c r="E74" s="71">
        <f t="shared" si="15"/>
        <v>0</v>
      </c>
      <c r="F74" s="24">
        <f t="shared" si="8"/>
        <v>0</v>
      </c>
      <c r="G74" s="24">
        <f t="shared" si="9"/>
        <v>0</v>
      </c>
      <c r="H74" s="24">
        <f t="shared" si="10"/>
        <v>0</v>
      </c>
      <c r="I74" s="24">
        <f t="shared" si="11"/>
        <v>0</v>
      </c>
      <c r="J74" s="24">
        <f t="shared" si="12"/>
        <v>0</v>
      </c>
      <c r="K74" s="24">
        <f t="shared" ca="1" si="4"/>
        <v>1.7391145147600015E-3</v>
      </c>
      <c r="L74" s="24">
        <f t="shared" ca="1" si="13"/>
        <v>3.0245192954489154E-6</v>
      </c>
      <c r="M74" s="24">
        <f t="shared" ca="1" si="5"/>
        <v>1.7052959585427626E-7</v>
      </c>
      <c r="N74" s="24">
        <f t="shared" ca="1" si="6"/>
        <v>4.6449641726085874E-5</v>
      </c>
      <c r="O74" s="24">
        <f t="shared" ca="1" si="7"/>
        <v>6.3237652084695035E-4</v>
      </c>
      <c r="P74" s="39">
        <f t="shared" ca="1" si="14"/>
        <v>-1.7391145147600015E-3</v>
      </c>
      <c r="Q74" s="39"/>
      <c r="R74" s="39"/>
      <c r="S74" s="39"/>
      <c r="T74" s="39"/>
    </row>
    <row r="75" spans="1:20">
      <c r="A75" s="70"/>
      <c r="B75" s="70"/>
      <c r="C75" s="39"/>
      <c r="D75" s="71">
        <f t="shared" si="15"/>
        <v>0</v>
      </c>
      <c r="E75" s="71">
        <f t="shared" si="15"/>
        <v>0</v>
      </c>
      <c r="F75" s="24">
        <f t="shared" si="8"/>
        <v>0</v>
      </c>
      <c r="G75" s="24">
        <f t="shared" si="9"/>
        <v>0</v>
      </c>
      <c r="H75" s="24">
        <f t="shared" si="10"/>
        <v>0</v>
      </c>
      <c r="I75" s="24">
        <f t="shared" si="11"/>
        <v>0</v>
      </c>
      <c r="J75" s="24">
        <f t="shared" si="12"/>
        <v>0</v>
      </c>
      <c r="K75" s="24">
        <f t="shared" ca="1" si="4"/>
        <v>1.7391145147600015E-3</v>
      </c>
      <c r="L75" s="24">
        <f t="shared" ca="1" si="13"/>
        <v>3.0245192954489154E-6</v>
      </c>
      <c r="M75" s="24">
        <f t="shared" ca="1" si="5"/>
        <v>1.7052959585427626E-7</v>
      </c>
      <c r="N75" s="24">
        <f t="shared" ca="1" si="6"/>
        <v>4.6449641726085874E-5</v>
      </c>
      <c r="O75" s="24">
        <f t="shared" ca="1" si="7"/>
        <v>6.3237652084695035E-4</v>
      </c>
      <c r="P75" s="39">
        <f t="shared" ca="1" si="14"/>
        <v>-1.7391145147600015E-3</v>
      </c>
      <c r="Q75" s="39"/>
      <c r="R75" s="39"/>
      <c r="S75" s="39"/>
      <c r="T75" s="39"/>
    </row>
    <row r="76" spans="1:20">
      <c r="A76" s="70"/>
      <c r="B76" s="70"/>
      <c r="C76" s="39"/>
      <c r="D76" s="71">
        <f t="shared" si="15"/>
        <v>0</v>
      </c>
      <c r="E76" s="71">
        <f t="shared" si="15"/>
        <v>0</v>
      </c>
      <c r="F76" s="24">
        <f t="shared" si="8"/>
        <v>0</v>
      </c>
      <c r="G76" s="24">
        <f t="shared" si="9"/>
        <v>0</v>
      </c>
      <c r="H76" s="24">
        <f t="shared" si="10"/>
        <v>0</v>
      </c>
      <c r="I76" s="24">
        <f t="shared" si="11"/>
        <v>0</v>
      </c>
      <c r="J76" s="24">
        <f t="shared" si="12"/>
        <v>0</v>
      </c>
      <c r="K76" s="24">
        <f t="shared" ca="1" si="4"/>
        <v>1.7391145147600015E-3</v>
      </c>
      <c r="L76" s="24">
        <f t="shared" ca="1" si="13"/>
        <v>3.0245192954489154E-6</v>
      </c>
      <c r="M76" s="24">
        <f t="shared" ca="1" si="5"/>
        <v>1.7052959585427626E-7</v>
      </c>
      <c r="N76" s="24">
        <f t="shared" ca="1" si="6"/>
        <v>4.6449641726085874E-5</v>
      </c>
      <c r="O76" s="24">
        <f t="shared" ca="1" si="7"/>
        <v>6.3237652084695035E-4</v>
      </c>
      <c r="P76" s="39">
        <f t="shared" ca="1" si="14"/>
        <v>-1.7391145147600015E-3</v>
      </c>
      <c r="Q76" s="39"/>
      <c r="R76" s="39"/>
      <c r="S76" s="39"/>
      <c r="T76" s="39"/>
    </row>
    <row r="77" spans="1:20">
      <c r="A77" s="70"/>
      <c r="B77" s="70"/>
      <c r="C77" s="39"/>
      <c r="D77" s="71">
        <f t="shared" si="15"/>
        <v>0</v>
      </c>
      <c r="E77" s="71">
        <f t="shared" si="15"/>
        <v>0</v>
      </c>
      <c r="F77" s="24">
        <f t="shared" si="8"/>
        <v>0</v>
      </c>
      <c r="G77" s="24">
        <f t="shared" si="9"/>
        <v>0</v>
      </c>
      <c r="H77" s="24">
        <f t="shared" si="10"/>
        <v>0</v>
      </c>
      <c r="I77" s="24">
        <f t="shared" si="11"/>
        <v>0</v>
      </c>
      <c r="J77" s="24">
        <f t="shared" si="12"/>
        <v>0</v>
      </c>
      <c r="K77" s="24">
        <f t="shared" ca="1" si="4"/>
        <v>1.7391145147600015E-3</v>
      </c>
      <c r="L77" s="24">
        <f t="shared" ca="1" si="13"/>
        <v>3.0245192954489154E-6</v>
      </c>
      <c r="M77" s="24">
        <f t="shared" ca="1" si="5"/>
        <v>1.7052959585427626E-7</v>
      </c>
      <c r="N77" s="24">
        <f t="shared" ca="1" si="6"/>
        <v>4.6449641726085874E-5</v>
      </c>
      <c r="O77" s="24">
        <f t="shared" ca="1" si="7"/>
        <v>6.3237652084695035E-4</v>
      </c>
      <c r="P77" s="39">
        <f t="shared" ca="1" si="14"/>
        <v>-1.7391145147600015E-3</v>
      </c>
      <c r="Q77" s="39"/>
      <c r="R77" s="39"/>
      <c r="S77" s="39"/>
      <c r="T77" s="39"/>
    </row>
    <row r="78" spans="1:20">
      <c r="A78" s="70"/>
      <c r="B78" s="70"/>
      <c r="C78" s="39"/>
      <c r="D78" s="71">
        <f t="shared" si="15"/>
        <v>0</v>
      </c>
      <c r="E78" s="71">
        <f t="shared" si="15"/>
        <v>0</v>
      </c>
      <c r="F78" s="24">
        <f t="shared" si="8"/>
        <v>0</v>
      </c>
      <c r="G78" s="24">
        <f t="shared" si="9"/>
        <v>0</v>
      </c>
      <c r="H78" s="24">
        <f t="shared" si="10"/>
        <v>0</v>
      </c>
      <c r="I78" s="24">
        <f t="shared" si="11"/>
        <v>0</v>
      </c>
      <c r="J78" s="24">
        <f t="shared" si="12"/>
        <v>0</v>
      </c>
      <c r="K78" s="24">
        <f t="shared" ca="1" si="4"/>
        <v>1.7391145147600015E-3</v>
      </c>
      <c r="L78" s="24">
        <f t="shared" ca="1" si="13"/>
        <v>3.0245192954489154E-6</v>
      </c>
      <c r="M78" s="24">
        <f t="shared" ca="1" si="5"/>
        <v>1.7052959585427626E-7</v>
      </c>
      <c r="N78" s="24">
        <f t="shared" ca="1" si="6"/>
        <v>4.6449641726085874E-5</v>
      </c>
      <c r="O78" s="24">
        <f t="shared" ca="1" si="7"/>
        <v>6.3237652084695035E-4</v>
      </c>
      <c r="P78" s="39">
        <f t="shared" ca="1" si="14"/>
        <v>-1.7391145147600015E-3</v>
      </c>
      <c r="Q78" s="39"/>
      <c r="R78" s="39"/>
      <c r="S78" s="39"/>
      <c r="T78" s="39"/>
    </row>
    <row r="79" spans="1:20">
      <c r="A79" s="70"/>
      <c r="B79" s="70"/>
      <c r="C79" s="39"/>
      <c r="D79" s="71">
        <f t="shared" si="15"/>
        <v>0</v>
      </c>
      <c r="E79" s="71">
        <f t="shared" si="15"/>
        <v>0</v>
      </c>
      <c r="F79" s="24">
        <f t="shared" si="8"/>
        <v>0</v>
      </c>
      <c r="G79" s="24">
        <f t="shared" si="9"/>
        <v>0</v>
      </c>
      <c r="H79" s="24">
        <f t="shared" si="10"/>
        <v>0</v>
      </c>
      <c r="I79" s="24">
        <f t="shared" si="11"/>
        <v>0</v>
      </c>
      <c r="J79" s="24">
        <f t="shared" si="12"/>
        <v>0</v>
      </c>
      <c r="K79" s="24">
        <f t="shared" ca="1" si="4"/>
        <v>1.7391145147600015E-3</v>
      </c>
      <c r="L79" s="24">
        <f t="shared" ca="1" si="13"/>
        <v>3.0245192954489154E-6</v>
      </c>
      <c r="M79" s="24">
        <f t="shared" ca="1" si="5"/>
        <v>1.7052959585427626E-7</v>
      </c>
      <c r="N79" s="24">
        <f t="shared" ca="1" si="6"/>
        <v>4.6449641726085874E-5</v>
      </c>
      <c r="O79" s="24">
        <f t="shared" ca="1" si="7"/>
        <v>6.3237652084695035E-4</v>
      </c>
      <c r="P79" s="39">
        <f t="shared" ca="1" si="14"/>
        <v>-1.7391145147600015E-3</v>
      </c>
      <c r="Q79" s="39"/>
      <c r="R79" s="39"/>
      <c r="S79" s="39"/>
      <c r="T79" s="39"/>
    </row>
    <row r="80" spans="1:20">
      <c r="A80" s="70"/>
      <c r="B80" s="70"/>
      <c r="C80" s="39"/>
      <c r="D80" s="71">
        <f t="shared" si="15"/>
        <v>0</v>
      </c>
      <c r="E80" s="71">
        <f t="shared" si="15"/>
        <v>0</v>
      </c>
      <c r="F80" s="24">
        <f t="shared" si="8"/>
        <v>0</v>
      </c>
      <c r="G80" s="24">
        <f t="shared" si="9"/>
        <v>0</v>
      </c>
      <c r="H80" s="24">
        <f t="shared" si="10"/>
        <v>0</v>
      </c>
      <c r="I80" s="24">
        <f t="shared" si="11"/>
        <v>0</v>
      </c>
      <c r="J80" s="24">
        <f t="shared" si="12"/>
        <v>0</v>
      </c>
      <c r="K80" s="24">
        <f t="shared" ca="1" si="4"/>
        <v>1.7391145147600015E-3</v>
      </c>
      <c r="L80" s="24">
        <f t="shared" ca="1" si="13"/>
        <v>3.0245192954489154E-6</v>
      </c>
      <c r="M80" s="24">
        <f t="shared" ca="1" si="5"/>
        <v>1.7052959585427626E-7</v>
      </c>
      <c r="N80" s="24">
        <f t="shared" ca="1" si="6"/>
        <v>4.6449641726085874E-5</v>
      </c>
      <c r="O80" s="24">
        <f t="shared" ca="1" si="7"/>
        <v>6.3237652084695035E-4</v>
      </c>
      <c r="P80" s="39">
        <f t="shared" ca="1" si="14"/>
        <v>-1.7391145147600015E-3</v>
      </c>
      <c r="Q80" s="39"/>
      <c r="R80" s="39"/>
      <c r="S80" s="39"/>
      <c r="T80" s="39"/>
    </row>
    <row r="81" spans="1:20">
      <c r="A81" s="70"/>
      <c r="B81" s="70"/>
      <c r="C81" s="39"/>
      <c r="D81" s="71">
        <f t="shared" si="15"/>
        <v>0</v>
      </c>
      <c r="E81" s="71">
        <f t="shared" si="15"/>
        <v>0</v>
      </c>
      <c r="F81" s="24">
        <f t="shared" si="8"/>
        <v>0</v>
      </c>
      <c r="G81" s="24">
        <f t="shared" si="9"/>
        <v>0</v>
      </c>
      <c r="H81" s="24">
        <f t="shared" si="10"/>
        <v>0</v>
      </c>
      <c r="I81" s="24">
        <f t="shared" si="11"/>
        <v>0</v>
      </c>
      <c r="J81" s="24">
        <f t="shared" si="12"/>
        <v>0</v>
      </c>
      <c r="K81" s="24">
        <f t="shared" ca="1" si="4"/>
        <v>1.7391145147600015E-3</v>
      </c>
      <c r="L81" s="24">
        <f t="shared" ca="1" si="13"/>
        <v>3.0245192954489154E-6</v>
      </c>
      <c r="M81" s="24">
        <f t="shared" ca="1" si="5"/>
        <v>1.7052959585427626E-7</v>
      </c>
      <c r="N81" s="24">
        <f t="shared" ca="1" si="6"/>
        <v>4.6449641726085874E-5</v>
      </c>
      <c r="O81" s="24">
        <f t="shared" ca="1" si="7"/>
        <v>6.3237652084695035E-4</v>
      </c>
      <c r="P81" s="39">
        <f t="shared" ca="1" si="14"/>
        <v>-1.7391145147600015E-3</v>
      </c>
      <c r="Q81" s="39"/>
      <c r="R81" s="39"/>
      <c r="S81" s="39"/>
      <c r="T81" s="39"/>
    </row>
    <row r="82" spans="1:20">
      <c r="A82" s="70"/>
      <c r="B82" s="70"/>
      <c r="C82" s="39"/>
      <c r="D82" s="71">
        <f t="shared" si="15"/>
        <v>0</v>
      </c>
      <c r="E82" s="71">
        <f t="shared" si="15"/>
        <v>0</v>
      </c>
      <c r="F82" s="24">
        <f t="shared" si="8"/>
        <v>0</v>
      </c>
      <c r="G82" s="24">
        <f t="shared" si="9"/>
        <v>0</v>
      </c>
      <c r="H82" s="24">
        <f t="shared" si="10"/>
        <v>0</v>
      </c>
      <c r="I82" s="24">
        <f t="shared" si="11"/>
        <v>0</v>
      </c>
      <c r="J82" s="24">
        <f t="shared" si="12"/>
        <v>0</v>
      </c>
      <c r="K82" s="24">
        <f t="shared" ca="1" si="4"/>
        <v>1.7391145147600015E-3</v>
      </c>
      <c r="L82" s="24">
        <f t="shared" ca="1" si="13"/>
        <v>3.0245192954489154E-6</v>
      </c>
      <c r="M82" s="24">
        <f t="shared" ca="1" si="5"/>
        <v>1.7052959585427626E-7</v>
      </c>
      <c r="N82" s="24">
        <f t="shared" ca="1" si="6"/>
        <v>4.6449641726085874E-5</v>
      </c>
      <c r="O82" s="24">
        <f t="shared" ca="1" si="7"/>
        <v>6.3237652084695035E-4</v>
      </c>
      <c r="P82" s="39">
        <f t="shared" ca="1" si="14"/>
        <v>-1.7391145147600015E-3</v>
      </c>
      <c r="Q82" s="39"/>
      <c r="R82" s="39"/>
      <c r="S82" s="39"/>
      <c r="T82" s="39"/>
    </row>
    <row r="83" spans="1:20">
      <c r="A83" s="70"/>
      <c r="B83" s="70"/>
      <c r="C83" s="39"/>
      <c r="D83" s="71">
        <f t="shared" si="15"/>
        <v>0</v>
      </c>
      <c r="E83" s="71">
        <f t="shared" si="15"/>
        <v>0</v>
      </c>
      <c r="F83" s="24">
        <f t="shared" si="8"/>
        <v>0</v>
      </c>
      <c r="G83" s="24">
        <f t="shared" si="9"/>
        <v>0</v>
      </c>
      <c r="H83" s="24">
        <f t="shared" si="10"/>
        <v>0</v>
      </c>
      <c r="I83" s="24">
        <f t="shared" si="11"/>
        <v>0</v>
      </c>
      <c r="J83" s="24">
        <f t="shared" si="12"/>
        <v>0</v>
      </c>
      <c r="K83" s="24">
        <f t="shared" ca="1" si="4"/>
        <v>1.7391145147600015E-3</v>
      </c>
      <c r="L83" s="24">
        <f t="shared" ca="1" si="13"/>
        <v>3.0245192954489154E-6</v>
      </c>
      <c r="M83" s="24">
        <f t="shared" ca="1" si="5"/>
        <v>1.7052959585427626E-7</v>
      </c>
      <c r="N83" s="24">
        <f t="shared" ca="1" si="6"/>
        <v>4.6449641726085874E-5</v>
      </c>
      <c r="O83" s="24">
        <f t="shared" ca="1" si="7"/>
        <v>6.3237652084695035E-4</v>
      </c>
      <c r="P83" s="39">
        <f t="shared" ca="1" si="14"/>
        <v>-1.7391145147600015E-3</v>
      </c>
      <c r="Q83" s="39"/>
      <c r="R83" s="39"/>
      <c r="S83" s="39"/>
      <c r="T83" s="39"/>
    </row>
    <row r="84" spans="1:20">
      <c r="A84" s="70"/>
      <c r="B84" s="70"/>
      <c r="C84" s="39"/>
      <c r="D84" s="71">
        <f t="shared" si="15"/>
        <v>0</v>
      </c>
      <c r="E84" s="71">
        <f t="shared" si="15"/>
        <v>0</v>
      </c>
      <c r="F84" s="24">
        <f t="shared" si="8"/>
        <v>0</v>
      </c>
      <c r="G84" s="24">
        <f t="shared" si="9"/>
        <v>0</v>
      </c>
      <c r="H84" s="24">
        <f t="shared" si="10"/>
        <v>0</v>
      </c>
      <c r="I84" s="24">
        <f t="shared" si="11"/>
        <v>0</v>
      </c>
      <c r="J84" s="24">
        <f t="shared" si="12"/>
        <v>0</v>
      </c>
      <c r="K84" s="24">
        <f t="shared" ca="1" si="4"/>
        <v>1.7391145147600015E-3</v>
      </c>
      <c r="L84" s="24">
        <f t="shared" ca="1" si="13"/>
        <v>3.0245192954489154E-6</v>
      </c>
      <c r="M84" s="24">
        <f t="shared" ca="1" si="5"/>
        <v>1.7052959585427626E-7</v>
      </c>
      <c r="N84" s="24">
        <f t="shared" ca="1" si="6"/>
        <v>4.6449641726085874E-5</v>
      </c>
      <c r="O84" s="24">
        <f t="shared" ca="1" si="7"/>
        <v>6.3237652084695035E-4</v>
      </c>
      <c r="P84" s="39">
        <f t="shared" ca="1" si="14"/>
        <v>-1.7391145147600015E-3</v>
      </c>
      <c r="Q84" s="39"/>
      <c r="R84" s="39"/>
      <c r="S84" s="39"/>
      <c r="T84" s="39"/>
    </row>
    <row r="85" spans="1:20">
      <c r="A85" s="70"/>
      <c r="B85" s="70"/>
      <c r="C85" s="39"/>
      <c r="D85" s="71">
        <f t="shared" ref="D85:E116" si="16">A85/A$18</f>
        <v>0</v>
      </c>
      <c r="E85" s="71">
        <f t="shared" si="16"/>
        <v>0</v>
      </c>
      <c r="F85" s="24">
        <f t="shared" si="8"/>
        <v>0</v>
      </c>
      <c r="G85" s="24">
        <f t="shared" si="9"/>
        <v>0</v>
      </c>
      <c r="H85" s="24">
        <f t="shared" si="10"/>
        <v>0</v>
      </c>
      <c r="I85" s="24">
        <f t="shared" si="11"/>
        <v>0</v>
      </c>
      <c r="J85" s="24">
        <f t="shared" si="12"/>
        <v>0</v>
      </c>
      <c r="K85" s="24">
        <f t="shared" ref="K85:K148" ca="1" si="17">+E$4+E$5*D85+E$6*D85^2</f>
        <v>1.7391145147600015E-3</v>
      </c>
      <c r="L85" s="24">
        <f t="shared" ca="1" si="13"/>
        <v>3.0245192954489154E-6</v>
      </c>
      <c r="M85" s="24">
        <f t="shared" ref="M85:M148" ca="1" si="18">(M$1-M$2*D85+M$3*F85)^2</f>
        <v>1.7052959585427626E-7</v>
      </c>
      <c r="N85" s="24">
        <f t="shared" ref="N85:N148" ca="1" si="19">(-M$2+M$4*D85-M$5*F85)^2</f>
        <v>4.6449641726085874E-5</v>
      </c>
      <c r="O85" s="24">
        <f t="shared" ref="O85:O148" ca="1" si="20">+(M$3-D85*M$5+F85*M$6)^2</f>
        <v>6.3237652084695035E-4</v>
      </c>
      <c r="P85" s="39">
        <f t="shared" ca="1" si="14"/>
        <v>-1.7391145147600015E-3</v>
      </c>
      <c r="Q85" s="39"/>
      <c r="R85" s="39"/>
      <c r="S85" s="39"/>
      <c r="T85" s="39"/>
    </row>
    <row r="86" spans="1:20">
      <c r="A86" s="70"/>
      <c r="B86" s="70"/>
      <c r="C86" s="39"/>
      <c r="D86" s="71">
        <f t="shared" si="16"/>
        <v>0</v>
      </c>
      <c r="E86" s="71">
        <f t="shared" si="16"/>
        <v>0</v>
      </c>
      <c r="F86" s="24">
        <f t="shared" ref="F86:F149" si="21">D86*D86</f>
        <v>0</v>
      </c>
      <c r="G86" s="24">
        <f t="shared" ref="G86:G149" si="22">D86*F86</f>
        <v>0</v>
      </c>
      <c r="H86" s="24">
        <f t="shared" ref="H86:H149" si="23">F86*F86</f>
        <v>0</v>
      </c>
      <c r="I86" s="24">
        <f t="shared" ref="I86:I149" si="24">E86*D86</f>
        <v>0</v>
      </c>
      <c r="J86" s="24">
        <f t="shared" ref="J86:J149" si="25">I86*D86</f>
        <v>0</v>
      </c>
      <c r="K86" s="24">
        <f t="shared" ca="1" si="17"/>
        <v>1.7391145147600015E-3</v>
      </c>
      <c r="L86" s="24">
        <f t="shared" ref="L86:L149" ca="1" si="26">+(K86-E86)^2</f>
        <v>3.0245192954489154E-6</v>
      </c>
      <c r="M86" s="24">
        <f t="shared" ca="1" si="18"/>
        <v>1.7052959585427626E-7</v>
      </c>
      <c r="N86" s="24">
        <f t="shared" ca="1" si="19"/>
        <v>4.6449641726085874E-5</v>
      </c>
      <c r="O86" s="24">
        <f t="shared" ca="1" si="20"/>
        <v>6.3237652084695035E-4</v>
      </c>
      <c r="P86" s="39">
        <f t="shared" ref="P86:P149" ca="1" si="27">+E86-K86</f>
        <v>-1.7391145147600015E-3</v>
      </c>
      <c r="Q86" s="39"/>
      <c r="R86" s="39"/>
      <c r="S86" s="39"/>
      <c r="T86" s="39"/>
    </row>
    <row r="87" spans="1:20">
      <c r="A87" s="70"/>
      <c r="B87" s="70"/>
      <c r="C87" s="39"/>
      <c r="D87" s="71">
        <f t="shared" si="16"/>
        <v>0</v>
      </c>
      <c r="E87" s="71">
        <f t="shared" si="16"/>
        <v>0</v>
      </c>
      <c r="F87" s="24">
        <f t="shared" si="21"/>
        <v>0</v>
      </c>
      <c r="G87" s="24">
        <f t="shared" si="22"/>
        <v>0</v>
      </c>
      <c r="H87" s="24">
        <f t="shared" si="23"/>
        <v>0</v>
      </c>
      <c r="I87" s="24">
        <f t="shared" si="24"/>
        <v>0</v>
      </c>
      <c r="J87" s="24">
        <f t="shared" si="25"/>
        <v>0</v>
      </c>
      <c r="K87" s="24">
        <f t="shared" ca="1" si="17"/>
        <v>1.7391145147600015E-3</v>
      </c>
      <c r="L87" s="24">
        <f t="shared" ca="1" si="26"/>
        <v>3.0245192954489154E-6</v>
      </c>
      <c r="M87" s="24">
        <f t="shared" ca="1" si="18"/>
        <v>1.7052959585427626E-7</v>
      </c>
      <c r="N87" s="24">
        <f t="shared" ca="1" si="19"/>
        <v>4.6449641726085874E-5</v>
      </c>
      <c r="O87" s="24">
        <f t="shared" ca="1" si="20"/>
        <v>6.3237652084695035E-4</v>
      </c>
      <c r="P87" s="39">
        <f t="shared" ca="1" si="27"/>
        <v>-1.7391145147600015E-3</v>
      </c>
      <c r="Q87" s="39"/>
      <c r="R87" s="39"/>
      <c r="S87" s="39"/>
      <c r="T87" s="39"/>
    </row>
    <row r="88" spans="1:20">
      <c r="A88" s="70"/>
      <c r="B88" s="70"/>
      <c r="C88" s="39"/>
      <c r="D88" s="71">
        <f t="shared" si="16"/>
        <v>0</v>
      </c>
      <c r="E88" s="71">
        <f t="shared" si="16"/>
        <v>0</v>
      </c>
      <c r="F88" s="24">
        <f t="shared" si="21"/>
        <v>0</v>
      </c>
      <c r="G88" s="24">
        <f t="shared" si="22"/>
        <v>0</v>
      </c>
      <c r="H88" s="24">
        <f t="shared" si="23"/>
        <v>0</v>
      </c>
      <c r="I88" s="24">
        <f t="shared" si="24"/>
        <v>0</v>
      </c>
      <c r="J88" s="24">
        <f t="shared" si="25"/>
        <v>0</v>
      </c>
      <c r="K88" s="24">
        <f t="shared" ca="1" si="17"/>
        <v>1.7391145147600015E-3</v>
      </c>
      <c r="L88" s="24">
        <f t="shared" ca="1" si="26"/>
        <v>3.0245192954489154E-6</v>
      </c>
      <c r="M88" s="24">
        <f t="shared" ca="1" si="18"/>
        <v>1.7052959585427626E-7</v>
      </c>
      <c r="N88" s="24">
        <f t="shared" ca="1" si="19"/>
        <v>4.6449641726085874E-5</v>
      </c>
      <c r="O88" s="24">
        <f t="shared" ca="1" si="20"/>
        <v>6.3237652084695035E-4</v>
      </c>
      <c r="P88" s="39">
        <f t="shared" ca="1" si="27"/>
        <v>-1.7391145147600015E-3</v>
      </c>
      <c r="Q88" s="39"/>
      <c r="R88" s="39"/>
      <c r="S88" s="39"/>
      <c r="T88" s="39"/>
    </row>
    <row r="89" spans="1:20">
      <c r="A89" s="70"/>
      <c r="B89" s="70"/>
      <c r="C89" s="39"/>
      <c r="D89" s="71">
        <f t="shared" si="16"/>
        <v>0</v>
      </c>
      <c r="E89" s="71">
        <f t="shared" si="16"/>
        <v>0</v>
      </c>
      <c r="F89" s="24">
        <f t="shared" si="21"/>
        <v>0</v>
      </c>
      <c r="G89" s="24">
        <f t="shared" si="22"/>
        <v>0</v>
      </c>
      <c r="H89" s="24">
        <f t="shared" si="23"/>
        <v>0</v>
      </c>
      <c r="I89" s="24">
        <f t="shared" si="24"/>
        <v>0</v>
      </c>
      <c r="J89" s="24">
        <f t="shared" si="25"/>
        <v>0</v>
      </c>
      <c r="K89" s="24">
        <f t="shared" ca="1" si="17"/>
        <v>1.7391145147600015E-3</v>
      </c>
      <c r="L89" s="24">
        <f t="shared" ca="1" si="26"/>
        <v>3.0245192954489154E-6</v>
      </c>
      <c r="M89" s="24">
        <f t="shared" ca="1" si="18"/>
        <v>1.7052959585427626E-7</v>
      </c>
      <c r="N89" s="24">
        <f t="shared" ca="1" si="19"/>
        <v>4.6449641726085874E-5</v>
      </c>
      <c r="O89" s="24">
        <f t="shared" ca="1" si="20"/>
        <v>6.3237652084695035E-4</v>
      </c>
      <c r="P89" s="39">
        <f t="shared" ca="1" si="27"/>
        <v>-1.7391145147600015E-3</v>
      </c>
      <c r="Q89" s="39"/>
      <c r="R89" s="39"/>
      <c r="S89" s="39"/>
      <c r="T89" s="39"/>
    </row>
    <row r="90" spans="1:20">
      <c r="A90" s="70"/>
      <c r="B90" s="70"/>
      <c r="C90" s="39"/>
      <c r="D90" s="71">
        <f t="shared" si="16"/>
        <v>0</v>
      </c>
      <c r="E90" s="71">
        <f t="shared" si="16"/>
        <v>0</v>
      </c>
      <c r="F90" s="24">
        <f t="shared" si="21"/>
        <v>0</v>
      </c>
      <c r="G90" s="24">
        <f t="shared" si="22"/>
        <v>0</v>
      </c>
      <c r="H90" s="24">
        <f t="shared" si="23"/>
        <v>0</v>
      </c>
      <c r="I90" s="24">
        <f t="shared" si="24"/>
        <v>0</v>
      </c>
      <c r="J90" s="24">
        <f t="shared" si="25"/>
        <v>0</v>
      </c>
      <c r="K90" s="24">
        <f t="shared" ca="1" si="17"/>
        <v>1.7391145147600015E-3</v>
      </c>
      <c r="L90" s="24">
        <f t="shared" ca="1" si="26"/>
        <v>3.0245192954489154E-6</v>
      </c>
      <c r="M90" s="24">
        <f t="shared" ca="1" si="18"/>
        <v>1.7052959585427626E-7</v>
      </c>
      <c r="N90" s="24">
        <f t="shared" ca="1" si="19"/>
        <v>4.6449641726085874E-5</v>
      </c>
      <c r="O90" s="24">
        <f t="shared" ca="1" si="20"/>
        <v>6.3237652084695035E-4</v>
      </c>
      <c r="P90" s="39">
        <f t="shared" ca="1" si="27"/>
        <v>-1.7391145147600015E-3</v>
      </c>
      <c r="Q90" s="39"/>
      <c r="R90" s="39"/>
      <c r="S90" s="39"/>
      <c r="T90" s="39"/>
    </row>
    <row r="91" spans="1:20">
      <c r="A91" s="70"/>
      <c r="B91" s="70"/>
      <c r="C91" s="39"/>
      <c r="D91" s="71">
        <f t="shared" si="16"/>
        <v>0</v>
      </c>
      <c r="E91" s="71">
        <f t="shared" si="16"/>
        <v>0</v>
      </c>
      <c r="F91" s="24">
        <f t="shared" si="21"/>
        <v>0</v>
      </c>
      <c r="G91" s="24">
        <f t="shared" si="22"/>
        <v>0</v>
      </c>
      <c r="H91" s="24">
        <f t="shared" si="23"/>
        <v>0</v>
      </c>
      <c r="I91" s="24">
        <f t="shared" si="24"/>
        <v>0</v>
      </c>
      <c r="J91" s="24">
        <f t="shared" si="25"/>
        <v>0</v>
      </c>
      <c r="K91" s="24">
        <f t="shared" ca="1" si="17"/>
        <v>1.7391145147600015E-3</v>
      </c>
      <c r="L91" s="24">
        <f t="shared" ca="1" si="26"/>
        <v>3.0245192954489154E-6</v>
      </c>
      <c r="M91" s="24">
        <f t="shared" ca="1" si="18"/>
        <v>1.7052959585427626E-7</v>
      </c>
      <c r="N91" s="24">
        <f t="shared" ca="1" si="19"/>
        <v>4.6449641726085874E-5</v>
      </c>
      <c r="O91" s="24">
        <f t="shared" ca="1" si="20"/>
        <v>6.3237652084695035E-4</v>
      </c>
      <c r="P91" s="39">
        <f t="shared" ca="1" si="27"/>
        <v>-1.7391145147600015E-3</v>
      </c>
      <c r="Q91" s="39"/>
      <c r="R91" s="39"/>
      <c r="S91" s="39"/>
      <c r="T91" s="39"/>
    </row>
    <row r="92" spans="1:20">
      <c r="A92" s="70"/>
      <c r="B92" s="70"/>
      <c r="C92" s="39"/>
      <c r="D92" s="71">
        <f t="shared" si="16"/>
        <v>0</v>
      </c>
      <c r="E92" s="71">
        <f t="shared" si="16"/>
        <v>0</v>
      </c>
      <c r="F92" s="24">
        <f t="shared" si="21"/>
        <v>0</v>
      </c>
      <c r="G92" s="24">
        <f t="shared" si="22"/>
        <v>0</v>
      </c>
      <c r="H92" s="24">
        <f t="shared" si="23"/>
        <v>0</v>
      </c>
      <c r="I92" s="24">
        <f t="shared" si="24"/>
        <v>0</v>
      </c>
      <c r="J92" s="24">
        <f t="shared" si="25"/>
        <v>0</v>
      </c>
      <c r="K92" s="24">
        <f t="shared" ca="1" si="17"/>
        <v>1.7391145147600015E-3</v>
      </c>
      <c r="L92" s="24">
        <f t="shared" ca="1" si="26"/>
        <v>3.0245192954489154E-6</v>
      </c>
      <c r="M92" s="24">
        <f t="shared" ca="1" si="18"/>
        <v>1.7052959585427626E-7</v>
      </c>
      <c r="N92" s="24">
        <f t="shared" ca="1" si="19"/>
        <v>4.6449641726085874E-5</v>
      </c>
      <c r="O92" s="24">
        <f t="shared" ca="1" si="20"/>
        <v>6.3237652084695035E-4</v>
      </c>
      <c r="P92" s="39">
        <f t="shared" ca="1" si="27"/>
        <v>-1.7391145147600015E-3</v>
      </c>
      <c r="Q92" s="39"/>
      <c r="R92" s="39"/>
      <c r="S92" s="39"/>
      <c r="T92" s="39"/>
    </row>
    <row r="93" spans="1:20">
      <c r="A93" s="70"/>
      <c r="B93" s="70"/>
      <c r="C93" s="39"/>
      <c r="D93" s="71">
        <f t="shared" si="16"/>
        <v>0</v>
      </c>
      <c r="E93" s="71">
        <f t="shared" si="16"/>
        <v>0</v>
      </c>
      <c r="F93" s="24">
        <f t="shared" si="21"/>
        <v>0</v>
      </c>
      <c r="G93" s="24">
        <f t="shared" si="22"/>
        <v>0</v>
      </c>
      <c r="H93" s="24">
        <f t="shared" si="23"/>
        <v>0</v>
      </c>
      <c r="I93" s="24">
        <f t="shared" si="24"/>
        <v>0</v>
      </c>
      <c r="J93" s="24">
        <f t="shared" si="25"/>
        <v>0</v>
      </c>
      <c r="K93" s="24">
        <f t="shared" ca="1" si="17"/>
        <v>1.7391145147600015E-3</v>
      </c>
      <c r="L93" s="24">
        <f t="shared" ca="1" si="26"/>
        <v>3.0245192954489154E-6</v>
      </c>
      <c r="M93" s="24">
        <f t="shared" ca="1" si="18"/>
        <v>1.7052959585427626E-7</v>
      </c>
      <c r="N93" s="24">
        <f t="shared" ca="1" si="19"/>
        <v>4.6449641726085874E-5</v>
      </c>
      <c r="O93" s="24">
        <f t="shared" ca="1" si="20"/>
        <v>6.3237652084695035E-4</v>
      </c>
      <c r="P93" s="39">
        <f t="shared" ca="1" si="27"/>
        <v>-1.7391145147600015E-3</v>
      </c>
      <c r="Q93" s="39"/>
      <c r="R93" s="39"/>
      <c r="S93" s="39"/>
      <c r="T93" s="39"/>
    </row>
    <row r="94" spans="1:20">
      <c r="A94" s="70"/>
      <c r="B94" s="70"/>
      <c r="C94" s="39"/>
      <c r="D94" s="71">
        <f t="shared" si="16"/>
        <v>0</v>
      </c>
      <c r="E94" s="71">
        <f t="shared" si="16"/>
        <v>0</v>
      </c>
      <c r="F94" s="24">
        <f t="shared" si="21"/>
        <v>0</v>
      </c>
      <c r="G94" s="24">
        <f t="shared" si="22"/>
        <v>0</v>
      </c>
      <c r="H94" s="24">
        <f t="shared" si="23"/>
        <v>0</v>
      </c>
      <c r="I94" s="24">
        <f t="shared" si="24"/>
        <v>0</v>
      </c>
      <c r="J94" s="24">
        <f t="shared" si="25"/>
        <v>0</v>
      </c>
      <c r="K94" s="24">
        <f t="shared" ca="1" si="17"/>
        <v>1.7391145147600015E-3</v>
      </c>
      <c r="L94" s="24">
        <f t="shared" ca="1" si="26"/>
        <v>3.0245192954489154E-6</v>
      </c>
      <c r="M94" s="24">
        <f t="shared" ca="1" si="18"/>
        <v>1.7052959585427626E-7</v>
      </c>
      <c r="N94" s="24">
        <f t="shared" ca="1" si="19"/>
        <v>4.6449641726085874E-5</v>
      </c>
      <c r="O94" s="24">
        <f t="shared" ca="1" si="20"/>
        <v>6.3237652084695035E-4</v>
      </c>
      <c r="P94" s="39">
        <f t="shared" ca="1" si="27"/>
        <v>-1.7391145147600015E-3</v>
      </c>
      <c r="Q94" s="39"/>
      <c r="R94" s="39"/>
      <c r="S94" s="39"/>
      <c r="T94" s="39"/>
    </row>
    <row r="95" spans="1:20">
      <c r="A95" s="70"/>
      <c r="B95" s="70"/>
      <c r="C95" s="39"/>
      <c r="D95" s="71">
        <f t="shared" si="16"/>
        <v>0</v>
      </c>
      <c r="E95" s="71">
        <f t="shared" si="16"/>
        <v>0</v>
      </c>
      <c r="F95" s="24">
        <f t="shared" si="21"/>
        <v>0</v>
      </c>
      <c r="G95" s="24">
        <f t="shared" si="22"/>
        <v>0</v>
      </c>
      <c r="H95" s="24">
        <f t="shared" si="23"/>
        <v>0</v>
      </c>
      <c r="I95" s="24">
        <f t="shared" si="24"/>
        <v>0</v>
      </c>
      <c r="J95" s="24">
        <f t="shared" si="25"/>
        <v>0</v>
      </c>
      <c r="K95" s="24">
        <f t="shared" ca="1" si="17"/>
        <v>1.7391145147600015E-3</v>
      </c>
      <c r="L95" s="24">
        <f t="shared" ca="1" si="26"/>
        <v>3.0245192954489154E-6</v>
      </c>
      <c r="M95" s="24">
        <f t="shared" ca="1" si="18"/>
        <v>1.7052959585427626E-7</v>
      </c>
      <c r="N95" s="24">
        <f t="shared" ca="1" si="19"/>
        <v>4.6449641726085874E-5</v>
      </c>
      <c r="O95" s="24">
        <f t="shared" ca="1" si="20"/>
        <v>6.3237652084695035E-4</v>
      </c>
      <c r="P95" s="39">
        <f t="shared" ca="1" si="27"/>
        <v>-1.7391145147600015E-3</v>
      </c>
      <c r="Q95" s="39"/>
      <c r="R95" s="39"/>
      <c r="S95" s="39"/>
      <c r="T95" s="39"/>
    </row>
    <row r="96" spans="1:20">
      <c r="A96" s="70"/>
      <c r="B96" s="70"/>
      <c r="C96" s="39"/>
      <c r="D96" s="71">
        <f t="shared" si="16"/>
        <v>0</v>
      </c>
      <c r="E96" s="71">
        <f t="shared" si="16"/>
        <v>0</v>
      </c>
      <c r="F96" s="24">
        <f t="shared" si="21"/>
        <v>0</v>
      </c>
      <c r="G96" s="24">
        <f t="shared" si="22"/>
        <v>0</v>
      </c>
      <c r="H96" s="24">
        <f t="shared" si="23"/>
        <v>0</v>
      </c>
      <c r="I96" s="24">
        <f t="shared" si="24"/>
        <v>0</v>
      </c>
      <c r="J96" s="24">
        <f t="shared" si="25"/>
        <v>0</v>
      </c>
      <c r="K96" s="24">
        <f t="shared" ca="1" si="17"/>
        <v>1.7391145147600015E-3</v>
      </c>
      <c r="L96" s="24">
        <f t="shared" ca="1" si="26"/>
        <v>3.0245192954489154E-6</v>
      </c>
      <c r="M96" s="24">
        <f t="shared" ca="1" si="18"/>
        <v>1.7052959585427626E-7</v>
      </c>
      <c r="N96" s="24">
        <f t="shared" ca="1" si="19"/>
        <v>4.6449641726085874E-5</v>
      </c>
      <c r="O96" s="24">
        <f t="shared" ca="1" si="20"/>
        <v>6.3237652084695035E-4</v>
      </c>
      <c r="P96" s="39">
        <f t="shared" ca="1" si="27"/>
        <v>-1.7391145147600015E-3</v>
      </c>
      <c r="Q96" s="39"/>
      <c r="R96" s="39"/>
      <c r="S96" s="39"/>
      <c r="T96" s="39"/>
    </row>
    <row r="97" spans="1:20">
      <c r="A97" s="70"/>
      <c r="B97" s="70"/>
      <c r="C97" s="39"/>
      <c r="D97" s="71">
        <f t="shared" si="16"/>
        <v>0</v>
      </c>
      <c r="E97" s="71">
        <f t="shared" si="16"/>
        <v>0</v>
      </c>
      <c r="F97" s="24">
        <f t="shared" si="21"/>
        <v>0</v>
      </c>
      <c r="G97" s="24">
        <f t="shared" si="22"/>
        <v>0</v>
      </c>
      <c r="H97" s="24">
        <f t="shared" si="23"/>
        <v>0</v>
      </c>
      <c r="I97" s="24">
        <f t="shared" si="24"/>
        <v>0</v>
      </c>
      <c r="J97" s="24">
        <f t="shared" si="25"/>
        <v>0</v>
      </c>
      <c r="K97" s="24">
        <f t="shared" ca="1" si="17"/>
        <v>1.7391145147600015E-3</v>
      </c>
      <c r="L97" s="24">
        <f t="shared" ca="1" si="26"/>
        <v>3.0245192954489154E-6</v>
      </c>
      <c r="M97" s="24">
        <f t="shared" ca="1" si="18"/>
        <v>1.7052959585427626E-7</v>
      </c>
      <c r="N97" s="24">
        <f t="shared" ca="1" si="19"/>
        <v>4.6449641726085874E-5</v>
      </c>
      <c r="O97" s="24">
        <f t="shared" ca="1" si="20"/>
        <v>6.3237652084695035E-4</v>
      </c>
      <c r="P97" s="39">
        <f t="shared" ca="1" si="27"/>
        <v>-1.7391145147600015E-3</v>
      </c>
      <c r="Q97" s="39"/>
      <c r="R97" s="39"/>
      <c r="S97" s="39"/>
      <c r="T97" s="39"/>
    </row>
    <row r="98" spans="1:20">
      <c r="A98" s="70"/>
      <c r="B98" s="70"/>
      <c r="C98" s="39"/>
      <c r="D98" s="71">
        <f t="shared" si="16"/>
        <v>0</v>
      </c>
      <c r="E98" s="71">
        <f t="shared" si="16"/>
        <v>0</v>
      </c>
      <c r="F98" s="24">
        <f t="shared" si="21"/>
        <v>0</v>
      </c>
      <c r="G98" s="24">
        <f t="shared" si="22"/>
        <v>0</v>
      </c>
      <c r="H98" s="24">
        <f t="shared" si="23"/>
        <v>0</v>
      </c>
      <c r="I98" s="24">
        <f t="shared" si="24"/>
        <v>0</v>
      </c>
      <c r="J98" s="24">
        <f t="shared" si="25"/>
        <v>0</v>
      </c>
      <c r="K98" s="24">
        <f t="shared" ca="1" si="17"/>
        <v>1.7391145147600015E-3</v>
      </c>
      <c r="L98" s="24">
        <f t="shared" ca="1" si="26"/>
        <v>3.0245192954489154E-6</v>
      </c>
      <c r="M98" s="24">
        <f t="shared" ca="1" si="18"/>
        <v>1.7052959585427626E-7</v>
      </c>
      <c r="N98" s="24">
        <f t="shared" ca="1" si="19"/>
        <v>4.6449641726085874E-5</v>
      </c>
      <c r="O98" s="24">
        <f t="shared" ca="1" si="20"/>
        <v>6.3237652084695035E-4</v>
      </c>
      <c r="P98" s="39">
        <f t="shared" ca="1" si="27"/>
        <v>-1.7391145147600015E-3</v>
      </c>
      <c r="Q98" s="39"/>
      <c r="R98" s="39"/>
      <c r="S98" s="39"/>
      <c r="T98" s="39"/>
    </row>
    <row r="99" spans="1:20">
      <c r="A99" s="70"/>
      <c r="B99" s="70"/>
      <c r="C99" s="39"/>
      <c r="D99" s="71">
        <f t="shared" si="16"/>
        <v>0</v>
      </c>
      <c r="E99" s="71">
        <f t="shared" si="16"/>
        <v>0</v>
      </c>
      <c r="F99" s="24">
        <f t="shared" si="21"/>
        <v>0</v>
      </c>
      <c r="G99" s="24">
        <f t="shared" si="22"/>
        <v>0</v>
      </c>
      <c r="H99" s="24">
        <f t="shared" si="23"/>
        <v>0</v>
      </c>
      <c r="I99" s="24">
        <f t="shared" si="24"/>
        <v>0</v>
      </c>
      <c r="J99" s="24">
        <f t="shared" si="25"/>
        <v>0</v>
      </c>
      <c r="K99" s="24">
        <f t="shared" ca="1" si="17"/>
        <v>1.7391145147600015E-3</v>
      </c>
      <c r="L99" s="24">
        <f t="shared" ca="1" si="26"/>
        <v>3.0245192954489154E-6</v>
      </c>
      <c r="M99" s="24">
        <f t="shared" ca="1" si="18"/>
        <v>1.7052959585427626E-7</v>
      </c>
      <c r="N99" s="24">
        <f t="shared" ca="1" si="19"/>
        <v>4.6449641726085874E-5</v>
      </c>
      <c r="O99" s="24">
        <f t="shared" ca="1" si="20"/>
        <v>6.3237652084695035E-4</v>
      </c>
      <c r="P99" s="39">
        <f t="shared" ca="1" si="27"/>
        <v>-1.7391145147600015E-3</v>
      </c>
      <c r="Q99" s="39"/>
      <c r="R99" s="39"/>
      <c r="S99" s="39"/>
      <c r="T99" s="39"/>
    </row>
    <row r="100" spans="1:20">
      <c r="A100" s="70"/>
      <c r="B100" s="70"/>
      <c r="C100" s="39"/>
      <c r="D100" s="71">
        <f t="shared" si="16"/>
        <v>0</v>
      </c>
      <c r="E100" s="71">
        <f t="shared" si="16"/>
        <v>0</v>
      </c>
      <c r="F100" s="24">
        <f t="shared" si="21"/>
        <v>0</v>
      </c>
      <c r="G100" s="24">
        <f t="shared" si="22"/>
        <v>0</v>
      </c>
      <c r="H100" s="24">
        <f t="shared" si="23"/>
        <v>0</v>
      </c>
      <c r="I100" s="24">
        <f t="shared" si="24"/>
        <v>0</v>
      </c>
      <c r="J100" s="24">
        <f t="shared" si="25"/>
        <v>0</v>
      </c>
      <c r="K100" s="24">
        <f t="shared" ca="1" si="17"/>
        <v>1.7391145147600015E-3</v>
      </c>
      <c r="L100" s="24">
        <f t="shared" ca="1" si="26"/>
        <v>3.0245192954489154E-6</v>
      </c>
      <c r="M100" s="24">
        <f t="shared" ca="1" si="18"/>
        <v>1.7052959585427626E-7</v>
      </c>
      <c r="N100" s="24">
        <f t="shared" ca="1" si="19"/>
        <v>4.6449641726085874E-5</v>
      </c>
      <c r="O100" s="24">
        <f t="shared" ca="1" si="20"/>
        <v>6.3237652084695035E-4</v>
      </c>
      <c r="P100" s="39">
        <f t="shared" ca="1" si="27"/>
        <v>-1.7391145147600015E-3</v>
      </c>
      <c r="Q100" s="39"/>
      <c r="R100" s="39"/>
      <c r="S100" s="39"/>
      <c r="T100" s="39"/>
    </row>
    <row r="101" spans="1:20">
      <c r="A101" s="70"/>
      <c r="B101" s="70"/>
      <c r="C101" s="39"/>
      <c r="D101" s="71">
        <f t="shared" si="16"/>
        <v>0</v>
      </c>
      <c r="E101" s="71">
        <f t="shared" si="16"/>
        <v>0</v>
      </c>
      <c r="F101" s="24">
        <f t="shared" si="21"/>
        <v>0</v>
      </c>
      <c r="G101" s="24">
        <f t="shared" si="22"/>
        <v>0</v>
      </c>
      <c r="H101" s="24">
        <f t="shared" si="23"/>
        <v>0</v>
      </c>
      <c r="I101" s="24">
        <f t="shared" si="24"/>
        <v>0</v>
      </c>
      <c r="J101" s="24">
        <f t="shared" si="25"/>
        <v>0</v>
      </c>
      <c r="K101" s="24">
        <f t="shared" ca="1" si="17"/>
        <v>1.7391145147600015E-3</v>
      </c>
      <c r="L101" s="24">
        <f t="shared" ca="1" si="26"/>
        <v>3.0245192954489154E-6</v>
      </c>
      <c r="M101" s="24">
        <f t="shared" ca="1" si="18"/>
        <v>1.7052959585427626E-7</v>
      </c>
      <c r="N101" s="24">
        <f t="shared" ca="1" si="19"/>
        <v>4.6449641726085874E-5</v>
      </c>
      <c r="O101" s="24">
        <f t="shared" ca="1" si="20"/>
        <v>6.3237652084695035E-4</v>
      </c>
      <c r="P101" s="39">
        <f t="shared" ca="1" si="27"/>
        <v>-1.7391145147600015E-3</v>
      </c>
      <c r="Q101" s="39"/>
      <c r="R101" s="39"/>
      <c r="S101" s="39"/>
      <c r="T101" s="39"/>
    </row>
    <row r="102" spans="1:20">
      <c r="A102" s="70"/>
      <c r="B102" s="70"/>
      <c r="C102" s="39"/>
      <c r="D102" s="71">
        <f t="shared" si="16"/>
        <v>0</v>
      </c>
      <c r="E102" s="71">
        <f t="shared" si="16"/>
        <v>0</v>
      </c>
      <c r="F102" s="24">
        <f t="shared" si="21"/>
        <v>0</v>
      </c>
      <c r="G102" s="24">
        <f t="shared" si="22"/>
        <v>0</v>
      </c>
      <c r="H102" s="24">
        <f t="shared" si="23"/>
        <v>0</v>
      </c>
      <c r="I102" s="24">
        <f t="shared" si="24"/>
        <v>0</v>
      </c>
      <c r="J102" s="24">
        <f t="shared" si="25"/>
        <v>0</v>
      </c>
      <c r="K102" s="24">
        <f t="shared" ca="1" si="17"/>
        <v>1.7391145147600015E-3</v>
      </c>
      <c r="L102" s="24">
        <f t="shared" ca="1" si="26"/>
        <v>3.0245192954489154E-6</v>
      </c>
      <c r="M102" s="24">
        <f t="shared" ca="1" si="18"/>
        <v>1.7052959585427626E-7</v>
      </c>
      <c r="N102" s="24">
        <f t="shared" ca="1" si="19"/>
        <v>4.6449641726085874E-5</v>
      </c>
      <c r="O102" s="24">
        <f t="shared" ca="1" si="20"/>
        <v>6.3237652084695035E-4</v>
      </c>
      <c r="P102" s="39">
        <f t="shared" ca="1" si="27"/>
        <v>-1.7391145147600015E-3</v>
      </c>
      <c r="Q102" s="39"/>
      <c r="R102" s="39"/>
      <c r="S102" s="39"/>
      <c r="T102" s="39"/>
    </row>
    <row r="103" spans="1:20">
      <c r="A103" s="70"/>
      <c r="B103" s="70"/>
      <c r="C103" s="39"/>
      <c r="D103" s="71">
        <f t="shared" si="16"/>
        <v>0</v>
      </c>
      <c r="E103" s="71">
        <f t="shared" si="16"/>
        <v>0</v>
      </c>
      <c r="F103" s="24">
        <f t="shared" si="21"/>
        <v>0</v>
      </c>
      <c r="G103" s="24">
        <f t="shared" si="22"/>
        <v>0</v>
      </c>
      <c r="H103" s="24">
        <f t="shared" si="23"/>
        <v>0</v>
      </c>
      <c r="I103" s="24">
        <f t="shared" si="24"/>
        <v>0</v>
      </c>
      <c r="J103" s="24">
        <f t="shared" si="25"/>
        <v>0</v>
      </c>
      <c r="K103" s="24">
        <f t="shared" ca="1" si="17"/>
        <v>1.7391145147600015E-3</v>
      </c>
      <c r="L103" s="24">
        <f t="shared" ca="1" si="26"/>
        <v>3.0245192954489154E-6</v>
      </c>
      <c r="M103" s="24">
        <f t="shared" ca="1" si="18"/>
        <v>1.7052959585427626E-7</v>
      </c>
      <c r="N103" s="24">
        <f t="shared" ca="1" si="19"/>
        <v>4.6449641726085874E-5</v>
      </c>
      <c r="O103" s="24">
        <f t="shared" ca="1" si="20"/>
        <v>6.3237652084695035E-4</v>
      </c>
      <c r="P103" s="39">
        <f t="shared" ca="1" si="27"/>
        <v>-1.7391145147600015E-3</v>
      </c>
      <c r="Q103" s="39"/>
      <c r="R103" s="39"/>
      <c r="S103" s="39"/>
      <c r="T103" s="39"/>
    </row>
    <row r="104" spans="1:20">
      <c r="A104" s="70"/>
      <c r="B104" s="70"/>
      <c r="C104" s="39"/>
      <c r="D104" s="71">
        <f t="shared" si="16"/>
        <v>0</v>
      </c>
      <c r="E104" s="71">
        <f t="shared" si="16"/>
        <v>0</v>
      </c>
      <c r="F104" s="24">
        <f t="shared" si="21"/>
        <v>0</v>
      </c>
      <c r="G104" s="24">
        <f t="shared" si="22"/>
        <v>0</v>
      </c>
      <c r="H104" s="24">
        <f t="shared" si="23"/>
        <v>0</v>
      </c>
      <c r="I104" s="24">
        <f t="shared" si="24"/>
        <v>0</v>
      </c>
      <c r="J104" s="24">
        <f t="shared" si="25"/>
        <v>0</v>
      </c>
      <c r="K104" s="24">
        <f t="shared" ca="1" si="17"/>
        <v>1.7391145147600015E-3</v>
      </c>
      <c r="L104" s="24">
        <f t="shared" ca="1" si="26"/>
        <v>3.0245192954489154E-6</v>
      </c>
      <c r="M104" s="24">
        <f t="shared" ca="1" si="18"/>
        <v>1.7052959585427626E-7</v>
      </c>
      <c r="N104" s="24">
        <f t="shared" ca="1" si="19"/>
        <v>4.6449641726085874E-5</v>
      </c>
      <c r="O104" s="24">
        <f t="shared" ca="1" si="20"/>
        <v>6.3237652084695035E-4</v>
      </c>
      <c r="P104" s="39">
        <f t="shared" ca="1" si="27"/>
        <v>-1.7391145147600015E-3</v>
      </c>
      <c r="Q104" s="39"/>
      <c r="R104" s="39"/>
      <c r="S104" s="39"/>
      <c r="T104" s="39"/>
    </row>
    <row r="105" spans="1:20">
      <c r="A105" s="70"/>
      <c r="B105" s="70"/>
      <c r="C105" s="39"/>
      <c r="D105" s="71">
        <f t="shared" si="16"/>
        <v>0</v>
      </c>
      <c r="E105" s="71">
        <f t="shared" si="16"/>
        <v>0</v>
      </c>
      <c r="F105" s="24">
        <f t="shared" si="21"/>
        <v>0</v>
      </c>
      <c r="G105" s="24">
        <f t="shared" si="22"/>
        <v>0</v>
      </c>
      <c r="H105" s="24">
        <f t="shared" si="23"/>
        <v>0</v>
      </c>
      <c r="I105" s="24">
        <f t="shared" si="24"/>
        <v>0</v>
      </c>
      <c r="J105" s="24">
        <f t="shared" si="25"/>
        <v>0</v>
      </c>
      <c r="K105" s="24">
        <f t="shared" ca="1" si="17"/>
        <v>1.7391145147600015E-3</v>
      </c>
      <c r="L105" s="24">
        <f t="shared" ca="1" si="26"/>
        <v>3.0245192954489154E-6</v>
      </c>
      <c r="M105" s="24">
        <f t="shared" ca="1" si="18"/>
        <v>1.7052959585427626E-7</v>
      </c>
      <c r="N105" s="24">
        <f t="shared" ca="1" si="19"/>
        <v>4.6449641726085874E-5</v>
      </c>
      <c r="O105" s="24">
        <f t="shared" ca="1" si="20"/>
        <v>6.3237652084695035E-4</v>
      </c>
      <c r="P105" s="39">
        <f t="shared" ca="1" si="27"/>
        <v>-1.7391145147600015E-3</v>
      </c>
      <c r="Q105" s="39"/>
      <c r="R105" s="39"/>
      <c r="S105" s="39"/>
      <c r="T105" s="39"/>
    </row>
    <row r="106" spans="1:20">
      <c r="A106" s="70"/>
      <c r="B106" s="70"/>
      <c r="C106" s="39"/>
      <c r="D106" s="71">
        <f t="shared" si="16"/>
        <v>0</v>
      </c>
      <c r="E106" s="71">
        <f t="shared" si="16"/>
        <v>0</v>
      </c>
      <c r="F106" s="24">
        <f t="shared" si="21"/>
        <v>0</v>
      </c>
      <c r="G106" s="24">
        <f t="shared" si="22"/>
        <v>0</v>
      </c>
      <c r="H106" s="24">
        <f t="shared" si="23"/>
        <v>0</v>
      </c>
      <c r="I106" s="24">
        <f t="shared" si="24"/>
        <v>0</v>
      </c>
      <c r="J106" s="24">
        <f t="shared" si="25"/>
        <v>0</v>
      </c>
      <c r="K106" s="24">
        <f t="shared" ca="1" si="17"/>
        <v>1.7391145147600015E-3</v>
      </c>
      <c r="L106" s="24">
        <f t="shared" ca="1" si="26"/>
        <v>3.0245192954489154E-6</v>
      </c>
      <c r="M106" s="24">
        <f t="shared" ca="1" si="18"/>
        <v>1.7052959585427626E-7</v>
      </c>
      <c r="N106" s="24">
        <f t="shared" ca="1" si="19"/>
        <v>4.6449641726085874E-5</v>
      </c>
      <c r="O106" s="24">
        <f t="shared" ca="1" si="20"/>
        <v>6.3237652084695035E-4</v>
      </c>
      <c r="P106" s="39">
        <f t="shared" ca="1" si="27"/>
        <v>-1.7391145147600015E-3</v>
      </c>
      <c r="Q106" s="39"/>
      <c r="R106" s="39"/>
      <c r="S106" s="39"/>
      <c r="T106" s="39"/>
    </row>
    <row r="107" spans="1:20">
      <c r="A107" s="70"/>
      <c r="B107" s="70"/>
      <c r="C107" s="39"/>
      <c r="D107" s="71">
        <f t="shared" si="16"/>
        <v>0</v>
      </c>
      <c r="E107" s="71">
        <f t="shared" si="16"/>
        <v>0</v>
      </c>
      <c r="F107" s="24">
        <f t="shared" si="21"/>
        <v>0</v>
      </c>
      <c r="G107" s="24">
        <f t="shared" si="22"/>
        <v>0</v>
      </c>
      <c r="H107" s="24">
        <f t="shared" si="23"/>
        <v>0</v>
      </c>
      <c r="I107" s="24">
        <f t="shared" si="24"/>
        <v>0</v>
      </c>
      <c r="J107" s="24">
        <f t="shared" si="25"/>
        <v>0</v>
      </c>
      <c r="K107" s="24">
        <f t="shared" ca="1" si="17"/>
        <v>1.7391145147600015E-3</v>
      </c>
      <c r="L107" s="24">
        <f t="shared" ca="1" si="26"/>
        <v>3.0245192954489154E-6</v>
      </c>
      <c r="M107" s="24">
        <f t="shared" ca="1" si="18"/>
        <v>1.7052959585427626E-7</v>
      </c>
      <c r="N107" s="24">
        <f t="shared" ca="1" si="19"/>
        <v>4.6449641726085874E-5</v>
      </c>
      <c r="O107" s="24">
        <f t="shared" ca="1" si="20"/>
        <v>6.3237652084695035E-4</v>
      </c>
      <c r="P107" s="39">
        <f t="shared" ca="1" si="27"/>
        <v>-1.7391145147600015E-3</v>
      </c>
      <c r="Q107" s="39"/>
      <c r="R107" s="39"/>
      <c r="S107" s="39"/>
      <c r="T107" s="39"/>
    </row>
    <row r="108" spans="1:20">
      <c r="A108" s="70"/>
      <c r="B108" s="70"/>
      <c r="C108" s="39"/>
      <c r="D108" s="71">
        <f t="shared" si="16"/>
        <v>0</v>
      </c>
      <c r="E108" s="71">
        <f t="shared" si="16"/>
        <v>0</v>
      </c>
      <c r="F108" s="24">
        <f t="shared" si="21"/>
        <v>0</v>
      </c>
      <c r="G108" s="24">
        <f t="shared" si="22"/>
        <v>0</v>
      </c>
      <c r="H108" s="24">
        <f t="shared" si="23"/>
        <v>0</v>
      </c>
      <c r="I108" s="24">
        <f t="shared" si="24"/>
        <v>0</v>
      </c>
      <c r="J108" s="24">
        <f t="shared" si="25"/>
        <v>0</v>
      </c>
      <c r="K108" s="24">
        <f t="shared" ca="1" si="17"/>
        <v>1.7391145147600015E-3</v>
      </c>
      <c r="L108" s="24">
        <f t="shared" ca="1" si="26"/>
        <v>3.0245192954489154E-6</v>
      </c>
      <c r="M108" s="24">
        <f t="shared" ca="1" si="18"/>
        <v>1.7052959585427626E-7</v>
      </c>
      <c r="N108" s="24">
        <f t="shared" ca="1" si="19"/>
        <v>4.6449641726085874E-5</v>
      </c>
      <c r="O108" s="24">
        <f t="shared" ca="1" si="20"/>
        <v>6.3237652084695035E-4</v>
      </c>
      <c r="P108" s="39">
        <f t="shared" ca="1" si="27"/>
        <v>-1.7391145147600015E-3</v>
      </c>
      <c r="Q108" s="39"/>
      <c r="R108" s="39"/>
      <c r="S108" s="39"/>
      <c r="T108" s="39"/>
    </row>
    <row r="109" spans="1:20">
      <c r="A109" s="70"/>
      <c r="B109" s="70"/>
      <c r="C109" s="39"/>
      <c r="D109" s="71">
        <f t="shared" si="16"/>
        <v>0</v>
      </c>
      <c r="E109" s="71">
        <f t="shared" si="16"/>
        <v>0</v>
      </c>
      <c r="F109" s="24">
        <f t="shared" si="21"/>
        <v>0</v>
      </c>
      <c r="G109" s="24">
        <f t="shared" si="22"/>
        <v>0</v>
      </c>
      <c r="H109" s="24">
        <f t="shared" si="23"/>
        <v>0</v>
      </c>
      <c r="I109" s="24">
        <f t="shared" si="24"/>
        <v>0</v>
      </c>
      <c r="J109" s="24">
        <f t="shared" si="25"/>
        <v>0</v>
      </c>
      <c r="K109" s="24">
        <f t="shared" ca="1" si="17"/>
        <v>1.7391145147600015E-3</v>
      </c>
      <c r="L109" s="24">
        <f t="shared" ca="1" si="26"/>
        <v>3.0245192954489154E-6</v>
      </c>
      <c r="M109" s="24">
        <f t="shared" ca="1" si="18"/>
        <v>1.7052959585427626E-7</v>
      </c>
      <c r="N109" s="24">
        <f t="shared" ca="1" si="19"/>
        <v>4.6449641726085874E-5</v>
      </c>
      <c r="O109" s="24">
        <f t="shared" ca="1" si="20"/>
        <v>6.3237652084695035E-4</v>
      </c>
      <c r="P109" s="39">
        <f t="shared" ca="1" si="27"/>
        <v>-1.7391145147600015E-3</v>
      </c>
      <c r="Q109" s="39"/>
      <c r="R109" s="39"/>
      <c r="S109" s="39"/>
      <c r="T109" s="39"/>
    </row>
    <row r="110" spans="1:20">
      <c r="A110" s="70"/>
      <c r="B110" s="70"/>
      <c r="C110" s="39"/>
      <c r="D110" s="71">
        <f t="shared" si="16"/>
        <v>0</v>
      </c>
      <c r="E110" s="71">
        <f t="shared" si="16"/>
        <v>0</v>
      </c>
      <c r="F110" s="24">
        <f t="shared" si="21"/>
        <v>0</v>
      </c>
      <c r="G110" s="24">
        <f t="shared" si="22"/>
        <v>0</v>
      </c>
      <c r="H110" s="24">
        <f t="shared" si="23"/>
        <v>0</v>
      </c>
      <c r="I110" s="24">
        <f t="shared" si="24"/>
        <v>0</v>
      </c>
      <c r="J110" s="24">
        <f t="shared" si="25"/>
        <v>0</v>
      </c>
      <c r="K110" s="24">
        <f t="shared" ca="1" si="17"/>
        <v>1.7391145147600015E-3</v>
      </c>
      <c r="L110" s="24">
        <f t="shared" ca="1" si="26"/>
        <v>3.0245192954489154E-6</v>
      </c>
      <c r="M110" s="24">
        <f t="shared" ca="1" si="18"/>
        <v>1.7052959585427626E-7</v>
      </c>
      <c r="N110" s="24">
        <f t="shared" ca="1" si="19"/>
        <v>4.6449641726085874E-5</v>
      </c>
      <c r="O110" s="24">
        <f t="shared" ca="1" si="20"/>
        <v>6.3237652084695035E-4</v>
      </c>
      <c r="P110" s="39">
        <f t="shared" ca="1" si="27"/>
        <v>-1.7391145147600015E-3</v>
      </c>
      <c r="Q110" s="39"/>
      <c r="R110" s="39"/>
      <c r="S110" s="39"/>
      <c r="T110" s="39"/>
    </row>
    <row r="111" spans="1:20">
      <c r="A111" s="70"/>
      <c r="B111" s="70"/>
      <c r="C111" s="39"/>
      <c r="D111" s="71">
        <f t="shared" si="16"/>
        <v>0</v>
      </c>
      <c r="E111" s="71">
        <f t="shared" si="16"/>
        <v>0</v>
      </c>
      <c r="F111" s="24">
        <f t="shared" si="21"/>
        <v>0</v>
      </c>
      <c r="G111" s="24">
        <f t="shared" si="22"/>
        <v>0</v>
      </c>
      <c r="H111" s="24">
        <f t="shared" si="23"/>
        <v>0</v>
      </c>
      <c r="I111" s="24">
        <f t="shared" si="24"/>
        <v>0</v>
      </c>
      <c r="J111" s="24">
        <f t="shared" si="25"/>
        <v>0</v>
      </c>
      <c r="K111" s="24">
        <f t="shared" ca="1" si="17"/>
        <v>1.7391145147600015E-3</v>
      </c>
      <c r="L111" s="24">
        <f t="shared" ca="1" si="26"/>
        <v>3.0245192954489154E-6</v>
      </c>
      <c r="M111" s="24">
        <f t="shared" ca="1" si="18"/>
        <v>1.7052959585427626E-7</v>
      </c>
      <c r="N111" s="24">
        <f t="shared" ca="1" si="19"/>
        <v>4.6449641726085874E-5</v>
      </c>
      <c r="O111" s="24">
        <f t="shared" ca="1" si="20"/>
        <v>6.3237652084695035E-4</v>
      </c>
      <c r="P111" s="39">
        <f t="shared" ca="1" si="27"/>
        <v>-1.7391145147600015E-3</v>
      </c>
      <c r="Q111" s="39"/>
      <c r="R111" s="39"/>
      <c r="S111" s="39"/>
      <c r="T111" s="39"/>
    </row>
    <row r="112" spans="1:20">
      <c r="A112" s="70"/>
      <c r="B112" s="70"/>
      <c r="C112" s="39"/>
      <c r="D112" s="71">
        <f t="shared" si="16"/>
        <v>0</v>
      </c>
      <c r="E112" s="71">
        <f t="shared" si="16"/>
        <v>0</v>
      </c>
      <c r="F112" s="24">
        <f t="shared" si="21"/>
        <v>0</v>
      </c>
      <c r="G112" s="24">
        <f t="shared" si="22"/>
        <v>0</v>
      </c>
      <c r="H112" s="24">
        <f t="shared" si="23"/>
        <v>0</v>
      </c>
      <c r="I112" s="24">
        <f t="shared" si="24"/>
        <v>0</v>
      </c>
      <c r="J112" s="24">
        <f t="shared" si="25"/>
        <v>0</v>
      </c>
      <c r="K112" s="24">
        <f t="shared" ca="1" si="17"/>
        <v>1.7391145147600015E-3</v>
      </c>
      <c r="L112" s="24">
        <f t="shared" ca="1" si="26"/>
        <v>3.0245192954489154E-6</v>
      </c>
      <c r="M112" s="24">
        <f t="shared" ca="1" si="18"/>
        <v>1.7052959585427626E-7</v>
      </c>
      <c r="N112" s="24">
        <f t="shared" ca="1" si="19"/>
        <v>4.6449641726085874E-5</v>
      </c>
      <c r="O112" s="24">
        <f t="shared" ca="1" si="20"/>
        <v>6.3237652084695035E-4</v>
      </c>
      <c r="P112" s="39">
        <f t="shared" ca="1" si="27"/>
        <v>-1.7391145147600015E-3</v>
      </c>
      <c r="Q112" s="39"/>
      <c r="R112" s="39"/>
      <c r="S112" s="39"/>
      <c r="T112" s="39"/>
    </row>
    <row r="113" spans="1:20">
      <c r="A113" s="70"/>
      <c r="B113" s="70"/>
      <c r="C113" s="39"/>
      <c r="D113" s="71">
        <f t="shared" si="16"/>
        <v>0</v>
      </c>
      <c r="E113" s="71">
        <f t="shared" si="16"/>
        <v>0</v>
      </c>
      <c r="F113" s="24">
        <f t="shared" si="21"/>
        <v>0</v>
      </c>
      <c r="G113" s="24">
        <f t="shared" si="22"/>
        <v>0</v>
      </c>
      <c r="H113" s="24">
        <f t="shared" si="23"/>
        <v>0</v>
      </c>
      <c r="I113" s="24">
        <f t="shared" si="24"/>
        <v>0</v>
      </c>
      <c r="J113" s="24">
        <f t="shared" si="25"/>
        <v>0</v>
      </c>
      <c r="K113" s="24">
        <f t="shared" ca="1" si="17"/>
        <v>1.7391145147600015E-3</v>
      </c>
      <c r="L113" s="24">
        <f t="shared" ca="1" si="26"/>
        <v>3.0245192954489154E-6</v>
      </c>
      <c r="M113" s="24">
        <f t="shared" ca="1" si="18"/>
        <v>1.7052959585427626E-7</v>
      </c>
      <c r="N113" s="24">
        <f t="shared" ca="1" si="19"/>
        <v>4.6449641726085874E-5</v>
      </c>
      <c r="O113" s="24">
        <f t="shared" ca="1" si="20"/>
        <v>6.3237652084695035E-4</v>
      </c>
      <c r="P113" s="39">
        <f t="shared" ca="1" si="27"/>
        <v>-1.7391145147600015E-3</v>
      </c>
      <c r="Q113" s="39"/>
      <c r="R113" s="39"/>
      <c r="S113" s="39"/>
      <c r="T113" s="39"/>
    </row>
    <row r="114" spans="1:20">
      <c r="A114" s="70"/>
      <c r="B114" s="70"/>
      <c r="C114" s="39"/>
      <c r="D114" s="71">
        <f t="shared" si="16"/>
        <v>0</v>
      </c>
      <c r="E114" s="71">
        <f t="shared" si="16"/>
        <v>0</v>
      </c>
      <c r="F114" s="24">
        <f t="shared" si="21"/>
        <v>0</v>
      </c>
      <c r="G114" s="24">
        <f t="shared" si="22"/>
        <v>0</v>
      </c>
      <c r="H114" s="24">
        <f t="shared" si="23"/>
        <v>0</v>
      </c>
      <c r="I114" s="24">
        <f t="shared" si="24"/>
        <v>0</v>
      </c>
      <c r="J114" s="24">
        <f t="shared" si="25"/>
        <v>0</v>
      </c>
      <c r="K114" s="24">
        <f t="shared" ca="1" si="17"/>
        <v>1.7391145147600015E-3</v>
      </c>
      <c r="L114" s="24">
        <f t="shared" ca="1" si="26"/>
        <v>3.0245192954489154E-6</v>
      </c>
      <c r="M114" s="24">
        <f t="shared" ca="1" si="18"/>
        <v>1.7052959585427626E-7</v>
      </c>
      <c r="N114" s="24">
        <f t="shared" ca="1" si="19"/>
        <v>4.6449641726085874E-5</v>
      </c>
      <c r="O114" s="24">
        <f t="shared" ca="1" si="20"/>
        <v>6.3237652084695035E-4</v>
      </c>
      <c r="P114" s="39">
        <f t="shared" ca="1" si="27"/>
        <v>-1.7391145147600015E-3</v>
      </c>
      <c r="Q114" s="39"/>
      <c r="R114" s="39"/>
      <c r="S114" s="39"/>
      <c r="T114" s="39"/>
    </row>
    <row r="115" spans="1:20">
      <c r="A115" s="70"/>
      <c r="B115" s="70"/>
      <c r="C115" s="39"/>
      <c r="D115" s="71">
        <f t="shared" si="16"/>
        <v>0</v>
      </c>
      <c r="E115" s="71">
        <f t="shared" si="16"/>
        <v>0</v>
      </c>
      <c r="F115" s="24">
        <f t="shared" si="21"/>
        <v>0</v>
      </c>
      <c r="G115" s="24">
        <f t="shared" si="22"/>
        <v>0</v>
      </c>
      <c r="H115" s="24">
        <f t="shared" si="23"/>
        <v>0</v>
      </c>
      <c r="I115" s="24">
        <f t="shared" si="24"/>
        <v>0</v>
      </c>
      <c r="J115" s="24">
        <f t="shared" si="25"/>
        <v>0</v>
      </c>
      <c r="K115" s="24">
        <f t="shared" ca="1" si="17"/>
        <v>1.7391145147600015E-3</v>
      </c>
      <c r="L115" s="24">
        <f t="shared" ca="1" si="26"/>
        <v>3.0245192954489154E-6</v>
      </c>
      <c r="M115" s="24">
        <f t="shared" ca="1" si="18"/>
        <v>1.7052959585427626E-7</v>
      </c>
      <c r="N115" s="24">
        <f t="shared" ca="1" si="19"/>
        <v>4.6449641726085874E-5</v>
      </c>
      <c r="O115" s="24">
        <f t="shared" ca="1" si="20"/>
        <v>6.3237652084695035E-4</v>
      </c>
      <c r="P115" s="39">
        <f t="shared" ca="1" si="27"/>
        <v>-1.7391145147600015E-3</v>
      </c>
      <c r="Q115" s="39"/>
      <c r="R115" s="39"/>
      <c r="S115" s="39"/>
      <c r="T115" s="39"/>
    </row>
    <row r="116" spans="1:20">
      <c r="A116" s="70"/>
      <c r="B116" s="70"/>
      <c r="C116" s="39"/>
      <c r="D116" s="71">
        <f t="shared" si="16"/>
        <v>0</v>
      </c>
      <c r="E116" s="71">
        <f t="shared" si="16"/>
        <v>0</v>
      </c>
      <c r="F116" s="24">
        <f t="shared" si="21"/>
        <v>0</v>
      </c>
      <c r="G116" s="24">
        <f t="shared" si="22"/>
        <v>0</v>
      </c>
      <c r="H116" s="24">
        <f t="shared" si="23"/>
        <v>0</v>
      </c>
      <c r="I116" s="24">
        <f t="shared" si="24"/>
        <v>0</v>
      </c>
      <c r="J116" s="24">
        <f t="shared" si="25"/>
        <v>0</v>
      </c>
      <c r="K116" s="24">
        <f t="shared" ca="1" si="17"/>
        <v>1.7391145147600015E-3</v>
      </c>
      <c r="L116" s="24">
        <f t="shared" ca="1" si="26"/>
        <v>3.0245192954489154E-6</v>
      </c>
      <c r="M116" s="24">
        <f t="shared" ca="1" si="18"/>
        <v>1.7052959585427626E-7</v>
      </c>
      <c r="N116" s="24">
        <f t="shared" ca="1" si="19"/>
        <v>4.6449641726085874E-5</v>
      </c>
      <c r="O116" s="24">
        <f t="shared" ca="1" si="20"/>
        <v>6.3237652084695035E-4</v>
      </c>
      <c r="P116" s="39">
        <f t="shared" ca="1" si="27"/>
        <v>-1.7391145147600015E-3</v>
      </c>
      <c r="Q116" s="39"/>
      <c r="R116" s="39"/>
      <c r="S116" s="39"/>
      <c r="T116" s="39"/>
    </row>
    <row r="117" spans="1:20">
      <c r="A117" s="70"/>
      <c r="B117" s="70"/>
      <c r="C117" s="39"/>
      <c r="D117" s="71">
        <f t="shared" ref="D117:E132" si="28">A117/A$18</f>
        <v>0</v>
      </c>
      <c r="E117" s="71">
        <f t="shared" si="28"/>
        <v>0</v>
      </c>
      <c r="F117" s="24">
        <f t="shared" si="21"/>
        <v>0</v>
      </c>
      <c r="G117" s="24">
        <f t="shared" si="22"/>
        <v>0</v>
      </c>
      <c r="H117" s="24">
        <f t="shared" si="23"/>
        <v>0</v>
      </c>
      <c r="I117" s="24">
        <f t="shared" si="24"/>
        <v>0</v>
      </c>
      <c r="J117" s="24">
        <f t="shared" si="25"/>
        <v>0</v>
      </c>
      <c r="K117" s="24">
        <f t="shared" ca="1" si="17"/>
        <v>1.7391145147600015E-3</v>
      </c>
      <c r="L117" s="24">
        <f t="shared" ca="1" si="26"/>
        <v>3.0245192954489154E-6</v>
      </c>
      <c r="M117" s="24">
        <f t="shared" ca="1" si="18"/>
        <v>1.7052959585427626E-7</v>
      </c>
      <c r="N117" s="24">
        <f t="shared" ca="1" si="19"/>
        <v>4.6449641726085874E-5</v>
      </c>
      <c r="O117" s="24">
        <f t="shared" ca="1" si="20"/>
        <v>6.3237652084695035E-4</v>
      </c>
      <c r="P117" s="39">
        <f t="shared" ca="1" si="27"/>
        <v>-1.7391145147600015E-3</v>
      </c>
      <c r="Q117" s="39"/>
      <c r="R117" s="39"/>
      <c r="S117" s="39"/>
      <c r="T117" s="39"/>
    </row>
    <row r="118" spans="1:20">
      <c r="A118" s="70"/>
      <c r="B118" s="70"/>
      <c r="C118" s="39"/>
      <c r="D118" s="71">
        <f t="shared" si="28"/>
        <v>0</v>
      </c>
      <c r="E118" s="71">
        <f t="shared" si="28"/>
        <v>0</v>
      </c>
      <c r="F118" s="24">
        <f t="shared" si="21"/>
        <v>0</v>
      </c>
      <c r="G118" s="24">
        <f t="shared" si="22"/>
        <v>0</v>
      </c>
      <c r="H118" s="24">
        <f t="shared" si="23"/>
        <v>0</v>
      </c>
      <c r="I118" s="24">
        <f t="shared" si="24"/>
        <v>0</v>
      </c>
      <c r="J118" s="24">
        <f t="shared" si="25"/>
        <v>0</v>
      </c>
      <c r="K118" s="24">
        <f t="shared" ca="1" si="17"/>
        <v>1.7391145147600015E-3</v>
      </c>
      <c r="L118" s="24">
        <f t="shared" ca="1" si="26"/>
        <v>3.0245192954489154E-6</v>
      </c>
      <c r="M118" s="24">
        <f t="shared" ca="1" si="18"/>
        <v>1.7052959585427626E-7</v>
      </c>
      <c r="N118" s="24">
        <f t="shared" ca="1" si="19"/>
        <v>4.6449641726085874E-5</v>
      </c>
      <c r="O118" s="24">
        <f t="shared" ca="1" si="20"/>
        <v>6.3237652084695035E-4</v>
      </c>
      <c r="P118" s="39">
        <f t="shared" ca="1" si="27"/>
        <v>-1.7391145147600015E-3</v>
      </c>
      <c r="Q118" s="39"/>
      <c r="R118" s="39"/>
      <c r="S118" s="39"/>
      <c r="T118" s="39"/>
    </row>
    <row r="119" spans="1:20">
      <c r="A119" s="70"/>
      <c r="B119" s="70"/>
      <c r="C119" s="39"/>
      <c r="D119" s="71">
        <f t="shared" si="28"/>
        <v>0</v>
      </c>
      <c r="E119" s="71">
        <f t="shared" si="28"/>
        <v>0</v>
      </c>
      <c r="F119" s="24">
        <f t="shared" si="21"/>
        <v>0</v>
      </c>
      <c r="G119" s="24">
        <f t="shared" si="22"/>
        <v>0</v>
      </c>
      <c r="H119" s="24">
        <f t="shared" si="23"/>
        <v>0</v>
      </c>
      <c r="I119" s="24">
        <f t="shared" si="24"/>
        <v>0</v>
      </c>
      <c r="J119" s="24">
        <f t="shared" si="25"/>
        <v>0</v>
      </c>
      <c r="K119" s="24">
        <f t="shared" ca="1" si="17"/>
        <v>1.7391145147600015E-3</v>
      </c>
      <c r="L119" s="24">
        <f t="shared" ca="1" si="26"/>
        <v>3.0245192954489154E-6</v>
      </c>
      <c r="M119" s="24">
        <f t="shared" ca="1" si="18"/>
        <v>1.7052959585427626E-7</v>
      </c>
      <c r="N119" s="24">
        <f t="shared" ca="1" si="19"/>
        <v>4.6449641726085874E-5</v>
      </c>
      <c r="O119" s="24">
        <f t="shared" ca="1" si="20"/>
        <v>6.3237652084695035E-4</v>
      </c>
      <c r="P119" s="39">
        <f t="shared" ca="1" si="27"/>
        <v>-1.7391145147600015E-3</v>
      </c>
      <c r="Q119" s="39"/>
      <c r="R119" s="39"/>
      <c r="S119" s="39"/>
      <c r="T119" s="39"/>
    </row>
    <row r="120" spans="1:20">
      <c r="A120" s="72"/>
      <c r="B120" s="72"/>
      <c r="C120" s="39"/>
      <c r="D120" s="71">
        <f t="shared" si="28"/>
        <v>0</v>
      </c>
      <c r="E120" s="71">
        <f t="shared" si="28"/>
        <v>0</v>
      </c>
      <c r="F120" s="24">
        <f t="shared" si="21"/>
        <v>0</v>
      </c>
      <c r="G120" s="24">
        <f t="shared" si="22"/>
        <v>0</v>
      </c>
      <c r="H120" s="24">
        <f t="shared" si="23"/>
        <v>0</v>
      </c>
      <c r="I120" s="24">
        <f t="shared" si="24"/>
        <v>0</v>
      </c>
      <c r="J120" s="24">
        <f t="shared" si="25"/>
        <v>0</v>
      </c>
      <c r="K120" s="24">
        <f t="shared" ca="1" si="17"/>
        <v>1.7391145147600015E-3</v>
      </c>
      <c r="L120" s="24">
        <f t="shared" ca="1" si="26"/>
        <v>3.0245192954489154E-6</v>
      </c>
      <c r="M120" s="24">
        <f t="shared" ca="1" si="18"/>
        <v>1.7052959585427626E-7</v>
      </c>
      <c r="N120" s="24">
        <f t="shared" ca="1" si="19"/>
        <v>4.6449641726085874E-5</v>
      </c>
      <c r="O120" s="24">
        <f t="shared" ca="1" si="20"/>
        <v>6.3237652084695035E-4</v>
      </c>
      <c r="P120" s="39">
        <f t="shared" ca="1" si="27"/>
        <v>-1.7391145147600015E-3</v>
      </c>
      <c r="Q120" s="39"/>
      <c r="R120" s="39"/>
      <c r="S120" s="39"/>
      <c r="T120" s="39"/>
    </row>
    <row r="121" spans="1:20">
      <c r="A121" s="72"/>
      <c r="B121" s="72"/>
      <c r="C121" s="39"/>
      <c r="D121" s="71">
        <f t="shared" si="28"/>
        <v>0</v>
      </c>
      <c r="E121" s="71">
        <f t="shared" si="28"/>
        <v>0</v>
      </c>
      <c r="F121" s="24">
        <f t="shared" si="21"/>
        <v>0</v>
      </c>
      <c r="G121" s="24">
        <f t="shared" si="22"/>
        <v>0</v>
      </c>
      <c r="H121" s="24">
        <f t="shared" si="23"/>
        <v>0</v>
      </c>
      <c r="I121" s="24">
        <f t="shared" si="24"/>
        <v>0</v>
      </c>
      <c r="J121" s="24">
        <f t="shared" si="25"/>
        <v>0</v>
      </c>
      <c r="K121" s="24">
        <f t="shared" ca="1" si="17"/>
        <v>1.7391145147600015E-3</v>
      </c>
      <c r="L121" s="24">
        <f t="shared" ca="1" si="26"/>
        <v>3.0245192954489154E-6</v>
      </c>
      <c r="M121" s="24">
        <f t="shared" ca="1" si="18"/>
        <v>1.7052959585427626E-7</v>
      </c>
      <c r="N121" s="24">
        <f t="shared" ca="1" si="19"/>
        <v>4.6449641726085874E-5</v>
      </c>
      <c r="O121" s="24">
        <f t="shared" ca="1" si="20"/>
        <v>6.3237652084695035E-4</v>
      </c>
      <c r="P121" s="39">
        <f t="shared" ca="1" si="27"/>
        <v>-1.7391145147600015E-3</v>
      </c>
      <c r="Q121" s="39"/>
      <c r="R121" s="39"/>
      <c r="S121" s="39"/>
      <c r="T121" s="39"/>
    </row>
    <row r="122" spans="1:20">
      <c r="A122" s="72"/>
      <c r="B122" s="72"/>
      <c r="C122" s="39"/>
      <c r="D122" s="71">
        <f t="shared" si="28"/>
        <v>0</v>
      </c>
      <c r="E122" s="71">
        <f t="shared" si="28"/>
        <v>0</v>
      </c>
      <c r="F122" s="24">
        <f t="shared" si="21"/>
        <v>0</v>
      </c>
      <c r="G122" s="24">
        <f t="shared" si="22"/>
        <v>0</v>
      </c>
      <c r="H122" s="24">
        <f t="shared" si="23"/>
        <v>0</v>
      </c>
      <c r="I122" s="24">
        <f t="shared" si="24"/>
        <v>0</v>
      </c>
      <c r="J122" s="24">
        <f t="shared" si="25"/>
        <v>0</v>
      </c>
      <c r="K122" s="24">
        <f t="shared" ca="1" si="17"/>
        <v>1.7391145147600015E-3</v>
      </c>
      <c r="L122" s="24">
        <f t="shared" ca="1" si="26"/>
        <v>3.0245192954489154E-6</v>
      </c>
      <c r="M122" s="24">
        <f t="shared" ca="1" si="18"/>
        <v>1.7052959585427626E-7</v>
      </c>
      <c r="N122" s="24">
        <f t="shared" ca="1" si="19"/>
        <v>4.6449641726085874E-5</v>
      </c>
      <c r="O122" s="24">
        <f t="shared" ca="1" si="20"/>
        <v>6.3237652084695035E-4</v>
      </c>
      <c r="P122" s="39">
        <f t="shared" ca="1" si="27"/>
        <v>-1.7391145147600015E-3</v>
      </c>
      <c r="Q122" s="39"/>
      <c r="R122" s="39"/>
      <c r="S122" s="39"/>
      <c r="T122" s="39"/>
    </row>
    <row r="123" spans="1:20">
      <c r="A123" s="72"/>
      <c r="B123" s="72"/>
      <c r="C123" s="39"/>
      <c r="D123" s="71">
        <f t="shared" si="28"/>
        <v>0</v>
      </c>
      <c r="E123" s="71">
        <f t="shared" si="28"/>
        <v>0</v>
      </c>
      <c r="F123" s="24">
        <f t="shared" si="21"/>
        <v>0</v>
      </c>
      <c r="G123" s="24">
        <f t="shared" si="22"/>
        <v>0</v>
      </c>
      <c r="H123" s="24">
        <f t="shared" si="23"/>
        <v>0</v>
      </c>
      <c r="I123" s="24">
        <f t="shared" si="24"/>
        <v>0</v>
      </c>
      <c r="J123" s="24">
        <f t="shared" si="25"/>
        <v>0</v>
      </c>
      <c r="K123" s="24">
        <f t="shared" ca="1" si="17"/>
        <v>1.7391145147600015E-3</v>
      </c>
      <c r="L123" s="24">
        <f t="shared" ca="1" si="26"/>
        <v>3.0245192954489154E-6</v>
      </c>
      <c r="M123" s="24">
        <f t="shared" ca="1" si="18"/>
        <v>1.7052959585427626E-7</v>
      </c>
      <c r="N123" s="24">
        <f t="shared" ca="1" si="19"/>
        <v>4.6449641726085874E-5</v>
      </c>
      <c r="O123" s="24">
        <f t="shared" ca="1" si="20"/>
        <v>6.3237652084695035E-4</v>
      </c>
      <c r="P123" s="39">
        <f t="shared" ca="1" si="27"/>
        <v>-1.7391145147600015E-3</v>
      </c>
      <c r="Q123" s="39"/>
      <c r="R123" s="39"/>
      <c r="S123" s="39"/>
      <c r="T123" s="39"/>
    </row>
    <row r="124" spans="1:20">
      <c r="A124" s="72"/>
      <c r="B124" s="72"/>
      <c r="C124" s="39"/>
      <c r="D124" s="71">
        <f t="shared" si="28"/>
        <v>0</v>
      </c>
      <c r="E124" s="71">
        <f t="shared" si="28"/>
        <v>0</v>
      </c>
      <c r="F124" s="24">
        <f t="shared" si="21"/>
        <v>0</v>
      </c>
      <c r="G124" s="24">
        <f t="shared" si="22"/>
        <v>0</v>
      </c>
      <c r="H124" s="24">
        <f t="shared" si="23"/>
        <v>0</v>
      </c>
      <c r="I124" s="24">
        <f t="shared" si="24"/>
        <v>0</v>
      </c>
      <c r="J124" s="24">
        <f t="shared" si="25"/>
        <v>0</v>
      </c>
      <c r="K124" s="24">
        <f t="shared" ca="1" si="17"/>
        <v>1.7391145147600015E-3</v>
      </c>
      <c r="L124" s="24">
        <f t="shared" ca="1" si="26"/>
        <v>3.0245192954489154E-6</v>
      </c>
      <c r="M124" s="24">
        <f t="shared" ca="1" si="18"/>
        <v>1.7052959585427626E-7</v>
      </c>
      <c r="N124" s="24">
        <f t="shared" ca="1" si="19"/>
        <v>4.6449641726085874E-5</v>
      </c>
      <c r="O124" s="24">
        <f t="shared" ca="1" si="20"/>
        <v>6.3237652084695035E-4</v>
      </c>
      <c r="P124" s="39">
        <f t="shared" ca="1" si="27"/>
        <v>-1.7391145147600015E-3</v>
      </c>
      <c r="Q124" s="39"/>
      <c r="R124" s="39"/>
      <c r="S124" s="39"/>
      <c r="T124" s="39"/>
    </row>
    <row r="125" spans="1:20">
      <c r="A125" s="72"/>
      <c r="B125" s="72"/>
      <c r="C125" s="39"/>
      <c r="D125" s="71">
        <f t="shared" si="28"/>
        <v>0</v>
      </c>
      <c r="E125" s="71">
        <f t="shared" si="28"/>
        <v>0</v>
      </c>
      <c r="F125" s="24">
        <f t="shared" si="21"/>
        <v>0</v>
      </c>
      <c r="G125" s="24">
        <f t="shared" si="22"/>
        <v>0</v>
      </c>
      <c r="H125" s="24">
        <f t="shared" si="23"/>
        <v>0</v>
      </c>
      <c r="I125" s="24">
        <f t="shared" si="24"/>
        <v>0</v>
      </c>
      <c r="J125" s="24">
        <f t="shared" si="25"/>
        <v>0</v>
      </c>
      <c r="K125" s="24">
        <f t="shared" ca="1" si="17"/>
        <v>1.7391145147600015E-3</v>
      </c>
      <c r="L125" s="24">
        <f t="shared" ca="1" si="26"/>
        <v>3.0245192954489154E-6</v>
      </c>
      <c r="M125" s="24">
        <f t="shared" ca="1" si="18"/>
        <v>1.7052959585427626E-7</v>
      </c>
      <c r="N125" s="24">
        <f t="shared" ca="1" si="19"/>
        <v>4.6449641726085874E-5</v>
      </c>
      <c r="O125" s="24">
        <f t="shared" ca="1" si="20"/>
        <v>6.3237652084695035E-4</v>
      </c>
      <c r="P125" s="39">
        <f t="shared" ca="1" si="27"/>
        <v>-1.7391145147600015E-3</v>
      </c>
      <c r="Q125" s="39"/>
      <c r="R125" s="39"/>
      <c r="S125" s="39"/>
      <c r="T125" s="39"/>
    </row>
    <row r="126" spans="1:20">
      <c r="A126" s="72"/>
      <c r="B126" s="72"/>
      <c r="C126" s="39"/>
      <c r="D126" s="71">
        <f t="shared" si="28"/>
        <v>0</v>
      </c>
      <c r="E126" s="71">
        <f t="shared" si="28"/>
        <v>0</v>
      </c>
      <c r="F126" s="24">
        <f t="shared" si="21"/>
        <v>0</v>
      </c>
      <c r="G126" s="24">
        <f t="shared" si="22"/>
        <v>0</v>
      </c>
      <c r="H126" s="24">
        <f t="shared" si="23"/>
        <v>0</v>
      </c>
      <c r="I126" s="24">
        <f t="shared" si="24"/>
        <v>0</v>
      </c>
      <c r="J126" s="24">
        <f t="shared" si="25"/>
        <v>0</v>
      </c>
      <c r="K126" s="24">
        <f t="shared" ca="1" si="17"/>
        <v>1.7391145147600015E-3</v>
      </c>
      <c r="L126" s="24">
        <f t="shared" ca="1" si="26"/>
        <v>3.0245192954489154E-6</v>
      </c>
      <c r="M126" s="24">
        <f t="shared" ca="1" si="18"/>
        <v>1.7052959585427626E-7</v>
      </c>
      <c r="N126" s="24">
        <f t="shared" ca="1" si="19"/>
        <v>4.6449641726085874E-5</v>
      </c>
      <c r="O126" s="24">
        <f t="shared" ca="1" si="20"/>
        <v>6.3237652084695035E-4</v>
      </c>
      <c r="P126" s="39">
        <f t="shared" ca="1" si="27"/>
        <v>-1.7391145147600015E-3</v>
      </c>
      <c r="Q126" s="39"/>
      <c r="R126" s="39"/>
      <c r="S126" s="39"/>
      <c r="T126" s="39"/>
    </row>
    <row r="127" spans="1:20">
      <c r="A127" s="72"/>
      <c r="B127" s="72"/>
      <c r="C127" s="39"/>
      <c r="D127" s="71">
        <f t="shared" si="28"/>
        <v>0</v>
      </c>
      <c r="E127" s="71">
        <f t="shared" si="28"/>
        <v>0</v>
      </c>
      <c r="F127" s="24">
        <f t="shared" si="21"/>
        <v>0</v>
      </c>
      <c r="G127" s="24">
        <f t="shared" si="22"/>
        <v>0</v>
      </c>
      <c r="H127" s="24">
        <f t="shared" si="23"/>
        <v>0</v>
      </c>
      <c r="I127" s="24">
        <f t="shared" si="24"/>
        <v>0</v>
      </c>
      <c r="J127" s="24">
        <f t="shared" si="25"/>
        <v>0</v>
      </c>
      <c r="K127" s="24">
        <f t="shared" ca="1" si="17"/>
        <v>1.7391145147600015E-3</v>
      </c>
      <c r="L127" s="24">
        <f t="shared" ca="1" si="26"/>
        <v>3.0245192954489154E-6</v>
      </c>
      <c r="M127" s="24">
        <f t="shared" ca="1" si="18"/>
        <v>1.7052959585427626E-7</v>
      </c>
      <c r="N127" s="24">
        <f t="shared" ca="1" si="19"/>
        <v>4.6449641726085874E-5</v>
      </c>
      <c r="O127" s="24">
        <f t="shared" ca="1" si="20"/>
        <v>6.3237652084695035E-4</v>
      </c>
      <c r="P127" s="39">
        <f t="shared" ca="1" si="27"/>
        <v>-1.7391145147600015E-3</v>
      </c>
      <c r="Q127" s="39"/>
      <c r="R127" s="39"/>
      <c r="S127" s="39"/>
      <c r="T127" s="39"/>
    </row>
    <row r="128" spans="1:20">
      <c r="A128" s="72"/>
      <c r="B128" s="72"/>
      <c r="C128" s="39"/>
      <c r="D128" s="71">
        <f t="shared" si="28"/>
        <v>0</v>
      </c>
      <c r="E128" s="71">
        <f t="shared" si="28"/>
        <v>0</v>
      </c>
      <c r="F128" s="24">
        <f t="shared" si="21"/>
        <v>0</v>
      </c>
      <c r="G128" s="24">
        <f t="shared" si="22"/>
        <v>0</v>
      </c>
      <c r="H128" s="24">
        <f t="shared" si="23"/>
        <v>0</v>
      </c>
      <c r="I128" s="24">
        <f t="shared" si="24"/>
        <v>0</v>
      </c>
      <c r="J128" s="24">
        <f t="shared" si="25"/>
        <v>0</v>
      </c>
      <c r="K128" s="24">
        <f t="shared" ca="1" si="17"/>
        <v>1.7391145147600015E-3</v>
      </c>
      <c r="L128" s="24">
        <f t="shared" ca="1" si="26"/>
        <v>3.0245192954489154E-6</v>
      </c>
      <c r="M128" s="24">
        <f t="shared" ca="1" si="18"/>
        <v>1.7052959585427626E-7</v>
      </c>
      <c r="N128" s="24">
        <f t="shared" ca="1" si="19"/>
        <v>4.6449641726085874E-5</v>
      </c>
      <c r="O128" s="24">
        <f t="shared" ca="1" si="20"/>
        <v>6.3237652084695035E-4</v>
      </c>
      <c r="P128" s="39">
        <f t="shared" ca="1" si="27"/>
        <v>-1.7391145147600015E-3</v>
      </c>
      <c r="Q128" s="39"/>
      <c r="R128" s="39"/>
      <c r="S128" s="39"/>
      <c r="T128" s="39"/>
    </row>
    <row r="129" spans="1:20">
      <c r="A129" s="72"/>
      <c r="B129" s="72"/>
      <c r="C129" s="39"/>
      <c r="D129" s="71">
        <f t="shared" si="28"/>
        <v>0</v>
      </c>
      <c r="E129" s="71">
        <f t="shared" si="28"/>
        <v>0</v>
      </c>
      <c r="F129" s="24">
        <f t="shared" si="21"/>
        <v>0</v>
      </c>
      <c r="G129" s="24">
        <f t="shared" si="22"/>
        <v>0</v>
      </c>
      <c r="H129" s="24">
        <f t="shared" si="23"/>
        <v>0</v>
      </c>
      <c r="I129" s="24">
        <f t="shared" si="24"/>
        <v>0</v>
      </c>
      <c r="J129" s="24">
        <f t="shared" si="25"/>
        <v>0</v>
      </c>
      <c r="K129" s="24">
        <f t="shared" ca="1" si="17"/>
        <v>1.7391145147600015E-3</v>
      </c>
      <c r="L129" s="24">
        <f t="shared" ca="1" si="26"/>
        <v>3.0245192954489154E-6</v>
      </c>
      <c r="M129" s="24">
        <f t="shared" ca="1" si="18"/>
        <v>1.7052959585427626E-7</v>
      </c>
      <c r="N129" s="24">
        <f t="shared" ca="1" si="19"/>
        <v>4.6449641726085874E-5</v>
      </c>
      <c r="O129" s="24">
        <f t="shared" ca="1" si="20"/>
        <v>6.3237652084695035E-4</v>
      </c>
      <c r="P129" s="39">
        <f t="shared" ca="1" si="27"/>
        <v>-1.7391145147600015E-3</v>
      </c>
      <c r="Q129" s="39"/>
      <c r="R129" s="39"/>
      <c r="S129" s="39"/>
      <c r="T129" s="39"/>
    </row>
    <row r="130" spans="1:20">
      <c r="A130" s="72"/>
      <c r="B130" s="72"/>
      <c r="C130" s="39"/>
      <c r="D130" s="71">
        <f t="shared" si="28"/>
        <v>0</v>
      </c>
      <c r="E130" s="71">
        <f t="shared" si="28"/>
        <v>0</v>
      </c>
      <c r="F130" s="24">
        <f t="shared" si="21"/>
        <v>0</v>
      </c>
      <c r="G130" s="24">
        <f t="shared" si="22"/>
        <v>0</v>
      </c>
      <c r="H130" s="24">
        <f t="shared" si="23"/>
        <v>0</v>
      </c>
      <c r="I130" s="24">
        <f t="shared" si="24"/>
        <v>0</v>
      </c>
      <c r="J130" s="24">
        <f t="shared" si="25"/>
        <v>0</v>
      </c>
      <c r="K130" s="24">
        <f t="shared" ca="1" si="17"/>
        <v>1.7391145147600015E-3</v>
      </c>
      <c r="L130" s="24">
        <f t="shared" ca="1" si="26"/>
        <v>3.0245192954489154E-6</v>
      </c>
      <c r="M130" s="24">
        <f t="shared" ca="1" si="18"/>
        <v>1.7052959585427626E-7</v>
      </c>
      <c r="N130" s="24">
        <f t="shared" ca="1" si="19"/>
        <v>4.6449641726085874E-5</v>
      </c>
      <c r="O130" s="24">
        <f t="shared" ca="1" si="20"/>
        <v>6.3237652084695035E-4</v>
      </c>
      <c r="P130" s="39">
        <f t="shared" ca="1" si="27"/>
        <v>-1.7391145147600015E-3</v>
      </c>
      <c r="Q130" s="39"/>
      <c r="R130" s="39"/>
      <c r="S130" s="39"/>
      <c r="T130" s="39"/>
    </row>
    <row r="131" spans="1:20">
      <c r="A131" s="72"/>
      <c r="B131" s="72"/>
      <c r="C131" s="39"/>
      <c r="D131" s="71">
        <f t="shared" si="28"/>
        <v>0</v>
      </c>
      <c r="E131" s="71">
        <f t="shared" si="28"/>
        <v>0</v>
      </c>
      <c r="F131" s="24">
        <f t="shared" si="21"/>
        <v>0</v>
      </c>
      <c r="G131" s="24">
        <f t="shared" si="22"/>
        <v>0</v>
      </c>
      <c r="H131" s="24">
        <f t="shared" si="23"/>
        <v>0</v>
      </c>
      <c r="I131" s="24">
        <f t="shared" si="24"/>
        <v>0</v>
      </c>
      <c r="J131" s="24">
        <f t="shared" si="25"/>
        <v>0</v>
      </c>
      <c r="K131" s="24">
        <f t="shared" ca="1" si="17"/>
        <v>1.7391145147600015E-3</v>
      </c>
      <c r="L131" s="24">
        <f t="shared" ca="1" si="26"/>
        <v>3.0245192954489154E-6</v>
      </c>
      <c r="M131" s="24">
        <f t="shared" ca="1" si="18"/>
        <v>1.7052959585427626E-7</v>
      </c>
      <c r="N131" s="24">
        <f t="shared" ca="1" si="19"/>
        <v>4.6449641726085874E-5</v>
      </c>
      <c r="O131" s="24">
        <f t="shared" ca="1" si="20"/>
        <v>6.3237652084695035E-4</v>
      </c>
      <c r="P131" s="39">
        <f t="shared" ca="1" si="27"/>
        <v>-1.7391145147600015E-3</v>
      </c>
      <c r="Q131" s="39"/>
      <c r="R131" s="39"/>
      <c r="S131" s="39"/>
      <c r="T131" s="39"/>
    </row>
    <row r="132" spans="1:20">
      <c r="A132" s="72"/>
      <c r="B132" s="72"/>
      <c r="C132" s="39"/>
      <c r="D132" s="71">
        <f t="shared" si="28"/>
        <v>0</v>
      </c>
      <c r="E132" s="71">
        <f t="shared" si="28"/>
        <v>0</v>
      </c>
      <c r="F132" s="24">
        <f t="shared" si="21"/>
        <v>0</v>
      </c>
      <c r="G132" s="24">
        <f t="shared" si="22"/>
        <v>0</v>
      </c>
      <c r="H132" s="24">
        <f t="shared" si="23"/>
        <v>0</v>
      </c>
      <c r="I132" s="24">
        <f t="shared" si="24"/>
        <v>0</v>
      </c>
      <c r="J132" s="24">
        <f t="shared" si="25"/>
        <v>0</v>
      </c>
      <c r="K132" s="24">
        <f t="shared" ca="1" si="17"/>
        <v>1.7391145147600015E-3</v>
      </c>
      <c r="L132" s="24">
        <f t="shared" ca="1" si="26"/>
        <v>3.0245192954489154E-6</v>
      </c>
      <c r="M132" s="24">
        <f t="shared" ca="1" si="18"/>
        <v>1.7052959585427626E-7</v>
      </c>
      <c r="N132" s="24">
        <f t="shared" ca="1" si="19"/>
        <v>4.6449641726085874E-5</v>
      </c>
      <c r="O132" s="24">
        <f t="shared" ca="1" si="20"/>
        <v>6.3237652084695035E-4</v>
      </c>
      <c r="P132" s="39">
        <f t="shared" ca="1" si="27"/>
        <v>-1.7391145147600015E-3</v>
      </c>
      <c r="Q132" s="39"/>
      <c r="R132" s="39"/>
      <c r="S132" s="39"/>
      <c r="T132" s="39"/>
    </row>
    <row r="133" spans="1:20">
      <c r="A133" s="72"/>
      <c r="B133" s="72"/>
      <c r="C133" s="39"/>
      <c r="D133" s="71">
        <f t="shared" ref="D133:E196" si="29">A133/A$18</f>
        <v>0</v>
      </c>
      <c r="E133" s="71">
        <f t="shared" si="29"/>
        <v>0</v>
      </c>
      <c r="F133" s="24">
        <f t="shared" si="21"/>
        <v>0</v>
      </c>
      <c r="G133" s="24">
        <f t="shared" si="22"/>
        <v>0</v>
      </c>
      <c r="H133" s="24">
        <f t="shared" si="23"/>
        <v>0</v>
      </c>
      <c r="I133" s="24">
        <f t="shared" si="24"/>
        <v>0</v>
      </c>
      <c r="J133" s="24">
        <f t="shared" si="25"/>
        <v>0</v>
      </c>
      <c r="K133" s="24">
        <f t="shared" ca="1" si="17"/>
        <v>1.7391145147600015E-3</v>
      </c>
      <c r="L133" s="24">
        <f t="shared" ca="1" si="26"/>
        <v>3.0245192954489154E-6</v>
      </c>
      <c r="M133" s="24">
        <f t="shared" ca="1" si="18"/>
        <v>1.7052959585427626E-7</v>
      </c>
      <c r="N133" s="24">
        <f t="shared" ca="1" si="19"/>
        <v>4.6449641726085874E-5</v>
      </c>
      <c r="O133" s="24">
        <f t="shared" ca="1" si="20"/>
        <v>6.3237652084695035E-4</v>
      </c>
      <c r="P133" s="39">
        <f t="shared" ca="1" si="27"/>
        <v>-1.7391145147600015E-3</v>
      </c>
      <c r="Q133" s="39"/>
      <c r="R133" s="39"/>
      <c r="S133" s="39"/>
      <c r="T133" s="39"/>
    </row>
    <row r="134" spans="1:20">
      <c r="A134" s="72"/>
      <c r="B134" s="72"/>
      <c r="C134" s="39"/>
      <c r="D134" s="71">
        <f t="shared" si="29"/>
        <v>0</v>
      </c>
      <c r="E134" s="71">
        <f t="shared" si="29"/>
        <v>0</v>
      </c>
      <c r="F134" s="24">
        <f t="shared" si="21"/>
        <v>0</v>
      </c>
      <c r="G134" s="24">
        <f t="shared" si="22"/>
        <v>0</v>
      </c>
      <c r="H134" s="24">
        <f t="shared" si="23"/>
        <v>0</v>
      </c>
      <c r="I134" s="24">
        <f t="shared" si="24"/>
        <v>0</v>
      </c>
      <c r="J134" s="24">
        <f t="shared" si="25"/>
        <v>0</v>
      </c>
      <c r="K134" s="24">
        <f t="shared" ca="1" si="17"/>
        <v>1.7391145147600015E-3</v>
      </c>
      <c r="L134" s="24">
        <f t="shared" ca="1" si="26"/>
        <v>3.0245192954489154E-6</v>
      </c>
      <c r="M134" s="24">
        <f t="shared" ca="1" si="18"/>
        <v>1.7052959585427626E-7</v>
      </c>
      <c r="N134" s="24">
        <f t="shared" ca="1" si="19"/>
        <v>4.6449641726085874E-5</v>
      </c>
      <c r="O134" s="24">
        <f t="shared" ca="1" si="20"/>
        <v>6.3237652084695035E-4</v>
      </c>
      <c r="P134" s="39">
        <f t="shared" ca="1" si="27"/>
        <v>-1.7391145147600015E-3</v>
      </c>
      <c r="Q134" s="39"/>
      <c r="R134" s="39"/>
      <c r="S134" s="39"/>
      <c r="T134" s="39"/>
    </row>
    <row r="135" spans="1:20">
      <c r="A135" s="72"/>
      <c r="B135" s="72"/>
      <c r="C135" s="39"/>
      <c r="D135" s="71">
        <f t="shared" si="29"/>
        <v>0</v>
      </c>
      <c r="E135" s="71">
        <f t="shared" si="29"/>
        <v>0</v>
      </c>
      <c r="F135" s="24">
        <f t="shared" si="21"/>
        <v>0</v>
      </c>
      <c r="G135" s="24">
        <f t="shared" si="22"/>
        <v>0</v>
      </c>
      <c r="H135" s="24">
        <f t="shared" si="23"/>
        <v>0</v>
      </c>
      <c r="I135" s="24">
        <f t="shared" si="24"/>
        <v>0</v>
      </c>
      <c r="J135" s="24">
        <f t="shared" si="25"/>
        <v>0</v>
      </c>
      <c r="K135" s="24">
        <f t="shared" ca="1" si="17"/>
        <v>1.7391145147600015E-3</v>
      </c>
      <c r="L135" s="24">
        <f t="shared" ca="1" si="26"/>
        <v>3.0245192954489154E-6</v>
      </c>
      <c r="M135" s="24">
        <f t="shared" ca="1" si="18"/>
        <v>1.7052959585427626E-7</v>
      </c>
      <c r="N135" s="24">
        <f t="shared" ca="1" si="19"/>
        <v>4.6449641726085874E-5</v>
      </c>
      <c r="O135" s="24">
        <f t="shared" ca="1" si="20"/>
        <v>6.3237652084695035E-4</v>
      </c>
      <c r="P135" s="39">
        <f t="shared" ca="1" si="27"/>
        <v>-1.7391145147600015E-3</v>
      </c>
      <c r="Q135" s="39"/>
      <c r="R135" s="39"/>
      <c r="S135" s="39"/>
      <c r="T135" s="39"/>
    </row>
    <row r="136" spans="1:20">
      <c r="A136" s="72"/>
      <c r="B136" s="72"/>
      <c r="C136" s="39"/>
      <c r="D136" s="71">
        <f t="shared" si="29"/>
        <v>0</v>
      </c>
      <c r="E136" s="71">
        <f t="shared" si="29"/>
        <v>0</v>
      </c>
      <c r="F136" s="24">
        <f t="shared" si="21"/>
        <v>0</v>
      </c>
      <c r="G136" s="24">
        <f t="shared" si="22"/>
        <v>0</v>
      </c>
      <c r="H136" s="24">
        <f t="shared" si="23"/>
        <v>0</v>
      </c>
      <c r="I136" s="24">
        <f t="shared" si="24"/>
        <v>0</v>
      </c>
      <c r="J136" s="24">
        <f t="shared" si="25"/>
        <v>0</v>
      </c>
      <c r="K136" s="24">
        <f t="shared" ca="1" si="17"/>
        <v>1.7391145147600015E-3</v>
      </c>
      <c r="L136" s="24">
        <f t="shared" ca="1" si="26"/>
        <v>3.0245192954489154E-6</v>
      </c>
      <c r="M136" s="24">
        <f t="shared" ca="1" si="18"/>
        <v>1.7052959585427626E-7</v>
      </c>
      <c r="N136" s="24">
        <f t="shared" ca="1" si="19"/>
        <v>4.6449641726085874E-5</v>
      </c>
      <c r="O136" s="24">
        <f t="shared" ca="1" si="20"/>
        <v>6.3237652084695035E-4</v>
      </c>
      <c r="P136" s="39">
        <f t="shared" ca="1" si="27"/>
        <v>-1.7391145147600015E-3</v>
      </c>
      <c r="Q136" s="39"/>
      <c r="R136" s="39"/>
      <c r="S136" s="39"/>
      <c r="T136" s="39"/>
    </row>
    <row r="137" spans="1:20">
      <c r="A137" s="72"/>
      <c r="B137" s="72"/>
      <c r="C137" s="39"/>
      <c r="D137" s="71">
        <f t="shared" si="29"/>
        <v>0</v>
      </c>
      <c r="E137" s="71">
        <f t="shared" si="29"/>
        <v>0</v>
      </c>
      <c r="F137" s="24">
        <f t="shared" si="21"/>
        <v>0</v>
      </c>
      <c r="G137" s="24">
        <f t="shared" si="22"/>
        <v>0</v>
      </c>
      <c r="H137" s="24">
        <f t="shared" si="23"/>
        <v>0</v>
      </c>
      <c r="I137" s="24">
        <f t="shared" si="24"/>
        <v>0</v>
      </c>
      <c r="J137" s="24">
        <f t="shared" si="25"/>
        <v>0</v>
      </c>
      <c r="K137" s="24">
        <f t="shared" ca="1" si="17"/>
        <v>1.7391145147600015E-3</v>
      </c>
      <c r="L137" s="24">
        <f t="shared" ca="1" si="26"/>
        <v>3.0245192954489154E-6</v>
      </c>
      <c r="M137" s="24">
        <f t="shared" ca="1" si="18"/>
        <v>1.7052959585427626E-7</v>
      </c>
      <c r="N137" s="24">
        <f t="shared" ca="1" si="19"/>
        <v>4.6449641726085874E-5</v>
      </c>
      <c r="O137" s="24">
        <f t="shared" ca="1" si="20"/>
        <v>6.3237652084695035E-4</v>
      </c>
      <c r="P137" s="39">
        <f t="shared" ca="1" si="27"/>
        <v>-1.7391145147600015E-3</v>
      </c>
      <c r="Q137" s="39"/>
      <c r="R137" s="39"/>
      <c r="S137" s="39"/>
      <c r="T137" s="39"/>
    </row>
    <row r="138" spans="1:20">
      <c r="A138" s="72"/>
      <c r="B138" s="72"/>
      <c r="C138" s="39"/>
      <c r="D138" s="71">
        <f t="shared" si="29"/>
        <v>0</v>
      </c>
      <c r="E138" s="71">
        <f t="shared" si="29"/>
        <v>0</v>
      </c>
      <c r="F138" s="24">
        <f t="shared" si="21"/>
        <v>0</v>
      </c>
      <c r="G138" s="24">
        <f t="shared" si="22"/>
        <v>0</v>
      </c>
      <c r="H138" s="24">
        <f t="shared" si="23"/>
        <v>0</v>
      </c>
      <c r="I138" s="24">
        <f t="shared" si="24"/>
        <v>0</v>
      </c>
      <c r="J138" s="24">
        <f t="shared" si="25"/>
        <v>0</v>
      </c>
      <c r="K138" s="24">
        <f t="shared" ca="1" si="17"/>
        <v>1.7391145147600015E-3</v>
      </c>
      <c r="L138" s="24">
        <f t="shared" ca="1" si="26"/>
        <v>3.0245192954489154E-6</v>
      </c>
      <c r="M138" s="24">
        <f t="shared" ca="1" si="18"/>
        <v>1.7052959585427626E-7</v>
      </c>
      <c r="N138" s="24">
        <f t="shared" ca="1" si="19"/>
        <v>4.6449641726085874E-5</v>
      </c>
      <c r="O138" s="24">
        <f t="shared" ca="1" si="20"/>
        <v>6.3237652084695035E-4</v>
      </c>
      <c r="P138" s="39">
        <f t="shared" ca="1" si="27"/>
        <v>-1.7391145147600015E-3</v>
      </c>
      <c r="Q138" s="39"/>
      <c r="R138" s="39"/>
      <c r="S138" s="39"/>
      <c r="T138" s="39"/>
    </row>
    <row r="139" spans="1:20">
      <c r="A139" s="72"/>
      <c r="B139" s="72"/>
      <c r="C139" s="39"/>
      <c r="D139" s="71">
        <f t="shared" si="29"/>
        <v>0</v>
      </c>
      <c r="E139" s="71">
        <f t="shared" si="29"/>
        <v>0</v>
      </c>
      <c r="F139" s="24">
        <f t="shared" si="21"/>
        <v>0</v>
      </c>
      <c r="G139" s="24">
        <f t="shared" si="22"/>
        <v>0</v>
      </c>
      <c r="H139" s="24">
        <f t="shared" si="23"/>
        <v>0</v>
      </c>
      <c r="I139" s="24">
        <f t="shared" si="24"/>
        <v>0</v>
      </c>
      <c r="J139" s="24">
        <f t="shared" si="25"/>
        <v>0</v>
      </c>
      <c r="K139" s="24">
        <f t="shared" ca="1" si="17"/>
        <v>1.7391145147600015E-3</v>
      </c>
      <c r="L139" s="24">
        <f t="shared" ca="1" si="26"/>
        <v>3.0245192954489154E-6</v>
      </c>
      <c r="M139" s="24">
        <f t="shared" ca="1" si="18"/>
        <v>1.7052959585427626E-7</v>
      </c>
      <c r="N139" s="24">
        <f t="shared" ca="1" si="19"/>
        <v>4.6449641726085874E-5</v>
      </c>
      <c r="O139" s="24">
        <f t="shared" ca="1" si="20"/>
        <v>6.3237652084695035E-4</v>
      </c>
      <c r="P139" s="39">
        <f t="shared" ca="1" si="27"/>
        <v>-1.7391145147600015E-3</v>
      </c>
      <c r="Q139" s="39"/>
      <c r="R139" s="39"/>
      <c r="S139" s="39"/>
      <c r="T139" s="39"/>
    </row>
    <row r="140" spans="1:20">
      <c r="A140" s="72"/>
      <c r="B140" s="72"/>
      <c r="C140" s="39"/>
      <c r="D140" s="71">
        <f t="shared" si="29"/>
        <v>0</v>
      </c>
      <c r="E140" s="71">
        <f t="shared" si="29"/>
        <v>0</v>
      </c>
      <c r="F140" s="24">
        <f t="shared" si="21"/>
        <v>0</v>
      </c>
      <c r="G140" s="24">
        <f t="shared" si="22"/>
        <v>0</v>
      </c>
      <c r="H140" s="24">
        <f t="shared" si="23"/>
        <v>0</v>
      </c>
      <c r="I140" s="24">
        <f t="shared" si="24"/>
        <v>0</v>
      </c>
      <c r="J140" s="24">
        <f t="shared" si="25"/>
        <v>0</v>
      </c>
      <c r="K140" s="24">
        <f t="shared" ca="1" si="17"/>
        <v>1.7391145147600015E-3</v>
      </c>
      <c r="L140" s="24">
        <f t="shared" ca="1" si="26"/>
        <v>3.0245192954489154E-6</v>
      </c>
      <c r="M140" s="24">
        <f t="shared" ca="1" si="18"/>
        <v>1.7052959585427626E-7</v>
      </c>
      <c r="N140" s="24">
        <f t="shared" ca="1" si="19"/>
        <v>4.6449641726085874E-5</v>
      </c>
      <c r="O140" s="24">
        <f t="shared" ca="1" si="20"/>
        <v>6.3237652084695035E-4</v>
      </c>
      <c r="P140" s="39">
        <f t="shared" ca="1" si="27"/>
        <v>-1.7391145147600015E-3</v>
      </c>
      <c r="Q140" s="39"/>
      <c r="R140" s="39"/>
      <c r="S140" s="39"/>
      <c r="T140" s="39"/>
    </row>
    <row r="141" spans="1:20">
      <c r="A141" s="72"/>
      <c r="B141" s="72"/>
      <c r="C141" s="39"/>
      <c r="D141" s="71">
        <f t="shared" si="29"/>
        <v>0</v>
      </c>
      <c r="E141" s="71">
        <f t="shared" si="29"/>
        <v>0</v>
      </c>
      <c r="F141" s="24">
        <f t="shared" si="21"/>
        <v>0</v>
      </c>
      <c r="G141" s="24">
        <f t="shared" si="22"/>
        <v>0</v>
      </c>
      <c r="H141" s="24">
        <f t="shared" si="23"/>
        <v>0</v>
      </c>
      <c r="I141" s="24">
        <f t="shared" si="24"/>
        <v>0</v>
      </c>
      <c r="J141" s="24">
        <f t="shared" si="25"/>
        <v>0</v>
      </c>
      <c r="K141" s="24">
        <f t="shared" ca="1" si="17"/>
        <v>1.7391145147600015E-3</v>
      </c>
      <c r="L141" s="24">
        <f t="shared" ca="1" si="26"/>
        <v>3.0245192954489154E-6</v>
      </c>
      <c r="M141" s="24">
        <f t="shared" ca="1" si="18"/>
        <v>1.7052959585427626E-7</v>
      </c>
      <c r="N141" s="24">
        <f t="shared" ca="1" si="19"/>
        <v>4.6449641726085874E-5</v>
      </c>
      <c r="O141" s="24">
        <f t="shared" ca="1" si="20"/>
        <v>6.3237652084695035E-4</v>
      </c>
      <c r="P141" s="39">
        <f t="shared" ca="1" si="27"/>
        <v>-1.7391145147600015E-3</v>
      </c>
      <c r="Q141" s="39"/>
      <c r="R141" s="39"/>
      <c r="S141" s="39"/>
      <c r="T141" s="39"/>
    </row>
    <row r="142" spans="1:20">
      <c r="A142" s="72"/>
      <c r="B142" s="72"/>
      <c r="C142" s="39"/>
      <c r="D142" s="71">
        <f t="shared" si="29"/>
        <v>0</v>
      </c>
      <c r="E142" s="71">
        <f t="shared" si="29"/>
        <v>0</v>
      </c>
      <c r="F142" s="24">
        <f t="shared" si="21"/>
        <v>0</v>
      </c>
      <c r="G142" s="24">
        <f t="shared" si="22"/>
        <v>0</v>
      </c>
      <c r="H142" s="24">
        <f t="shared" si="23"/>
        <v>0</v>
      </c>
      <c r="I142" s="24">
        <f t="shared" si="24"/>
        <v>0</v>
      </c>
      <c r="J142" s="24">
        <f t="shared" si="25"/>
        <v>0</v>
      </c>
      <c r="K142" s="24">
        <f t="shared" ca="1" si="17"/>
        <v>1.7391145147600015E-3</v>
      </c>
      <c r="L142" s="24">
        <f t="shared" ca="1" si="26"/>
        <v>3.0245192954489154E-6</v>
      </c>
      <c r="M142" s="24">
        <f t="shared" ca="1" si="18"/>
        <v>1.7052959585427626E-7</v>
      </c>
      <c r="N142" s="24">
        <f t="shared" ca="1" si="19"/>
        <v>4.6449641726085874E-5</v>
      </c>
      <c r="O142" s="24">
        <f t="shared" ca="1" si="20"/>
        <v>6.3237652084695035E-4</v>
      </c>
      <c r="P142" s="39">
        <f t="shared" ca="1" si="27"/>
        <v>-1.7391145147600015E-3</v>
      </c>
      <c r="Q142" s="39"/>
      <c r="R142" s="39"/>
      <c r="S142" s="39"/>
      <c r="T142" s="39"/>
    </row>
    <row r="143" spans="1:20">
      <c r="A143" s="72"/>
      <c r="B143" s="72"/>
      <c r="C143" s="39"/>
      <c r="D143" s="71">
        <f t="shared" si="29"/>
        <v>0</v>
      </c>
      <c r="E143" s="71">
        <f t="shared" si="29"/>
        <v>0</v>
      </c>
      <c r="F143" s="24">
        <f t="shared" si="21"/>
        <v>0</v>
      </c>
      <c r="G143" s="24">
        <f t="shared" si="22"/>
        <v>0</v>
      </c>
      <c r="H143" s="24">
        <f t="shared" si="23"/>
        <v>0</v>
      </c>
      <c r="I143" s="24">
        <f t="shared" si="24"/>
        <v>0</v>
      </c>
      <c r="J143" s="24">
        <f t="shared" si="25"/>
        <v>0</v>
      </c>
      <c r="K143" s="24">
        <f t="shared" ca="1" si="17"/>
        <v>1.7391145147600015E-3</v>
      </c>
      <c r="L143" s="24">
        <f t="shared" ca="1" si="26"/>
        <v>3.0245192954489154E-6</v>
      </c>
      <c r="M143" s="24">
        <f t="shared" ca="1" si="18"/>
        <v>1.7052959585427626E-7</v>
      </c>
      <c r="N143" s="24">
        <f t="shared" ca="1" si="19"/>
        <v>4.6449641726085874E-5</v>
      </c>
      <c r="O143" s="24">
        <f t="shared" ca="1" si="20"/>
        <v>6.3237652084695035E-4</v>
      </c>
      <c r="P143" s="39">
        <f t="shared" ca="1" si="27"/>
        <v>-1.7391145147600015E-3</v>
      </c>
      <c r="Q143" s="39"/>
      <c r="R143" s="39"/>
      <c r="S143" s="39"/>
      <c r="T143" s="39"/>
    </row>
    <row r="144" spans="1:20">
      <c r="A144" s="72"/>
      <c r="B144" s="72"/>
      <c r="C144" s="39"/>
      <c r="D144" s="71">
        <f t="shared" si="29"/>
        <v>0</v>
      </c>
      <c r="E144" s="71">
        <f t="shared" si="29"/>
        <v>0</v>
      </c>
      <c r="F144" s="24">
        <f t="shared" si="21"/>
        <v>0</v>
      </c>
      <c r="G144" s="24">
        <f t="shared" si="22"/>
        <v>0</v>
      </c>
      <c r="H144" s="24">
        <f t="shared" si="23"/>
        <v>0</v>
      </c>
      <c r="I144" s="24">
        <f t="shared" si="24"/>
        <v>0</v>
      </c>
      <c r="J144" s="24">
        <f t="shared" si="25"/>
        <v>0</v>
      </c>
      <c r="K144" s="24">
        <f t="shared" ca="1" si="17"/>
        <v>1.7391145147600015E-3</v>
      </c>
      <c r="L144" s="24">
        <f t="shared" ca="1" si="26"/>
        <v>3.0245192954489154E-6</v>
      </c>
      <c r="M144" s="24">
        <f t="shared" ca="1" si="18"/>
        <v>1.7052959585427626E-7</v>
      </c>
      <c r="N144" s="24">
        <f t="shared" ca="1" si="19"/>
        <v>4.6449641726085874E-5</v>
      </c>
      <c r="O144" s="24">
        <f t="shared" ca="1" si="20"/>
        <v>6.3237652084695035E-4</v>
      </c>
      <c r="P144" s="39">
        <f t="shared" ca="1" si="27"/>
        <v>-1.7391145147600015E-3</v>
      </c>
      <c r="Q144" s="39"/>
      <c r="R144" s="39"/>
      <c r="S144" s="39"/>
      <c r="T144" s="39"/>
    </row>
    <row r="145" spans="1:20">
      <c r="A145" s="72"/>
      <c r="B145" s="72"/>
      <c r="C145" s="39"/>
      <c r="D145" s="71">
        <f t="shared" si="29"/>
        <v>0</v>
      </c>
      <c r="E145" s="71">
        <f t="shared" si="29"/>
        <v>0</v>
      </c>
      <c r="F145" s="24">
        <f t="shared" si="21"/>
        <v>0</v>
      </c>
      <c r="G145" s="24">
        <f t="shared" si="22"/>
        <v>0</v>
      </c>
      <c r="H145" s="24">
        <f t="shared" si="23"/>
        <v>0</v>
      </c>
      <c r="I145" s="24">
        <f t="shared" si="24"/>
        <v>0</v>
      </c>
      <c r="J145" s="24">
        <f t="shared" si="25"/>
        <v>0</v>
      </c>
      <c r="K145" s="24">
        <f t="shared" ca="1" si="17"/>
        <v>1.7391145147600015E-3</v>
      </c>
      <c r="L145" s="24">
        <f t="shared" ca="1" si="26"/>
        <v>3.0245192954489154E-6</v>
      </c>
      <c r="M145" s="24">
        <f t="shared" ca="1" si="18"/>
        <v>1.7052959585427626E-7</v>
      </c>
      <c r="N145" s="24">
        <f t="shared" ca="1" si="19"/>
        <v>4.6449641726085874E-5</v>
      </c>
      <c r="O145" s="24">
        <f t="shared" ca="1" si="20"/>
        <v>6.3237652084695035E-4</v>
      </c>
      <c r="P145" s="39">
        <f t="shared" ca="1" si="27"/>
        <v>-1.7391145147600015E-3</v>
      </c>
      <c r="Q145" s="39"/>
      <c r="R145" s="39"/>
      <c r="S145" s="39"/>
      <c r="T145" s="39"/>
    </row>
    <row r="146" spans="1:20">
      <c r="A146" s="72"/>
      <c r="B146" s="72"/>
      <c r="C146" s="39"/>
      <c r="D146" s="71">
        <f t="shared" si="29"/>
        <v>0</v>
      </c>
      <c r="E146" s="71">
        <f t="shared" si="29"/>
        <v>0</v>
      </c>
      <c r="F146" s="24">
        <f t="shared" si="21"/>
        <v>0</v>
      </c>
      <c r="G146" s="24">
        <f t="shared" si="22"/>
        <v>0</v>
      </c>
      <c r="H146" s="24">
        <f t="shared" si="23"/>
        <v>0</v>
      </c>
      <c r="I146" s="24">
        <f t="shared" si="24"/>
        <v>0</v>
      </c>
      <c r="J146" s="24">
        <f t="shared" si="25"/>
        <v>0</v>
      </c>
      <c r="K146" s="24">
        <f t="shared" ca="1" si="17"/>
        <v>1.7391145147600015E-3</v>
      </c>
      <c r="L146" s="24">
        <f t="shared" ca="1" si="26"/>
        <v>3.0245192954489154E-6</v>
      </c>
      <c r="M146" s="24">
        <f t="shared" ca="1" si="18"/>
        <v>1.7052959585427626E-7</v>
      </c>
      <c r="N146" s="24">
        <f t="shared" ca="1" si="19"/>
        <v>4.6449641726085874E-5</v>
      </c>
      <c r="O146" s="24">
        <f t="shared" ca="1" si="20"/>
        <v>6.3237652084695035E-4</v>
      </c>
      <c r="P146" s="39">
        <f t="shared" ca="1" si="27"/>
        <v>-1.7391145147600015E-3</v>
      </c>
      <c r="Q146" s="39"/>
      <c r="R146" s="39"/>
      <c r="S146" s="39"/>
      <c r="T146" s="39"/>
    </row>
    <row r="147" spans="1:20">
      <c r="A147" s="72"/>
      <c r="B147" s="72"/>
      <c r="C147" s="39"/>
      <c r="D147" s="71">
        <f t="shared" si="29"/>
        <v>0</v>
      </c>
      <c r="E147" s="71">
        <f t="shared" si="29"/>
        <v>0</v>
      </c>
      <c r="F147" s="24">
        <f t="shared" si="21"/>
        <v>0</v>
      </c>
      <c r="G147" s="24">
        <f t="shared" si="22"/>
        <v>0</v>
      </c>
      <c r="H147" s="24">
        <f t="shared" si="23"/>
        <v>0</v>
      </c>
      <c r="I147" s="24">
        <f t="shared" si="24"/>
        <v>0</v>
      </c>
      <c r="J147" s="24">
        <f t="shared" si="25"/>
        <v>0</v>
      </c>
      <c r="K147" s="24">
        <f t="shared" ca="1" si="17"/>
        <v>1.7391145147600015E-3</v>
      </c>
      <c r="L147" s="24">
        <f t="shared" ca="1" si="26"/>
        <v>3.0245192954489154E-6</v>
      </c>
      <c r="M147" s="24">
        <f t="shared" ca="1" si="18"/>
        <v>1.7052959585427626E-7</v>
      </c>
      <c r="N147" s="24">
        <f t="shared" ca="1" si="19"/>
        <v>4.6449641726085874E-5</v>
      </c>
      <c r="O147" s="24">
        <f t="shared" ca="1" si="20"/>
        <v>6.3237652084695035E-4</v>
      </c>
      <c r="P147" s="39">
        <f t="shared" ca="1" si="27"/>
        <v>-1.7391145147600015E-3</v>
      </c>
      <c r="Q147" s="39"/>
      <c r="R147" s="39"/>
      <c r="S147" s="39"/>
      <c r="T147" s="39"/>
    </row>
    <row r="148" spans="1:20">
      <c r="A148" s="72"/>
      <c r="B148" s="72"/>
      <c r="C148" s="39"/>
      <c r="D148" s="71">
        <f t="shared" si="29"/>
        <v>0</v>
      </c>
      <c r="E148" s="71">
        <f t="shared" si="29"/>
        <v>0</v>
      </c>
      <c r="F148" s="24">
        <f t="shared" si="21"/>
        <v>0</v>
      </c>
      <c r="G148" s="24">
        <f t="shared" si="22"/>
        <v>0</v>
      </c>
      <c r="H148" s="24">
        <f t="shared" si="23"/>
        <v>0</v>
      </c>
      <c r="I148" s="24">
        <f t="shared" si="24"/>
        <v>0</v>
      </c>
      <c r="J148" s="24">
        <f t="shared" si="25"/>
        <v>0</v>
      </c>
      <c r="K148" s="24">
        <f t="shared" ca="1" si="17"/>
        <v>1.7391145147600015E-3</v>
      </c>
      <c r="L148" s="24">
        <f t="shared" ca="1" si="26"/>
        <v>3.0245192954489154E-6</v>
      </c>
      <c r="M148" s="24">
        <f t="shared" ca="1" si="18"/>
        <v>1.7052959585427626E-7</v>
      </c>
      <c r="N148" s="24">
        <f t="shared" ca="1" si="19"/>
        <v>4.6449641726085874E-5</v>
      </c>
      <c r="O148" s="24">
        <f t="shared" ca="1" si="20"/>
        <v>6.3237652084695035E-4</v>
      </c>
      <c r="P148" s="39">
        <f t="shared" ca="1" si="27"/>
        <v>-1.7391145147600015E-3</v>
      </c>
      <c r="Q148" s="39"/>
      <c r="R148" s="39"/>
      <c r="S148" s="39"/>
      <c r="T148" s="39"/>
    </row>
    <row r="149" spans="1:20">
      <c r="A149" s="72"/>
      <c r="B149" s="72"/>
      <c r="C149" s="39"/>
      <c r="D149" s="71">
        <f t="shared" si="29"/>
        <v>0</v>
      </c>
      <c r="E149" s="71">
        <f t="shared" si="29"/>
        <v>0</v>
      </c>
      <c r="F149" s="24">
        <f t="shared" si="21"/>
        <v>0</v>
      </c>
      <c r="G149" s="24">
        <f t="shared" si="22"/>
        <v>0</v>
      </c>
      <c r="H149" s="24">
        <f t="shared" si="23"/>
        <v>0</v>
      </c>
      <c r="I149" s="24">
        <f t="shared" si="24"/>
        <v>0</v>
      </c>
      <c r="J149" s="24">
        <f t="shared" si="25"/>
        <v>0</v>
      </c>
      <c r="K149" s="24">
        <f t="shared" ref="K149:K212" ca="1" si="30">+E$4+E$5*D149+E$6*D149^2</f>
        <v>1.7391145147600015E-3</v>
      </c>
      <c r="L149" s="24">
        <f t="shared" ca="1" si="26"/>
        <v>3.0245192954489154E-6</v>
      </c>
      <c r="M149" s="24">
        <f t="shared" ref="M149:M212" ca="1" si="31">(M$1-M$2*D149+M$3*F149)^2</f>
        <v>1.7052959585427626E-7</v>
      </c>
      <c r="N149" s="24">
        <f t="shared" ref="N149:N212" ca="1" si="32">(-M$2+M$4*D149-M$5*F149)^2</f>
        <v>4.6449641726085874E-5</v>
      </c>
      <c r="O149" s="24">
        <f t="shared" ref="O149:O212" ca="1" si="33">+(M$3-D149*M$5+F149*M$6)^2</f>
        <v>6.3237652084695035E-4</v>
      </c>
      <c r="P149" s="39">
        <f t="shared" ca="1" si="27"/>
        <v>-1.7391145147600015E-3</v>
      </c>
      <c r="Q149" s="39"/>
      <c r="R149" s="39"/>
      <c r="S149" s="39"/>
      <c r="T149" s="39"/>
    </row>
    <row r="150" spans="1:20">
      <c r="A150" s="72"/>
      <c r="B150" s="72"/>
      <c r="C150" s="39"/>
      <c r="D150" s="71">
        <f t="shared" si="29"/>
        <v>0</v>
      </c>
      <c r="E150" s="71">
        <f t="shared" si="29"/>
        <v>0</v>
      </c>
      <c r="F150" s="24">
        <f t="shared" ref="F150:F213" si="34">D150*D150</f>
        <v>0</v>
      </c>
      <c r="G150" s="24">
        <f t="shared" ref="G150:G213" si="35">D150*F150</f>
        <v>0</v>
      </c>
      <c r="H150" s="24">
        <f t="shared" ref="H150:H213" si="36">F150*F150</f>
        <v>0</v>
      </c>
      <c r="I150" s="24">
        <f t="shared" ref="I150:I213" si="37">E150*D150</f>
        <v>0</v>
      </c>
      <c r="J150" s="24">
        <f t="shared" ref="J150:J213" si="38">I150*D150</f>
        <v>0</v>
      </c>
      <c r="K150" s="24">
        <f t="shared" ca="1" si="30"/>
        <v>1.7391145147600015E-3</v>
      </c>
      <c r="L150" s="24">
        <f t="shared" ref="L150:L213" ca="1" si="39">+(K150-E150)^2</f>
        <v>3.0245192954489154E-6</v>
      </c>
      <c r="M150" s="24">
        <f t="shared" ca="1" si="31"/>
        <v>1.7052959585427626E-7</v>
      </c>
      <c r="N150" s="24">
        <f t="shared" ca="1" si="32"/>
        <v>4.6449641726085874E-5</v>
      </c>
      <c r="O150" s="24">
        <f t="shared" ca="1" si="33"/>
        <v>6.3237652084695035E-4</v>
      </c>
      <c r="P150" s="39">
        <f t="shared" ref="P150:P213" ca="1" si="40">+E150-K150</f>
        <v>-1.7391145147600015E-3</v>
      </c>
      <c r="Q150" s="39"/>
      <c r="R150" s="39"/>
      <c r="S150" s="39"/>
      <c r="T150" s="39"/>
    </row>
    <row r="151" spans="1:20">
      <c r="A151" s="72"/>
      <c r="B151" s="72"/>
      <c r="C151" s="39"/>
      <c r="D151" s="71">
        <f t="shared" si="29"/>
        <v>0</v>
      </c>
      <c r="E151" s="71">
        <f t="shared" si="29"/>
        <v>0</v>
      </c>
      <c r="F151" s="24">
        <f t="shared" si="34"/>
        <v>0</v>
      </c>
      <c r="G151" s="24">
        <f t="shared" si="35"/>
        <v>0</v>
      </c>
      <c r="H151" s="24">
        <f t="shared" si="36"/>
        <v>0</v>
      </c>
      <c r="I151" s="24">
        <f t="shared" si="37"/>
        <v>0</v>
      </c>
      <c r="J151" s="24">
        <f t="shared" si="38"/>
        <v>0</v>
      </c>
      <c r="K151" s="24">
        <f t="shared" ca="1" si="30"/>
        <v>1.7391145147600015E-3</v>
      </c>
      <c r="L151" s="24">
        <f t="shared" ca="1" si="39"/>
        <v>3.0245192954489154E-6</v>
      </c>
      <c r="M151" s="24">
        <f t="shared" ca="1" si="31"/>
        <v>1.7052959585427626E-7</v>
      </c>
      <c r="N151" s="24">
        <f t="shared" ca="1" si="32"/>
        <v>4.6449641726085874E-5</v>
      </c>
      <c r="O151" s="24">
        <f t="shared" ca="1" si="33"/>
        <v>6.3237652084695035E-4</v>
      </c>
      <c r="P151" s="39">
        <f t="shared" ca="1" si="40"/>
        <v>-1.7391145147600015E-3</v>
      </c>
      <c r="Q151" s="39"/>
      <c r="R151" s="39"/>
      <c r="S151" s="39"/>
      <c r="T151" s="39"/>
    </row>
    <row r="152" spans="1:20">
      <c r="A152" s="72"/>
      <c r="B152" s="72"/>
      <c r="C152" s="39"/>
      <c r="D152" s="71">
        <f t="shared" si="29"/>
        <v>0</v>
      </c>
      <c r="E152" s="71">
        <f t="shared" si="29"/>
        <v>0</v>
      </c>
      <c r="F152" s="24">
        <f t="shared" si="34"/>
        <v>0</v>
      </c>
      <c r="G152" s="24">
        <f t="shared" si="35"/>
        <v>0</v>
      </c>
      <c r="H152" s="24">
        <f t="shared" si="36"/>
        <v>0</v>
      </c>
      <c r="I152" s="24">
        <f t="shared" si="37"/>
        <v>0</v>
      </c>
      <c r="J152" s="24">
        <f t="shared" si="38"/>
        <v>0</v>
      </c>
      <c r="K152" s="24">
        <f t="shared" ca="1" si="30"/>
        <v>1.7391145147600015E-3</v>
      </c>
      <c r="L152" s="24">
        <f t="shared" ca="1" si="39"/>
        <v>3.0245192954489154E-6</v>
      </c>
      <c r="M152" s="24">
        <f t="shared" ca="1" si="31"/>
        <v>1.7052959585427626E-7</v>
      </c>
      <c r="N152" s="24">
        <f t="shared" ca="1" si="32"/>
        <v>4.6449641726085874E-5</v>
      </c>
      <c r="O152" s="24">
        <f t="shared" ca="1" si="33"/>
        <v>6.3237652084695035E-4</v>
      </c>
      <c r="P152" s="39">
        <f t="shared" ca="1" si="40"/>
        <v>-1.7391145147600015E-3</v>
      </c>
      <c r="Q152" s="39"/>
      <c r="R152" s="39"/>
      <c r="S152" s="39"/>
      <c r="T152" s="39"/>
    </row>
    <row r="153" spans="1:20">
      <c r="A153" s="72"/>
      <c r="B153" s="72"/>
      <c r="C153" s="39"/>
      <c r="D153" s="71">
        <f t="shared" si="29"/>
        <v>0</v>
      </c>
      <c r="E153" s="71">
        <f t="shared" si="29"/>
        <v>0</v>
      </c>
      <c r="F153" s="24">
        <f t="shared" si="34"/>
        <v>0</v>
      </c>
      <c r="G153" s="24">
        <f t="shared" si="35"/>
        <v>0</v>
      </c>
      <c r="H153" s="24">
        <f t="shared" si="36"/>
        <v>0</v>
      </c>
      <c r="I153" s="24">
        <f t="shared" si="37"/>
        <v>0</v>
      </c>
      <c r="J153" s="24">
        <f t="shared" si="38"/>
        <v>0</v>
      </c>
      <c r="K153" s="24">
        <f t="shared" ca="1" si="30"/>
        <v>1.7391145147600015E-3</v>
      </c>
      <c r="L153" s="24">
        <f t="shared" ca="1" si="39"/>
        <v>3.0245192954489154E-6</v>
      </c>
      <c r="M153" s="24">
        <f t="shared" ca="1" si="31"/>
        <v>1.7052959585427626E-7</v>
      </c>
      <c r="N153" s="24">
        <f t="shared" ca="1" si="32"/>
        <v>4.6449641726085874E-5</v>
      </c>
      <c r="O153" s="24">
        <f t="shared" ca="1" si="33"/>
        <v>6.3237652084695035E-4</v>
      </c>
      <c r="P153" s="39">
        <f t="shared" ca="1" si="40"/>
        <v>-1.7391145147600015E-3</v>
      </c>
      <c r="Q153" s="39"/>
      <c r="R153" s="39"/>
      <c r="S153" s="39"/>
      <c r="T153" s="39"/>
    </row>
    <row r="154" spans="1:20">
      <c r="A154" s="72"/>
      <c r="B154" s="72"/>
      <c r="C154" s="39"/>
      <c r="D154" s="71">
        <f t="shared" si="29"/>
        <v>0</v>
      </c>
      <c r="E154" s="71">
        <f t="shared" si="29"/>
        <v>0</v>
      </c>
      <c r="F154" s="24">
        <f t="shared" si="34"/>
        <v>0</v>
      </c>
      <c r="G154" s="24">
        <f t="shared" si="35"/>
        <v>0</v>
      </c>
      <c r="H154" s="24">
        <f t="shared" si="36"/>
        <v>0</v>
      </c>
      <c r="I154" s="24">
        <f t="shared" si="37"/>
        <v>0</v>
      </c>
      <c r="J154" s="24">
        <f t="shared" si="38"/>
        <v>0</v>
      </c>
      <c r="K154" s="24">
        <f t="shared" ca="1" si="30"/>
        <v>1.7391145147600015E-3</v>
      </c>
      <c r="L154" s="24">
        <f t="shared" ca="1" si="39"/>
        <v>3.0245192954489154E-6</v>
      </c>
      <c r="M154" s="24">
        <f t="shared" ca="1" si="31"/>
        <v>1.7052959585427626E-7</v>
      </c>
      <c r="N154" s="24">
        <f t="shared" ca="1" si="32"/>
        <v>4.6449641726085874E-5</v>
      </c>
      <c r="O154" s="24">
        <f t="shared" ca="1" si="33"/>
        <v>6.3237652084695035E-4</v>
      </c>
      <c r="P154" s="39">
        <f t="shared" ca="1" si="40"/>
        <v>-1.7391145147600015E-3</v>
      </c>
      <c r="Q154" s="39"/>
      <c r="R154" s="39"/>
      <c r="S154" s="39"/>
      <c r="T154" s="39"/>
    </row>
    <row r="155" spans="1:20">
      <c r="A155" s="72"/>
      <c r="B155" s="72"/>
      <c r="C155" s="39"/>
      <c r="D155" s="71">
        <f t="shared" si="29"/>
        <v>0</v>
      </c>
      <c r="E155" s="71">
        <f t="shared" si="29"/>
        <v>0</v>
      </c>
      <c r="F155" s="24">
        <f t="shared" si="34"/>
        <v>0</v>
      </c>
      <c r="G155" s="24">
        <f t="shared" si="35"/>
        <v>0</v>
      </c>
      <c r="H155" s="24">
        <f t="shared" si="36"/>
        <v>0</v>
      </c>
      <c r="I155" s="24">
        <f t="shared" si="37"/>
        <v>0</v>
      </c>
      <c r="J155" s="24">
        <f t="shared" si="38"/>
        <v>0</v>
      </c>
      <c r="K155" s="24">
        <f t="shared" ca="1" si="30"/>
        <v>1.7391145147600015E-3</v>
      </c>
      <c r="L155" s="24">
        <f t="shared" ca="1" si="39"/>
        <v>3.0245192954489154E-6</v>
      </c>
      <c r="M155" s="24">
        <f t="shared" ca="1" si="31"/>
        <v>1.7052959585427626E-7</v>
      </c>
      <c r="N155" s="24">
        <f t="shared" ca="1" si="32"/>
        <v>4.6449641726085874E-5</v>
      </c>
      <c r="O155" s="24">
        <f t="shared" ca="1" si="33"/>
        <v>6.3237652084695035E-4</v>
      </c>
      <c r="P155" s="39">
        <f t="shared" ca="1" si="40"/>
        <v>-1.7391145147600015E-3</v>
      </c>
      <c r="Q155" s="39"/>
      <c r="R155" s="39"/>
      <c r="S155" s="39"/>
      <c r="T155" s="39"/>
    </row>
    <row r="156" spans="1:20">
      <c r="A156" s="72"/>
      <c r="B156" s="72"/>
      <c r="C156" s="39"/>
      <c r="D156" s="71">
        <f t="shared" si="29"/>
        <v>0</v>
      </c>
      <c r="E156" s="71">
        <f t="shared" si="29"/>
        <v>0</v>
      </c>
      <c r="F156" s="24">
        <f t="shared" si="34"/>
        <v>0</v>
      </c>
      <c r="G156" s="24">
        <f t="shared" si="35"/>
        <v>0</v>
      </c>
      <c r="H156" s="24">
        <f t="shared" si="36"/>
        <v>0</v>
      </c>
      <c r="I156" s="24">
        <f t="shared" si="37"/>
        <v>0</v>
      </c>
      <c r="J156" s="24">
        <f t="shared" si="38"/>
        <v>0</v>
      </c>
      <c r="K156" s="24">
        <f t="shared" ca="1" si="30"/>
        <v>1.7391145147600015E-3</v>
      </c>
      <c r="L156" s="24">
        <f t="shared" ca="1" si="39"/>
        <v>3.0245192954489154E-6</v>
      </c>
      <c r="M156" s="24">
        <f t="shared" ca="1" si="31"/>
        <v>1.7052959585427626E-7</v>
      </c>
      <c r="N156" s="24">
        <f t="shared" ca="1" si="32"/>
        <v>4.6449641726085874E-5</v>
      </c>
      <c r="O156" s="24">
        <f t="shared" ca="1" si="33"/>
        <v>6.3237652084695035E-4</v>
      </c>
      <c r="P156" s="39">
        <f t="shared" ca="1" si="40"/>
        <v>-1.7391145147600015E-3</v>
      </c>
      <c r="Q156" s="39"/>
      <c r="R156" s="39"/>
      <c r="S156" s="39"/>
      <c r="T156" s="39"/>
    </row>
    <row r="157" spans="1:20">
      <c r="A157" s="72"/>
      <c r="B157" s="72"/>
      <c r="C157" s="39"/>
      <c r="D157" s="71">
        <f t="shared" si="29"/>
        <v>0</v>
      </c>
      <c r="E157" s="71">
        <f t="shared" si="29"/>
        <v>0</v>
      </c>
      <c r="F157" s="24">
        <f t="shared" si="34"/>
        <v>0</v>
      </c>
      <c r="G157" s="24">
        <f t="shared" si="35"/>
        <v>0</v>
      </c>
      <c r="H157" s="24">
        <f t="shared" si="36"/>
        <v>0</v>
      </c>
      <c r="I157" s="24">
        <f t="shared" si="37"/>
        <v>0</v>
      </c>
      <c r="J157" s="24">
        <f t="shared" si="38"/>
        <v>0</v>
      </c>
      <c r="K157" s="24">
        <f t="shared" ca="1" si="30"/>
        <v>1.7391145147600015E-3</v>
      </c>
      <c r="L157" s="24">
        <f t="shared" ca="1" si="39"/>
        <v>3.0245192954489154E-6</v>
      </c>
      <c r="M157" s="24">
        <f t="shared" ca="1" si="31"/>
        <v>1.7052959585427626E-7</v>
      </c>
      <c r="N157" s="24">
        <f t="shared" ca="1" si="32"/>
        <v>4.6449641726085874E-5</v>
      </c>
      <c r="O157" s="24">
        <f t="shared" ca="1" si="33"/>
        <v>6.3237652084695035E-4</v>
      </c>
      <c r="P157" s="39">
        <f t="shared" ca="1" si="40"/>
        <v>-1.7391145147600015E-3</v>
      </c>
      <c r="Q157" s="39"/>
      <c r="R157" s="39"/>
      <c r="S157" s="39"/>
      <c r="T157" s="39"/>
    </row>
    <row r="158" spans="1:20">
      <c r="A158" s="72"/>
      <c r="B158" s="72"/>
      <c r="C158" s="39"/>
      <c r="D158" s="71">
        <f t="shared" si="29"/>
        <v>0</v>
      </c>
      <c r="E158" s="71">
        <f t="shared" si="29"/>
        <v>0</v>
      </c>
      <c r="F158" s="24">
        <f t="shared" si="34"/>
        <v>0</v>
      </c>
      <c r="G158" s="24">
        <f t="shared" si="35"/>
        <v>0</v>
      </c>
      <c r="H158" s="24">
        <f t="shared" si="36"/>
        <v>0</v>
      </c>
      <c r="I158" s="24">
        <f t="shared" si="37"/>
        <v>0</v>
      </c>
      <c r="J158" s="24">
        <f t="shared" si="38"/>
        <v>0</v>
      </c>
      <c r="K158" s="24">
        <f t="shared" ca="1" si="30"/>
        <v>1.7391145147600015E-3</v>
      </c>
      <c r="L158" s="24">
        <f t="shared" ca="1" si="39"/>
        <v>3.0245192954489154E-6</v>
      </c>
      <c r="M158" s="24">
        <f t="shared" ca="1" si="31"/>
        <v>1.7052959585427626E-7</v>
      </c>
      <c r="N158" s="24">
        <f t="shared" ca="1" si="32"/>
        <v>4.6449641726085874E-5</v>
      </c>
      <c r="O158" s="24">
        <f t="shared" ca="1" si="33"/>
        <v>6.3237652084695035E-4</v>
      </c>
      <c r="P158" s="39">
        <f t="shared" ca="1" si="40"/>
        <v>-1.7391145147600015E-3</v>
      </c>
      <c r="Q158" s="39"/>
      <c r="R158" s="39"/>
      <c r="S158" s="39"/>
      <c r="T158" s="39"/>
    </row>
    <row r="159" spans="1:20">
      <c r="A159" s="72"/>
      <c r="B159" s="72"/>
      <c r="C159" s="39"/>
      <c r="D159" s="71">
        <f t="shared" si="29"/>
        <v>0</v>
      </c>
      <c r="E159" s="71">
        <f t="shared" si="29"/>
        <v>0</v>
      </c>
      <c r="F159" s="24">
        <f t="shared" si="34"/>
        <v>0</v>
      </c>
      <c r="G159" s="24">
        <f t="shared" si="35"/>
        <v>0</v>
      </c>
      <c r="H159" s="24">
        <f t="shared" si="36"/>
        <v>0</v>
      </c>
      <c r="I159" s="24">
        <f t="shared" si="37"/>
        <v>0</v>
      </c>
      <c r="J159" s="24">
        <f t="shared" si="38"/>
        <v>0</v>
      </c>
      <c r="K159" s="24">
        <f t="shared" ca="1" si="30"/>
        <v>1.7391145147600015E-3</v>
      </c>
      <c r="L159" s="24">
        <f t="shared" ca="1" si="39"/>
        <v>3.0245192954489154E-6</v>
      </c>
      <c r="M159" s="24">
        <f t="shared" ca="1" si="31"/>
        <v>1.7052959585427626E-7</v>
      </c>
      <c r="N159" s="24">
        <f t="shared" ca="1" si="32"/>
        <v>4.6449641726085874E-5</v>
      </c>
      <c r="O159" s="24">
        <f t="shared" ca="1" si="33"/>
        <v>6.3237652084695035E-4</v>
      </c>
      <c r="P159" s="39">
        <f t="shared" ca="1" si="40"/>
        <v>-1.7391145147600015E-3</v>
      </c>
      <c r="Q159" s="39"/>
      <c r="R159" s="39"/>
      <c r="S159" s="39"/>
      <c r="T159" s="39"/>
    </row>
    <row r="160" spans="1:20">
      <c r="A160" s="72"/>
      <c r="B160" s="72"/>
      <c r="C160" s="39"/>
      <c r="D160" s="71">
        <f t="shared" si="29"/>
        <v>0</v>
      </c>
      <c r="E160" s="71">
        <f t="shared" si="29"/>
        <v>0</v>
      </c>
      <c r="F160" s="24">
        <f t="shared" si="34"/>
        <v>0</v>
      </c>
      <c r="G160" s="24">
        <f t="shared" si="35"/>
        <v>0</v>
      </c>
      <c r="H160" s="24">
        <f t="shared" si="36"/>
        <v>0</v>
      </c>
      <c r="I160" s="24">
        <f t="shared" si="37"/>
        <v>0</v>
      </c>
      <c r="J160" s="24">
        <f t="shared" si="38"/>
        <v>0</v>
      </c>
      <c r="K160" s="24">
        <f t="shared" ca="1" si="30"/>
        <v>1.7391145147600015E-3</v>
      </c>
      <c r="L160" s="24">
        <f t="shared" ca="1" si="39"/>
        <v>3.0245192954489154E-6</v>
      </c>
      <c r="M160" s="24">
        <f t="shared" ca="1" si="31"/>
        <v>1.7052959585427626E-7</v>
      </c>
      <c r="N160" s="24">
        <f t="shared" ca="1" si="32"/>
        <v>4.6449641726085874E-5</v>
      </c>
      <c r="O160" s="24">
        <f t="shared" ca="1" si="33"/>
        <v>6.3237652084695035E-4</v>
      </c>
      <c r="P160" s="39">
        <f t="shared" ca="1" si="40"/>
        <v>-1.7391145147600015E-3</v>
      </c>
      <c r="Q160" s="39"/>
      <c r="R160" s="39"/>
      <c r="S160" s="39"/>
      <c r="T160" s="39"/>
    </row>
    <row r="161" spans="3:20">
      <c r="C161" s="39"/>
      <c r="D161" s="71">
        <f t="shared" si="29"/>
        <v>0</v>
      </c>
      <c r="E161" s="71">
        <f t="shared" si="29"/>
        <v>0</v>
      </c>
      <c r="F161" s="24">
        <f t="shared" si="34"/>
        <v>0</v>
      </c>
      <c r="G161" s="24">
        <f t="shared" si="35"/>
        <v>0</v>
      </c>
      <c r="H161" s="24">
        <f t="shared" si="36"/>
        <v>0</v>
      </c>
      <c r="I161" s="24">
        <f t="shared" si="37"/>
        <v>0</v>
      </c>
      <c r="J161" s="24">
        <f t="shared" si="38"/>
        <v>0</v>
      </c>
      <c r="K161" s="24">
        <f t="shared" ca="1" si="30"/>
        <v>1.7391145147600015E-3</v>
      </c>
      <c r="L161" s="24">
        <f t="shared" ca="1" si="39"/>
        <v>3.0245192954489154E-6</v>
      </c>
      <c r="M161" s="24">
        <f t="shared" ca="1" si="31"/>
        <v>1.7052959585427626E-7</v>
      </c>
      <c r="N161" s="24">
        <f t="shared" ca="1" si="32"/>
        <v>4.6449641726085874E-5</v>
      </c>
      <c r="O161" s="24">
        <f t="shared" ca="1" si="33"/>
        <v>6.3237652084695035E-4</v>
      </c>
      <c r="P161" s="39">
        <f t="shared" ca="1" si="40"/>
        <v>-1.7391145147600015E-3</v>
      </c>
      <c r="Q161" s="39"/>
      <c r="R161" s="39"/>
      <c r="S161" s="39"/>
      <c r="T161" s="39"/>
    </row>
    <row r="162" spans="3:20">
      <c r="C162" s="39"/>
      <c r="D162" s="71">
        <f t="shared" si="29"/>
        <v>0</v>
      </c>
      <c r="E162" s="71">
        <f t="shared" si="29"/>
        <v>0</v>
      </c>
      <c r="F162" s="24">
        <f t="shared" si="34"/>
        <v>0</v>
      </c>
      <c r="G162" s="24">
        <f t="shared" si="35"/>
        <v>0</v>
      </c>
      <c r="H162" s="24">
        <f t="shared" si="36"/>
        <v>0</v>
      </c>
      <c r="I162" s="24">
        <f t="shared" si="37"/>
        <v>0</v>
      </c>
      <c r="J162" s="24">
        <f t="shared" si="38"/>
        <v>0</v>
      </c>
      <c r="K162" s="24">
        <f t="shared" ca="1" si="30"/>
        <v>1.7391145147600015E-3</v>
      </c>
      <c r="L162" s="24">
        <f t="shared" ca="1" si="39"/>
        <v>3.0245192954489154E-6</v>
      </c>
      <c r="M162" s="24">
        <f t="shared" ca="1" si="31"/>
        <v>1.7052959585427626E-7</v>
      </c>
      <c r="N162" s="24">
        <f t="shared" ca="1" si="32"/>
        <v>4.6449641726085874E-5</v>
      </c>
      <c r="O162" s="24">
        <f t="shared" ca="1" si="33"/>
        <v>6.3237652084695035E-4</v>
      </c>
      <c r="P162" s="39">
        <f t="shared" ca="1" si="40"/>
        <v>-1.7391145147600015E-3</v>
      </c>
      <c r="Q162" s="39"/>
      <c r="R162" s="39"/>
      <c r="S162" s="39"/>
      <c r="T162" s="39"/>
    </row>
    <row r="163" spans="3:20">
      <c r="C163" s="39"/>
      <c r="D163" s="71">
        <f t="shared" si="29"/>
        <v>0</v>
      </c>
      <c r="E163" s="71">
        <f t="shared" si="29"/>
        <v>0</v>
      </c>
      <c r="F163" s="24">
        <f t="shared" si="34"/>
        <v>0</v>
      </c>
      <c r="G163" s="24">
        <f t="shared" si="35"/>
        <v>0</v>
      </c>
      <c r="H163" s="24">
        <f t="shared" si="36"/>
        <v>0</v>
      </c>
      <c r="I163" s="24">
        <f t="shared" si="37"/>
        <v>0</v>
      </c>
      <c r="J163" s="24">
        <f t="shared" si="38"/>
        <v>0</v>
      </c>
      <c r="K163" s="24">
        <f t="shared" ca="1" si="30"/>
        <v>1.7391145147600015E-3</v>
      </c>
      <c r="L163" s="24">
        <f t="shared" ca="1" si="39"/>
        <v>3.0245192954489154E-6</v>
      </c>
      <c r="M163" s="24">
        <f t="shared" ca="1" si="31"/>
        <v>1.7052959585427626E-7</v>
      </c>
      <c r="N163" s="24">
        <f t="shared" ca="1" si="32"/>
        <v>4.6449641726085874E-5</v>
      </c>
      <c r="O163" s="24">
        <f t="shared" ca="1" si="33"/>
        <v>6.3237652084695035E-4</v>
      </c>
      <c r="P163" s="39">
        <f t="shared" ca="1" si="40"/>
        <v>-1.7391145147600015E-3</v>
      </c>
      <c r="Q163" s="39"/>
      <c r="R163" s="39"/>
      <c r="S163" s="39"/>
      <c r="T163" s="39"/>
    </row>
    <row r="164" spans="3:20">
      <c r="D164" s="71">
        <f t="shared" si="29"/>
        <v>0</v>
      </c>
      <c r="E164" s="71">
        <f t="shared" si="29"/>
        <v>0</v>
      </c>
      <c r="F164" s="24">
        <f t="shared" si="34"/>
        <v>0</v>
      </c>
      <c r="G164" s="24">
        <f t="shared" si="35"/>
        <v>0</v>
      </c>
      <c r="H164" s="24">
        <f t="shared" si="36"/>
        <v>0</v>
      </c>
      <c r="I164" s="24">
        <f t="shared" si="37"/>
        <v>0</v>
      </c>
      <c r="J164" s="24">
        <f t="shared" si="38"/>
        <v>0</v>
      </c>
      <c r="K164" s="24">
        <f t="shared" ca="1" si="30"/>
        <v>1.7391145147600015E-3</v>
      </c>
      <c r="L164" s="24">
        <f t="shared" ca="1" si="39"/>
        <v>3.0245192954489154E-6</v>
      </c>
      <c r="M164" s="24">
        <f t="shared" ca="1" si="31"/>
        <v>1.7052959585427626E-7</v>
      </c>
      <c r="N164" s="24">
        <f t="shared" ca="1" si="32"/>
        <v>4.6449641726085874E-5</v>
      </c>
      <c r="O164" s="24">
        <f t="shared" ca="1" si="33"/>
        <v>6.3237652084695035E-4</v>
      </c>
      <c r="P164" s="39">
        <f t="shared" ca="1" si="40"/>
        <v>-1.7391145147600015E-3</v>
      </c>
    </row>
    <row r="165" spans="3:20">
      <c r="D165" s="71">
        <f t="shared" si="29"/>
        <v>0</v>
      </c>
      <c r="E165" s="71">
        <f t="shared" si="29"/>
        <v>0</v>
      </c>
      <c r="F165" s="24">
        <f t="shared" si="34"/>
        <v>0</v>
      </c>
      <c r="G165" s="24">
        <f t="shared" si="35"/>
        <v>0</v>
      </c>
      <c r="H165" s="24">
        <f t="shared" si="36"/>
        <v>0</v>
      </c>
      <c r="I165" s="24">
        <f t="shared" si="37"/>
        <v>0</v>
      </c>
      <c r="J165" s="24">
        <f t="shared" si="38"/>
        <v>0</v>
      </c>
      <c r="K165" s="24">
        <f t="shared" ca="1" si="30"/>
        <v>1.7391145147600015E-3</v>
      </c>
      <c r="L165" s="24">
        <f t="shared" ca="1" si="39"/>
        <v>3.0245192954489154E-6</v>
      </c>
      <c r="M165" s="24">
        <f t="shared" ca="1" si="31"/>
        <v>1.7052959585427626E-7</v>
      </c>
      <c r="N165" s="24">
        <f t="shared" ca="1" si="32"/>
        <v>4.6449641726085874E-5</v>
      </c>
      <c r="O165" s="24">
        <f t="shared" ca="1" si="33"/>
        <v>6.3237652084695035E-4</v>
      </c>
      <c r="P165" s="39">
        <f t="shared" ca="1" si="40"/>
        <v>-1.7391145147600015E-3</v>
      </c>
    </row>
    <row r="166" spans="3:20">
      <c r="D166" s="71">
        <f t="shared" si="29"/>
        <v>0</v>
      </c>
      <c r="E166" s="71">
        <f t="shared" si="29"/>
        <v>0</v>
      </c>
      <c r="F166" s="24">
        <f t="shared" si="34"/>
        <v>0</v>
      </c>
      <c r="G166" s="24">
        <f t="shared" si="35"/>
        <v>0</v>
      </c>
      <c r="H166" s="24">
        <f t="shared" si="36"/>
        <v>0</v>
      </c>
      <c r="I166" s="24">
        <f t="shared" si="37"/>
        <v>0</v>
      </c>
      <c r="J166" s="24">
        <f t="shared" si="38"/>
        <v>0</v>
      </c>
      <c r="K166" s="24">
        <f t="shared" ca="1" si="30"/>
        <v>1.7391145147600015E-3</v>
      </c>
      <c r="L166" s="24">
        <f t="shared" ca="1" si="39"/>
        <v>3.0245192954489154E-6</v>
      </c>
      <c r="M166" s="24">
        <f t="shared" ca="1" si="31"/>
        <v>1.7052959585427626E-7</v>
      </c>
      <c r="N166" s="24">
        <f t="shared" ca="1" si="32"/>
        <v>4.6449641726085874E-5</v>
      </c>
      <c r="O166" s="24">
        <f t="shared" ca="1" si="33"/>
        <v>6.3237652084695035E-4</v>
      </c>
      <c r="P166" s="39">
        <f t="shared" ca="1" si="40"/>
        <v>-1.7391145147600015E-3</v>
      </c>
    </row>
    <row r="167" spans="3:20">
      <c r="D167" s="71">
        <f t="shared" si="29"/>
        <v>0</v>
      </c>
      <c r="E167" s="71">
        <f t="shared" si="29"/>
        <v>0</v>
      </c>
      <c r="F167" s="24">
        <f t="shared" si="34"/>
        <v>0</v>
      </c>
      <c r="G167" s="24">
        <f t="shared" si="35"/>
        <v>0</v>
      </c>
      <c r="H167" s="24">
        <f t="shared" si="36"/>
        <v>0</v>
      </c>
      <c r="I167" s="24">
        <f t="shared" si="37"/>
        <v>0</v>
      </c>
      <c r="J167" s="24">
        <f t="shared" si="38"/>
        <v>0</v>
      </c>
      <c r="K167" s="24">
        <f t="shared" ca="1" si="30"/>
        <v>1.7391145147600015E-3</v>
      </c>
      <c r="L167" s="24">
        <f t="shared" ca="1" si="39"/>
        <v>3.0245192954489154E-6</v>
      </c>
      <c r="M167" s="24">
        <f t="shared" ca="1" si="31"/>
        <v>1.7052959585427626E-7</v>
      </c>
      <c r="N167" s="24">
        <f t="shared" ca="1" si="32"/>
        <v>4.6449641726085874E-5</v>
      </c>
      <c r="O167" s="24">
        <f t="shared" ca="1" si="33"/>
        <v>6.3237652084695035E-4</v>
      </c>
      <c r="P167" s="39">
        <f t="shared" ca="1" si="40"/>
        <v>-1.7391145147600015E-3</v>
      </c>
    </row>
    <row r="168" spans="3:20">
      <c r="D168" s="71">
        <f t="shared" si="29"/>
        <v>0</v>
      </c>
      <c r="E168" s="71">
        <f t="shared" si="29"/>
        <v>0</v>
      </c>
      <c r="F168" s="24">
        <f t="shared" si="34"/>
        <v>0</v>
      </c>
      <c r="G168" s="24">
        <f t="shared" si="35"/>
        <v>0</v>
      </c>
      <c r="H168" s="24">
        <f t="shared" si="36"/>
        <v>0</v>
      </c>
      <c r="I168" s="24">
        <f t="shared" si="37"/>
        <v>0</v>
      </c>
      <c r="J168" s="24">
        <f t="shared" si="38"/>
        <v>0</v>
      </c>
      <c r="K168" s="24">
        <f t="shared" ca="1" si="30"/>
        <v>1.7391145147600015E-3</v>
      </c>
      <c r="L168" s="24">
        <f t="shared" ca="1" si="39"/>
        <v>3.0245192954489154E-6</v>
      </c>
      <c r="M168" s="24">
        <f t="shared" ca="1" si="31"/>
        <v>1.7052959585427626E-7</v>
      </c>
      <c r="N168" s="24">
        <f t="shared" ca="1" si="32"/>
        <v>4.6449641726085874E-5</v>
      </c>
      <c r="O168" s="24">
        <f t="shared" ca="1" si="33"/>
        <v>6.3237652084695035E-4</v>
      </c>
      <c r="P168" s="39">
        <f t="shared" ca="1" si="40"/>
        <v>-1.7391145147600015E-3</v>
      </c>
    </row>
    <row r="169" spans="3:20">
      <c r="D169" s="71">
        <f t="shared" si="29"/>
        <v>0</v>
      </c>
      <c r="E169" s="71">
        <f t="shared" si="29"/>
        <v>0</v>
      </c>
      <c r="F169" s="24">
        <f t="shared" si="34"/>
        <v>0</v>
      </c>
      <c r="G169" s="24">
        <f t="shared" si="35"/>
        <v>0</v>
      </c>
      <c r="H169" s="24">
        <f t="shared" si="36"/>
        <v>0</v>
      </c>
      <c r="I169" s="24">
        <f t="shared" si="37"/>
        <v>0</v>
      </c>
      <c r="J169" s="24">
        <f t="shared" si="38"/>
        <v>0</v>
      </c>
      <c r="K169" s="24">
        <f t="shared" ca="1" si="30"/>
        <v>1.7391145147600015E-3</v>
      </c>
      <c r="L169" s="24">
        <f t="shared" ca="1" si="39"/>
        <v>3.0245192954489154E-6</v>
      </c>
      <c r="M169" s="24">
        <f t="shared" ca="1" si="31"/>
        <v>1.7052959585427626E-7</v>
      </c>
      <c r="N169" s="24">
        <f t="shared" ca="1" si="32"/>
        <v>4.6449641726085874E-5</v>
      </c>
      <c r="O169" s="24">
        <f t="shared" ca="1" si="33"/>
        <v>6.3237652084695035E-4</v>
      </c>
      <c r="P169" s="39">
        <f t="shared" ca="1" si="40"/>
        <v>-1.7391145147600015E-3</v>
      </c>
    </row>
    <row r="170" spans="3:20">
      <c r="D170" s="71">
        <f t="shared" si="29"/>
        <v>0</v>
      </c>
      <c r="E170" s="71">
        <f t="shared" si="29"/>
        <v>0</v>
      </c>
      <c r="F170" s="24">
        <f t="shared" si="34"/>
        <v>0</v>
      </c>
      <c r="G170" s="24">
        <f t="shared" si="35"/>
        <v>0</v>
      </c>
      <c r="H170" s="24">
        <f t="shared" si="36"/>
        <v>0</v>
      </c>
      <c r="I170" s="24">
        <f t="shared" si="37"/>
        <v>0</v>
      </c>
      <c r="J170" s="24">
        <f t="shared" si="38"/>
        <v>0</v>
      </c>
      <c r="K170" s="24">
        <f t="shared" ca="1" si="30"/>
        <v>1.7391145147600015E-3</v>
      </c>
      <c r="L170" s="24">
        <f t="shared" ca="1" si="39"/>
        <v>3.0245192954489154E-6</v>
      </c>
      <c r="M170" s="24">
        <f t="shared" ca="1" si="31"/>
        <v>1.7052959585427626E-7</v>
      </c>
      <c r="N170" s="24">
        <f t="shared" ca="1" si="32"/>
        <v>4.6449641726085874E-5</v>
      </c>
      <c r="O170" s="24">
        <f t="shared" ca="1" si="33"/>
        <v>6.3237652084695035E-4</v>
      </c>
      <c r="P170" s="39">
        <f t="shared" ca="1" si="40"/>
        <v>-1.7391145147600015E-3</v>
      </c>
    </row>
    <row r="171" spans="3:20">
      <c r="D171" s="71">
        <f t="shared" si="29"/>
        <v>0</v>
      </c>
      <c r="E171" s="71">
        <f t="shared" si="29"/>
        <v>0</v>
      </c>
      <c r="F171" s="24">
        <f t="shared" si="34"/>
        <v>0</v>
      </c>
      <c r="G171" s="24">
        <f t="shared" si="35"/>
        <v>0</v>
      </c>
      <c r="H171" s="24">
        <f t="shared" si="36"/>
        <v>0</v>
      </c>
      <c r="I171" s="24">
        <f t="shared" si="37"/>
        <v>0</v>
      </c>
      <c r="J171" s="24">
        <f t="shared" si="38"/>
        <v>0</v>
      </c>
      <c r="K171" s="24">
        <f t="shared" ca="1" si="30"/>
        <v>1.7391145147600015E-3</v>
      </c>
      <c r="L171" s="24">
        <f t="shared" ca="1" si="39"/>
        <v>3.0245192954489154E-6</v>
      </c>
      <c r="M171" s="24">
        <f t="shared" ca="1" si="31"/>
        <v>1.7052959585427626E-7</v>
      </c>
      <c r="N171" s="24">
        <f t="shared" ca="1" si="32"/>
        <v>4.6449641726085874E-5</v>
      </c>
      <c r="O171" s="24">
        <f t="shared" ca="1" si="33"/>
        <v>6.3237652084695035E-4</v>
      </c>
      <c r="P171" s="39">
        <f t="shared" ca="1" si="40"/>
        <v>-1.7391145147600015E-3</v>
      </c>
    </row>
    <row r="172" spans="3:20">
      <c r="D172" s="71">
        <f t="shared" si="29"/>
        <v>0</v>
      </c>
      <c r="E172" s="71">
        <f t="shared" si="29"/>
        <v>0</v>
      </c>
      <c r="F172" s="24">
        <f t="shared" si="34"/>
        <v>0</v>
      </c>
      <c r="G172" s="24">
        <f t="shared" si="35"/>
        <v>0</v>
      </c>
      <c r="H172" s="24">
        <f t="shared" si="36"/>
        <v>0</v>
      </c>
      <c r="I172" s="24">
        <f t="shared" si="37"/>
        <v>0</v>
      </c>
      <c r="J172" s="24">
        <f t="shared" si="38"/>
        <v>0</v>
      </c>
      <c r="K172" s="24">
        <f t="shared" ca="1" si="30"/>
        <v>1.7391145147600015E-3</v>
      </c>
      <c r="L172" s="24">
        <f t="shared" ca="1" si="39"/>
        <v>3.0245192954489154E-6</v>
      </c>
      <c r="M172" s="24">
        <f t="shared" ca="1" si="31"/>
        <v>1.7052959585427626E-7</v>
      </c>
      <c r="N172" s="24">
        <f t="shared" ca="1" si="32"/>
        <v>4.6449641726085874E-5</v>
      </c>
      <c r="O172" s="24">
        <f t="shared" ca="1" si="33"/>
        <v>6.3237652084695035E-4</v>
      </c>
      <c r="P172" s="39">
        <f t="shared" ca="1" si="40"/>
        <v>-1.7391145147600015E-3</v>
      </c>
    </row>
    <row r="173" spans="3:20">
      <c r="D173" s="71">
        <f t="shared" si="29"/>
        <v>0</v>
      </c>
      <c r="E173" s="71">
        <f t="shared" si="29"/>
        <v>0</v>
      </c>
      <c r="F173" s="24">
        <f t="shared" si="34"/>
        <v>0</v>
      </c>
      <c r="G173" s="24">
        <f t="shared" si="35"/>
        <v>0</v>
      </c>
      <c r="H173" s="24">
        <f t="shared" si="36"/>
        <v>0</v>
      </c>
      <c r="I173" s="24">
        <f t="shared" si="37"/>
        <v>0</v>
      </c>
      <c r="J173" s="24">
        <f t="shared" si="38"/>
        <v>0</v>
      </c>
      <c r="K173" s="24">
        <f t="shared" ca="1" si="30"/>
        <v>1.7391145147600015E-3</v>
      </c>
      <c r="L173" s="24">
        <f t="shared" ca="1" si="39"/>
        <v>3.0245192954489154E-6</v>
      </c>
      <c r="M173" s="24">
        <f t="shared" ca="1" si="31"/>
        <v>1.7052959585427626E-7</v>
      </c>
      <c r="N173" s="24">
        <f t="shared" ca="1" si="32"/>
        <v>4.6449641726085874E-5</v>
      </c>
      <c r="O173" s="24">
        <f t="shared" ca="1" si="33"/>
        <v>6.3237652084695035E-4</v>
      </c>
      <c r="P173" s="39">
        <f t="shared" ca="1" si="40"/>
        <v>-1.7391145147600015E-3</v>
      </c>
    </row>
    <row r="174" spans="3:20">
      <c r="D174" s="71">
        <f t="shared" si="29"/>
        <v>0</v>
      </c>
      <c r="E174" s="71">
        <f t="shared" si="29"/>
        <v>0</v>
      </c>
      <c r="F174" s="24">
        <f t="shared" si="34"/>
        <v>0</v>
      </c>
      <c r="G174" s="24">
        <f t="shared" si="35"/>
        <v>0</v>
      </c>
      <c r="H174" s="24">
        <f t="shared" si="36"/>
        <v>0</v>
      </c>
      <c r="I174" s="24">
        <f t="shared" si="37"/>
        <v>0</v>
      </c>
      <c r="J174" s="24">
        <f t="shared" si="38"/>
        <v>0</v>
      </c>
      <c r="K174" s="24">
        <f t="shared" ca="1" si="30"/>
        <v>1.7391145147600015E-3</v>
      </c>
      <c r="L174" s="24">
        <f t="shared" ca="1" si="39"/>
        <v>3.0245192954489154E-6</v>
      </c>
      <c r="M174" s="24">
        <f t="shared" ca="1" si="31"/>
        <v>1.7052959585427626E-7</v>
      </c>
      <c r="N174" s="24">
        <f t="shared" ca="1" si="32"/>
        <v>4.6449641726085874E-5</v>
      </c>
      <c r="O174" s="24">
        <f t="shared" ca="1" si="33"/>
        <v>6.3237652084695035E-4</v>
      </c>
      <c r="P174" s="39">
        <f t="shared" ca="1" si="40"/>
        <v>-1.7391145147600015E-3</v>
      </c>
    </row>
    <row r="175" spans="3:20">
      <c r="D175" s="71">
        <f t="shared" si="29"/>
        <v>0</v>
      </c>
      <c r="E175" s="71">
        <f t="shared" si="29"/>
        <v>0</v>
      </c>
      <c r="F175" s="24">
        <f t="shared" si="34"/>
        <v>0</v>
      </c>
      <c r="G175" s="24">
        <f t="shared" si="35"/>
        <v>0</v>
      </c>
      <c r="H175" s="24">
        <f t="shared" si="36"/>
        <v>0</v>
      </c>
      <c r="I175" s="24">
        <f t="shared" si="37"/>
        <v>0</v>
      </c>
      <c r="J175" s="24">
        <f t="shared" si="38"/>
        <v>0</v>
      </c>
      <c r="K175" s="24">
        <f t="shared" ca="1" si="30"/>
        <v>1.7391145147600015E-3</v>
      </c>
      <c r="L175" s="24">
        <f t="shared" ca="1" si="39"/>
        <v>3.0245192954489154E-6</v>
      </c>
      <c r="M175" s="24">
        <f t="shared" ca="1" si="31"/>
        <v>1.7052959585427626E-7</v>
      </c>
      <c r="N175" s="24">
        <f t="shared" ca="1" si="32"/>
        <v>4.6449641726085874E-5</v>
      </c>
      <c r="O175" s="24">
        <f t="shared" ca="1" si="33"/>
        <v>6.3237652084695035E-4</v>
      </c>
      <c r="P175" s="39">
        <f t="shared" ca="1" si="40"/>
        <v>-1.7391145147600015E-3</v>
      </c>
    </row>
    <row r="176" spans="3:20">
      <c r="D176" s="71">
        <f t="shared" si="29"/>
        <v>0</v>
      </c>
      <c r="E176" s="71">
        <f t="shared" si="29"/>
        <v>0</v>
      </c>
      <c r="F176" s="24">
        <f t="shared" si="34"/>
        <v>0</v>
      </c>
      <c r="G176" s="24">
        <f t="shared" si="35"/>
        <v>0</v>
      </c>
      <c r="H176" s="24">
        <f t="shared" si="36"/>
        <v>0</v>
      </c>
      <c r="I176" s="24">
        <f t="shared" si="37"/>
        <v>0</v>
      </c>
      <c r="J176" s="24">
        <f t="shared" si="38"/>
        <v>0</v>
      </c>
      <c r="K176" s="24">
        <f t="shared" ca="1" si="30"/>
        <v>1.7391145147600015E-3</v>
      </c>
      <c r="L176" s="24">
        <f t="shared" ca="1" si="39"/>
        <v>3.0245192954489154E-6</v>
      </c>
      <c r="M176" s="24">
        <f t="shared" ca="1" si="31"/>
        <v>1.7052959585427626E-7</v>
      </c>
      <c r="N176" s="24">
        <f t="shared" ca="1" si="32"/>
        <v>4.6449641726085874E-5</v>
      </c>
      <c r="O176" s="24">
        <f t="shared" ca="1" si="33"/>
        <v>6.3237652084695035E-4</v>
      </c>
      <c r="P176" s="39">
        <f t="shared" ca="1" si="40"/>
        <v>-1.7391145147600015E-3</v>
      </c>
    </row>
    <row r="177" spans="4:16">
      <c r="D177" s="71">
        <f t="shared" si="29"/>
        <v>0</v>
      </c>
      <c r="E177" s="71">
        <f t="shared" si="29"/>
        <v>0</v>
      </c>
      <c r="F177" s="24">
        <f t="shared" si="34"/>
        <v>0</v>
      </c>
      <c r="G177" s="24">
        <f t="shared" si="35"/>
        <v>0</v>
      </c>
      <c r="H177" s="24">
        <f t="shared" si="36"/>
        <v>0</v>
      </c>
      <c r="I177" s="24">
        <f t="shared" si="37"/>
        <v>0</v>
      </c>
      <c r="J177" s="24">
        <f t="shared" si="38"/>
        <v>0</v>
      </c>
      <c r="K177" s="24">
        <f t="shared" ca="1" si="30"/>
        <v>1.7391145147600015E-3</v>
      </c>
      <c r="L177" s="24">
        <f t="shared" ca="1" si="39"/>
        <v>3.0245192954489154E-6</v>
      </c>
      <c r="M177" s="24">
        <f t="shared" ca="1" si="31"/>
        <v>1.7052959585427626E-7</v>
      </c>
      <c r="N177" s="24">
        <f t="shared" ca="1" si="32"/>
        <v>4.6449641726085874E-5</v>
      </c>
      <c r="O177" s="24">
        <f t="shared" ca="1" si="33"/>
        <v>6.3237652084695035E-4</v>
      </c>
      <c r="P177" s="39">
        <f t="shared" ca="1" si="40"/>
        <v>-1.7391145147600015E-3</v>
      </c>
    </row>
    <row r="178" spans="4:16">
      <c r="D178" s="71">
        <f t="shared" si="29"/>
        <v>0</v>
      </c>
      <c r="E178" s="71">
        <f t="shared" si="29"/>
        <v>0</v>
      </c>
      <c r="F178" s="24">
        <f t="shared" si="34"/>
        <v>0</v>
      </c>
      <c r="G178" s="24">
        <f t="shared" si="35"/>
        <v>0</v>
      </c>
      <c r="H178" s="24">
        <f t="shared" si="36"/>
        <v>0</v>
      </c>
      <c r="I178" s="24">
        <f t="shared" si="37"/>
        <v>0</v>
      </c>
      <c r="J178" s="24">
        <f t="shared" si="38"/>
        <v>0</v>
      </c>
      <c r="K178" s="24">
        <f t="shared" ca="1" si="30"/>
        <v>1.7391145147600015E-3</v>
      </c>
      <c r="L178" s="24">
        <f t="shared" ca="1" si="39"/>
        <v>3.0245192954489154E-6</v>
      </c>
      <c r="M178" s="24">
        <f t="shared" ca="1" si="31"/>
        <v>1.7052959585427626E-7</v>
      </c>
      <c r="N178" s="24">
        <f t="shared" ca="1" si="32"/>
        <v>4.6449641726085874E-5</v>
      </c>
      <c r="O178" s="24">
        <f t="shared" ca="1" si="33"/>
        <v>6.3237652084695035E-4</v>
      </c>
      <c r="P178" s="39">
        <f t="shared" ca="1" si="40"/>
        <v>-1.7391145147600015E-3</v>
      </c>
    </row>
    <row r="179" spans="4:16">
      <c r="D179" s="71">
        <f t="shared" si="29"/>
        <v>0</v>
      </c>
      <c r="E179" s="71">
        <f t="shared" si="29"/>
        <v>0</v>
      </c>
      <c r="F179" s="24">
        <f t="shared" si="34"/>
        <v>0</v>
      </c>
      <c r="G179" s="24">
        <f t="shared" si="35"/>
        <v>0</v>
      </c>
      <c r="H179" s="24">
        <f t="shared" si="36"/>
        <v>0</v>
      </c>
      <c r="I179" s="24">
        <f t="shared" si="37"/>
        <v>0</v>
      </c>
      <c r="J179" s="24">
        <f t="shared" si="38"/>
        <v>0</v>
      </c>
      <c r="K179" s="24">
        <f t="shared" ca="1" si="30"/>
        <v>1.7391145147600015E-3</v>
      </c>
      <c r="L179" s="24">
        <f t="shared" ca="1" si="39"/>
        <v>3.0245192954489154E-6</v>
      </c>
      <c r="M179" s="24">
        <f t="shared" ca="1" si="31"/>
        <v>1.7052959585427626E-7</v>
      </c>
      <c r="N179" s="24">
        <f t="shared" ca="1" si="32"/>
        <v>4.6449641726085874E-5</v>
      </c>
      <c r="O179" s="24">
        <f t="shared" ca="1" si="33"/>
        <v>6.3237652084695035E-4</v>
      </c>
      <c r="P179" s="39">
        <f t="shared" ca="1" si="40"/>
        <v>-1.7391145147600015E-3</v>
      </c>
    </row>
    <row r="180" spans="4:16">
      <c r="D180" s="71">
        <f t="shared" si="29"/>
        <v>0</v>
      </c>
      <c r="E180" s="71">
        <f t="shared" si="29"/>
        <v>0</v>
      </c>
      <c r="F180" s="24">
        <f t="shared" si="34"/>
        <v>0</v>
      </c>
      <c r="G180" s="24">
        <f t="shared" si="35"/>
        <v>0</v>
      </c>
      <c r="H180" s="24">
        <f t="shared" si="36"/>
        <v>0</v>
      </c>
      <c r="I180" s="24">
        <f t="shared" si="37"/>
        <v>0</v>
      </c>
      <c r="J180" s="24">
        <f t="shared" si="38"/>
        <v>0</v>
      </c>
      <c r="K180" s="24">
        <f t="shared" ca="1" si="30"/>
        <v>1.7391145147600015E-3</v>
      </c>
      <c r="L180" s="24">
        <f t="shared" ca="1" si="39"/>
        <v>3.0245192954489154E-6</v>
      </c>
      <c r="M180" s="24">
        <f t="shared" ca="1" si="31"/>
        <v>1.7052959585427626E-7</v>
      </c>
      <c r="N180" s="24">
        <f t="shared" ca="1" si="32"/>
        <v>4.6449641726085874E-5</v>
      </c>
      <c r="O180" s="24">
        <f t="shared" ca="1" si="33"/>
        <v>6.3237652084695035E-4</v>
      </c>
      <c r="P180" s="39">
        <f t="shared" ca="1" si="40"/>
        <v>-1.7391145147600015E-3</v>
      </c>
    </row>
    <row r="181" spans="4:16">
      <c r="D181" s="71">
        <f t="shared" si="29"/>
        <v>0</v>
      </c>
      <c r="E181" s="71">
        <f t="shared" si="29"/>
        <v>0</v>
      </c>
      <c r="F181" s="24">
        <f t="shared" si="34"/>
        <v>0</v>
      </c>
      <c r="G181" s="24">
        <f t="shared" si="35"/>
        <v>0</v>
      </c>
      <c r="H181" s="24">
        <f t="shared" si="36"/>
        <v>0</v>
      </c>
      <c r="I181" s="24">
        <f t="shared" si="37"/>
        <v>0</v>
      </c>
      <c r="J181" s="24">
        <f t="shared" si="38"/>
        <v>0</v>
      </c>
      <c r="K181" s="24">
        <f t="shared" ca="1" si="30"/>
        <v>1.7391145147600015E-3</v>
      </c>
      <c r="L181" s="24">
        <f t="shared" ca="1" si="39"/>
        <v>3.0245192954489154E-6</v>
      </c>
      <c r="M181" s="24">
        <f t="shared" ca="1" si="31"/>
        <v>1.7052959585427626E-7</v>
      </c>
      <c r="N181" s="24">
        <f t="shared" ca="1" si="32"/>
        <v>4.6449641726085874E-5</v>
      </c>
      <c r="O181" s="24">
        <f t="shared" ca="1" si="33"/>
        <v>6.3237652084695035E-4</v>
      </c>
      <c r="P181" s="39">
        <f t="shared" ca="1" si="40"/>
        <v>-1.7391145147600015E-3</v>
      </c>
    </row>
    <row r="182" spans="4:16">
      <c r="D182" s="71">
        <f t="shared" si="29"/>
        <v>0</v>
      </c>
      <c r="E182" s="71">
        <f t="shared" si="29"/>
        <v>0</v>
      </c>
      <c r="F182" s="24">
        <f t="shared" si="34"/>
        <v>0</v>
      </c>
      <c r="G182" s="24">
        <f t="shared" si="35"/>
        <v>0</v>
      </c>
      <c r="H182" s="24">
        <f t="shared" si="36"/>
        <v>0</v>
      </c>
      <c r="I182" s="24">
        <f t="shared" si="37"/>
        <v>0</v>
      </c>
      <c r="J182" s="24">
        <f t="shared" si="38"/>
        <v>0</v>
      </c>
      <c r="K182" s="24">
        <f t="shared" ca="1" si="30"/>
        <v>1.7391145147600015E-3</v>
      </c>
      <c r="L182" s="24">
        <f t="shared" ca="1" si="39"/>
        <v>3.0245192954489154E-6</v>
      </c>
      <c r="M182" s="24">
        <f t="shared" ca="1" si="31"/>
        <v>1.7052959585427626E-7</v>
      </c>
      <c r="N182" s="24">
        <f t="shared" ca="1" si="32"/>
        <v>4.6449641726085874E-5</v>
      </c>
      <c r="O182" s="24">
        <f t="shared" ca="1" si="33"/>
        <v>6.3237652084695035E-4</v>
      </c>
      <c r="P182" s="39">
        <f t="shared" ca="1" si="40"/>
        <v>-1.7391145147600015E-3</v>
      </c>
    </row>
    <row r="183" spans="4:16">
      <c r="D183" s="71">
        <f t="shared" si="29"/>
        <v>0</v>
      </c>
      <c r="E183" s="71">
        <f t="shared" si="29"/>
        <v>0</v>
      </c>
      <c r="F183" s="24">
        <f t="shared" si="34"/>
        <v>0</v>
      </c>
      <c r="G183" s="24">
        <f t="shared" si="35"/>
        <v>0</v>
      </c>
      <c r="H183" s="24">
        <f t="shared" si="36"/>
        <v>0</v>
      </c>
      <c r="I183" s="24">
        <f t="shared" si="37"/>
        <v>0</v>
      </c>
      <c r="J183" s="24">
        <f t="shared" si="38"/>
        <v>0</v>
      </c>
      <c r="K183" s="24">
        <f t="shared" ca="1" si="30"/>
        <v>1.7391145147600015E-3</v>
      </c>
      <c r="L183" s="24">
        <f t="shared" ca="1" si="39"/>
        <v>3.0245192954489154E-6</v>
      </c>
      <c r="M183" s="24">
        <f t="shared" ca="1" si="31"/>
        <v>1.7052959585427626E-7</v>
      </c>
      <c r="N183" s="24">
        <f t="shared" ca="1" si="32"/>
        <v>4.6449641726085874E-5</v>
      </c>
      <c r="O183" s="24">
        <f t="shared" ca="1" si="33"/>
        <v>6.3237652084695035E-4</v>
      </c>
      <c r="P183" s="39">
        <f t="shared" ca="1" si="40"/>
        <v>-1.7391145147600015E-3</v>
      </c>
    </row>
    <row r="184" spans="4:16">
      <c r="D184" s="71">
        <f t="shared" si="29"/>
        <v>0</v>
      </c>
      <c r="E184" s="71">
        <f t="shared" si="29"/>
        <v>0</v>
      </c>
      <c r="F184" s="24">
        <f t="shared" si="34"/>
        <v>0</v>
      </c>
      <c r="G184" s="24">
        <f t="shared" si="35"/>
        <v>0</v>
      </c>
      <c r="H184" s="24">
        <f t="shared" si="36"/>
        <v>0</v>
      </c>
      <c r="I184" s="24">
        <f t="shared" si="37"/>
        <v>0</v>
      </c>
      <c r="J184" s="24">
        <f t="shared" si="38"/>
        <v>0</v>
      </c>
      <c r="K184" s="24">
        <f t="shared" ca="1" si="30"/>
        <v>1.7391145147600015E-3</v>
      </c>
      <c r="L184" s="24">
        <f t="shared" ca="1" si="39"/>
        <v>3.0245192954489154E-6</v>
      </c>
      <c r="M184" s="24">
        <f t="shared" ca="1" si="31"/>
        <v>1.7052959585427626E-7</v>
      </c>
      <c r="N184" s="24">
        <f t="shared" ca="1" si="32"/>
        <v>4.6449641726085874E-5</v>
      </c>
      <c r="O184" s="24">
        <f t="shared" ca="1" si="33"/>
        <v>6.3237652084695035E-4</v>
      </c>
      <c r="P184" s="39">
        <f t="shared" ca="1" si="40"/>
        <v>-1.7391145147600015E-3</v>
      </c>
    </row>
    <row r="185" spans="4:16">
      <c r="D185" s="71">
        <f t="shared" si="29"/>
        <v>0</v>
      </c>
      <c r="E185" s="71">
        <f t="shared" si="29"/>
        <v>0</v>
      </c>
      <c r="F185" s="24">
        <f t="shared" si="34"/>
        <v>0</v>
      </c>
      <c r="G185" s="24">
        <f t="shared" si="35"/>
        <v>0</v>
      </c>
      <c r="H185" s="24">
        <f t="shared" si="36"/>
        <v>0</v>
      </c>
      <c r="I185" s="24">
        <f t="shared" si="37"/>
        <v>0</v>
      </c>
      <c r="J185" s="24">
        <f t="shared" si="38"/>
        <v>0</v>
      </c>
      <c r="K185" s="24">
        <f t="shared" ca="1" si="30"/>
        <v>1.7391145147600015E-3</v>
      </c>
      <c r="L185" s="24">
        <f t="shared" ca="1" si="39"/>
        <v>3.0245192954489154E-6</v>
      </c>
      <c r="M185" s="24">
        <f t="shared" ca="1" si="31"/>
        <v>1.7052959585427626E-7</v>
      </c>
      <c r="N185" s="24">
        <f t="shared" ca="1" si="32"/>
        <v>4.6449641726085874E-5</v>
      </c>
      <c r="O185" s="24">
        <f t="shared" ca="1" si="33"/>
        <v>6.3237652084695035E-4</v>
      </c>
      <c r="P185" s="39">
        <f t="shared" ca="1" si="40"/>
        <v>-1.7391145147600015E-3</v>
      </c>
    </row>
    <row r="186" spans="4:16">
      <c r="D186" s="71">
        <f t="shared" si="29"/>
        <v>0</v>
      </c>
      <c r="E186" s="71">
        <f t="shared" si="29"/>
        <v>0</v>
      </c>
      <c r="F186" s="24">
        <f t="shared" si="34"/>
        <v>0</v>
      </c>
      <c r="G186" s="24">
        <f t="shared" si="35"/>
        <v>0</v>
      </c>
      <c r="H186" s="24">
        <f t="shared" si="36"/>
        <v>0</v>
      </c>
      <c r="I186" s="24">
        <f t="shared" si="37"/>
        <v>0</v>
      </c>
      <c r="J186" s="24">
        <f t="shared" si="38"/>
        <v>0</v>
      </c>
      <c r="K186" s="24">
        <f t="shared" ca="1" si="30"/>
        <v>1.7391145147600015E-3</v>
      </c>
      <c r="L186" s="24">
        <f t="shared" ca="1" si="39"/>
        <v>3.0245192954489154E-6</v>
      </c>
      <c r="M186" s="24">
        <f t="shared" ca="1" si="31"/>
        <v>1.7052959585427626E-7</v>
      </c>
      <c r="N186" s="24">
        <f t="shared" ca="1" si="32"/>
        <v>4.6449641726085874E-5</v>
      </c>
      <c r="O186" s="24">
        <f t="shared" ca="1" si="33"/>
        <v>6.3237652084695035E-4</v>
      </c>
      <c r="P186" s="39">
        <f t="shared" ca="1" si="40"/>
        <v>-1.7391145147600015E-3</v>
      </c>
    </row>
    <row r="187" spans="4:16">
      <c r="D187" s="71">
        <f t="shared" si="29"/>
        <v>0</v>
      </c>
      <c r="E187" s="71">
        <f t="shared" si="29"/>
        <v>0</v>
      </c>
      <c r="F187" s="24">
        <f t="shared" si="34"/>
        <v>0</v>
      </c>
      <c r="G187" s="24">
        <f t="shared" si="35"/>
        <v>0</v>
      </c>
      <c r="H187" s="24">
        <f t="shared" si="36"/>
        <v>0</v>
      </c>
      <c r="I187" s="24">
        <f t="shared" si="37"/>
        <v>0</v>
      </c>
      <c r="J187" s="24">
        <f t="shared" si="38"/>
        <v>0</v>
      </c>
      <c r="K187" s="24">
        <f t="shared" ca="1" si="30"/>
        <v>1.7391145147600015E-3</v>
      </c>
      <c r="L187" s="24">
        <f t="shared" ca="1" si="39"/>
        <v>3.0245192954489154E-6</v>
      </c>
      <c r="M187" s="24">
        <f t="shared" ca="1" si="31"/>
        <v>1.7052959585427626E-7</v>
      </c>
      <c r="N187" s="24">
        <f t="shared" ca="1" si="32"/>
        <v>4.6449641726085874E-5</v>
      </c>
      <c r="O187" s="24">
        <f t="shared" ca="1" si="33"/>
        <v>6.3237652084695035E-4</v>
      </c>
      <c r="P187" s="39">
        <f t="shared" ca="1" si="40"/>
        <v>-1.7391145147600015E-3</v>
      </c>
    </row>
    <row r="188" spans="4:16">
      <c r="D188" s="71">
        <f t="shared" si="29"/>
        <v>0</v>
      </c>
      <c r="E188" s="71">
        <f t="shared" si="29"/>
        <v>0</v>
      </c>
      <c r="F188" s="24">
        <f t="shared" si="34"/>
        <v>0</v>
      </c>
      <c r="G188" s="24">
        <f t="shared" si="35"/>
        <v>0</v>
      </c>
      <c r="H188" s="24">
        <f t="shared" si="36"/>
        <v>0</v>
      </c>
      <c r="I188" s="24">
        <f t="shared" si="37"/>
        <v>0</v>
      </c>
      <c r="J188" s="24">
        <f t="shared" si="38"/>
        <v>0</v>
      </c>
      <c r="K188" s="24">
        <f t="shared" ca="1" si="30"/>
        <v>1.7391145147600015E-3</v>
      </c>
      <c r="L188" s="24">
        <f t="shared" ca="1" si="39"/>
        <v>3.0245192954489154E-6</v>
      </c>
      <c r="M188" s="24">
        <f t="shared" ca="1" si="31"/>
        <v>1.7052959585427626E-7</v>
      </c>
      <c r="N188" s="24">
        <f t="shared" ca="1" si="32"/>
        <v>4.6449641726085874E-5</v>
      </c>
      <c r="O188" s="24">
        <f t="shared" ca="1" si="33"/>
        <v>6.3237652084695035E-4</v>
      </c>
      <c r="P188" s="39">
        <f t="shared" ca="1" si="40"/>
        <v>-1.7391145147600015E-3</v>
      </c>
    </row>
    <row r="189" spans="4:16">
      <c r="D189" s="71">
        <f t="shared" si="29"/>
        <v>0</v>
      </c>
      <c r="E189" s="71">
        <f t="shared" si="29"/>
        <v>0</v>
      </c>
      <c r="F189" s="24">
        <f t="shared" si="34"/>
        <v>0</v>
      </c>
      <c r="G189" s="24">
        <f t="shared" si="35"/>
        <v>0</v>
      </c>
      <c r="H189" s="24">
        <f t="shared" si="36"/>
        <v>0</v>
      </c>
      <c r="I189" s="24">
        <f t="shared" si="37"/>
        <v>0</v>
      </c>
      <c r="J189" s="24">
        <f t="shared" si="38"/>
        <v>0</v>
      </c>
      <c r="K189" s="24">
        <f t="shared" ca="1" si="30"/>
        <v>1.7391145147600015E-3</v>
      </c>
      <c r="L189" s="24">
        <f t="shared" ca="1" si="39"/>
        <v>3.0245192954489154E-6</v>
      </c>
      <c r="M189" s="24">
        <f t="shared" ca="1" si="31"/>
        <v>1.7052959585427626E-7</v>
      </c>
      <c r="N189" s="24">
        <f t="shared" ca="1" si="32"/>
        <v>4.6449641726085874E-5</v>
      </c>
      <c r="O189" s="24">
        <f t="shared" ca="1" si="33"/>
        <v>6.3237652084695035E-4</v>
      </c>
      <c r="P189" s="39">
        <f t="shared" ca="1" si="40"/>
        <v>-1.7391145147600015E-3</v>
      </c>
    </row>
    <row r="190" spans="4:16">
      <c r="D190" s="71">
        <f t="shared" si="29"/>
        <v>0</v>
      </c>
      <c r="E190" s="71">
        <f t="shared" si="29"/>
        <v>0</v>
      </c>
      <c r="F190" s="24">
        <f t="shared" si="34"/>
        <v>0</v>
      </c>
      <c r="G190" s="24">
        <f t="shared" si="35"/>
        <v>0</v>
      </c>
      <c r="H190" s="24">
        <f t="shared" si="36"/>
        <v>0</v>
      </c>
      <c r="I190" s="24">
        <f t="shared" si="37"/>
        <v>0</v>
      </c>
      <c r="J190" s="24">
        <f t="shared" si="38"/>
        <v>0</v>
      </c>
      <c r="K190" s="24">
        <f t="shared" ca="1" si="30"/>
        <v>1.7391145147600015E-3</v>
      </c>
      <c r="L190" s="24">
        <f t="shared" ca="1" si="39"/>
        <v>3.0245192954489154E-6</v>
      </c>
      <c r="M190" s="24">
        <f t="shared" ca="1" si="31"/>
        <v>1.7052959585427626E-7</v>
      </c>
      <c r="N190" s="24">
        <f t="shared" ca="1" si="32"/>
        <v>4.6449641726085874E-5</v>
      </c>
      <c r="O190" s="24">
        <f t="shared" ca="1" si="33"/>
        <v>6.3237652084695035E-4</v>
      </c>
      <c r="P190" s="39">
        <f t="shared" ca="1" si="40"/>
        <v>-1.7391145147600015E-3</v>
      </c>
    </row>
    <row r="191" spans="4:16">
      <c r="D191" s="71">
        <f t="shared" si="29"/>
        <v>0</v>
      </c>
      <c r="E191" s="71">
        <f t="shared" si="29"/>
        <v>0</v>
      </c>
      <c r="F191" s="24">
        <f t="shared" si="34"/>
        <v>0</v>
      </c>
      <c r="G191" s="24">
        <f t="shared" si="35"/>
        <v>0</v>
      </c>
      <c r="H191" s="24">
        <f t="shared" si="36"/>
        <v>0</v>
      </c>
      <c r="I191" s="24">
        <f t="shared" si="37"/>
        <v>0</v>
      </c>
      <c r="J191" s="24">
        <f t="shared" si="38"/>
        <v>0</v>
      </c>
      <c r="K191" s="24">
        <f t="shared" ca="1" si="30"/>
        <v>1.7391145147600015E-3</v>
      </c>
      <c r="L191" s="24">
        <f t="shared" ca="1" si="39"/>
        <v>3.0245192954489154E-6</v>
      </c>
      <c r="M191" s="24">
        <f t="shared" ca="1" si="31"/>
        <v>1.7052959585427626E-7</v>
      </c>
      <c r="N191" s="24">
        <f t="shared" ca="1" si="32"/>
        <v>4.6449641726085874E-5</v>
      </c>
      <c r="O191" s="24">
        <f t="shared" ca="1" si="33"/>
        <v>6.3237652084695035E-4</v>
      </c>
      <c r="P191" s="39">
        <f t="shared" ca="1" si="40"/>
        <v>-1.7391145147600015E-3</v>
      </c>
    </row>
    <row r="192" spans="4:16">
      <c r="D192" s="71">
        <f t="shared" si="29"/>
        <v>0</v>
      </c>
      <c r="E192" s="71">
        <f t="shared" si="29"/>
        <v>0</v>
      </c>
      <c r="F192" s="24">
        <f t="shared" si="34"/>
        <v>0</v>
      </c>
      <c r="G192" s="24">
        <f t="shared" si="35"/>
        <v>0</v>
      </c>
      <c r="H192" s="24">
        <f t="shared" si="36"/>
        <v>0</v>
      </c>
      <c r="I192" s="24">
        <f t="shared" si="37"/>
        <v>0</v>
      </c>
      <c r="J192" s="24">
        <f t="shared" si="38"/>
        <v>0</v>
      </c>
      <c r="K192" s="24">
        <f t="shared" ca="1" si="30"/>
        <v>1.7391145147600015E-3</v>
      </c>
      <c r="L192" s="24">
        <f t="shared" ca="1" si="39"/>
        <v>3.0245192954489154E-6</v>
      </c>
      <c r="M192" s="24">
        <f t="shared" ca="1" si="31"/>
        <v>1.7052959585427626E-7</v>
      </c>
      <c r="N192" s="24">
        <f t="shared" ca="1" si="32"/>
        <v>4.6449641726085874E-5</v>
      </c>
      <c r="O192" s="24">
        <f t="shared" ca="1" si="33"/>
        <v>6.3237652084695035E-4</v>
      </c>
      <c r="P192" s="39">
        <f t="shared" ca="1" si="40"/>
        <v>-1.7391145147600015E-3</v>
      </c>
    </row>
    <row r="193" spans="4:16">
      <c r="D193" s="71">
        <f t="shared" si="29"/>
        <v>0</v>
      </c>
      <c r="E193" s="71">
        <f t="shared" si="29"/>
        <v>0</v>
      </c>
      <c r="F193" s="24">
        <f t="shared" si="34"/>
        <v>0</v>
      </c>
      <c r="G193" s="24">
        <f t="shared" si="35"/>
        <v>0</v>
      </c>
      <c r="H193" s="24">
        <f t="shared" si="36"/>
        <v>0</v>
      </c>
      <c r="I193" s="24">
        <f t="shared" si="37"/>
        <v>0</v>
      </c>
      <c r="J193" s="24">
        <f t="shared" si="38"/>
        <v>0</v>
      </c>
      <c r="K193" s="24">
        <f t="shared" ca="1" si="30"/>
        <v>1.7391145147600015E-3</v>
      </c>
      <c r="L193" s="24">
        <f t="shared" ca="1" si="39"/>
        <v>3.0245192954489154E-6</v>
      </c>
      <c r="M193" s="24">
        <f t="shared" ca="1" si="31"/>
        <v>1.7052959585427626E-7</v>
      </c>
      <c r="N193" s="24">
        <f t="shared" ca="1" si="32"/>
        <v>4.6449641726085874E-5</v>
      </c>
      <c r="O193" s="24">
        <f t="shared" ca="1" si="33"/>
        <v>6.3237652084695035E-4</v>
      </c>
      <c r="P193" s="39">
        <f t="shared" ca="1" si="40"/>
        <v>-1.7391145147600015E-3</v>
      </c>
    </row>
    <row r="194" spans="4:16">
      <c r="D194" s="71">
        <f t="shared" si="29"/>
        <v>0</v>
      </c>
      <c r="E194" s="71">
        <f t="shared" si="29"/>
        <v>0</v>
      </c>
      <c r="F194" s="24">
        <f t="shared" si="34"/>
        <v>0</v>
      </c>
      <c r="G194" s="24">
        <f t="shared" si="35"/>
        <v>0</v>
      </c>
      <c r="H194" s="24">
        <f t="shared" si="36"/>
        <v>0</v>
      </c>
      <c r="I194" s="24">
        <f t="shared" si="37"/>
        <v>0</v>
      </c>
      <c r="J194" s="24">
        <f t="shared" si="38"/>
        <v>0</v>
      </c>
      <c r="K194" s="24">
        <f t="shared" ca="1" si="30"/>
        <v>1.7391145147600015E-3</v>
      </c>
      <c r="L194" s="24">
        <f t="shared" ca="1" si="39"/>
        <v>3.0245192954489154E-6</v>
      </c>
      <c r="M194" s="24">
        <f t="shared" ca="1" si="31"/>
        <v>1.7052959585427626E-7</v>
      </c>
      <c r="N194" s="24">
        <f t="shared" ca="1" si="32"/>
        <v>4.6449641726085874E-5</v>
      </c>
      <c r="O194" s="24">
        <f t="shared" ca="1" si="33"/>
        <v>6.3237652084695035E-4</v>
      </c>
      <c r="P194" s="39">
        <f t="shared" ca="1" si="40"/>
        <v>-1.7391145147600015E-3</v>
      </c>
    </row>
    <row r="195" spans="4:16">
      <c r="D195" s="71">
        <f t="shared" si="29"/>
        <v>0</v>
      </c>
      <c r="E195" s="71">
        <f t="shared" si="29"/>
        <v>0</v>
      </c>
      <c r="F195" s="24">
        <f t="shared" si="34"/>
        <v>0</v>
      </c>
      <c r="G195" s="24">
        <f t="shared" si="35"/>
        <v>0</v>
      </c>
      <c r="H195" s="24">
        <f t="shared" si="36"/>
        <v>0</v>
      </c>
      <c r="I195" s="24">
        <f t="shared" si="37"/>
        <v>0</v>
      </c>
      <c r="J195" s="24">
        <f t="shared" si="38"/>
        <v>0</v>
      </c>
      <c r="K195" s="24">
        <f t="shared" ca="1" si="30"/>
        <v>1.7391145147600015E-3</v>
      </c>
      <c r="L195" s="24">
        <f t="shared" ca="1" si="39"/>
        <v>3.0245192954489154E-6</v>
      </c>
      <c r="M195" s="24">
        <f t="shared" ca="1" si="31"/>
        <v>1.7052959585427626E-7</v>
      </c>
      <c r="N195" s="24">
        <f t="shared" ca="1" si="32"/>
        <v>4.6449641726085874E-5</v>
      </c>
      <c r="O195" s="24">
        <f t="shared" ca="1" si="33"/>
        <v>6.3237652084695035E-4</v>
      </c>
      <c r="P195" s="39">
        <f t="shared" ca="1" si="40"/>
        <v>-1.7391145147600015E-3</v>
      </c>
    </row>
    <row r="196" spans="4:16">
      <c r="D196" s="71">
        <f t="shared" si="29"/>
        <v>0</v>
      </c>
      <c r="E196" s="71">
        <f t="shared" si="29"/>
        <v>0</v>
      </c>
      <c r="F196" s="24">
        <f t="shared" si="34"/>
        <v>0</v>
      </c>
      <c r="G196" s="24">
        <f t="shared" si="35"/>
        <v>0</v>
      </c>
      <c r="H196" s="24">
        <f t="shared" si="36"/>
        <v>0</v>
      </c>
      <c r="I196" s="24">
        <f t="shared" si="37"/>
        <v>0</v>
      </c>
      <c r="J196" s="24">
        <f t="shared" si="38"/>
        <v>0</v>
      </c>
      <c r="K196" s="24">
        <f t="shared" ca="1" si="30"/>
        <v>1.7391145147600015E-3</v>
      </c>
      <c r="L196" s="24">
        <f t="shared" ca="1" si="39"/>
        <v>3.0245192954489154E-6</v>
      </c>
      <c r="M196" s="24">
        <f t="shared" ca="1" si="31"/>
        <v>1.7052959585427626E-7</v>
      </c>
      <c r="N196" s="24">
        <f t="shared" ca="1" si="32"/>
        <v>4.6449641726085874E-5</v>
      </c>
      <c r="O196" s="24">
        <f t="shared" ca="1" si="33"/>
        <v>6.3237652084695035E-4</v>
      </c>
      <c r="P196" s="39">
        <f t="shared" ca="1" si="40"/>
        <v>-1.7391145147600015E-3</v>
      </c>
    </row>
    <row r="197" spans="4:16">
      <c r="D197" s="71">
        <f t="shared" ref="D197:E212" si="41">A197/A$18</f>
        <v>0</v>
      </c>
      <c r="E197" s="71">
        <f t="shared" si="41"/>
        <v>0</v>
      </c>
      <c r="F197" s="24">
        <f t="shared" si="34"/>
        <v>0</v>
      </c>
      <c r="G197" s="24">
        <f t="shared" si="35"/>
        <v>0</v>
      </c>
      <c r="H197" s="24">
        <f t="shared" si="36"/>
        <v>0</v>
      </c>
      <c r="I197" s="24">
        <f t="shared" si="37"/>
        <v>0</v>
      </c>
      <c r="J197" s="24">
        <f t="shared" si="38"/>
        <v>0</v>
      </c>
      <c r="K197" s="24">
        <f t="shared" ca="1" si="30"/>
        <v>1.7391145147600015E-3</v>
      </c>
      <c r="L197" s="24">
        <f t="shared" ca="1" si="39"/>
        <v>3.0245192954489154E-6</v>
      </c>
      <c r="M197" s="24">
        <f t="shared" ca="1" si="31"/>
        <v>1.7052959585427626E-7</v>
      </c>
      <c r="N197" s="24">
        <f t="shared" ca="1" si="32"/>
        <v>4.6449641726085874E-5</v>
      </c>
      <c r="O197" s="24">
        <f t="shared" ca="1" si="33"/>
        <v>6.3237652084695035E-4</v>
      </c>
      <c r="P197" s="39">
        <f t="shared" ca="1" si="40"/>
        <v>-1.7391145147600015E-3</v>
      </c>
    </row>
    <row r="198" spans="4:16">
      <c r="D198" s="71">
        <f t="shared" si="41"/>
        <v>0</v>
      </c>
      <c r="E198" s="71">
        <f t="shared" si="41"/>
        <v>0</v>
      </c>
      <c r="F198" s="24">
        <f t="shared" si="34"/>
        <v>0</v>
      </c>
      <c r="G198" s="24">
        <f t="shared" si="35"/>
        <v>0</v>
      </c>
      <c r="H198" s="24">
        <f t="shared" si="36"/>
        <v>0</v>
      </c>
      <c r="I198" s="24">
        <f t="shared" si="37"/>
        <v>0</v>
      </c>
      <c r="J198" s="24">
        <f t="shared" si="38"/>
        <v>0</v>
      </c>
      <c r="K198" s="24">
        <f t="shared" ca="1" si="30"/>
        <v>1.7391145147600015E-3</v>
      </c>
      <c r="L198" s="24">
        <f t="shared" ca="1" si="39"/>
        <v>3.0245192954489154E-6</v>
      </c>
      <c r="M198" s="24">
        <f t="shared" ca="1" si="31"/>
        <v>1.7052959585427626E-7</v>
      </c>
      <c r="N198" s="24">
        <f t="shared" ca="1" si="32"/>
        <v>4.6449641726085874E-5</v>
      </c>
      <c r="O198" s="24">
        <f t="shared" ca="1" si="33"/>
        <v>6.3237652084695035E-4</v>
      </c>
      <c r="P198" s="39">
        <f t="shared" ca="1" si="40"/>
        <v>-1.7391145147600015E-3</v>
      </c>
    </row>
    <row r="199" spans="4:16">
      <c r="D199" s="71">
        <f t="shared" si="41"/>
        <v>0</v>
      </c>
      <c r="E199" s="71">
        <f t="shared" si="41"/>
        <v>0</v>
      </c>
      <c r="F199" s="24">
        <f t="shared" si="34"/>
        <v>0</v>
      </c>
      <c r="G199" s="24">
        <f t="shared" si="35"/>
        <v>0</v>
      </c>
      <c r="H199" s="24">
        <f t="shared" si="36"/>
        <v>0</v>
      </c>
      <c r="I199" s="24">
        <f t="shared" si="37"/>
        <v>0</v>
      </c>
      <c r="J199" s="24">
        <f t="shared" si="38"/>
        <v>0</v>
      </c>
      <c r="K199" s="24">
        <f t="shared" ca="1" si="30"/>
        <v>1.7391145147600015E-3</v>
      </c>
      <c r="L199" s="24">
        <f t="shared" ca="1" si="39"/>
        <v>3.0245192954489154E-6</v>
      </c>
      <c r="M199" s="24">
        <f t="shared" ca="1" si="31"/>
        <v>1.7052959585427626E-7</v>
      </c>
      <c r="N199" s="24">
        <f t="shared" ca="1" si="32"/>
        <v>4.6449641726085874E-5</v>
      </c>
      <c r="O199" s="24">
        <f t="shared" ca="1" si="33"/>
        <v>6.3237652084695035E-4</v>
      </c>
      <c r="P199" s="39">
        <f t="shared" ca="1" si="40"/>
        <v>-1.7391145147600015E-3</v>
      </c>
    </row>
    <row r="200" spans="4:16">
      <c r="D200" s="71">
        <f t="shared" si="41"/>
        <v>0</v>
      </c>
      <c r="E200" s="71">
        <f t="shared" si="41"/>
        <v>0</v>
      </c>
      <c r="F200" s="24">
        <f t="shared" si="34"/>
        <v>0</v>
      </c>
      <c r="G200" s="24">
        <f t="shared" si="35"/>
        <v>0</v>
      </c>
      <c r="H200" s="24">
        <f t="shared" si="36"/>
        <v>0</v>
      </c>
      <c r="I200" s="24">
        <f t="shared" si="37"/>
        <v>0</v>
      </c>
      <c r="J200" s="24">
        <f t="shared" si="38"/>
        <v>0</v>
      </c>
      <c r="K200" s="24">
        <f t="shared" ca="1" si="30"/>
        <v>1.7391145147600015E-3</v>
      </c>
      <c r="L200" s="24">
        <f t="shared" ca="1" si="39"/>
        <v>3.0245192954489154E-6</v>
      </c>
      <c r="M200" s="24">
        <f t="shared" ca="1" si="31"/>
        <v>1.7052959585427626E-7</v>
      </c>
      <c r="N200" s="24">
        <f t="shared" ca="1" si="32"/>
        <v>4.6449641726085874E-5</v>
      </c>
      <c r="O200" s="24">
        <f t="shared" ca="1" si="33"/>
        <v>6.3237652084695035E-4</v>
      </c>
      <c r="P200" s="39">
        <f t="shared" ca="1" si="40"/>
        <v>-1.7391145147600015E-3</v>
      </c>
    </row>
    <row r="201" spans="4:16">
      <c r="D201" s="71">
        <f t="shared" si="41"/>
        <v>0</v>
      </c>
      <c r="E201" s="71">
        <f t="shared" si="41"/>
        <v>0</v>
      </c>
      <c r="F201" s="24">
        <f t="shared" si="34"/>
        <v>0</v>
      </c>
      <c r="G201" s="24">
        <f t="shared" si="35"/>
        <v>0</v>
      </c>
      <c r="H201" s="24">
        <f t="shared" si="36"/>
        <v>0</v>
      </c>
      <c r="I201" s="24">
        <f t="shared" si="37"/>
        <v>0</v>
      </c>
      <c r="J201" s="24">
        <f t="shared" si="38"/>
        <v>0</v>
      </c>
      <c r="K201" s="24">
        <f t="shared" ca="1" si="30"/>
        <v>1.7391145147600015E-3</v>
      </c>
      <c r="L201" s="24">
        <f t="shared" ca="1" si="39"/>
        <v>3.0245192954489154E-6</v>
      </c>
      <c r="M201" s="24">
        <f t="shared" ca="1" si="31"/>
        <v>1.7052959585427626E-7</v>
      </c>
      <c r="N201" s="24">
        <f t="shared" ca="1" si="32"/>
        <v>4.6449641726085874E-5</v>
      </c>
      <c r="O201" s="24">
        <f t="shared" ca="1" si="33"/>
        <v>6.3237652084695035E-4</v>
      </c>
      <c r="P201" s="39">
        <f t="shared" ca="1" si="40"/>
        <v>-1.7391145147600015E-3</v>
      </c>
    </row>
    <row r="202" spans="4:16">
      <c r="D202" s="71">
        <f t="shared" si="41"/>
        <v>0</v>
      </c>
      <c r="E202" s="71">
        <f t="shared" si="41"/>
        <v>0</v>
      </c>
      <c r="F202" s="24">
        <f t="shared" si="34"/>
        <v>0</v>
      </c>
      <c r="G202" s="24">
        <f t="shared" si="35"/>
        <v>0</v>
      </c>
      <c r="H202" s="24">
        <f t="shared" si="36"/>
        <v>0</v>
      </c>
      <c r="I202" s="24">
        <f t="shared" si="37"/>
        <v>0</v>
      </c>
      <c r="J202" s="24">
        <f t="shared" si="38"/>
        <v>0</v>
      </c>
      <c r="K202" s="24">
        <f t="shared" ca="1" si="30"/>
        <v>1.7391145147600015E-3</v>
      </c>
      <c r="L202" s="24">
        <f t="shared" ca="1" si="39"/>
        <v>3.0245192954489154E-6</v>
      </c>
      <c r="M202" s="24">
        <f t="shared" ca="1" si="31"/>
        <v>1.7052959585427626E-7</v>
      </c>
      <c r="N202" s="24">
        <f t="shared" ca="1" si="32"/>
        <v>4.6449641726085874E-5</v>
      </c>
      <c r="O202" s="24">
        <f t="shared" ca="1" si="33"/>
        <v>6.3237652084695035E-4</v>
      </c>
      <c r="P202" s="39">
        <f t="shared" ca="1" si="40"/>
        <v>-1.7391145147600015E-3</v>
      </c>
    </row>
    <row r="203" spans="4:16">
      <c r="D203" s="71">
        <f t="shared" si="41"/>
        <v>0</v>
      </c>
      <c r="E203" s="71">
        <f t="shared" si="41"/>
        <v>0</v>
      </c>
      <c r="F203" s="24">
        <f t="shared" si="34"/>
        <v>0</v>
      </c>
      <c r="G203" s="24">
        <f t="shared" si="35"/>
        <v>0</v>
      </c>
      <c r="H203" s="24">
        <f t="shared" si="36"/>
        <v>0</v>
      </c>
      <c r="I203" s="24">
        <f t="shared" si="37"/>
        <v>0</v>
      </c>
      <c r="J203" s="24">
        <f t="shared" si="38"/>
        <v>0</v>
      </c>
      <c r="K203" s="24">
        <f t="shared" ca="1" si="30"/>
        <v>1.7391145147600015E-3</v>
      </c>
      <c r="L203" s="24">
        <f t="shared" ca="1" si="39"/>
        <v>3.0245192954489154E-6</v>
      </c>
      <c r="M203" s="24">
        <f t="shared" ca="1" si="31"/>
        <v>1.7052959585427626E-7</v>
      </c>
      <c r="N203" s="24">
        <f t="shared" ca="1" si="32"/>
        <v>4.6449641726085874E-5</v>
      </c>
      <c r="O203" s="24">
        <f t="shared" ca="1" si="33"/>
        <v>6.3237652084695035E-4</v>
      </c>
      <c r="P203" s="39">
        <f t="shared" ca="1" si="40"/>
        <v>-1.7391145147600015E-3</v>
      </c>
    </row>
    <row r="204" spans="4:16">
      <c r="D204" s="71">
        <f t="shared" si="41"/>
        <v>0</v>
      </c>
      <c r="E204" s="71">
        <f t="shared" si="41"/>
        <v>0</v>
      </c>
      <c r="F204" s="24">
        <f t="shared" si="34"/>
        <v>0</v>
      </c>
      <c r="G204" s="24">
        <f t="shared" si="35"/>
        <v>0</v>
      </c>
      <c r="H204" s="24">
        <f t="shared" si="36"/>
        <v>0</v>
      </c>
      <c r="I204" s="24">
        <f t="shared" si="37"/>
        <v>0</v>
      </c>
      <c r="J204" s="24">
        <f t="shared" si="38"/>
        <v>0</v>
      </c>
      <c r="K204" s="24">
        <f t="shared" ca="1" si="30"/>
        <v>1.7391145147600015E-3</v>
      </c>
      <c r="L204" s="24">
        <f t="shared" ca="1" si="39"/>
        <v>3.0245192954489154E-6</v>
      </c>
      <c r="M204" s="24">
        <f t="shared" ca="1" si="31"/>
        <v>1.7052959585427626E-7</v>
      </c>
      <c r="N204" s="24">
        <f t="shared" ca="1" si="32"/>
        <v>4.6449641726085874E-5</v>
      </c>
      <c r="O204" s="24">
        <f t="shared" ca="1" si="33"/>
        <v>6.3237652084695035E-4</v>
      </c>
      <c r="P204" s="39">
        <f t="shared" ca="1" si="40"/>
        <v>-1.7391145147600015E-3</v>
      </c>
    </row>
    <row r="205" spans="4:16">
      <c r="D205" s="71">
        <f t="shared" si="41"/>
        <v>0</v>
      </c>
      <c r="E205" s="71">
        <f t="shared" si="41"/>
        <v>0</v>
      </c>
      <c r="F205" s="24">
        <f t="shared" si="34"/>
        <v>0</v>
      </c>
      <c r="G205" s="24">
        <f t="shared" si="35"/>
        <v>0</v>
      </c>
      <c r="H205" s="24">
        <f t="shared" si="36"/>
        <v>0</v>
      </c>
      <c r="I205" s="24">
        <f t="shared" si="37"/>
        <v>0</v>
      </c>
      <c r="J205" s="24">
        <f t="shared" si="38"/>
        <v>0</v>
      </c>
      <c r="K205" s="24">
        <f t="shared" ca="1" si="30"/>
        <v>1.7391145147600015E-3</v>
      </c>
      <c r="L205" s="24">
        <f t="shared" ca="1" si="39"/>
        <v>3.0245192954489154E-6</v>
      </c>
      <c r="M205" s="24">
        <f t="shared" ca="1" si="31"/>
        <v>1.7052959585427626E-7</v>
      </c>
      <c r="N205" s="24">
        <f t="shared" ca="1" si="32"/>
        <v>4.6449641726085874E-5</v>
      </c>
      <c r="O205" s="24">
        <f t="shared" ca="1" si="33"/>
        <v>6.3237652084695035E-4</v>
      </c>
      <c r="P205" s="39">
        <f t="shared" ca="1" si="40"/>
        <v>-1.7391145147600015E-3</v>
      </c>
    </row>
    <row r="206" spans="4:16">
      <c r="D206" s="71">
        <f t="shared" si="41"/>
        <v>0</v>
      </c>
      <c r="E206" s="71">
        <f t="shared" si="41"/>
        <v>0</v>
      </c>
      <c r="F206" s="24">
        <f t="shared" si="34"/>
        <v>0</v>
      </c>
      <c r="G206" s="24">
        <f t="shared" si="35"/>
        <v>0</v>
      </c>
      <c r="H206" s="24">
        <f t="shared" si="36"/>
        <v>0</v>
      </c>
      <c r="I206" s="24">
        <f t="shared" si="37"/>
        <v>0</v>
      </c>
      <c r="J206" s="24">
        <f t="shared" si="38"/>
        <v>0</v>
      </c>
      <c r="K206" s="24">
        <f t="shared" ca="1" si="30"/>
        <v>1.7391145147600015E-3</v>
      </c>
      <c r="L206" s="24">
        <f t="shared" ca="1" si="39"/>
        <v>3.0245192954489154E-6</v>
      </c>
      <c r="M206" s="24">
        <f t="shared" ca="1" si="31"/>
        <v>1.7052959585427626E-7</v>
      </c>
      <c r="N206" s="24">
        <f t="shared" ca="1" si="32"/>
        <v>4.6449641726085874E-5</v>
      </c>
      <c r="O206" s="24">
        <f t="shared" ca="1" si="33"/>
        <v>6.3237652084695035E-4</v>
      </c>
      <c r="P206" s="39">
        <f t="shared" ca="1" si="40"/>
        <v>-1.7391145147600015E-3</v>
      </c>
    </row>
    <row r="207" spans="4:16">
      <c r="D207" s="71">
        <f t="shared" si="41"/>
        <v>0</v>
      </c>
      <c r="E207" s="71">
        <f t="shared" si="41"/>
        <v>0</v>
      </c>
      <c r="F207" s="24">
        <f t="shared" si="34"/>
        <v>0</v>
      </c>
      <c r="G207" s="24">
        <f t="shared" si="35"/>
        <v>0</v>
      </c>
      <c r="H207" s="24">
        <f t="shared" si="36"/>
        <v>0</v>
      </c>
      <c r="I207" s="24">
        <f t="shared" si="37"/>
        <v>0</v>
      </c>
      <c r="J207" s="24">
        <f t="shared" si="38"/>
        <v>0</v>
      </c>
      <c r="K207" s="24">
        <f t="shared" ca="1" si="30"/>
        <v>1.7391145147600015E-3</v>
      </c>
      <c r="L207" s="24">
        <f t="shared" ca="1" si="39"/>
        <v>3.0245192954489154E-6</v>
      </c>
      <c r="M207" s="24">
        <f t="shared" ca="1" si="31"/>
        <v>1.7052959585427626E-7</v>
      </c>
      <c r="N207" s="24">
        <f t="shared" ca="1" si="32"/>
        <v>4.6449641726085874E-5</v>
      </c>
      <c r="O207" s="24">
        <f t="shared" ca="1" si="33"/>
        <v>6.3237652084695035E-4</v>
      </c>
      <c r="P207" s="39">
        <f t="shared" ca="1" si="40"/>
        <v>-1.7391145147600015E-3</v>
      </c>
    </row>
    <row r="208" spans="4:16">
      <c r="D208" s="71">
        <f t="shared" si="41"/>
        <v>0</v>
      </c>
      <c r="E208" s="71">
        <f t="shared" si="41"/>
        <v>0</v>
      </c>
      <c r="F208" s="24">
        <f t="shared" si="34"/>
        <v>0</v>
      </c>
      <c r="G208" s="24">
        <f t="shared" si="35"/>
        <v>0</v>
      </c>
      <c r="H208" s="24">
        <f t="shared" si="36"/>
        <v>0</v>
      </c>
      <c r="I208" s="24">
        <f t="shared" si="37"/>
        <v>0</v>
      </c>
      <c r="J208" s="24">
        <f t="shared" si="38"/>
        <v>0</v>
      </c>
      <c r="K208" s="24">
        <f t="shared" ca="1" si="30"/>
        <v>1.7391145147600015E-3</v>
      </c>
      <c r="L208" s="24">
        <f t="shared" ca="1" si="39"/>
        <v>3.0245192954489154E-6</v>
      </c>
      <c r="M208" s="24">
        <f t="shared" ca="1" si="31"/>
        <v>1.7052959585427626E-7</v>
      </c>
      <c r="N208" s="24">
        <f t="shared" ca="1" si="32"/>
        <v>4.6449641726085874E-5</v>
      </c>
      <c r="O208" s="24">
        <f t="shared" ca="1" si="33"/>
        <v>6.3237652084695035E-4</v>
      </c>
      <c r="P208" s="39">
        <f t="shared" ca="1" si="40"/>
        <v>-1.7391145147600015E-3</v>
      </c>
    </row>
    <row r="209" spans="4:16">
      <c r="D209" s="71">
        <f t="shared" si="41"/>
        <v>0</v>
      </c>
      <c r="E209" s="71">
        <f t="shared" si="41"/>
        <v>0</v>
      </c>
      <c r="F209" s="24">
        <f t="shared" si="34"/>
        <v>0</v>
      </c>
      <c r="G209" s="24">
        <f t="shared" si="35"/>
        <v>0</v>
      </c>
      <c r="H209" s="24">
        <f t="shared" si="36"/>
        <v>0</v>
      </c>
      <c r="I209" s="24">
        <f t="shared" si="37"/>
        <v>0</v>
      </c>
      <c r="J209" s="24">
        <f t="shared" si="38"/>
        <v>0</v>
      </c>
      <c r="K209" s="24">
        <f t="shared" ca="1" si="30"/>
        <v>1.7391145147600015E-3</v>
      </c>
      <c r="L209" s="24">
        <f t="shared" ca="1" si="39"/>
        <v>3.0245192954489154E-6</v>
      </c>
      <c r="M209" s="24">
        <f t="shared" ca="1" si="31"/>
        <v>1.7052959585427626E-7</v>
      </c>
      <c r="N209" s="24">
        <f t="shared" ca="1" si="32"/>
        <v>4.6449641726085874E-5</v>
      </c>
      <c r="O209" s="24">
        <f t="shared" ca="1" si="33"/>
        <v>6.3237652084695035E-4</v>
      </c>
      <c r="P209" s="39">
        <f t="shared" ca="1" si="40"/>
        <v>-1.7391145147600015E-3</v>
      </c>
    </row>
    <row r="210" spans="4:16">
      <c r="D210" s="71">
        <f t="shared" si="41"/>
        <v>0</v>
      </c>
      <c r="E210" s="71">
        <f t="shared" si="41"/>
        <v>0</v>
      </c>
      <c r="F210" s="24">
        <f t="shared" si="34"/>
        <v>0</v>
      </c>
      <c r="G210" s="24">
        <f t="shared" si="35"/>
        <v>0</v>
      </c>
      <c r="H210" s="24">
        <f t="shared" si="36"/>
        <v>0</v>
      </c>
      <c r="I210" s="24">
        <f t="shared" si="37"/>
        <v>0</v>
      </c>
      <c r="J210" s="24">
        <f t="shared" si="38"/>
        <v>0</v>
      </c>
      <c r="K210" s="24">
        <f t="shared" ca="1" si="30"/>
        <v>1.7391145147600015E-3</v>
      </c>
      <c r="L210" s="24">
        <f t="shared" ca="1" si="39"/>
        <v>3.0245192954489154E-6</v>
      </c>
      <c r="M210" s="24">
        <f t="shared" ca="1" si="31"/>
        <v>1.7052959585427626E-7</v>
      </c>
      <c r="N210" s="24">
        <f t="shared" ca="1" si="32"/>
        <v>4.6449641726085874E-5</v>
      </c>
      <c r="O210" s="24">
        <f t="shared" ca="1" si="33"/>
        <v>6.3237652084695035E-4</v>
      </c>
      <c r="P210" s="39">
        <f t="shared" ca="1" si="40"/>
        <v>-1.7391145147600015E-3</v>
      </c>
    </row>
    <row r="211" spans="4:16">
      <c r="D211" s="71">
        <f t="shared" si="41"/>
        <v>0</v>
      </c>
      <c r="E211" s="71">
        <f t="shared" si="41"/>
        <v>0</v>
      </c>
      <c r="F211" s="24">
        <f t="shared" si="34"/>
        <v>0</v>
      </c>
      <c r="G211" s="24">
        <f t="shared" si="35"/>
        <v>0</v>
      </c>
      <c r="H211" s="24">
        <f t="shared" si="36"/>
        <v>0</v>
      </c>
      <c r="I211" s="24">
        <f t="shared" si="37"/>
        <v>0</v>
      </c>
      <c r="J211" s="24">
        <f t="shared" si="38"/>
        <v>0</v>
      </c>
      <c r="K211" s="24">
        <f t="shared" ca="1" si="30"/>
        <v>1.7391145147600015E-3</v>
      </c>
      <c r="L211" s="24">
        <f t="shared" ca="1" si="39"/>
        <v>3.0245192954489154E-6</v>
      </c>
      <c r="M211" s="24">
        <f t="shared" ca="1" si="31"/>
        <v>1.7052959585427626E-7</v>
      </c>
      <c r="N211" s="24">
        <f t="shared" ca="1" si="32"/>
        <v>4.6449641726085874E-5</v>
      </c>
      <c r="O211" s="24">
        <f t="shared" ca="1" si="33"/>
        <v>6.3237652084695035E-4</v>
      </c>
      <c r="P211" s="39">
        <f t="shared" ca="1" si="40"/>
        <v>-1.7391145147600015E-3</v>
      </c>
    </row>
    <row r="212" spans="4:16">
      <c r="D212" s="71">
        <f t="shared" si="41"/>
        <v>0</v>
      </c>
      <c r="E212" s="71">
        <f t="shared" si="41"/>
        <v>0</v>
      </c>
      <c r="F212" s="24">
        <f t="shared" si="34"/>
        <v>0</v>
      </c>
      <c r="G212" s="24">
        <f t="shared" si="35"/>
        <v>0</v>
      </c>
      <c r="H212" s="24">
        <f t="shared" si="36"/>
        <v>0</v>
      </c>
      <c r="I212" s="24">
        <f t="shared" si="37"/>
        <v>0</v>
      </c>
      <c r="J212" s="24">
        <f t="shared" si="38"/>
        <v>0</v>
      </c>
      <c r="K212" s="24">
        <f t="shared" ca="1" si="30"/>
        <v>1.7391145147600015E-3</v>
      </c>
      <c r="L212" s="24">
        <f t="shared" ca="1" si="39"/>
        <v>3.0245192954489154E-6</v>
      </c>
      <c r="M212" s="24">
        <f t="shared" ca="1" si="31"/>
        <v>1.7052959585427626E-7</v>
      </c>
      <c r="N212" s="24">
        <f t="shared" ca="1" si="32"/>
        <v>4.6449641726085874E-5</v>
      </c>
      <c r="O212" s="24">
        <f t="shared" ca="1" si="33"/>
        <v>6.3237652084695035E-4</v>
      </c>
      <c r="P212" s="39">
        <f t="shared" ca="1" si="40"/>
        <v>-1.7391145147600015E-3</v>
      </c>
    </row>
    <row r="213" spans="4:16">
      <c r="D213" s="71">
        <f t="shared" ref="D213:E276" si="42">A213/A$18</f>
        <v>0</v>
      </c>
      <c r="E213" s="71">
        <f t="shared" si="42"/>
        <v>0</v>
      </c>
      <c r="F213" s="24">
        <f t="shared" si="34"/>
        <v>0</v>
      </c>
      <c r="G213" s="24">
        <f t="shared" si="35"/>
        <v>0</v>
      </c>
      <c r="H213" s="24">
        <f t="shared" si="36"/>
        <v>0</v>
      </c>
      <c r="I213" s="24">
        <f t="shared" si="37"/>
        <v>0</v>
      </c>
      <c r="J213" s="24">
        <f t="shared" si="38"/>
        <v>0</v>
      </c>
      <c r="K213" s="24">
        <f t="shared" ref="K213:K276" ca="1" si="43">+E$4+E$5*D213+E$6*D213^2</f>
        <v>1.7391145147600015E-3</v>
      </c>
      <c r="L213" s="24">
        <f t="shared" ca="1" si="39"/>
        <v>3.0245192954489154E-6</v>
      </c>
      <c r="M213" s="24">
        <f t="shared" ref="M213:M276" ca="1" si="44">(M$1-M$2*D213+M$3*F213)^2</f>
        <v>1.7052959585427626E-7</v>
      </c>
      <c r="N213" s="24">
        <f t="shared" ref="N213:N276" ca="1" si="45">(-M$2+M$4*D213-M$5*F213)^2</f>
        <v>4.6449641726085874E-5</v>
      </c>
      <c r="O213" s="24">
        <f t="shared" ref="O213:O276" ca="1" si="46">+(M$3-D213*M$5+F213*M$6)^2</f>
        <v>6.3237652084695035E-4</v>
      </c>
      <c r="P213" s="39">
        <f t="shared" ca="1" si="40"/>
        <v>-1.7391145147600015E-3</v>
      </c>
    </row>
    <row r="214" spans="4:16">
      <c r="D214" s="71">
        <f t="shared" si="42"/>
        <v>0</v>
      </c>
      <c r="E214" s="71">
        <f t="shared" si="42"/>
        <v>0</v>
      </c>
      <c r="F214" s="24">
        <f t="shared" ref="F214:F277" si="47">D214*D214</f>
        <v>0</v>
      </c>
      <c r="G214" s="24">
        <f t="shared" ref="G214:G277" si="48">D214*F214</f>
        <v>0</v>
      </c>
      <c r="H214" s="24">
        <f t="shared" ref="H214:H277" si="49">F214*F214</f>
        <v>0</v>
      </c>
      <c r="I214" s="24">
        <f t="shared" ref="I214:I277" si="50">E214*D214</f>
        <v>0</v>
      </c>
      <c r="J214" s="24">
        <f t="shared" ref="J214:J277" si="51">I214*D214</f>
        <v>0</v>
      </c>
      <c r="K214" s="24">
        <f t="shared" ca="1" si="43"/>
        <v>1.7391145147600015E-3</v>
      </c>
      <c r="L214" s="24">
        <f t="shared" ref="L214:L277" ca="1" si="52">+(K214-E214)^2</f>
        <v>3.0245192954489154E-6</v>
      </c>
      <c r="M214" s="24">
        <f t="shared" ca="1" si="44"/>
        <v>1.7052959585427626E-7</v>
      </c>
      <c r="N214" s="24">
        <f t="shared" ca="1" si="45"/>
        <v>4.6449641726085874E-5</v>
      </c>
      <c r="O214" s="24">
        <f t="shared" ca="1" si="46"/>
        <v>6.3237652084695035E-4</v>
      </c>
      <c r="P214" s="39">
        <f t="shared" ref="P214:P277" ca="1" si="53">+E214-K214</f>
        <v>-1.7391145147600015E-3</v>
      </c>
    </row>
    <row r="215" spans="4:16">
      <c r="D215" s="71">
        <f t="shared" si="42"/>
        <v>0</v>
      </c>
      <c r="E215" s="71">
        <f t="shared" si="42"/>
        <v>0</v>
      </c>
      <c r="F215" s="24">
        <f t="shared" si="47"/>
        <v>0</v>
      </c>
      <c r="G215" s="24">
        <f t="shared" si="48"/>
        <v>0</v>
      </c>
      <c r="H215" s="24">
        <f t="shared" si="49"/>
        <v>0</v>
      </c>
      <c r="I215" s="24">
        <f t="shared" si="50"/>
        <v>0</v>
      </c>
      <c r="J215" s="24">
        <f t="shared" si="51"/>
        <v>0</v>
      </c>
      <c r="K215" s="24">
        <f t="shared" ca="1" si="43"/>
        <v>1.7391145147600015E-3</v>
      </c>
      <c r="L215" s="24">
        <f t="shared" ca="1" si="52"/>
        <v>3.0245192954489154E-6</v>
      </c>
      <c r="M215" s="24">
        <f t="shared" ca="1" si="44"/>
        <v>1.7052959585427626E-7</v>
      </c>
      <c r="N215" s="24">
        <f t="shared" ca="1" si="45"/>
        <v>4.6449641726085874E-5</v>
      </c>
      <c r="O215" s="24">
        <f t="shared" ca="1" si="46"/>
        <v>6.3237652084695035E-4</v>
      </c>
      <c r="P215" s="39">
        <f t="shared" ca="1" si="53"/>
        <v>-1.7391145147600015E-3</v>
      </c>
    </row>
    <row r="216" spans="4:16">
      <c r="D216" s="71">
        <f t="shared" si="42"/>
        <v>0</v>
      </c>
      <c r="E216" s="71">
        <f t="shared" si="42"/>
        <v>0</v>
      </c>
      <c r="F216" s="24">
        <f t="shared" si="47"/>
        <v>0</v>
      </c>
      <c r="G216" s="24">
        <f t="shared" si="48"/>
        <v>0</v>
      </c>
      <c r="H216" s="24">
        <f t="shared" si="49"/>
        <v>0</v>
      </c>
      <c r="I216" s="24">
        <f t="shared" si="50"/>
        <v>0</v>
      </c>
      <c r="J216" s="24">
        <f t="shared" si="51"/>
        <v>0</v>
      </c>
      <c r="K216" s="24">
        <f t="shared" ca="1" si="43"/>
        <v>1.7391145147600015E-3</v>
      </c>
      <c r="L216" s="24">
        <f t="shared" ca="1" si="52"/>
        <v>3.0245192954489154E-6</v>
      </c>
      <c r="M216" s="24">
        <f t="shared" ca="1" si="44"/>
        <v>1.7052959585427626E-7</v>
      </c>
      <c r="N216" s="24">
        <f t="shared" ca="1" si="45"/>
        <v>4.6449641726085874E-5</v>
      </c>
      <c r="O216" s="24">
        <f t="shared" ca="1" si="46"/>
        <v>6.3237652084695035E-4</v>
      </c>
      <c r="P216" s="39">
        <f t="shared" ca="1" si="53"/>
        <v>-1.7391145147600015E-3</v>
      </c>
    </row>
    <row r="217" spans="4:16">
      <c r="D217" s="71">
        <f t="shared" si="42"/>
        <v>0</v>
      </c>
      <c r="E217" s="71">
        <f t="shared" si="42"/>
        <v>0</v>
      </c>
      <c r="F217" s="24">
        <f t="shared" si="47"/>
        <v>0</v>
      </c>
      <c r="G217" s="24">
        <f t="shared" si="48"/>
        <v>0</v>
      </c>
      <c r="H217" s="24">
        <f t="shared" si="49"/>
        <v>0</v>
      </c>
      <c r="I217" s="24">
        <f t="shared" si="50"/>
        <v>0</v>
      </c>
      <c r="J217" s="24">
        <f t="shared" si="51"/>
        <v>0</v>
      </c>
      <c r="K217" s="24">
        <f t="shared" ca="1" si="43"/>
        <v>1.7391145147600015E-3</v>
      </c>
      <c r="L217" s="24">
        <f t="shared" ca="1" si="52"/>
        <v>3.0245192954489154E-6</v>
      </c>
      <c r="M217" s="24">
        <f t="shared" ca="1" si="44"/>
        <v>1.7052959585427626E-7</v>
      </c>
      <c r="N217" s="24">
        <f t="shared" ca="1" si="45"/>
        <v>4.6449641726085874E-5</v>
      </c>
      <c r="O217" s="24">
        <f t="shared" ca="1" si="46"/>
        <v>6.3237652084695035E-4</v>
      </c>
      <c r="P217" s="39">
        <f t="shared" ca="1" si="53"/>
        <v>-1.7391145147600015E-3</v>
      </c>
    </row>
    <row r="218" spans="4:16">
      <c r="D218" s="71">
        <f t="shared" si="42"/>
        <v>0</v>
      </c>
      <c r="E218" s="71">
        <f t="shared" si="42"/>
        <v>0</v>
      </c>
      <c r="F218" s="24">
        <f t="shared" si="47"/>
        <v>0</v>
      </c>
      <c r="G218" s="24">
        <f t="shared" si="48"/>
        <v>0</v>
      </c>
      <c r="H218" s="24">
        <f t="shared" si="49"/>
        <v>0</v>
      </c>
      <c r="I218" s="24">
        <f t="shared" si="50"/>
        <v>0</v>
      </c>
      <c r="J218" s="24">
        <f t="shared" si="51"/>
        <v>0</v>
      </c>
      <c r="K218" s="24">
        <f t="shared" ca="1" si="43"/>
        <v>1.7391145147600015E-3</v>
      </c>
      <c r="L218" s="24">
        <f t="shared" ca="1" si="52"/>
        <v>3.0245192954489154E-6</v>
      </c>
      <c r="M218" s="24">
        <f t="shared" ca="1" si="44"/>
        <v>1.7052959585427626E-7</v>
      </c>
      <c r="N218" s="24">
        <f t="shared" ca="1" si="45"/>
        <v>4.6449641726085874E-5</v>
      </c>
      <c r="O218" s="24">
        <f t="shared" ca="1" si="46"/>
        <v>6.3237652084695035E-4</v>
      </c>
      <c r="P218" s="39">
        <f t="shared" ca="1" si="53"/>
        <v>-1.7391145147600015E-3</v>
      </c>
    </row>
    <row r="219" spans="4:16">
      <c r="D219" s="71">
        <f t="shared" si="42"/>
        <v>0</v>
      </c>
      <c r="E219" s="71">
        <f t="shared" si="42"/>
        <v>0</v>
      </c>
      <c r="F219" s="24">
        <f t="shared" si="47"/>
        <v>0</v>
      </c>
      <c r="G219" s="24">
        <f t="shared" si="48"/>
        <v>0</v>
      </c>
      <c r="H219" s="24">
        <f t="shared" si="49"/>
        <v>0</v>
      </c>
      <c r="I219" s="24">
        <f t="shared" si="50"/>
        <v>0</v>
      </c>
      <c r="J219" s="24">
        <f t="shared" si="51"/>
        <v>0</v>
      </c>
      <c r="K219" s="24">
        <f t="shared" ca="1" si="43"/>
        <v>1.7391145147600015E-3</v>
      </c>
      <c r="L219" s="24">
        <f t="shared" ca="1" si="52"/>
        <v>3.0245192954489154E-6</v>
      </c>
      <c r="M219" s="24">
        <f t="shared" ca="1" si="44"/>
        <v>1.7052959585427626E-7</v>
      </c>
      <c r="N219" s="24">
        <f t="shared" ca="1" si="45"/>
        <v>4.6449641726085874E-5</v>
      </c>
      <c r="O219" s="24">
        <f t="shared" ca="1" si="46"/>
        <v>6.3237652084695035E-4</v>
      </c>
      <c r="P219" s="39">
        <f t="shared" ca="1" si="53"/>
        <v>-1.7391145147600015E-3</v>
      </c>
    </row>
    <row r="220" spans="4:16">
      <c r="D220" s="71">
        <f t="shared" si="42"/>
        <v>0</v>
      </c>
      <c r="E220" s="71">
        <f t="shared" si="42"/>
        <v>0</v>
      </c>
      <c r="F220" s="24">
        <f t="shared" si="47"/>
        <v>0</v>
      </c>
      <c r="G220" s="24">
        <f t="shared" si="48"/>
        <v>0</v>
      </c>
      <c r="H220" s="24">
        <f t="shared" si="49"/>
        <v>0</v>
      </c>
      <c r="I220" s="24">
        <f t="shared" si="50"/>
        <v>0</v>
      </c>
      <c r="J220" s="24">
        <f t="shared" si="51"/>
        <v>0</v>
      </c>
      <c r="K220" s="24">
        <f t="shared" ca="1" si="43"/>
        <v>1.7391145147600015E-3</v>
      </c>
      <c r="L220" s="24">
        <f t="shared" ca="1" si="52"/>
        <v>3.0245192954489154E-6</v>
      </c>
      <c r="M220" s="24">
        <f t="shared" ca="1" si="44"/>
        <v>1.7052959585427626E-7</v>
      </c>
      <c r="N220" s="24">
        <f t="shared" ca="1" si="45"/>
        <v>4.6449641726085874E-5</v>
      </c>
      <c r="O220" s="24">
        <f t="shared" ca="1" si="46"/>
        <v>6.3237652084695035E-4</v>
      </c>
      <c r="P220" s="39">
        <f t="shared" ca="1" si="53"/>
        <v>-1.7391145147600015E-3</v>
      </c>
    </row>
    <row r="221" spans="4:16">
      <c r="D221" s="71">
        <f t="shared" si="42"/>
        <v>0</v>
      </c>
      <c r="E221" s="71">
        <f t="shared" si="42"/>
        <v>0</v>
      </c>
      <c r="F221" s="24">
        <f t="shared" si="47"/>
        <v>0</v>
      </c>
      <c r="G221" s="24">
        <f t="shared" si="48"/>
        <v>0</v>
      </c>
      <c r="H221" s="24">
        <f t="shared" si="49"/>
        <v>0</v>
      </c>
      <c r="I221" s="24">
        <f t="shared" si="50"/>
        <v>0</v>
      </c>
      <c r="J221" s="24">
        <f t="shared" si="51"/>
        <v>0</v>
      </c>
      <c r="K221" s="24">
        <f t="shared" ca="1" si="43"/>
        <v>1.7391145147600015E-3</v>
      </c>
      <c r="L221" s="24">
        <f t="shared" ca="1" si="52"/>
        <v>3.0245192954489154E-6</v>
      </c>
      <c r="M221" s="24">
        <f t="shared" ca="1" si="44"/>
        <v>1.7052959585427626E-7</v>
      </c>
      <c r="N221" s="24">
        <f t="shared" ca="1" si="45"/>
        <v>4.6449641726085874E-5</v>
      </c>
      <c r="O221" s="24">
        <f t="shared" ca="1" si="46"/>
        <v>6.3237652084695035E-4</v>
      </c>
      <c r="P221" s="39">
        <f t="shared" ca="1" si="53"/>
        <v>-1.7391145147600015E-3</v>
      </c>
    </row>
    <row r="222" spans="4:16">
      <c r="D222" s="71">
        <f t="shared" si="42"/>
        <v>0</v>
      </c>
      <c r="E222" s="71">
        <f t="shared" si="42"/>
        <v>0</v>
      </c>
      <c r="F222" s="24">
        <f t="shared" si="47"/>
        <v>0</v>
      </c>
      <c r="G222" s="24">
        <f t="shared" si="48"/>
        <v>0</v>
      </c>
      <c r="H222" s="24">
        <f t="shared" si="49"/>
        <v>0</v>
      </c>
      <c r="I222" s="24">
        <f t="shared" si="50"/>
        <v>0</v>
      </c>
      <c r="J222" s="24">
        <f t="shared" si="51"/>
        <v>0</v>
      </c>
      <c r="K222" s="24">
        <f t="shared" ca="1" si="43"/>
        <v>1.7391145147600015E-3</v>
      </c>
      <c r="L222" s="24">
        <f t="shared" ca="1" si="52"/>
        <v>3.0245192954489154E-6</v>
      </c>
      <c r="M222" s="24">
        <f t="shared" ca="1" si="44"/>
        <v>1.7052959585427626E-7</v>
      </c>
      <c r="N222" s="24">
        <f t="shared" ca="1" si="45"/>
        <v>4.6449641726085874E-5</v>
      </c>
      <c r="O222" s="24">
        <f t="shared" ca="1" si="46"/>
        <v>6.3237652084695035E-4</v>
      </c>
      <c r="P222" s="39">
        <f t="shared" ca="1" si="53"/>
        <v>-1.7391145147600015E-3</v>
      </c>
    </row>
    <row r="223" spans="4:16">
      <c r="D223" s="71">
        <f t="shared" si="42"/>
        <v>0</v>
      </c>
      <c r="E223" s="71">
        <f t="shared" si="42"/>
        <v>0</v>
      </c>
      <c r="F223" s="24">
        <f t="shared" si="47"/>
        <v>0</v>
      </c>
      <c r="G223" s="24">
        <f t="shared" si="48"/>
        <v>0</v>
      </c>
      <c r="H223" s="24">
        <f t="shared" si="49"/>
        <v>0</v>
      </c>
      <c r="I223" s="24">
        <f t="shared" si="50"/>
        <v>0</v>
      </c>
      <c r="J223" s="24">
        <f t="shared" si="51"/>
        <v>0</v>
      </c>
      <c r="K223" s="24">
        <f t="shared" ca="1" si="43"/>
        <v>1.7391145147600015E-3</v>
      </c>
      <c r="L223" s="24">
        <f t="shared" ca="1" si="52"/>
        <v>3.0245192954489154E-6</v>
      </c>
      <c r="M223" s="24">
        <f t="shared" ca="1" si="44"/>
        <v>1.7052959585427626E-7</v>
      </c>
      <c r="N223" s="24">
        <f t="shared" ca="1" si="45"/>
        <v>4.6449641726085874E-5</v>
      </c>
      <c r="O223" s="24">
        <f t="shared" ca="1" si="46"/>
        <v>6.3237652084695035E-4</v>
      </c>
      <c r="P223" s="39">
        <f t="shared" ca="1" si="53"/>
        <v>-1.7391145147600015E-3</v>
      </c>
    </row>
    <row r="224" spans="4:16">
      <c r="D224" s="71">
        <f t="shared" si="42"/>
        <v>0</v>
      </c>
      <c r="E224" s="71">
        <f t="shared" si="42"/>
        <v>0</v>
      </c>
      <c r="F224" s="24">
        <f t="shared" si="47"/>
        <v>0</v>
      </c>
      <c r="G224" s="24">
        <f t="shared" si="48"/>
        <v>0</v>
      </c>
      <c r="H224" s="24">
        <f t="shared" si="49"/>
        <v>0</v>
      </c>
      <c r="I224" s="24">
        <f t="shared" si="50"/>
        <v>0</v>
      </c>
      <c r="J224" s="24">
        <f t="shared" si="51"/>
        <v>0</v>
      </c>
      <c r="K224" s="24">
        <f t="shared" ca="1" si="43"/>
        <v>1.7391145147600015E-3</v>
      </c>
      <c r="L224" s="24">
        <f t="shared" ca="1" si="52"/>
        <v>3.0245192954489154E-6</v>
      </c>
      <c r="M224" s="24">
        <f t="shared" ca="1" si="44"/>
        <v>1.7052959585427626E-7</v>
      </c>
      <c r="N224" s="24">
        <f t="shared" ca="1" si="45"/>
        <v>4.6449641726085874E-5</v>
      </c>
      <c r="O224" s="24">
        <f t="shared" ca="1" si="46"/>
        <v>6.3237652084695035E-4</v>
      </c>
      <c r="P224" s="39">
        <f t="shared" ca="1" si="53"/>
        <v>-1.7391145147600015E-3</v>
      </c>
    </row>
    <row r="225" spans="4:16">
      <c r="D225" s="71">
        <f t="shared" si="42"/>
        <v>0</v>
      </c>
      <c r="E225" s="71">
        <f t="shared" si="42"/>
        <v>0</v>
      </c>
      <c r="F225" s="24">
        <f t="shared" si="47"/>
        <v>0</v>
      </c>
      <c r="G225" s="24">
        <f t="shared" si="48"/>
        <v>0</v>
      </c>
      <c r="H225" s="24">
        <f t="shared" si="49"/>
        <v>0</v>
      </c>
      <c r="I225" s="24">
        <f t="shared" si="50"/>
        <v>0</v>
      </c>
      <c r="J225" s="24">
        <f t="shared" si="51"/>
        <v>0</v>
      </c>
      <c r="K225" s="24">
        <f t="shared" ca="1" si="43"/>
        <v>1.7391145147600015E-3</v>
      </c>
      <c r="L225" s="24">
        <f t="shared" ca="1" si="52"/>
        <v>3.0245192954489154E-6</v>
      </c>
      <c r="M225" s="24">
        <f t="shared" ca="1" si="44"/>
        <v>1.7052959585427626E-7</v>
      </c>
      <c r="N225" s="24">
        <f t="shared" ca="1" si="45"/>
        <v>4.6449641726085874E-5</v>
      </c>
      <c r="O225" s="24">
        <f t="shared" ca="1" si="46"/>
        <v>6.3237652084695035E-4</v>
      </c>
      <c r="P225" s="39">
        <f t="shared" ca="1" si="53"/>
        <v>-1.7391145147600015E-3</v>
      </c>
    </row>
    <row r="226" spans="4:16">
      <c r="D226" s="71">
        <f t="shared" si="42"/>
        <v>0</v>
      </c>
      <c r="E226" s="71">
        <f t="shared" si="42"/>
        <v>0</v>
      </c>
      <c r="F226" s="24">
        <f t="shared" si="47"/>
        <v>0</v>
      </c>
      <c r="G226" s="24">
        <f t="shared" si="48"/>
        <v>0</v>
      </c>
      <c r="H226" s="24">
        <f t="shared" si="49"/>
        <v>0</v>
      </c>
      <c r="I226" s="24">
        <f t="shared" si="50"/>
        <v>0</v>
      </c>
      <c r="J226" s="24">
        <f t="shared" si="51"/>
        <v>0</v>
      </c>
      <c r="K226" s="24">
        <f t="shared" ca="1" si="43"/>
        <v>1.7391145147600015E-3</v>
      </c>
      <c r="L226" s="24">
        <f t="shared" ca="1" si="52"/>
        <v>3.0245192954489154E-6</v>
      </c>
      <c r="M226" s="24">
        <f t="shared" ca="1" si="44"/>
        <v>1.7052959585427626E-7</v>
      </c>
      <c r="N226" s="24">
        <f t="shared" ca="1" si="45"/>
        <v>4.6449641726085874E-5</v>
      </c>
      <c r="O226" s="24">
        <f t="shared" ca="1" si="46"/>
        <v>6.3237652084695035E-4</v>
      </c>
      <c r="P226" s="39">
        <f t="shared" ca="1" si="53"/>
        <v>-1.7391145147600015E-3</v>
      </c>
    </row>
    <row r="227" spans="4:16">
      <c r="D227" s="71">
        <f t="shared" si="42"/>
        <v>0</v>
      </c>
      <c r="E227" s="71">
        <f t="shared" si="42"/>
        <v>0</v>
      </c>
      <c r="F227" s="24">
        <f t="shared" si="47"/>
        <v>0</v>
      </c>
      <c r="G227" s="24">
        <f t="shared" si="48"/>
        <v>0</v>
      </c>
      <c r="H227" s="24">
        <f t="shared" si="49"/>
        <v>0</v>
      </c>
      <c r="I227" s="24">
        <f t="shared" si="50"/>
        <v>0</v>
      </c>
      <c r="J227" s="24">
        <f t="shared" si="51"/>
        <v>0</v>
      </c>
      <c r="K227" s="24">
        <f t="shared" ca="1" si="43"/>
        <v>1.7391145147600015E-3</v>
      </c>
      <c r="L227" s="24">
        <f t="shared" ca="1" si="52"/>
        <v>3.0245192954489154E-6</v>
      </c>
      <c r="M227" s="24">
        <f t="shared" ca="1" si="44"/>
        <v>1.7052959585427626E-7</v>
      </c>
      <c r="N227" s="24">
        <f t="shared" ca="1" si="45"/>
        <v>4.6449641726085874E-5</v>
      </c>
      <c r="O227" s="24">
        <f t="shared" ca="1" si="46"/>
        <v>6.3237652084695035E-4</v>
      </c>
      <c r="P227" s="39">
        <f t="shared" ca="1" si="53"/>
        <v>-1.7391145147600015E-3</v>
      </c>
    </row>
    <row r="228" spans="4:16">
      <c r="D228" s="71">
        <f t="shared" si="42"/>
        <v>0</v>
      </c>
      <c r="E228" s="71">
        <f t="shared" si="42"/>
        <v>0</v>
      </c>
      <c r="F228" s="24">
        <f t="shared" si="47"/>
        <v>0</v>
      </c>
      <c r="G228" s="24">
        <f t="shared" si="48"/>
        <v>0</v>
      </c>
      <c r="H228" s="24">
        <f t="shared" si="49"/>
        <v>0</v>
      </c>
      <c r="I228" s="24">
        <f t="shared" si="50"/>
        <v>0</v>
      </c>
      <c r="J228" s="24">
        <f t="shared" si="51"/>
        <v>0</v>
      </c>
      <c r="K228" s="24">
        <f t="shared" ca="1" si="43"/>
        <v>1.7391145147600015E-3</v>
      </c>
      <c r="L228" s="24">
        <f t="shared" ca="1" si="52"/>
        <v>3.0245192954489154E-6</v>
      </c>
      <c r="M228" s="24">
        <f t="shared" ca="1" si="44"/>
        <v>1.7052959585427626E-7</v>
      </c>
      <c r="N228" s="24">
        <f t="shared" ca="1" si="45"/>
        <v>4.6449641726085874E-5</v>
      </c>
      <c r="O228" s="24">
        <f t="shared" ca="1" si="46"/>
        <v>6.3237652084695035E-4</v>
      </c>
      <c r="P228" s="39">
        <f t="shared" ca="1" si="53"/>
        <v>-1.7391145147600015E-3</v>
      </c>
    </row>
    <row r="229" spans="4:16">
      <c r="D229" s="71">
        <f t="shared" si="42"/>
        <v>0</v>
      </c>
      <c r="E229" s="71">
        <f t="shared" si="42"/>
        <v>0</v>
      </c>
      <c r="F229" s="24">
        <f t="shared" si="47"/>
        <v>0</v>
      </c>
      <c r="G229" s="24">
        <f t="shared" si="48"/>
        <v>0</v>
      </c>
      <c r="H229" s="24">
        <f t="shared" si="49"/>
        <v>0</v>
      </c>
      <c r="I229" s="24">
        <f t="shared" si="50"/>
        <v>0</v>
      </c>
      <c r="J229" s="24">
        <f t="shared" si="51"/>
        <v>0</v>
      </c>
      <c r="K229" s="24">
        <f t="shared" ca="1" si="43"/>
        <v>1.7391145147600015E-3</v>
      </c>
      <c r="L229" s="24">
        <f t="shared" ca="1" si="52"/>
        <v>3.0245192954489154E-6</v>
      </c>
      <c r="M229" s="24">
        <f t="shared" ca="1" si="44"/>
        <v>1.7052959585427626E-7</v>
      </c>
      <c r="N229" s="24">
        <f t="shared" ca="1" si="45"/>
        <v>4.6449641726085874E-5</v>
      </c>
      <c r="O229" s="24">
        <f t="shared" ca="1" si="46"/>
        <v>6.3237652084695035E-4</v>
      </c>
      <c r="P229" s="39">
        <f t="shared" ca="1" si="53"/>
        <v>-1.7391145147600015E-3</v>
      </c>
    </row>
    <row r="230" spans="4:16">
      <c r="D230" s="71">
        <f t="shared" si="42"/>
        <v>0</v>
      </c>
      <c r="E230" s="71">
        <f t="shared" si="42"/>
        <v>0</v>
      </c>
      <c r="F230" s="24">
        <f t="shared" si="47"/>
        <v>0</v>
      </c>
      <c r="G230" s="24">
        <f t="shared" si="48"/>
        <v>0</v>
      </c>
      <c r="H230" s="24">
        <f t="shared" si="49"/>
        <v>0</v>
      </c>
      <c r="I230" s="24">
        <f t="shared" si="50"/>
        <v>0</v>
      </c>
      <c r="J230" s="24">
        <f t="shared" si="51"/>
        <v>0</v>
      </c>
      <c r="K230" s="24">
        <f t="shared" ca="1" si="43"/>
        <v>1.7391145147600015E-3</v>
      </c>
      <c r="L230" s="24">
        <f t="shared" ca="1" si="52"/>
        <v>3.0245192954489154E-6</v>
      </c>
      <c r="M230" s="24">
        <f t="shared" ca="1" si="44"/>
        <v>1.7052959585427626E-7</v>
      </c>
      <c r="N230" s="24">
        <f t="shared" ca="1" si="45"/>
        <v>4.6449641726085874E-5</v>
      </c>
      <c r="O230" s="24">
        <f t="shared" ca="1" si="46"/>
        <v>6.3237652084695035E-4</v>
      </c>
      <c r="P230" s="39">
        <f t="shared" ca="1" si="53"/>
        <v>-1.7391145147600015E-3</v>
      </c>
    </row>
    <row r="231" spans="4:16">
      <c r="D231" s="71">
        <f t="shared" si="42"/>
        <v>0</v>
      </c>
      <c r="E231" s="71">
        <f t="shared" si="42"/>
        <v>0</v>
      </c>
      <c r="F231" s="24">
        <f t="shared" si="47"/>
        <v>0</v>
      </c>
      <c r="G231" s="24">
        <f t="shared" si="48"/>
        <v>0</v>
      </c>
      <c r="H231" s="24">
        <f t="shared" si="49"/>
        <v>0</v>
      </c>
      <c r="I231" s="24">
        <f t="shared" si="50"/>
        <v>0</v>
      </c>
      <c r="J231" s="24">
        <f t="shared" si="51"/>
        <v>0</v>
      </c>
      <c r="K231" s="24">
        <f t="shared" ca="1" si="43"/>
        <v>1.7391145147600015E-3</v>
      </c>
      <c r="L231" s="24">
        <f t="shared" ca="1" si="52"/>
        <v>3.0245192954489154E-6</v>
      </c>
      <c r="M231" s="24">
        <f t="shared" ca="1" si="44"/>
        <v>1.7052959585427626E-7</v>
      </c>
      <c r="N231" s="24">
        <f t="shared" ca="1" si="45"/>
        <v>4.6449641726085874E-5</v>
      </c>
      <c r="O231" s="24">
        <f t="shared" ca="1" si="46"/>
        <v>6.3237652084695035E-4</v>
      </c>
      <c r="P231" s="39">
        <f t="shared" ca="1" si="53"/>
        <v>-1.7391145147600015E-3</v>
      </c>
    </row>
    <row r="232" spans="4:16">
      <c r="D232" s="71">
        <f t="shared" si="42"/>
        <v>0</v>
      </c>
      <c r="E232" s="71">
        <f t="shared" si="42"/>
        <v>0</v>
      </c>
      <c r="F232" s="24">
        <f t="shared" si="47"/>
        <v>0</v>
      </c>
      <c r="G232" s="24">
        <f t="shared" si="48"/>
        <v>0</v>
      </c>
      <c r="H232" s="24">
        <f t="shared" si="49"/>
        <v>0</v>
      </c>
      <c r="I232" s="24">
        <f t="shared" si="50"/>
        <v>0</v>
      </c>
      <c r="J232" s="24">
        <f t="shared" si="51"/>
        <v>0</v>
      </c>
      <c r="K232" s="24">
        <f t="shared" ca="1" si="43"/>
        <v>1.7391145147600015E-3</v>
      </c>
      <c r="L232" s="24">
        <f t="shared" ca="1" si="52"/>
        <v>3.0245192954489154E-6</v>
      </c>
      <c r="M232" s="24">
        <f t="shared" ca="1" si="44"/>
        <v>1.7052959585427626E-7</v>
      </c>
      <c r="N232" s="24">
        <f t="shared" ca="1" si="45"/>
        <v>4.6449641726085874E-5</v>
      </c>
      <c r="O232" s="24">
        <f t="shared" ca="1" si="46"/>
        <v>6.3237652084695035E-4</v>
      </c>
      <c r="P232" s="39">
        <f t="shared" ca="1" si="53"/>
        <v>-1.7391145147600015E-3</v>
      </c>
    </row>
    <row r="233" spans="4:16">
      <c r="D233" s="71">
        <f t="shared" si="42"/>
        <v>0</v>
      </c>
      <c r="E233" s="71">
        <f t="shared" si="42"/>
        <v>0</v>
      </c>
      <c r="F233" s="24">
        <f t="shared" si="47"/>
        <v>0</v>
      </c>
      <c r="G233" s="24">
        <f t="shared" si="48"/>
        <v>0</v>
      </c>
      <c r="H233" s="24">
        <f t="shared" si="49"/>
        <v>0</v>
      </c>
      <c r="I233" s="24">
        <f t="shared" si="50"/>
        <v>0</v>
      </c>
      <c r="J233" s="24">
        <f t="shared" si="51"/>
        <v>0</v>
      </c>
      <c r="K233" s="24">
        <f t="shared" ca="1" si="43"/>
        <v>1.7391145147600015E-3</v>
      </c>
      <c r="L233" s="24">
        <f t="shared" ca="1" si="52"/>
        <v>3.0245192954489154E-6</v>
      </c>
      <c r="M233" s="24">
        <f t="shared" ca="1" si="44"/>
        <v>1.7052959585427626E-7</v>
      </c>
      <c r="N233" s="24">
        <f t="shared" ca="1" si="45"/>
        <v>4.6449641726085874E-5</v>
      </c>
      <c r="O233" s="24">
        <f t="shared" ca="1" si="46"/>
        <v>6.3237652084695035E-4</v>
      </c>
      <c r="P233" s="39">
        <f t="shared" ca="1" si="53"/>
        <v>-1.7391145147600015E-3</v>
      </c>
    </row>
    <row r="234" spans="4:16">
      <c r="D234" s="71">
        <f t="shared" si="42"/>
        <v>0</v>
      </c>
      <c r="E234" s="71">
        <f t="shared" si="42"/>
        <v>0</v>
      </c>
      <c r="F234" s="24">
        <f t="shared" si="47"/>
        <v>0</v>
      </c>
      <c r="G234" s="24">
        <f t="shared" si="48"/>
        <v>0</v>
      </c>
      <c r="H234" s="24">
        <f t="shared" si="49"/>
        <v>0</v>
      </c>
      <c r="I234" s="24">
        <f t="shared" si="50"/>
        <v>0</v>
      </c>
      <c r="J234" s="24">
        <f t="shared" si="51"/>
        <v>0</v>
      </c>
      <c r="K234" s="24">
        <f t="shared" ca="1" si="43"/>
        <v>1.7391145147600015E-3</v>
      </c>
      <c r="L234" s="24">
        <f t="shared" ca="1" si="52"/>
        <v>3.0245192954489154E-6</v>
      </c>
      <c r="M234" s="24">
        <f t="shared" ca="1" si="44"/>
        <v>1.7052959585427626E-7</v>
      </c>
      <c r="N234" s="24">
        <f t="shared" ca="1" si="45"/>
        <v>4.6449641726085874E-5</v>
      </c>
      <c r="O234" s="24">
        <f t="shared" ca="1" si="46"/>
        <v>6.3237652084695035E-4</v>
      </c>
      <c r="P234" s="39">
        <f t="shared" ca="1" si="53"/>
        <v>-1.7391145147600015E-3</v>
      </c>
    </row>
    <row r="235" spans="4:16">
      <c r="D235" s="71">
        <f t="shared" si="42"/>
        <v>0</v>
      </c>
      <c r="E235" s="71">
        <f t="shared" si="42"/>
        <v>0</v>
      </c>
      <c r="F235" s="24">
        <f t="shared" si="47"/>
        <v>0</v>
      </c>
      <c r="G235" s="24">
        <f t="shared" si="48"/>
        <v>0</v>
      </c>
      <c r="H235" s="24">
        <f t="shared" si="49"/>
        <v>0</v>
      </c>
      <c r="I235" s="24">
        <f t="shared" si="50"/>
        <v>0</v>
      </c>
      <c r="J235" s="24">
        <f t="shared" si="51"/>
        <v>0</v>
      </c>
      <c r="K235" s="24">
        <f t="shared" ca="1" si="43"/>
        <v>1.7391145147600015E-3</v>
      </c>
      <c r="L235" s="24">
        <f t="shared" ca="1" si="52"/>
        <v>3.0245192954489154E-6</v>
      </c>
      <c r="M235" s="24">
        <f t="shared" ca="1" si="44"/>
        <v>1.7052959585427626E-7</v>
      </c>
      <c r="N235" s="24">
        <f t="shared" ca="1" si="45"/>
        <v>4.6449641726085874E-5</v>
      </c>
      <c r="O235" s="24">
        <f t="shared" ca="1" si="46"/>
        <v>6.3237652084695035E-4</v>
      </c>
      <c r="P235" s="39">
        <f t="shared" ca="1" si="53"/>
        <v>-1.7391145147600015E-3</v>
      </c>
    </row>
    <row r="236" spans="4:16">
      <c r="D236" s="71">
        <f t="shared" si="42"/>
        <v>0</v>
      </c>
      <c r="E236" s="71">
        <f t="shared" si="42"/>
        <v>0</v>
      </c>
      <c r="F236" s="24">
        <f t="shared" si="47"/>
        <v>0</v>
      </c>
      <c r="G236" s="24">
        <f t="shared" si="48"/>
        <v>0</v>
      </c>
      <c r="H236" s="24">
        <f t="shared" si="49"/>
        <v>0</v>
      </c>
      <c r="I236" s="24">
        <f t="shared" si="50"/>
        <v>0</v>
      </c>
      <c r="J236" s="24">
        <f t="shared" si="51"/>
        <v>0</v>
      </c>
      <c r="K236" s="24">
        <f t="shared" ca="1" si="43"/>
        <v>1.7391145147600015E-3</v>
      </c>
      <c r="L236" s="24">
        <f t="shared" ca="1" si="52"/>
        <v>3.0245192954489154E-6</v>
      </c>
      <c r="M236" s="24">
        <f t="shared" ca="1" si="44"/>
        <v>1.7052959585427626E-7</v>
      </c>
      <c r="N236" s="24">
        <f t="shared" ca="1" si="45"/>
        <v>4.6449641726085874E-5</v>
      </c>
      <c r="O236" s="24">
        <f t="shared" ca="1" si="46"/>
        <v>6.3237652084695035E-4</v>
      </c>
      <c r="P236" s="39">
        <f t="shared" ca="1" si="53"/>
        <v>-1.7391145147600015E-3</v>
      </c>
    </row>
    <row r="237" spans="4:16">
      <c r="D237" s="71">
        <f t="shared" si="42"/>
        <v>0</v>
      </c>
      <c r="E237" s="71">
        <f t="shared" si="42"/>
        <v>0</v>
      </c>
      <c r="F237" s="24">
        <f t="shared" si="47"/>
        <v>0</v>
      </c>
      <c r="G237" s="24">
        <f t="shared" si="48"/>
        <v>0</v>
      </c>
      <c r="H237" s="24">
        <f t="shared" si="49"/>
        <v>0</v>
      </c>
      <c r="I237" s="24">
        <f t="shared" si="50"/>
        <v>0</v>
      </c>
      <c r="J237" s="24">
        <f t="shared" si="51"/>
        <v>0</v>
      </c>
      <c r="K237" s="24">
        <f t="shared" ca="1" si="43"/>
        <v>1.7391145147600015E-3</v>
      </c>
      <c r="L237" s="24">
        <f t="shared" ca="1" si="52"/>
        <v>3.0245192954489154E-6</v>
      </c>
      <c r="M237" s="24">
        <f t="shared" ca="1" si="44"/>
        <v>1.7052959585427626E-7</v>
      </c>
      <c r="N237" s="24">
        <f t="shared" ca="1" si="45"/>
        <v>4.6449641726085874E-5</v>
      </c>
      <c r="O237" s="24">
        <f t="shared" ca="1" si="46"/>
        <v>6.3237652084695035E-4</v>
      </c>
      <c r="P237" s="39">
        <f t="shared" ca="1" si="53"/>
        <v>-1.7391145147600015E-3</v>
      </c>
    </row>
    <row r="238" spans="4:16">
      <c r="D238" s="71">
        <f t="shared" si="42"/>
        <v>0</v>
      </c>
      <c r="E238" s="71">
        <f t="shared" si="42"/>
        <v>0</v>
      </c>
      <c r="F238" s="24">
        <f t="shared" si="47"/>
        <v>0</v>
      </c>
      <c r="G238" s="24">
        <f t="shared" si="48"/>
        <v>0</v>
      </c>
      <c r="H238" s="24">
        <f t="shared" si="49"/>
        <v>0</v>
      </c>
      <c r="I238" s="24">
        <f t="shared" si="50"/>
        <v>0</v>
      </c>
      <c r="J238" s="24">
        <f t="shared" si="51"/>
        <v>0</v>
      </c>
      <c r="K238" s="24">
        <f t="shared" ca="1" si="43"/>
        <v>1.7391145147600015E-3</v>
      </c>
      <c r="L238" s="24">
        <f t="shared" ca="1" si="52"/>
        <v>3.0245192954489154E-6</v>
      </c>
      <c r="M238" s="24">
        <f t="shared" ca="1" si="44"/>
        <v>1.7052959585427626E-7</v>
      </c>
      <c r="N238" s="24">
        <f t="shared" ca="1" si="45"/>
        <v>4.6449641726085874E-5</v>
      </c>
      <c r="O238" s="24">
        <f t="shared" ca="1" si="46"/>
        <v>6.3237652084695035E-4</v>
      </c>
      <c r="P238" s="39">
        <f t="shared" ca="1" si="53"/>
        <v>-1.7391145147600015E-3</v>
      </c>
    </row>
    <row r="239" spans="4:16">
      <c r="D239" s="71">
        <f t="shared" si="42"/>
        <v>0</v>
      </c>
      <c r="E239" s="71">
        <f t="shared" si="42"/>
        <v>0</v>
      </c>
      <c r="F239" s="24">
        <f t="shared" si="47"/>
        <v>0</v>
      </c>
      <c r="G239" s="24">
        <f t="shared" si="48"/>
        <v>0</v>
      </c>
      <c r="H239" s="24">
        <f t="shared" si="49"/>
        <v>0</v>
      </c>
      <c r="I239" s="24">
        <f t="shared" si="50"/>
        <v>0</v>
      </c>
      <c r="J239" s="24">
        <f t="shared" si="51"/>
        <v>0</v>
      </c>
      <c r="K239" s="24">
        <f t="shared" ca="1" si="43"/>
        <v>1.7391145147600015E-3</v>
      </c>
      <c r="L239" s="24">
        <f t="shared" ca="1" si="52"/>
        <v>3.0245192954489154E-6</v>
      </c>
      <c r="M239" s="24">
        <f t="shared" ca="1" si="44"/>
        <v>1.7052959585427626E-7</v>
      </c>
      <c r="N239" s="24">
        <f t="shared" ca="1" si="45"/>
        <v>4.6449641726085874E-5</v>
      </c>
      <c r="O239" s="24">
        <f t="shared" ca="1" si="46"/>
        <v>6.3237652084695035E-4</v>
      </c>
      <c r="P239" s="39">
        <f t="shared" ca="1" si="53"/>
        <v>-1.7391145147600015E-3</v>
      </c>
    </row>
    <row r="240" spans="4:16">
      <c r="D240" s="71">
        <f t="shared" si="42"/>
        <v>0</v>
      </c>
      <c r="E240" s="71">
        <f t="shared" si="42"/>
        <v>0</v>
      </c>
      <c r="F240" s="24">
        <f t="shared" si="47"/>
        <v>0</v>
      </c>
      <c r="G240" s="24">
        <f t="shared" si="48"/>
        <v>0</v>
      </c>
      <c r="H240" s="24">
        <f t="shared" si="49"/>
        <v>0</v>
      </c>
      <c r="I240" s="24">
        <f t="shared" si="50"/>
        <v>0</v>
      </c>
      <c r="J240" s="24">
        <f t="shared" si="51"/>
        <v>0</v>
      </c>
      <c r="K240" s="24">
        <f t="shared" ca="1" si="43"/>
        <v>1.7391145147600015E-3</v>
      </c>
      <c r="L240" s="24">
        <f t="shared" ca="1" si="52"/>
        <v>3.0245192954489154E-6</v>
      </c>
      <c r="M240" s="24">
        <f t="shared" ca="1" si="44"/>
        <v>1.7052959585427626E-7</v>
      </c>
      <c r="N240" s="24">
        <f t="shared" ca="1" si="45"/>
        <v>4.6449641726085874E-5</v>
      </c>
      <c r="O240" s="24">
        <f t="shared" ca="1" si="46"/>
        <v>6.3237652084695035E-4</v>
      </c>
      <c r="P240" s="39">
        <f t="shared" ca="1" si="53"/>
        <v>-1.7391145147600015E-3</v>
      </c>
    </row>
    <row r="241" spans="4:16">
      <c r="D241" s="71">
        <f t="shared" si="42"/>
        <v>0</v>
      </c>
      <c r="E241" s="71">
        <f t="shared" si="42"/>
        <v>0</v>
      </c>
      <c r="F241" s="24">
        <f t="shared" si="47"/>
        <v>0</v>
      </c>
      <c r="G241" s="24">
        <f t="shared" si="48"/>
        <v>0</v>
      </c>
      <c r="H241" s="24">
        <f t="shared" si="49"/>
        <v>0</v>
      </c>
      <c r="I241" s="24">
        <f t="shared" si="50"/>
        <v>0</v>
      </c>
      <c r="J241" s="24">
        <f t="shared" si="51"/>
        <v>0</v>
      </c>
      <c r="K241" s="24">
        <f t="shared" ca="1" si="43"/>
        <v>1.7391145147600015E-3</v>
      </c>
      <c r="L241" s="24">
        <f t="shared" ca="1" si="52"/>
        <v>3.0245192954489154E-6</v>
      </c>
      <c r="M241" s="24">
        <f t="shared" ca="1" si="44"/>
        <v>1.7052959585427626E-7</v>
      </c>
      <c r="N241" s="24">
        <f t="shared" ca="1" si="45"/>
        <v>4.6449641726085874E-5</v>
      </c>
      <c r="O241" s="24">
        <f t="shared" ca="1" si="46"/>
        <v>6.3237652084695035E-4</v>
      </c>
      <c r="P241" s="39">
        <f t="shared" ca="1" si="53"/>
        <v>-1.7391145147600015E-3</v>
      </c>
    </row>
    <row r="242" spans="4:16">
      <c r="D242" s="71">
        <f t="shared" si="42"/>
        <v>0</v>
      </c>
      <c r="E242" s="71">
        <f t="shared" si="42"/>
        <v>0</v>
      </c>
      <c r="F242" s="24">
        <f t="shared" si="47"/>
        <v>0</v>
      </c>
      <c r="G242" s="24">
        <f t="shared" si="48"/>
        <v>0</v>
      </c>
      <c r="H242" s="24">
        <f t="shared" si="49"/>
        <v>0</v>
      </c>
      <c r="I242" s="24">
        <f t="shared" si="50"/>
        <v>0</v>
      </c>
      <c r="J242" s="24">
        <f t="shared" si="51"/>
        <v>0</v>
      </c>
      <c r="K242" s="24">
        <f t="shared" ca="1" si="43"/>
        <v>1.7391145147600015E-3</v>
      </c>
      <c r="L242" s="24">
        <f t="shared" ca="1" si="52"/>
        <v>3.0245192954489154E-6</v>
      </c>
      <c r="M242" s="24">
        <f t="shared" ca="1" si="44"/>
        <v>1.7052959585427626E-7</v>
      </c>
      <c r="N242" s="24">
        <f t="shared" ca="1" si="45"/>
        <v>4.6449641726085874E-5</v>
      </c>
      <c r="O242" s="24">
        <f t="shared" ca="1" si="46"/>
        <v>6.3237652084695035E-4</v>
      </c>
      <c r="P242" s="39">
        <f t="shared" ca="1" si="53"/>
        <v>-1.7391145147600015E-3</v>
      </c>
    </row>
    <row r="243" spans="4:16">
      <c r="D243" s="71">
        <f t="shared" si="42"/>
        <v>0</v>
      </c>
      <c r="E243" s="71">
        <f t="shared" si="42"/>
        <v>0</v>
      </c>
      <c r="F243" s="24">
        <f t="shared" si="47"/>
        <v>0</v>
      </c>
      <c r="G243" s="24">
        <f t="shared" si="48"/>
        <v>0</v>
      </c>
      <c r="H243" s="24">
        <f t="shared" si="49"/>
        <v>0</v>
      </c>
      <c r="I243" s="24">
        <f t="shared" si="50"/>
        <v>0</v>
      </c>
      <c r="J243" s="24">
        <f t="shared" si="51"/>
        <v>0</v>
      </c>
      <c r="K243" s="24">
        <f t="shared" ca="1" si="43"/>
        <v>1.7391145147600015E-3</v>
      </c>
      <c r="L243" s="24">
        <f t="shared" ca="1" si="52"/>
        <v>3.0245192954489154E-6</v>
      </c>
      <c r="M243" s="24">
        <f t="shared" ca="1" si="44"/>
        <v>1.7052959585427626E-7</v>
      </c>
      <c r="N243" s="24">
        <f t="shared" ca="1" si="45"/>
        <v>4.6449641726085874E-5</v>
      </c>
      <c r="O243" s="24">
        <f t="shared" ca="1" si="46"/>
        <v>6.3237652084695035E-4</v>
      </c>
      <c r="P243" s="39">
        <f t="shared" ca="1" si="53"/>
        <v>-1.7391145147600015E-3</v>
      </c>
    </row>
    <row r="244" spans="4:16">
      <c r="D244" s="71">
        <f t="shared" si="42"/>
        <v>0</v>
      </c>
      <c r="E244" s="71">
        <f t="shared" si="42"/>
        <v>0</v>
      </c>
      <c r="F244" s="24">
        <f t="shared" si="47"/>
        <v>0</v>
      </c>
      <c r="G244" s="24">
        <f t="shared" si="48"/>
        <v>0</v>
      </c>
      <c r="H244" s="24">
        <f t="shared" si="49"/>
        <v>0</v>
      </c>
      <c r="I244" s="24">
        <f t="shared" si="50"/>
        <v>0</v>
      </c>
      <c r="J244" s="24">
        <f t="shared" si="51"/>
        <v>0</v>
      </c>
      <c r="K244" s="24">
        <f t="shared" ca="1" si="43"/>
        <v>1.7391145147600015E-3</v>
      </c>
      <c r="L244" s="24">
        <f t="shared" ca="1" si="52"/>
        <v>3.0245192954489154E-6</v>
      </c>
      <c r="M244" s="24">
        <f t="shared" ca="1" si="44"/>
        <v>1.7052959585427626E-7</v>
      </c>
      <c r="N244" s="24">
        <f t="shared" ca="1" si="45"/>
        <v>4.6449641726085874E-5</v>
      </c>
      <c r="O244" s="24">
        <f t="shared" ca="1" si="46"/>
        <v>6.3237652084695035E-4</v>
      </c>
      <c r="P244" s="39">
        <f t="shared" ca="1" si="53"/>
        <v>-1.7391145147600015E-3</v>
      </c>
    </row>
    <row r="245" spans="4:16">
      <c r="D245" s="71">
        <f t="shared" si="42"/>
        <v>0</v>
      </c>
      <c r="E245" s="71">
        <f t="shared" si="42"/>
        <v>0</v>
      </c>
      <c r="F245" s="24">
        <f t="shared" si="47"/>
        <v>0</v>
      </c>
      <c r="G245" s="24">
        <f t="shared" si="48"/>
        <v>0</v>
      </c>
      <c r="H245" s="24">
        <f t="shared" si="49"/>
        <v>0</v>
      </c>
      <c r="I245" s="24">
        <f t="shared" si="50"/>
        <v>0</v>
      </c>
      <c r="J245" s="24">
        <f t="shared" si="51"/>
        <v>0</v>
      </c>
      <c r="K245" s="24">
        <f t="shared" ca="1" si="43"/>
        <v>1.7391145147600015E-3</v>
      </c>
      <c r="L245" s="24">
        <f t="shared" ca="1" si="52"/>
        <v>3.0245192954489154E-6</v>
      </c>
      <c r="M245" s="24">
        <f t="shared" ca="1" si="44"/>
        <v>1.7052959585427626E-7</v>
      </c>
      <c r="N245" s="24">
        <f t="shared" ca="1" si="45"/>
        <v>4.6449641726085874E-5</v>
      </c>
      <c r="O245" s="24">
        <f t="shared" ca="1" si="46"/>
        <v>6.3237652084695035E-4</v>
      </c>
      <c r="P245" s="39">
        <f t="shared" ca="1" si="53"/>
        <v>-1.7391145147600015E-3</v>
      </c>
    </row>
    <row r="246" spans="4:16">
      <c r="D246" s="71">
        <f t="shared" si="42"/>
        <v>0</v>
      </c>
      <c r="E246" s="71">
        <f t="shared" si="42"/>
        <v>0</v>
      </c>
      <c r="F246" s="24">
        <f t="shared" si="47"/>
        <v>0</v>
      </c>
      <c r="G246" s="24">
        <f t="shared" si="48"/>
        <v>0</v>
      </c>
      <c r="H246" s="24">
        <f t="shared" si="49"/>
        <v>0</v>
      </c>
      <c r="I246" s="24">
        <f t="shared" si="50"/>
        <v>0</v>
      </c>
      <c r="J246" s="24">
        <f t="shared" si="51"/>
        <v>0</v>
      </c>
      <c r="K246" s="24">
        <f t="shared" ca="1" si="43"/>
        <v>1.7391145147600015E-3</v>
      </c>
      <c r="L246" s="24">
        <f t="shared" ca="1" si="52"/>
        <v>3.0245192954489154E-6</v>
      </c>
      <c r="M246" s="24">
        <f t="shared" ca="1" si="44"/>
        <v>1.7052959585427626E-7</v>
      </c>
      <c r="N246" s="24">
        <f t="shared" ca="1" si="45"/>
        <v>4.6449641726085874E-5</v>
      </c>
      <c r="O246" s="24">
        <f t="shared" ca="1" si="46"/>
        <v>6.3237652084695035E-4</v>
      </c>
      <c r="P246" s="39">
        <f t="shared" ca="1" si="53"/>
        <v>-1.7391145147600015E-3</v>
      </c>
    </row>
    <row r="247" spans="4:16">
      <c r="D247" s="71">
        <f t="shared" si="42"/>
        <v>0</v>
      </c>
      <c r="E247" s="71">
        <f t="shared" si="42"/>
        <v>0</v>
      </c>
      <c r="F247" s="24">
        <f t="shared" si="47"/>
        <v>0</v>
      </c>
      <c r="G247" s="24">
        <f t="shared" si="48"/>
        <v>0</v>
      </c>
      <c r="H247" s="24">
        <f t="shared" si="49"/>
        <v>0</v>
      </c>
      <c r="I247" s="24">
        <f t="shared" si="50"/>
        <v>0</v>
      </c>
      <c r="J247" s="24">
        <f t="shared" si="51"/>
        <v>0</v>
      </c>
      <c r="K247" s="24">
        <f t="shared" ca="1" si="43"/>
        <v>1.7391145147600015E-3</v>
      </c>
      <c r="L247" s="24">
        <f t="shared" ca="1" si="52"/>
        <v>3.0245192954489154E-6</v>
      </c>
      <c r="M247" s="24">
        <f t="shared" ca="1" si="44"/>
        <v>1.7052959585427626E-7</v>
      </c>
      <c r="N247" s="24">
        <f t="shared" ca="1" si="45"/>
        <v>4.6449641726085874E-5</v>
      </c>
      <c r="O247" s="24">
        <f t="shared" ca="1" si="46"/>
        <v>6.3237652084695035E-4</v>
      </c>
      <c r="P247" s="39">
        <f t="shared" ca="1" si="53"/>
        <v>-1.7391145147600015E-3</v>
      </c>
    </row>
    <row r="248" spans="4:16">
      <c r="D248" s="71">
        <f t="shared" si="42"/>
        <v>0</v>
      </c>
      <c r="E248" s="71">
        <f t="shared" si="42"/>
        <v>0</v>
      </c>
      <c r="F248" s="24">
        <f t="shared" si="47"/>
        <v>0</v>
      </c>
      <c r="G248" s="24">
        <f t="shared" si="48"/>
        <v>0</v>
      </c>
      <c r="H248" s="24">
        <f t="shared" si="49"/>
        <v>0</v>
      </c>
      <c r="I248" s="24">
        <f t="shared" si="50"/>
        <v>0</v>
      </c>
      <c r="J248" s="24">
        <f t="shared" si="51"/>
        <v>0</v>
      </c>
      <c r="K248" s="24">
        <f t="shared" ca="1" si="43"/>
        <v>1.7391145147600015E-3</v>
      </c>
      <c r="L248" s="24">
        <f t="shared" ca="1" si="52"/>
        <v>3.0245192954489154E-6</v>
      </c>
      <c r="M248" s="24">
        <f t="shared" ca="1" si="44"/>
        <v>1.7052959585427626E-7</v>
      </c>
      <c r="N248" s="24">
        <f t="shared" ca="1" si="45"/>
        <v>4.6449641726085874E-5</v>
      </c>
      <c r="O248" s="24">
        <f t="shared" ca="1" si="46"/>
        <v>6.3237652084695035E-4</v>
      </c>
      <c r="P248" s="39">
        <f t="shared" ca="1" si="53"/>
        <v>-1.7391145147600015E-3</v>
      </c>
    </row>
    <row r="249" spans="4:16">
      <c r="D249" s="71">
        <f t="shared" si="42"/>
        <v>0</v>
      </c>
      <c r="E249" s="71">
        <f t="shared" si="42"/>
        <v>0</v>
      </c>
      <c r="F249" s="24">
        <f t="shared" si="47"/>
        <v>0</v>
      </c>
      <c r="G249" s="24">
        <f t="shared" si="48"/>
        <v>0</v>
      </c>
      <c r="H249" s="24">
        <f t="shared" si="49"/>
        <v>0</v>
      </c>
      <c r="I249" s="24">
        <f t="shared" si="50"/>
        <v>0</v>
      </c>
      <c r="J249" s="24">
        <f t="shared" si="51"/>
        <v>0</v>
      </c>
      <c r="K249" s="24">
        <f t="shared" ca="1" si="43"/>
        <v>1.7391145147600015E-3</v>
      </c>
      <c r="L249" s="24">
        <f t="shared" ca="1" si="52"/>
        <v>3.0245192954489154E-6</v>
      </c>
      <c r="M249" s="24">
        <f t="shared" ca="1" si="44"/>
        <v>1.7052959585427626E-7</v>
      </c>
      <c r="N249" s="24">
        <f t="shared" ca="1" si="45"/>
        <v>4.6449641726085874E-5</v>
      </c>
      <c r="O249" s="24">
        <f t="shared" ca="1" si="46"/>
        <v>6.3237652084695035E-4</v>
      </c>
      <c r="P249" s="39">
        <f t="shared" ca="1" si="53"/>
        <v>-1.7391145147600015E-3</v>
      </c>
    </row>
    <row r="250" spans="4:16">
      <c r="D250" s="71">
        <f t="shared" si="42"/>
        <v>0</v>
      </c>
      <c r="E250" s="71">
        <f t="shared" si="42"/>
        <v>0</v>
      </c>
      <c r="F250" s="24">
        <f t="shared" si="47"/>
        <v>0</v>
      </c>
      <c r="G250" s="24">
        <f t="shared" si="48"/>
        <v>0</v>
      </c>
      <c r="H250" s="24">
        <f t="shared" si="49"/>
        <v>0</v>
      </c>
      <c r="I250" s="24">
        <f t="shared" si="50"/>
        <v>0</v>
      </c>
      <c r="J250" s="24">
        <f t="shared" si="51"/>
        <v>0</v>
      </c>
      <c r="K250" s="24">
        <f t="shared" ca="1" si="43"/>
        <v>1.7391145147600015E-3</v>
      </c>
      <c r="L250" s="24">
        <f t="shared" ca="1" si="52"/>
        <v>3.0245192954489154E-6</v>
      </c>
      <c r="M250" s="24">
        <f t="shared" ca="1" si="44"/>
        <v>1.7052959585427626E-7</v>
      </c>
      <c r="N250" s="24">
        <f t="shared" ca="1" si="45"/>
        <v>4.6449641726085874E-5</v>
      </c>
      <c r="O250" s="24">
        <f t="shared" ca="1" si="46"/>
        <v>6.3237652084695035E-4</v>
      </c>
      <c r="P250" s="39">
        <f t="shared" ca="1" si="53"/>
        <v>-1.7391145147600015E-3</v>
      </c>
    </row>
    <row r="251" spans="4:16">
      <c r="D251" s="71">
        <f t="shared" si="42"/>
        <v>0</v>
      </c>
      <c r="E251" s="71">
        <f t="shared" si="42"/>
        <v>0</v>
      </c>
      <c r="F251" s="24">
        <f t="shared" si="47"/>
        <v>0</v>
      </c>
      <c r="G251" s="24">
        <f t="shared" si="48"/>
        <v>0</v>
      </c>
      <c r="H251" s="24">
        <f t="shared" si="49"/>
        <v>0</v>
      </c>
      <c r="I251" s="24">
        <f t="shared" si="50"/>
        <v>0</v>
      </c>
      <c r="J251" s="24">
        <f t="shared" si="51"/>
        <v>0</v>
      </c>
      <c r="K251" s="24">
        <f t="shared" ca="1" si="43"/>
        <v>1.7391145147600015E-3</v>
      </c>
      <c r="L251" s="24">
        <f t="shared" ca="1" si="52"/>
        <v>3.0245192954489154E-6</v>
      </c>
      <c r="M251" s="24">
        <f t="shared" ca="1" si="44"/>
        <v>1.7052959585427626E-7</v>
      </c>
      <c r="N251" s="24">
        <f t="shared" ca="1" si="45"/>
        <v>4.6449641726085874E-5</v>
      </c>
      <c r="O251" s="24">
        <f t="shared" ca="1" si="46"/>
        <v>6.3237652084695035E-4</v>
      </c>
      <c r="P251" s="39">
        <f t="shared" ca="1" si="53"/>
        <v>-1.7391145147600015E-3</v>
      </c>
    </row>
    <row r="252" spans="4:16">
      <c r="D252" s="71">
        <f t="shared" si="42"/>
        <v>0</v>
      </c>
      <c r="E252" s="71">
        <f t="shared" si="42"/>
        <v>0</v>
      </c>
      <c r="F252" s="24">
        <f t="shared" si="47"/>
        <v>0</v>
      </c>
      <c r="G252" s="24">
        <f t="shared" si="48"/>
        <v>0</v>
      </c>
      <c r="H252" s="24">
        <f t="shared" si="49"/>
        <v>0</v>
      </c>
      <c r="I252" s="24">
        <f t="shared" si="50"/>
        <v>0</v>
      </c>
      <c r="J252" s="24">
        <f t="shared" si="51"/>
        <v>0</v>
      </c>
      <c r="K252" s="24">
        <f t="shared" ca="1" si="43"/>
        <v>1.7391145147600015E-3</v>
      </c>
      <c r="L252" s="24">
        <f t="shared" ca="1" si="52"/>
        <v>3.0245192954489154E-6</v>
      </c>
      <c r="M252" s="24">
        <f t="shared" ca="1" si="44"/>
        <v>1.7052959585427626E-7</v>
      </c>
      <c r="N252" s="24">
        <f t="shared" ca="1" si="45"/>
        <v>4.6449641726085874E-5</v>
      </c>
      <c r="O252" s="24">
        <f t="shared" ca="1" si="46"/>
        <v>6.3237652084695035E-4</v>
      </c>
      <c r="P252" s="39">
        <f t="shared" ca="1" si="53"/>
        <v>-1.7391145147600015E-3</v>
      </c>
    </row>
    <row r="253" spans="4:16">
      <c r="D253" s="71">
        <f t="shared" si="42"/>
        <v>0</v>
      </c>
      <c r="E253" s="71">
        <f t="shared" si="42"/>
        <v>0</v>
      </c>
      <c r="F253" s="24">
        <f t="shared" si="47"/>
        <v>0</v>
      </c>
      <c r="G253" s="24">
        <f t="shared" si="48"/>
        <v>0</v>
      </c>
      <c r="H253" s="24">
        <f t="shared" si="49"/>
        <v>0</v>
      </c>
      <c r="I253" s="24">
        <f t="shared" si="50"/>
        <v>0</v>
      </c>
      <c r="J253" s="24">
        <f t="shared" si="51"/>
        <v>0</v>
      </c>
      <c r="K253" s="24">
        <f t="shared" ca="1" si="43"/>
        <v>1.7391145147600015E-3</v>
      </c>
      <c r="L253" s="24">
        <f t="shared" ca="1" si="52"/>
        <v>3.0245192954489154E-6</v>
      </c>
      <c r="M253" s="24">
        <f t="shared" ca="1" si="44"/>
        <v>1.7052959585427626E-7</v>
      </c>
      <c r="N253" s="24">
        <f t="shared" ca="1" si="45"/>
        <v>4.6449641726085874E-5</v>
      </c>
      <c r="O253" s="24">
        <f t="shared" ca="1" si="46"/>
        <v>6.3237652084695035E-4</v>
      </c>
      <c r="P253" s="39">
        <f t="shared" ca="1" si="53"/>
        <v>-1.7391145147600015E-3</v>
      </c>
    </row>
    <row r="254" spans="4:16">
      <c r="D254" s="71">
        <f t="shared" si="42"/>
        <v>0</v>
      </c>
      <c r="E254" s="71">
        <f t="shared" si="42"/>
        <v>0</v>
      </c>
      <c r="F254" s="24">
        <f t="shared" si="47"/>
        <v>0</v>
      </c>
      <c r="G254" s="24">
        <f t="shared" si="48"/>
        <v>0</v>
      </c>
      <c r="H254" s="24">
        <f t="shared" si="49"/>
        <v>0</v>
      </c>
      <c r="I254" s="24">
        <f t="shared" si="50"/>
        <v>0</v>
      </c>
      <c r="J254" s="24">
        <f t="shared" si="51"/>
        <v>0</v>
      </c>
      <c r="K254" s="24">
        <f t="shared" ca="1" si="43"/>
        <v>1.7391145147600015E-3</v>
      </c>
      <c r="L254" s="24">
        <f t="shared" ca="1" si="52"/>
        <v>3.0245192954489154E-6</v>
      </c>
      <c r="M254" s="24">
        <f t="shared" ca="1" si="44"/>
        <v>1.7052959585427626E-7</v>
      </c>
      <c r="N254" s="24">
        <f t="shared" ca="1" si="45"/>
        <v>4.6449641726085874E-5</v>
      </c>
      <c r="O254" s="24">
        <f t="shared" ca="1" si="46"/>
        <v>6.3237652084695035E-4</v>
      </c>
      <c r="P254" s="39">
        <f t="shared" ca="1" si="53"/>
        <v>-1.7391145147600015E-3</v>
      </c>
    </row>
    <row r="255" spans="4:16">
      <c r="D255" s="71">
        <f t="shared" si="42"/>
        <v>0</v>
      </c>
      <c r="E255" s="71">
        <f t="shared" si="42"/>
        <v>0</v>
      </c>
      <c r="F255" s="24">
        <f t="shared" si="47"/>
        <v>0</v>
      </c>
      <c r="G255" s="24">
        <f t="shared" si="48"/>
        <v>0</v>
      </c>
      <c r="H255" s="24">
        <f t="shared" si="49"/>
        <v>0</v>
      </c>
      <c r="I255" s="24">
        <f t="shared" si="50"/>
        <v>0</v>
      </c>
      <c r="J255" s="24">
        <f t="shared" si="51"/>
        <v>0</v>
      </c>
      <c r="K255" s="24">
        <f t="shared" ca="1" si="43"/>
        <v>1.7391145147600015E-3</v>
      </c>
      <c r="L255" s="24">
        <f t="shared" ca="1" si="52"/>
        <v>3.0245192954489154E-6</v>
      </c>
      <c r="M255" s="24">
        <f t="shared" ca="1" si="44"/>
        <v>1.7052959585427626E-7</v>
      </c>
      <c r="N255" s="24">
        <f t="shared" ca="1" si="45"/>
        <v>4.6449641726085874E-5</v>
      </c>
      <c r="O255" s="24">
        <f t="shared" ca="1" si="46"/>
        <v>6.3237652084695035E-4</v>
      </c>
      <c r="P255" s="39">
        <f t="shared" ca="1" si="53"/>
        <v>-1.7391145147600015E-3</v>
      </c>
    </row>
    <row r="256" spans="4:16">
      <c r="D256" s="71">
        <f t="shared" si="42"/>
        <v>0</v>
      </c>
      <c r="E256" s="71">
        <f t="shared" si="42"/>
        <v>0</v>
      </c>
      <c r="F256" s="24">
        <f t="shared" si="47"/>
        <v>0</v>
      </c>
      <c r="G256" s="24">
        <f t="shared" si="48"/>
        <v>0</v>
      </c>
      <c r="H256" s="24">
        <f t="shared" si="49"/>
        <v>0</v>
      </c>
      <c r="I256" s="24">
        <f t="shared" si="50"/>
        <v>0</v>
      </c>
      <c r="J256" s="24">
        <f t="shared" si="51"/>
        <v>0</v>
      </c>
      <c r="K256" s="24">
        <f t="shared" ca="1" si="43"/>
        <v>1.7391145147600015E-3</v>
      </c>
      <c r="L256" s="24">
        <f t="shared" ca="1" si="52"/>
        <v>3.0245192954489154E-6</v>
      </c>
      <c r="M256" s="24">
        <f t="shared" ca="1" si="44"/>
        <v>1.7052959585427626E-7</v>
      </c>
      <c r="N256" s="24">
        <f t="shared" ca="1" si="45"/>
        <v>4.6449641726085874E-5</v>
      </c>
      <c r="O256" s="24">
        <f t="shared" ca="1" si="46"/>
        <v>6.3237652084695035E-4</v>
      </c>
      <c r="P256" s="39">
        <f t="shared" ca="1" si="53"/>
        <v>-1.7391145147600015E-3</v>
      </c>
    </row>
    <row r="257" spans="4:16">
      <c r="D257" s="71">
        <f t="shared" si="42"/>
        <v>0</v>
      </c>
      <c r="E257" s="71">
        <f t="shared" si="42"/>
        <v>0</v>
      </c>
      <c r="F257" s="24">
        <f t="shared" si="47"/>
        <v>0</v>
      </c>
      <c r="G257" s="24">
        <f t="shared" si="48"/>
        <v>0</v>
      </c>
      <c r="H257" s="24">
        <f t="shared" si="49"/>
        <v>0</v>
      </c>
      <c r="I257" s="24">
        <f t="shared" si="50"/>
        <v>0</v>
      </c>
      <c r="J257" s="24">
        <f t="shared" si="51"/>
        <v>0</v>
      </c>
      <c r="K257" s="24">
        <f t="shared" ca="1" si="43"/>
        <v>1.7391145147600015E-3</v>
      </c>
      <c r="L257" s="24">
        <f t="shared" ca="1" si="52"/>
        <v>3.0245192954489154E-6</v>
      </c>
      <c r="M257" s="24">
        <f t="shared" ca="1" si="44"/>
        <v>1.7052959585427626E-7</v>
      </c>
      <c r="N257" s="24">
        <f t="shared" ca="1" si="45"/>
        <v>4.6449641726085874E-5</v>
      </c>
      <c r="O257" s="24">
        <f t="shared" ca="1" si="46"/>
        <v>6.3237652084695035E-4</v>
      </c>
      <c r="P257" s="39">
        <f t="shared" ca="1" si="53"/>
        <v>-1.7391145147600015E-3</v>
      </c>
    </row>
    <row r="258" spans="4:16">
      <c r="D258" s="71">
        <f t="shared" si="42"/>
        <v>0</v>
      </c>
      <c r="E258" s="71">
        <f t="shared" si="42"/>
        <v>0</v>
      </c>
      <c r="F258" s="24">
        <f t="shared" si="47"/>
        <v>0</v>
      </c>
      <c r="G258" s="24">
        <f t="shared" si="48"/>
        <v>0</v>
      </c>
      <c r="H258" s="24">
        <f t="shared" si="49"/>
        <v>0</v>
      </c>
      <c r="I258" s="24">
        <f t="shared" si="50"/>
        <v>0</v>
      </c>
      <c r="J258" s="24">
        <f t="shared" si="51"/>
        <v>0</v>
      </c>
      <c r="K258" s="24">
        <f t="shared" ca="1" si="43"/>
        <v>1.7391145147600015E-3</v>
      </c>
      <c r="L258" s="24">
        <f t="shared" ca="1" si="52"/>
        <v>3.0245192954489154E-6</v>
      </c>
      <c r="M258" s="24">
        <f t="shared" ca="1" si="44"/>
        <v>1.7052959585427626E-7</v>
      </c>
      <c r="N258" s="24">
        <f t="shared" ca="1" si="45"/>
        <v>4.6449641726085874E-5</v>
      </c>
      <c r="O258" s="24">
        <f t="shared" ca="1" si="46"/>
        <v>6.3237652084695035E-4</v>
      </c>
      <c r="P258" s="39">
        <f t="shared" ca="1" si="53"/>
        <v>-1.7391145147600015E-3</v>
      </c>
    </row>
    <row r="259" spans="4:16">
      <c r="D259" s="71">
        <f t="shared" si="42"/>
        <v>0</v>
      </c>
      <c r="E259" s="71">
        <f t="shared" si="42"/>
        <v>0</v>
      </c>
      <c r="F259" s="24">
        <f t="shared" si="47"/>
        <v>0</v>
      </c>
      <c r="G259" s="24">
        <f t="shared" si="48"/>
        <v>0</v>
      </c>
      <c r="H259" s="24">
        <f t="shared" si="49"/>
        <v>0</v>
      </c>
      <c r="I259" s="24">
        <f t="shared" si="50"/>
        <v>0</v>
      </c>
      <c r="J259" s="24">
        <f t="shared" si="51"/>
        <v>0</v>
      </c>
      <c r="K259" s="24">
        <f t="shared" ca="1" si="43"/>
        <v>1.7391145147600015E-3</v>
      </c>
      <c r="L259" s="24">
        <f t="shared" ca="1" si="52"/>
        <v>3.0245192954489154E-6</v>
      </c>
      <c r="M259" s="24">
        <f t="shared" ca="1" si="44"/>
        <v>1.7052959585427626E-7</v>
      </c>
      <c r="N259" s="24">
        <f t="shared" ca="1" si="45"/>
        <v>4.6449641726085874E-5</v>
      </c>
      <c r="O259" s="24">
        <f t="shared" ca="1" si="46"/>
        <v>6.3237652084695035E-4</v>
      </c>
      <c r="P259" s="39">
        <f t="shared" ca="1" si="53"/>
        <v>-1.7391145147600015E-3</v>
      </c>
    </row>
    <row r="260" spans="4:16">
      <c r="D260" s="71">
        <f t="shared" si="42"/>
        <v>0</v>
      </c>
      <c r="E260" s="71">
        <f t="shared" si="42"/>
        <v>0</v>
      </c>
      <c r="F260" s="24">
        <f t="shared" si="47"/>
        <v>0</v>
      </c>
      <c r="G260" s="24">
        <f t="shared" si="48"/>
        <v>0</v>
      </c>
      <c r="H260" s="24">
        <f t="shared" si="49"/>
        <v>0</v>
      </c>
      <c r="I260" s="24">
        <f t="shared" si="50"/>
        <v>0</v>
      </c>
      <c r="J260" s="24">
        <f t="shared" si="51"/>
        <v>0</v>
      </c>
      <c r="K260" s="24">
        <f t="shared" ca="1" si="43"/>
        <v>1.7391145147600015E-3</v>
      </c>
      <c r="L260" s="24">
        <f t="shared" ca="1" si="52"/>
        <v>3.0245192954489154E-6</v>
      </c>
      <c r="M260" s="24">
        <f t="shared" ca="1" si="44"/>
        <v>1.7052959585427626E-7</v>
      </c>
      <c r="N260" s="24">
        <f t="shared" ca="1" si="45"/>
        <v>4.6449641726085874E-5</v>
      </c>
      <c r="O260" s="24">
        <f t="shared" ca="1" si="46"/>
        <v>6.3237652084695035E-4</v>
      </c>
      <c r="P260" s="39">
        <f t="shared" ca="1" si="53"/>
        <v>-1.7391145147600015E-3</v>
      </c>
    </row>
    <row r="261" spans="4:16">
      <c r="D261" s="71">
        <f t="shared" si="42"/>
        <v>0</v>
      </c>
      <c r="E261" s="71">
        <f t="shared" si="42"/>
        <v>0</v>
      </c>
      <c r="F261" s="24">
        <f t="shared" si="47"/>
        <v>0</v>
      </c>
      <c r="G261" s="24">
        <f t="shared" si="48"/>
        <v>0</v>
      </c>
      <c r="H261" s="24">
        <f t="shared" si="49"/>
        <v>0</v>
      </c>
      <c r="I261" s="24">
        <f t="shared" si="50"/>
        <v>0</v>
      </c>
      <c r="J261" s="24">
        <f t="shared" si="51"/>
        <v>0</v>
      </c>
      <c r="K261" s="24">
        <f t="shared" ca="1" si="43"/>
        <v>1.7391145147600015E-3</v>
      </c>
      <c r="L261" s="24">
        <f t="shared" ca="1" si="52"/>
        <v>3.0245192954489154E-6</v>
      </c>
      <c r="M261" s="24">
        <f t="shared" ca="1" si="44"/>
        <v>1.7052959585427626E-7</v>
      </c>
      <c r="N261" s="24">
        <f t="shared" ca="1" si="45"/>
        <v>4.6449641726085874E-5</v>
      </c>
      <c r="O261" s="24">
        <f t="shared" ca="1" si="46"/>
        <v>6.3237652084695035E-4</v>
      </c>
      <c r="P261" s="39">
        <f t="shared" ca="1" si="53"/>
        <v>-1.7391145147600015E-3</v>
      </c>
    </row>
    <row r="262" spans="4:16">
      <c r="D262" s="71">
        <f t="shared" si="42"/>
        <v>0</v>
      </c>
      <c r="E262" s="71">
        <f t="shared" si="42"/>
        <v>0</v>
      </c>
      <c r="F262" s="24">
        <f t="shared" si="47"/>
        <v>0</v>
      </c>
      <c r="G262" s="24">
        <f t="shared" si="48"/>
        <v>0</v>
      </c>
      <c r="H262" s="24">
        <f t="shared" si="49"/>
        <v>0</v>
      </c>
      <c r="I262" s="24">
        <f t="shared" si="50"/>
        <v>0</v>
      </c>
      <c r="J262" s="24">
        <f t="shared" si="51"/>
        <v>0</v>
      </c>
      <c r="K262" s="24">
        <f t="shared" ca="1" si="43"/>
        <v>1.7391145147600015E-3</v>
      </c>
      <c r="L262" s="24">
        <f t="shared" ca="1" si="52"/>
        <v>3.0245192954489154E-6</v>
      </c>
      <c r="M262" s="24">
        <f t="shared" ca="1" si="44"/>
        <v>1.7052959585427626E-7</v>
      </c>
      <c r="N262" s="24">
        <f t="shared" ca="1" si="45"/>
        <v>4.6449641726085874E-5</v>
      </c>
      <c r="O262" s="24">
        <f t="shared" ca="1" si="46"/>
        <v>6.3237652084695035E-4</v>
      </c>
      <c r="P262" s="39">
        <f t="shared" ca="1" si="53"/>
        <v>-1.7391145147600015E-3</v>
      </c>
    </row>
    <row r="263" spans="4:16">
      <c r="D263" s="71">
        <f t="shared" si="42"/>
        <v>0</v>
      </c>
      <c r="E263" s="71">
        <f t="shared" si="42"/>
        <v>0</v>
      </c>
      <c r="F263" s="24">
        <f t="shared" si="47"/>
        <v>0</v>
      </c>
      <c r="G263" s="24">
        <f t="shared" si="48"/>
        <v>0</v>
      </c>
      <c r="H263" s="24">
        <f t="shared" si="49"/>
        <v>0</v>
      </c>
      <c r="I263" s="24">
        <f t="shared" si="50"/>
        <v>0</v>
      </c>
      <c r="J263" s="24">
        <f t="shared" si="51"/>
        <v>0</v>
      </c>
      <c r="K263" s="24">
        <f t="shared" ca="1" si="43"/>
        <v>1.7391145147600015E-3</v>
      </c>
      <c r="L263" s="24">
        <f t="shared" ca="1" si="52"/>
        <v>3.0245192954489154E-6</v>
      </c>
      <c r="M263" s="24">
        <f t="shared" ca="1" si="44"/>
        <v>1.7052959585427626E-7</v>
      </c>
      <c r="N263" s="24">
        <f t="shared" ca="1" si="45"/>
        <v>4.6449641726085874E-5</v>
      </c>
      <c r="O263" s="24">
        <f t="shared" ca="1" si="46"/>
        <v>6.3237652084695035E-4</v>
      </c>
      <c r="P263" s="39">
        <f t="shared" ca="1" si="53"/>
        <v>-1.7391145147600015E-3</v>
      </c>
    </row>
    <row r="264" spans="4:16">
      <c r="D264" s="71">
        <f t="shared" si="42"/>
        <v>0</v>
      </c>
      <c r="E264" s="71">
        <f t="shared" si="42"/>
        <v>0</v>
      </c>
      <c r="F264" s="24">
        <f t="shared" si="47"/>
        <v>0</v>
      </c>
      <c r="G264" s="24">
        <f t="shared" si="48"/>
        <v>0</v>
      </c>
      <c r="H264" s="24">
        <f t="shared" si="49"/>
        <v>0</v>
      </c>
      <c r="I264" s="24">
        <f t="shared" si="50"/>
        <v>0</v>
      </c>
      <c r="J264" s="24">
        <f t="shared" si="51"/>
        <v>0</v>
      </c>
      <c r="K264" s="24">
        <f t="shared" ca="1" si="43"/>
        <v>1.7391145147600015E-3</v>
      </c>
      <c r="L264" s="24">
        <f t="shared" ca="1" si="52"/>
        <v>3.0245192954489154E-6</v>
      </c>
      <c r="M264" s="24">
        <f t="shared" ca="1" si="44"/>
        <v>1.7052959585427626E-7</v>
      </c>
      <c r="N264" s="24">
        <f t="shared" ca="1" si="45"/>
        <v>4.6449641726085874E-5</v>
      </c>
      <c r="O264" s="24">
        <f t="shared" ca="1" si="46"/>
        <v>6.3237652084695035E-4</v>
      </c>
      <c r="P264" s="39">
        <f t="shared" ca="1" si="53"/>
        <v>-1.7391145147600015E-3</v>
      </c>
    </row>
    <row r="265" spans="4:16">
      <c r="D265" s="71">
        <f t="shared" si="42"/>
        <v>0</v>
      </c>
      <c r="E265" s="71">
        <f t="shared" si="42"/>
        <v>0</v>
      </c>
      <c r="F265" s="24">
        <f t="shared" si="47"/>
        <v>0</v>
      </c>
      <c r="G265" s="24">
        <f t="shared" si="48"/>
        <v>0</v>
      </c>
      <c r="H265" s="24">
        <f t="shared" si="49"/>
        <v>0</v>
      </c>
      <c r="I265" s="24">
        <f t="shared" si="50"/>
        <v>0</v>
      </c>
      <c r="J265" s="24">
        <f t="shared" si="51"/>
        <v>0</v>
      </c>
      <c r="K265" s="24">
        <f t="shared" ca="1" si="43"/>
        <v>1.7391145147600015E-3</v>
      </c>
      <c r="L265" s="24">
        <f t="shared" ca="1" si="52"/>
        <v>3.0245192954489154E-6</v>
      </c>
      <c r="M265" s="24">
        <f t="shared" ca="1" si="44"/>
        <v>1.7052959585427626E-7</v>
      </c>
      <c r="N265" s="24">
        <f t="shared" ca="1" si="45"/>
        <v>4.6449641726085874E-5</v>
      </c>
      <c r="O265" s="24">
        <f t="shared" ca="1" si="46"/>
        <v>6.3237652084695035E-4</v>
      </c>
      <c r="P265" s="39">
        <f t="shared" ca="1" si="53"/>
        <v>-1.7391145147600015E-3</v>
      </c>
    </row>
    <row r="266" spans="4:16">
      <c r="D266" s="71">
        <f t="shared" si="42"/>
        <v>0</v>
      </c>
      <c r="E266" s="71">
        <f t="shared" si="42"/>
        <v>0</v>
      </c>
      <c r="F266" s="24">
        <f t="shared" si="47"/>
        <v>0</v>
      </c>
      <c r="G266" s="24">
        <f t="shared" si="48"/>
        <v>0</v>
      </c>
      <c r="H266" s="24">
        <f t="shared" si="49"/>
        <v>0</v>
      </c>
      <c r="I266" s="24">
        <f t="shared" si="50"/>
        <v>0</v>
      </c>
      <c r="J266" s="24">
        <f t="shared" si="51"/>
        <v>0</v>
      </c>
      <c r="K266" s="24">
        <f t="shared" ca="1" si="43"/>
        <v>1.7391145147600015E-3</v>
      </c>
      <c r="L266" s="24">
        <f t="shared" ca="1" si="52"/>
        <v>3.0245192954489154E-6</v>
      </c>
      <c r="M266" s="24">
        <f t="shared" ca="1" si="44"/>
        <v>1.7052959585427626E-7</v>
      </c>
      <c r="N266" s="24">
        <f t="shared" ca="1" si="45"/>
        <v>4.6449641726085874E-5</v>
      </c>
      <c r="O266" s="24">
        <f t="shared" ca="1" si="46"/>
        <v>6.3237652084695035E-4</v>
      </c>
      <c r="P266" s="39">
        <f t="shared" ca="1" si="53"/>
        <v>-1.7391145147600015E-3</v>
      </c>
    </row>
    <row r="267" spans="4:16">
      <c r="D267" s="71">
        <f t="shared" si="42"/>
        <v>0</v>
      </c>
      <c r="E267" s="71">
        <f t="shared" si="42"/>
        <v>0</v>
      </c>
      <c r="F267" s="24">
        <f t="shared" si="47"/>
        <v>0</v>
      </c>
      <c r="G267" s="24">
        <f t="shared" si="48"/>
        <v>0</v>
      </c>
      <c r="H267" s="24">
        <f t="shared" si="49"/>
        <v>0</v>
      </c>
      <c r="I267" s="24">
        <f t="shared" si="50"/>
        <v>0</v>
      </c>
      <c r="J267" s="24">
        <f t="shared" si="51"/>
        <v>0</v>
      </c>
      <c r="K267" s="24">
        <f t="shared" ca="1" si="43"/>
        <v>1.7391145147600015E-3</v>
      </c>
      <c r="L267" s="24">
        <f t="shared" ca="1" si="52"/>
        <v>3.0245192954489154E-6</v>
      </c>
      <c r="M267" s="24">
        <f t="shared" ca="1" si="44"/>
        <v>1.7052959585427626E-7</v>
      </c>
      <c r="N267" s="24">
        <f t="shared" ca="1" si="45"/>
        <v>4.6449641726085874E-5</v>
      </c>
      <c r="O267" s="24">
        <f t="shared" ca="1" si="46"/>
        <v>6.3237652084695035E-4</v>
      </c>
      <c r="P267" s="39">
        <f t="shared" ca="1" si="53"/>
        <v>-1.7391145147600015E-3</v>
      </c>
    </row>
    <row r="268" spans="4:16">
      <c r="D268" s="71">
        <f t="shared" si="42"/>
        <v>0</v>
      </c>
      <c r="E268" s="71">
        <f t="shared" si="42"/>
        <v>0</v>
      </c>
      <c r="F268" s="24">
        <f t="shared" si="47"/>
        <v>0</v>
      </c>
      <c r="G268" s="24">
        <f t="shared" si="48"/>
        <v>0</v>
      </c>
      <c r="H268" s="24">
        <f t="shared" si="49"/>
        <v>0</v>
      </c>
      <c r="I268" s="24">
        <f t="shared" si="50"/>
        <v>0</v>
      </c>
      <c r="J268" s="24">
        <f t="shared" si="51"/>
        <v>0</v>
      </c>
      <c r="K268" s="24">
        <f t="shared" ca="1" si="43"/>
        <v>1.7391145147600015E-3</v>
      </c>
      <c r="L268" s="24">
        <f t="shared" ca="1" si="52"/>
        <v>3.0245192954489154E-6</v>
      </c>
      <c r="M268" s="24">
        <f t="shared" ca="1" si="44"/>
        <v>1.7052959585427626E-7</v>
      </c>
      <c r="N268" s="24">
        <f t="shared" ca="1" si="45"/>
        <v>4.6449641726085874E-5</v>
      </c>
      <c r="O268" s="24">
        <f t="shared" ca="1" si="46"/>
        <v>6.3237652084695035E-4</v>
      </c>
      <c r="P268" s="39">
        <f t="shared" ca="1" si="53"/>
        <v>-1.7391145147600015E-3</v>
      </c>
    </row>
    <row r="269" spans="4:16">
      <c r="D269" s="71">
        <f t="shared" si="42"/>
        <v>0</v>
      </c>
      <c r="E269" s="71">
        <f t="shared" si="42"/>
        <v>0</v>
      </c>
      <c r="F269" s="24">
        <f t="shared" si="47"/>
        <v>0</v>
      </c>
      <c r="G269" s="24">
        <f t="shared" si="48"/>
        <v>0</v>
      </c>
      <c r="H269" s="24">
        <f t="shared" si="49"/>
        <v>0</v>
      </c>
      <c r="I269" s="24">
        <f t="shared" si="50"/>
        <v>0</v>
      </c>
      <c r="J269" s="24">
        <f t="shared" si="51"/>
        <v>0</v>
      </c>
      <c r="K269" s="24">
        <f t="shared" ca="1" si="43"/>
        <v>1.7391145147600015E-3</v>
      </c>
      <c r="L269" s="24">
        <f t="shared" ca="1" si="52"/>
        <v>3.0245192954489154E-6</v>
      </c>
      <c r="M269" s="24">
        <f t="shared" ca="1" si="44"/>
        <v>1.7052959585427626E-7</v>
      </c>
      <c r="N269" s="24">
        <f t="shared" ca="1" si="45"/>
        <v>4.6449641726085874E-5</v>
      </c>
      <c r="O269" s="24">
        <f t="shared" ca="1" si="46"/>
        <v>6.3237652084695035E-4</v>
      </c>
      <c r="P269" s="39">
        <f t="shared" ca="1" si="53"/>
        <v>-1.7391145147600015E-3</v>
      </c>
    </row>
    <row r="270" spans="4:16">
      <c r="D270" s="71">
        <f t="shared" si="42"/>
        <v>0</v>
      </c>
      <c r="E270" s="71">
        <f t="shared" si="42"/>
        <v>0</v>
      </c>
      <c r="F270" s="24">
        <f t="shared" si="47"/>
        <v>0</v>
      </c>
      <c r="G270" s="24">
        <f t="shared" si="48"/>
        <v>0</v>
      </c>
      <c r="H270" s="24">
        <f t="shared" si="49"/>
        <v>0</v>
      </c>
      <c r="I270" s="24">
        <f t="shared" si="50"/>
        <v>0</v>
      </c>
      <c r="J270" s="24">
        <f t="shared" si="51"/>
        <v>0</v>
      </c>
      <c r="K270" s="24">
        <f t="shared" ca="1" si="43"/>
        <v>1.7391145147600015E-3</v>
      </c>
      <c r="L270" s="24">
        <f t="shared" ca="1" si="52"/>
        <v>3.0245192954489154E-6</v>
      </c>
      <c r="M270" s="24">
        <f t="shared" ca="1" si="44"/>
        <v>1.7052959585427626E-7</v>
      </c>
      <c r="N270" s="24">
        <f t="shared" ca="1" si="45"/>
        <v>4.6449641726085874E-5</v>
      </c>
      <c r="O270" s="24">
        <f t="shared" ca="1" si="46"/>
        <v>6.3237652084695035E-4</v>
      </c>
      <c r="P270" s="39">
        <f t="shared" ca="1" si="53"/>
        <v>-1.7391145147600015E-3</v>
      </c>
    </row>
    <row r="271" spans="4:16">
      <c r="D271" s="71">
        <f t="shared" si="42"/>
        <v>0</v>
      </c>
      <c r="E271" s="71">
        <f t="shared" si="42"/>
        <v>0</v>
      </c>
      <c r="F271" s="24">
        <f t="shared" si="47"/>
        <v>0</v>
      </c>
      <c r="G271" s="24">
        <f t="shared" si="48"/>
        <v>0</v>
      </c>
      <c r="H271" s="24">
        <f t="shared" si="49"/>
        <v>0</v>
      </c>
      <c r="I271" s="24">
        <f t="shared" si="50"/>
        <v>0</v>
      </c>
      <c r="J271" s="24">
        <f t="shared" si="51"/>
        <v>0</v>
      </c>
      <c r="K271" s="24">
        <f t="shared" ca="1" si="43"/>
        <v>1.7391145147600015E-3</v>
      </c>
      <c r="L271" s="24">
        <f t="shared" ca="1" si="52"/>
        <v>3.0245192954489154E-6</v>
      </c>
      <c r="M271" s="24">
        <f t="shared" ca="1" si="44"/>
        <v>1.7052959585427626E-7</v>
      </c>
      <c r="N271" s="24">
        <f t="shared" ca="1" si="45"/>
        <v>4.6449641726085874E-5</v>
      </c>
      <c r="O271" s="24">
        <f t="shared" ca="1" si="46"/>
        <v>6.3237652084695035E-4</v>
      </c>
      <c r="P271" s="39">
        <f t="shared" ca="1" si="53"/>
        <v>-1.7391145147600015E-3</v>
      </c>
    </row>
    <row r="272" spans="4:16">
      <c r="D272" s="71">
        <f t="shared" si="42"/>
        <v>0</v>
      </c>
      <c r="E272" s="71">
        <f t="shared" si="42"/>
        <v>0</v>
      </c>
      <c r="F272" s="24">
        <f t="shared" si="47"/>
        <v>0</v>
      </c>
      <c r="G272" s="24">
        <f t="shared" si="48"/>
        <v>0</v>
      </c>
      <c r="H272" s="24">
        <f t="shared" si="49"/>
        <v>0</v>
      </c>
      <c r="I272" s="24">
        <f t="shared" si="50"/>
        <v>0</v>
      </c>
      <c r="J272" s="24">
        <f t="shared" si="51"/>
        <v>0</v>
      </c>
      <c r="K272" s="24">
        <f t="shared" ca="1" si="43"/>
        <v>1.7391145147600015E-3</v>
      </c>
      <c r="L272" s="24">
        <f t="shared" ca="1" si="52"/>
        <v>3.0245192954489154E-6</v>
      </c>
      <c r="M272" s="24">
        <f t="shared" ca="1" si="44"/>
        <v>1.7052959585427626E-7</v>
      </c>
      <c r="N272" s="24">
        <f t="shared" ca="1" si="45"/>
        <v>4.6449641726085874E-5</v>
      </c>
      <c r="O272" s="24">
        <f t="shared" ca="1" si="46"/>
        <v>6.3237652084695035E-4</v>
      </c>
      <c r="P272" s="39">
        <f t="shared" ca="1" si="53"/>
        <v>-1.7391145147600015E-3</v>
      </c>
    </row>
    <row r="273" spans="4:16">
      <c r="D273" s="71">
        <f t="shared" si="42"/>
        <v>0</v>
      </c>
      <c r="E273" s="71">
        <f t="shared" si="42"/>
        <v>0</v>
      </c>
      <c r="F273" s="24">
        <f t="shared" si="47"/>
        <v>0</v>
      </c>
      <c r="G273" s="24">
        <f t="shared" si="48"/>
        <v>0</v>
      </c>
      <c r="H273" s="24">
        <f t="shared" si="49"/>
        <v>0</v>
      </c>
      <c r="I273" s="24">
        <f t="shared" si="50"/>
        <v>0</v>
      </c>
      <c r="J273" s="24">
        <f t="shared" si="51"/>
        <v>0</v>
      </c>
      <c r="K273" s="24">
        <f t="shared" ca="1" si="43"/>
        <v>1.7391145147600015E-3</v>
      </c>
      <c r="L273" s="24">
        <f t="shared" ca="1" si="52"/>
        <v>3.0245192954489154E-6</v>
      </c>
      <c r="M273" s="24">
        <f t="shared" ca="1" si="44"/>
        <v>1.7052959585427626E-7</v>
      </c>
      <c r="N273" s="24">
        <f t="shared" ca="1" si="45"/>
        <v>4.6449641726085874E-5</v>
      </c>
      <c r="O273" s="24">
        <f t="shared" ca="1" si="46"/>
        <v>6.3237652084695035E-4</v>
      </c>
      <c r="P273" s="39">
        <f t="shared" ca="1" si="53"/>
        <v>-1.7391145147600015E-3</v>
      </c>
    </row>
    <row r="274" spans="4:16">
      <c r="D274" s="71">
        <f t="shared" si="42"/>
        <v>0</v>
      </c>
      <c r="E274" s="71">
        <f t="shared" si="42"/>
        <v>0</v>
      </c>
      <c r="F274" s="24">
        <f t="shared" si="47"/>
        <v>0</v>
      </c>
      <c r="G274" s="24">
        <f t="shared" si="48"/>
        <v>0</v>
      </c>
      <c r="H274" s="24">
        <f t="shared" si="49"/>
        <v>0</v>
      </c>
      <c r="I274" s="24">
        <f t="shared" si="50"/>
        <v>0</v>
      </c>
      <c r="J274" s="24">
        <f t="shared" si="51"/>
        <v>0</v>
      </c>
      <c r="K274" s="24">
        <f t="shared" ca="1" si="43"/>
        <v>1.7391145147600015E-3</v>
      </c>
      <c r="L274" s="24">
        <f t="shared" ca="1" si="52"/>
        <v>3.0245192954489154E-6</v>
      </c>
      <c r="M274" s="24">
        <f t="shared" ca="1" si="44"/>
        <v>1.7052959585427626E-7</v>
      </c>
      <c r="N274" s="24">
        <f t="shared" ca="1" si="45"/>
        <v>4.6449641726085874E-5</v>
      </c>
      <c r="O274" s="24">
        <f t="shared" ca="1" si="46"/>
        <v>6.3237652084695035E-4</v>
      </c>
      <c r="P274" s="39">
        <f t="shared" ca="1" si="53"/>
        <v>-1.7391145147600015E-3</v>
      </c>
    </row>
    <row r="275" spans="4:16">
      <c r="D275" s="71">
        <f t="shared" si="42"/>
        <v>0</v>
      </c>
      <c r="E275" s="71">
        <f t="shared" si="42"/>
        <v>0</v>
      </c>
      <c r="F275" s="24">
        <f t="shared" si="47"/>
        <v>0</v>
      </c>
      <c r="G275" s="24">
        <f t="shared" si="48"/>
        <v>0</v>
      </c>
      <c r="H275" s="24">
        <f t="shared" si="49"/>
        <v>0</v>
      </c>
      <c r="I275" s="24">
        <f t="shared" si="50"/>
        <v>0</v>
      </c>
      <c r="J275" s="24">
        <f t="shared" si="51"/>
        <v>0</v>
      </c>
      <c r="K275" s="24">
        <f t="shared" ca="1" si="43"/>
        <v>1.7391145147600015E-3</v>
      </c>
      <c r="L275" s="24">
        <f t="shared" ca="1" si="52"/>
        <v>3.0245192954489154E-6</v>
      </c>
      <c r="M275" s="24">
        <f t="shared" ca="1" si="44"/>
        <v>1.7052959585427626E-7</v>
      </c>
      <c r="N275" s="24">
        <f t="shared" ca="1" si="45"/>
        <v>4.6449641726085874E-5</v>
      </c>
      <c r="O275" s="24">
        <f t="shared" ca="1" si="46"/>
        <v>6.3237652084695035E-4</v>
      </c>
      <c r="P275" s="39">
        <f t="shared" ca="1" si="53"/>
        <v>-1.7391145147600015E-3</v>
      </c>
    </row>
    <row r="276" spans="4:16">
      <c r="D276" s="71">
        <f t="shared" si="42"/>
        <v>0</v>
      </c>
      <c r="E276" s="71">
        <f t="shared" si="42"/>
        <v>0</v>
      </c>
      <c r="F276" s="24">
        <f t="shared" si="47"/>
        <v>0</v>
      </c>
      <c r="G276" s="24">
        <f t="shared" si="48"/>
        <v>0</v>
      </c>
      <c r="H276" s="24">
        <f t="shared" si="49"/>
        <v>0</v>
      </c>
      <c r="I276" s="24">
        <f t="shared" si="50"/>
        <v>0</v>
      </c>
      <c r="J276" s="24">
        <f t="shared" si="51"/>
        <v>0</v>
      </c>
      <c r="K276" s="24">
        <f t="shared" ca="1" si="43"/>
        <v>1.7391145147600015E-3</v>
      </c>
      <c r="L276" s="24">
        <f t="shared" ca="1" si="52"/>
        <v>3.0245192954489154E-6</v>
      </c>
      <c r="M276" s="24">
        <f t="shared" ca="1" si="44"/>
        <v>1.7052959585427626E-7</v>
      </c>
      <c r="N276" s="24">
        <f t="shared" ca="1" si="45"/>
        <v>4.6449641726085874E-5</v>
      </c>
      <c r="O276" s="24">
        <f t="shared" ca="1" si="46"/>
        <v>6.3237652084695035E-4</v>
      </c>
      <c r="P276" s="39">
        <f t="shared" ca="1" si="53"/>
        <v>-1.7391145147600015E-3</v>
      </c>
    </row>
    <row r="277" spans="4:16">
      <c r="D277" s="71">
        <f t="shared" ref="D277:E340" si="54">A277/A$18</f>
        <v>0</v>
      </c>
      <c r="E277" s="71">
        <f t="shared" si="54"/>
        <v>0</v>
      </c>
      <c r="F277" s="24">
        <f t="shared" si="47"/>
        <v>0</v>
      </c>
      <c r="G277" s="24">
        <f t="shared" si="48"/>
        <v>0</v>
      </c>
      <c r="H277" s="24">
        <f t="shared" si="49"/>
        <v>0</v>
      </c>
      <c r="I277" s="24">
        <f t="shared" si="50"/>
        <v>0</v>
      </c>
      <c r="J277" s="24">
        <f t="shared" si="51"/>
        <v>0</v>
      </c>
      <c r="K277" s="24">
        <f t="shared" ref="K277:K342" ca="1" si="55">+E$4+E$5*D277+E$6*D277^2</f>
        <v>1.7391145147600015E-3</v>
      </c>
      <c r="L277" s="24">
        <f t="shared" ca="1" si="52"/>
        <v>3.0245192954489154E-6</v>
      </c>
      <c r="M277" s="24">
        <f t="shared" ref="M277:M340" ca="1" si="56">(M$1-M$2*D277+M$3*F277)^2</f>
        <v>1.7052959585427626E-7</v>
      </c>
      <c r="N277" s="24">
        <f t="shared" ref="N277:N340" ca="1" si="57">(-M$2+M$4*D277-M$5*F277)^2</f>
        <v>4.6449641726085874E-5</v>
      </c>
      <c r="O277" s="24">
        <f t="shared" ref="O277:O340" ca="1" si="58">+(M$3-D277*M$5+F277*M$6)^2</f>
        <v>6.3237652084695035E-4</v>
      </c>
      <c r="P277" s="39">
        <f t="shared" ca="1" si="53"/>
        <v>-1.7391145147600015E-3</v>
      </c>
    </row>
    <row r="278" spans="4:16">
      <c r="D278" s="71">
        <f t="shared" si="54"/>
        <v>0</v>
      </c>
      <c r="E278" s="71">
        <f t="shared" si="54"/>
        <v>0</v>
      </c>
      <c r="F278" s="24">
        <f t="shared" ref="F278:F341" si="59">D278*D278</f>
        <v>0</v>
      </c>
      <c r="G278" s="24">
        <f t="shared" ref="G278:G341" si="60">D278*F278</f>
        <v>0</v>
      </c>
      <c r="H278" s="24">
        <f t="shared" ref="H278:H341" si="61">F278*F278</f>
        <v>0</v>
      </c>
      <c r="I278" s="24">
        <f t="shared" ref="I278:I341" si="62">E278*D278</f>
        <v>0</v>
      </c>
      <c r="J278" s="24">
        <f t="shared" ref="J278:J341" si="63">I278*D278</f>
        <v>0</v>
      </c>
      <c r="K278" s="24">
        <f t="shared" ca="1" si="55"/>
        <v>1.7391145147600015E-3</v>
      </c>
      <c r="L278" s="24">
        <f t="shared" ref="L278:L341" ca="1" si="64">+(K278-E278)^2</f>
        <v>3.0245192954489154E-6</v>
      </c>
      <c r="M278" s="24">
        <f t="shared" ca="1" si="56"/>
        <v>1.7052959585427626E-7</v>
      </c>
      <c r="N278" s="24">
        <f t="shared" ca="1" si="57"/>
        <v>4.6449641726085874E-5</v>
      </c>
      <c r="O278" s="24">
        <f t="shared" ca="1" si="58"/>
        <v>6.3237652084695035E-4</v>
      </c>
      <c r="P278" s="39">
        <f t="shared" ref="P278:P341" ca="1" si="65">+E278-K278</f>
        <v>-1.7391145147600015E-3</v>
      </c>
    </row>
    <row r="279" spans="4:16">
      <c r="D279" s="71">
        <f t="shared" si="54"/>
        <v>0</v>
      </c>
      <c r="E279" s="71">
        <f t="shared" si="54"/>
        <v>0</v>
      </c>
      <c r="F279" s="24">
        <f t="shared" si="59"/>
        <v>0</v>
      </c>
      <c r="G279" s="24">
        <f t="shared" si="60"/>
        <v>0</v>
      </c>
      <c r="H279" s="24">
        <f t="shared" si="61"/>
        <v>0</v>
      </c>
      <c r="I279" s="24">
        <f t="shared" si="62"/>
        <v>0</v>
      </c>
      <c r="J279" s="24">
        <f t="shared" si="63"/>
        <v>0</v>
      </c>
      <c r="K279" s="24">
        <f t="shared" ca="1" si="55"/>
        <v>1.7391145147600015E-3</v>
      </c>
      <c r="L279" s="24">
        <f t="shared" ca="1" si="64"/>
        <v>3.0245192954489154E-6</v>
      </c>
      <c r="M279" s="24">
        <f t="shared" ca="1" si="56"/>
        <v>1.7052959585427626E-7</v>
      </c>
      <c r="N279" s="24">
        <f t="shared" ca="1" si="57"/>
        <v>4.6449641726085874E-5</v>
      </c>
      <c r="O279" s="24">
        <f t="shared" ca="1" si="58"/>
        <v>6.3237652084695035E-4</v>
      </c>
      <c r="P279" s="39">
        <f t="shared" ca="1" si="65"/>
        <v>-1.7391145147600015E-3</v>
      </c>
    </row>
    <row r="280" spans="4:16">
      <c r="D280" s="71">
        <f t="shared" si="54"/>
        <v>0</v>
      </c>
      <c r="E280" s="71">
        <f t="shared" si="54"/>
        <v>0</v>
      </c>
      <c r="F280" s="24">
        <f t="shared" si="59"/>
        <v>0</v>
      </c>
      <c r="G280" s="24">
        <f t="shared" si="60"/>
        <v>0</v>
      </c>
      <c r="H280" s="24">
        <f t="shared" si="61"/>
        <v>0</v>
      </c>
      <c r="I280" s="24">
        <f t="shared" si="62"/>
        <v>0</v>
      </c>
      <c r="J280" s="24">
        <f t="shared" si="63"/>
        <v>0</v>
      </c>
      <c r="K280" s="24">
        <f t="shared" ca="1" si="55"/>
        <v>1.7391145147600015E-3</v>
      </c>
      <c r="L280" s="24">
        <f t="shared" ca="1" si="64"/>
        <v>3.0245192954489154E-6</v>
      </c>
      <c r="M280" s="24">
        <f t="shared" ca="1" si="56"/>
        <v>1.7052959585427626E-7</v>
      </c>
      <c r="N280" s="24">
        <f t="shared" ca="1" si="57"/>
        <v>4.6449641726085874E-5</v>
      </c>
      <c r="O280" s="24">
        <f t="shared" ca="1" si="58"/>
        <v>6.3237652084695035E-4</v>
      </c>
      <c r="P280" s="39">
        <f t="shared" ca="1" si="65"/>
        <v>-1.7391145147600015E-3</v>
      </c>
    </row>
    <row r="281" spans="4:16">
      <c r="D281" s="71">
        <f t="shared" si="54"/>
        <v>0</v>
      </c>
      <c r="E281" s="71">
        <f t="shared" si="54"/>
        <v>0</v>
      </c>
      <c r="F281" s="24">
        <f t="shared" si="59"/>
        <v>0</v>
      </c>
      <c r="G281" s="24">
        <f t="shared" si="60"/>
        <v>0</v>
      </c>
      <c r="H281" s="24">
        <f t="shared" si="61"/>
        <v>0</v>
      </c>
      <c r="I281" s="24">
        <f t="shared" si="62"/>
        <v>0</v>
      </c>
      <c r="J281" s="24">
        <f t="shared" si="63"/>
        <v>0</v>
      </c>
      <c r="K281" s="24">
        <f t="shared" ca="1" si="55"/>
        <v>1.7391145147600015E-3</v>
      </c>
      <c r="L281" s="24">
        <f t="shared" ca="1" si="64"/>
        <v>3.0245192954489154E-6</v>
      </c>
      <c r="M281" s="24">
        <f t="shared" ca="1" si="56"/>
        <v>1.7052959585427626E-7</v>
      </c>
      <c r="N281" s="24">
        <f t="shared" ca="1" si="57"/>
        <v>4.6449641726085874E-5</v>
      </c>
      <c r="O281" s="24">
        <f t="shared" ca="1" si="58"/>
        <v>6.3237652084695035E-4</v>
      </c>
      <c r="P281" s="39">
        <f t="shared" ca="1" si="65"/>
        <v>-1.7391145147600015E-3</v>
      </c>
    </row>
    <row r="282" spans="4:16">
      <c r="D282" s="71">
        <f t="shared" si="54"/>
        <v>0</v>
      </c>
      <c r="E282" s="71">
        <f t="shared" si="54"/>
        <v>0</v>
      </c>
      <c r="F282" s="24">
        <f t="shared" si="59"/>
        <v>0</v>
      </c>
      <c r="G282" s="24">
        <f t="shared" si="60"/>
        <v>0</v>
      </c>
      <c r="H282" s="24">
        <f t="shared" si="61"/>
        <v>0</v>
      </c>
      <c r="I282" s="24">
        <f t="shared" si="62"/>
        <v>0</v>
      </c>
      <c r="J282" s="24">
        <f t="shared" si="63"/>
        <v>0</v>
      </c>
      <c r="K282" s="24">
        <f t="shared" ca="1" si="55"/>
        <v>1.7391145147600015E-3</v>
      </c>
      <c r="L282" s="24">
        <f t="shared" ca="1" si="64"/>
        <v>3.0245192954489154E-6</v>
      </c>
      <c r="M282" s="24">
        <f t="shared" ca="1" si="56"/>
        <v>1.7052959585427626E-7</v>
      </c>
      <c r="N282" s="24">
        <f t="shared" ca="1" si="57"/>
        <v>4.6449641726085874E-5</v>
      </c>
      <c r="O282" s="24">
        <f t="shared" ca="1" si="58"/>
        <v>6.3237652084695035E-4</v>
      </c>
      <c r="P282" s="39">
        <f t="shared" ca="1" si="65"/>
        <v>-1.7391145147600015E-3</v>
      </c>
    </row>
    <row r="283" spans="4:16">
      <c r="D283" s="71">
        <f t="shared" si="54"/>
        <v>0</v>
      </c>
      <c r="E283" s="71">
        <f t="shared" si="54"/>
        <v>0</v>
      </c>
      <c r="F283" s="24">
        <f t="shared" si="59"/>
        <v>0</v>
      </c>
      <c r="G283" s="24">
        <f t="shared" si="60"/>
        <v>0</v>
      </c>
      <c r="H283" s="24">
        <f t="shared" si="61"/>
        <v>0</v>
      </c>
      <c r="I283" s="24">
        <f t="shared" si="62"/>
        <v>0</v>
      </c>
      <c r="J283" s="24">
        <f t="shared" si="63"/>
        <v>0</v>
      </c>
      <c r="K283" s="24">
        <f t="shared" ca="1" si="55"/>
        <v>1.7391145147600015E-3</v>
      </c>
      <c r="L283" s="24">
        <f t="shared" ca="1" si="64"/>
        <v>3.0245192954489154E-6</v>
      </c>
      <c r="M283" s="24">
        <f t="shared" ca="1" si="56"/>
        <v>1.7052959585427626E-7</v>
      </c>
      <c r="N283" s="24">
        <f t="shared" ca="1" si="57"/>
        <v>4.6449641726085874E-5</v>
      </c>
      <c r="O283" s="24">
        <f t="shared" ca="1" si="58"/>
        <v>6.3237652084695035E-4</v>
      </c>
      <c r="P283" s="39">
        <f t="shared" ca="1" si="65"/>
        <v>-1.7391145147600015E-3</v>
      </c>
    </row>
    <row r="284" spans="4:16">
      <c r="D284" s="71">
        <f t="shared" si="54"/>
        <v>0</v>
      </c>
      <c r="E284" s="71">
        <f t="shared" si="54"/>
        <v>0</v>
      </c>
      <c r="F284" s="24">
        <f t="shared" si="59"/>
        <v>0</v>
      </c>
      <c r="G284" s="24">
        <f t="shared" si="60"/>
        <v>0</v>
      </c>
      <c r="H284" s="24">
        <f t="shared" si="61"/>
        <v>0</v>
      </c>
      <c r="I284" s="24">
        <f t="shared" si="62"/>
        <v>0</v>
      </c>
      <c r="J284" s="24">
        <f t="shared" si="63"/>
        <v>0</v>
      </c>
      <c r="K284" s="24">
        <f t="shared" ca="1" si="55"/>
        <v>1.7391145147600015E-3</v>
      </c>
      <c r="L284" s="24">
        <f t="shared" ca="1" si="64"/>
        <v>3.0245192954489154E-6</v>
      </c>
      <c r="M284" s="24">
        <f t="shared" ca="1" si="56"/>
        <v>1.7052959585427626E-7</v>
      </c>
      <c r="N284" s="24">
        <f t="shared" ca="1" si="57"/>
        <v>4.6449641726085874E-5</v>
      </c>
      <c r="O284" s="24">
        <f t="shared" ca="1" si="58"/>
        <v>6.3237652084695035E-4</v>
      </c>
      <c r="P284" s="39">
        <f t="shared" ca="1" si="65"/>
        <v>-1.7391145147600015E-3</v>
      </c>
    </row>
    <row r="285" spans="4:16">
      <c r="D285" s="71">
        <f t="shared" si="54"/>
        <v>0</v>
      </c>
      <c r="E285" s="71">
        <f t="shared" si="54"/>
        <v>0</v>
      </c>
      <c r="F285" s="24">
        <f t="shared" si="59"/>
        <v>0</v>
      </c>
      <c r="G285" s="24">
        <f t="shared" si="60"/>
        <v>0</v>
      </c>
      <c r="H285" s="24">
        <f t="shared" si="61"/>
        <v>0</v>
      </c>
      <c r="I285" s="24">
        <f t="shared" si="62"/>
        <v>0</v>
      </c>
      <c r="J285" s="24">
        <f t="shared" si="63"/>
        <v>0</v>
      </c>
      <c r="K285" s="24">
        <f t="shared" ca="1" si="55"/>
        <v>1.7391145147600015E-3</v>
      </c>
      <c r="L285" s="24">
        <f t="shared" ca="1" si="64"/>
        <v>3.0245192954489154E-6</v>
      </c>
      <c r="M285" s="24">
        <f t="shared" ca="1" si="56"/>
        <v>1.7052959585427626E-7</v>
      </c>
      <c r="N285" s="24">
        <f t="shared" ca="1" si="57"/>
        <v>4.6449641726085874E-5</v>
      </c>
      <c r="O285" s="24">
        <f t="shared" ca="1" si="58"/>
        <v>6.3237652084695035E-4</v>
      </c>
      <c r="P285" s="39">
        <f t="shared" ca="1" si="65"/>
        <v>-1.7391145147600015E-3</v>
      </c>
    </row>
    <row r="286" spans="4:16">
      <c r="D286" s="71">
        <f t="shared" si="54"/>
        <v>0</v>
      </c>
      <c r="E286" s="71">
        <f t="shared" si="54"/>
        <v>0</v>
      </c>
      <c r="F286" s="24">
        <f t="shared" si="59"/>
        <v>0</v>
      </c>
      <c r="G286" s="24">
        <f t="shared" si="60"/>
        <v>0</v>
      </c>
      <c r="H286" s="24">
        <f t="shared" si="61"/>
        <v>0</v>
      </c>
      <c r="I286" s="24">
        <f t="shared" si="62"/>
        <v>0</v>
      </c>
      <c r="J286" s="24">
        <f t="shared" si="63"/>
        <v>0</v>
      </c>
      <c r="K286" s="24">
        <f t="shared" ca="1" si="55"/>
        <v>1.7391145147600015E-3</v>
      </c>
      <c r="L286" s="24">
        <f t="shared" ca="1" si="64"/>
        <v>3.0245192954489154E-6</v>
      </c>
      <c r="M286" s="24">
        <f t="shared" ca="1" si="56"/>
        <v>1.7052959585427626E-7</v>
      </c>
      <c r="N286" s="24">
        <f t="shared" ca="1" si="57"/>
        <v>4.6449641726085874E-5</v>
      </c>
      <c r="O286" s="24">
        <f t="shared" ca="1" si="58"/>
        <v>6.3237652084695035E-4</v>
      </c>
      <c r="P286" s="39">
        <f t="shared" ca="1" si="65"/>
        <v>-1.7391145147600015E-3</v>
      </c>
    </row>
    <row r="287" spans="4:16">
      <c r="D287" s="71">
        <f t="shared" si="54"/>
        <v>0</v>
      </c>
      <c r="E287" s="71">
        <f t="shared" si="54"/>
        <v>0</v>
      </c>
      <c r="F287" s="24">
        <f t="shared" si="59"/>
        <v>0</v>
      </c>
      <c r="G287" s="24">
        <f t="shared" si="60"/>
        <v>0</v>
      </c>
      <c r="H287" s="24">
        <f t="shared" si="61"/>
        <v>0</v>
      </c>
      <c r="I287" s="24">
        <f t="shared" si="62"/>
        <v>0</v>
      </c>
      <c r="J287" s="24">
        <f t="shared" si="63"/>
        <v>0</v>
      </c>
      <c r="K287" s="24">
        <f t="shared" ca="1" si="55"/>
        <v>1.7391145147600015E-3</v>
      </c>
      <c r="L287" s="24">
        <f t="shared" ca="1" si="64"/>
        <v>3.0245192954489154E-6</v>
      </c>
      <c r="M287" s="24">
        <f t="shared" ca="1" si="56"/>
        <v>1.7052959585427626E-7</v>
      </c>
      <c r="N287" s="24">
        <f t="shared" ca="1" si="57"/>
        <v>4.6449641726085874E-5</v>
      </c>
      <c r="O287" s="24">
        <f t="shared" ca="1" si="58"/>
        <v>6.3237652084695035E-4</v>
      </c>
      <c r="P287" s="39">
        <f t="shared" ca="1" si="65"/>
        <v>-1.7391145147600015E-3</v>
      </c>
    </row>
    <row r="288" spans="4:16">
      <c r="D288" s="71">
        <f t="shared" si="54"/>
        <v>0</v>
      </c>
      <c r="E288" s="71">
        <f t="shared" si="54"/>
        <v>0</v>
      </c>
      <c r="F288" s="24">
        <f t="shared" si="59"/>
        <v>0</v>
      </c>
      <c r="G288" s="24">
        <f t="shared" si="60"/>
        <v>0</v>
      </c>
      <c r="H288" s="24">
        <f t="shared" si="61"/>
        <v>0</v>
      </c>
      <c r="I288" s="24">
        <f t="shared" si="62"/>
        <v>0</v>
      </c>
      <c r="J288" s="24">
        <f t="shared" si="63"/>
        <v>0</v>
      </c>
      <c r="K288" s="24">
        <f t="shared" ca="1" si="55"/>
        <v>1.7391145147600015E-3</v>
      </c>
      <c r="L288" s="24">
        <f t="shared" ca="1" si="64"/>
        <v>3.0245192954489154E-6</v>
      </c>
      <c r="M288" s="24">
        <f t="shared" ca="1" si="56"/>
        <v>1.7052959585427626E-7</v>
      </c>
      <c r="N288" s="24">
        <f t="shared" ca="1" si="57"/>
        <v>4.6449641726085874E-5</v>
      </c>
      <c r="O288" s="24">
        <f t="shared" ca="1" si="58"/>
        <v>6.3237652084695035E-4</v>
      </c>
      <c r="P288" s="39">
        <f t="shared" ca="1" si="65"/>
        <v>-1.7391145147600015E-3</v>
      </c>
    </row>
    <row r="289" spans="4:16">
      <c r="D289" s="71">
        <f t="shared" si="54"/>
        <v>0</v>
      </c>
      <c r="E289" s="71">
        <f t="shared" si="54"/>
        <v>0</v>
      </c>
      <c r="F289" s="24">
        <f t="shared" si="59"/>
        <v>0</v>
      </c>
      <c r="G289" s="24">
        <f t="shared" si="60"/>
        <v>0</v>
      </c>
      <c r="H289" s="24">
        <f t="shared" si="61"/>
        <v>0</v>
      </c>
      <c r="I289" s="24">
        <f t="shared" si="62"/>
        <v>0</v>
      </c>
      <c r="J289" s="24">
        <f t="shared" si="63"/>
        <v>0</v>
      </c>
      <c r="K289" s="24">
        <f t="shared" ca="1" si="55"/>
        <v>1.7391145147600015E-3</v>
      </c>
      <c r="L289" s="24">
        <f t="shared" ca="1" si="64"/>
        <v>3.0245192954489154E-6</v>
      </c>
      <c r="M289" s="24">
        <f t="shared" ca="1" si="56"/>
        <v>1.7052959585427626E-7</v>
      </c>
      <c r="N289" s="24">
        <f t="shared" ca="1" si="57"/>
        <v>4.6449641726085874E-5</v>
      </c>
      <c r="O289" s="24">
        <f t="shared" ca="1" si="58"/>
        <v>6.3237652084695035E-4</v>
      </c>
      <c r="P289" s="39">
        <f t="shared" ca="1" si="65"/>
        <v>-1.7391145147600015E-3</v>
      </c>
    </row>
    <row r="290" spans="4:16">
      <c r="D290" s="71">
        <f t="shared" si="54"/>
        <v>0</v>
      </c>
      <c r="E290" s="71">
        <f t="shared" si="54"/>
        <v>0</v>
      </c>
      <c r="F290" s="24">
        <f t="shared" si="59"/>
        <v>0</v>
      </c>
      <c r="G290" s="24">
        <f t="shared" si="60"/>
        <v>0</v>
      </c>
      <c r="H290" s="24">
        <f t="shared" si="61"/>
        <v>0</v>
      </c>
      <c r="I290" s="24">
        <f t="shared" si="62"/>
        <v>0</v>
      </c>
      <c r="J290" s="24">
        <f t="shared" si="63"/>
        <v>0</v>
      </c>
      <c r="K290" s="24">
        <f t="shared" ca="1" si="55"/>
        <v>1.7391145147600015E-3</v>
      </c>
      <c r="L290" s="24">
        <f t="shared" ca="1" si="64"/>
        <v>3.0245192954489154E-6</v>
      </c>
      <c r="M290" s="24">
        <f t="shared" ca="1" si="56"/>
        <v>1.7052959585427626E-7</v>
      </c>
      <c r="N290" s="24">
        <f t="shared" ca="1" si="57"/>
        <v>4.6449641726085874E-5</v>
      </c>
      <c r="O290" s="24">
        <f t="shared" ca="1" si="58"/>
        <v>6.3237652084695035E-4</v>
      </c>
      <c r="P290" s="39">
        <f t="shared" ca="1" si="65"/>
        <v>-1.7391145147600015E-3</v>
      </c>
    </row>
    <row r="291" spans="4:16">
      <c r="D291" s="71">
        <f t="shared" si="54"/>
        <v>0</v>
      </c>
      <c r="E291" s="71">
        <f t="shared" si="54"/>
        <v>0</v>
      </c>
      <c r="F291" s="24">
        <f t="shared" si="59"/>
        <v>0</v>
      </c>
      <c r="G291" s="24">
        <f t="shared" si="60"/>
        <v>0</v>
      </c>
      <c r="H291" s="24">
        <f t="shared" si="61"/>
        <v>0</v>
      </c>
      <c r="I291" s="24">
        <f t="shared" si="62"/>
        <v>0</v>
      </c>
      <c r="J291" s="24">
        <f t="shared" si="63"/>
        <v>0</v>
      </c>
      <c r="K291" s="24">
        <f t="shared" ca="1" si="55"/>
        <v>1.7391145147600015E-3</v>
      </c>
      <c r="L291" s="24">
        <f t="shared" ca="1" si="64"/>
        <v>3.0245192954489154E-6</v>
      </c>
      <c r="M291" s="24">
        <f t="shared" ca="1" si="56"/>
        <v>1.7052959585427626E-7</v>
      </c>
      <c r="N291" s="24">
        <f t="shared" ca="1" si="57"/>
        <v>4.6449641726085874E-5</v>
      </c>
      <c r="O291" s="24">
        <f t="shared" ca="1" si="58"/>
        <v>6.3237652084695035E-4</v>
      </c>
      <c r="P291" s="39">
        <f t="shared" ca="1" si="65"/>
        <v>-1.7391145147600015E-3</v>
      </c>
    </row>
    <row r="292" spans="4:16">
      <c r="D292" s="71">
        <f t="shared" si="54"/>
        <v>0</v>
      </c>
      <c r="E292" s="71">
        <f t="shared" si="54"/>
        <v>0</v>
      </c>
      <c r="F292" s="24">
        <f t="shared" si="59"/>
        <v>0</v>
      </c>
      <c r="G292" s="24">
        <f t="shared" si="60"/>
        <v>0</v>
      </c>
      <c r="H292" s="24">
        <f t="shared" si="61"/>
        <v>0</v>
      </c>
      <c r="I292" s="24">
        <f t="shared" si="62"/>
        <v>0</v>
      </c>
      <c r="J292" s="24">
        <f t="shared" si="63"/>
        <v>0</v>
      </c>
      <c r="K292" s="24">
        <f t="shared" ca="1" si="55"/>
        <v>1.7391145147600015E-3</v>
      </c>
      <c r="L292" s="24">
        <f t="shared" ca="1" si="64"/>
        <v>3.0245192954489154E-6</v>
      </c>
      <c r="M292" s="24">
        <f t="shared" ca="1" si="56"/>
        <v>1.7052959585427626E-7</v>
      </c>
      <c r="N292" s="24">
        <f t="shared" ca="1" si="57"/>
        <v>4.6449641726085874E-5</v>
      </c>
      <c r="O292" s="24">
        <f t="shared" ca="1" si="58"/>
        <v>6.3237652084695035E-4</v>
      </c>
      <c r="P292" s="39">
        <f t="shared" ca="1" si="65"/>
        <v>-1.7391145147600015E-3</v>
      </c>
    </row>
    <row r="293" spans="4:16">
      <c r="D293" s="71">
        <f t="shared" si="54"/>
        <v>0</v>
      </c>
      <c r="E293" s="71">
        <f t="shared" si="54"/>
        <v>0</v>
      </c>
      <c r="F293" s="24">
        <f t="shared" si="59"/>
        <v>0</v>
      </c>
      <c r="G293" s="24">
        <f t="shared" si="60"/>
        <v>0</v>
      </c>
      <c r="H293" s="24">
        <f t="shared" si="61"/>
        <v>0</v>
      </c>
      <c r="I293" s="24">
        <f t="shared" si="62"/>
        <v>0</v>
      </c>
      <c r="J293" s="24">
        <f t="shared" si="63"/>
        <v>0</v>
      </c>
      <c r="K293" s="24">
        <f t="shared" ca="1" si="55"/>
        <v>1.7391145147600015E-3</v>
      </c>
      <c r="L293" s="24">
        <f t="shared" ca="1" si="64"/>
        <v>3.0245192954489154E-6</v>
      </c>
      <c r="M293" s="24">
        <f t="shared" ca="1" si="56"/>
        <v>1.7052959585427626E-7</v>
      </c>
      <c r="N293" s="24">
        <f t="shared" ca="1" si="57"/>
        <v>4.6449641726085874E-5</v>
      </c>
      <c r="O293" s="24">
        <f t="shared" ca="1" si="58"/>
        <v>6.3237652084695035E-4</v>
      </c>
      <c r="P293" s="39">
        <f t="shared" ca="1" si="65"/>
        <v>-1.7391145147600015E-3</v>
      </c>
    </row>
    <row r="294" spans="4:16">
      <c r="D294" s="71">
        <f t="shared" si="54"/>
        <v>0</v>
      </c>
      <c r="E294" s="71">
        <f t="shared" si="54"/>
        <v>0</v>
      </c>
      <c r="F294" s="24">
        <f t="shared" si="59"/>
        <v>0</v>
      </c>
      <c r="G294" s="24">
        <f t="shared" si="60"/>
        <v>0</v>
      </c>
      <c r="H294" s="24">
        <f t="shared" si="61"/>
        <v>0</v>
      </c>
      <c r="I294" s="24">
        <f t="shared" si="62"/>
        <v>0</v>
      </c>
      <c r="J294" s="24">
        <f t="shared" si="63"/>
        <v>0</v>
      </c>
      <c r="K294" s="24">
        <f t="shared" ca="1" si="55"/>
        <v>1.7391145147600015E-3</v>
      </c>
      <c r="L294" s="24">
        <f t="shared" ca="1" si="64"/>
        <v>3.0245192954489154E-6</v>
      </c>
      <c r="M294" s="24">
        <f t="shared" ca="1" si="56"/>
        <v>1.7052959585427626E-7</v>
      </c>
      <c r="N294" s="24">
        <f t="shared" ca="1" si="57"/>
        <v>4.6449641726085874E-5</v>
      </c>
      <c r="O294" s="24">
        <f t="shared" ca="1" si="58"/>
        <v>6.3237652084695035E-4</v>
      </c>
      <c r="P294" s="39">
        <f t="shared" ca="1" si="65"/>
        <v>-1.7391145147600015E-3</v>
      </c>
    </row>
    <row r="295" spans="4:16">
      <c r="D295" s="71">
        <f t="shared" si="54"/>
        <v>0</v>
      </c>
      <c r="E295" s="71">
        <f t="shared" si="54"/>
        <v>0</v>
      </c>
      <c r="F295" s="24">
        <f t="shared" si="59"/>
        <v>0</v>
      </c>
      <c r="G295" s="24">
        <f t="shared" si="60"/>
        <v>0</v>
      </c>
      <c r="H295" s="24">
        <f t="shared" si="61"/>
        <v>0</v>
      </c>
      <c r="I295" s="24">
        <f t="shared" si="62"/>
        <v>0</v>
      </c>
      <c r="J295" s="24">
        <f t="shared" si="63"/>
        <v>0</v>
      </c>
      <c r="K295" s="24">
        <f t="shared" ca="1" si="55"/>
        <v>1.7391145147600015E-3</v>
      </c>
      <c r="L295" s="24">
        <f t="shared" ca="1" si="64"/>
        <v>3.0245192954489154E-6</v>
      </c>
      <c r="M295" s="24">
        <f t="shared" ca="1" si="56"/>
        <v>1.7052959585427626E-7</v>
      </c>
      <c r="N295" s="24">
        <f t="shared" ca="1" si="57"/>
        <v>4.6449641726085874E-5</v>
      </c>
      <c r="O295" s="24">
        <f t="shared" ca="1" si="58"/>
        <v>6.3237652084695035E-4</v>
      </c>
      <c r="P295" s="39">
        <f t="shared" ca="1" si="65"/>
        <v>-1.7391145147600015E-3</v>
      </c>
    </row>
    <row r="296" spans="4:16">
      <c r="D296" s="71">
        <f t="shared" si="54"/>
        <v>0</v>
      </c>
      <c r="E296" s="71">
        <f t="shared" si="54"/>
        <v>0</v>
      </c>
      <c r="F296" s="24">
        <f t="shared" si="59"/>
        <v>0</v>
      </c>
      <c r="G296" s="24">
        <f t="shared" si="60"/>
        <v>0</v>
      </c>
      <c r="H296" s="24">
        <f t="shared" si="61"/>
        <v>0</v>
      </c>
      <c r="I296" s="24">
        <f t="shared" si="62"/>
        <v>0</v>
      </c>
      <c r="J296" s="24">
        <f t="shared" si="63"/>
        <v>0</v>
      </c>
      <c r="K296" s="24">
        <f t="shared" ca="1" si="55"/>
        <v>1.7391145147600015E-3</v>
      </c>
      <c r="L296" s="24">
        <f t="shared" ca="1" si="64"/>
        <v>3.0245192954489154E-6</v>
      </c>
      <c r="M296" s="24">
        <f t="shared" ca="1" si="56"/>
        <v>1.7052959585427626E-7</v>
      </c>
      <c r="N296" s="24">
        <f t="shared" ca="1" si="57"/>
        <v>4.6449641726085874E-5</v>
      </c>
      <c r="O296" s="24">
        <f t="shared" ca="1" si="58"/>
        <v>6.3237652084695035E-4</v>
      </c>
      <c r="P296" s="39">
        <f t="shared" ca="1" si="65"/>
        <v>-1.7391145147600015E-3</v>
      </c>
    </row>
    <row r="297" spans="4:16">
      <c r="D297" s="71">
        <f t="shared" si="54"/>
        <v>0</v>
      </c>
      <c r="E297" s="71">
        <f t="shared" si="54"/>
        <v>0</v>
      </c>
      <c r="F297" s="24">
        <f t="shared" si="59"/>
        <v>0</v>
      </c>
      <c r="G297" s="24">
        <f t="shared" si="60"/>
        <v>0</v>
      </c>
      <c r="H297" s="24">
        <f t="shared" si="61"/>
        <v>0</v>
      </c>
      <c r="I297" s="24">
        <f t="shared" si="62"/>
        <v>0</v>
      </c>
      <c r="J297" s="24">
        <f t="shared" si="63"/>
        <v>0</v>
      </c>
      <c r="K297" s="24">
        <f t="shared" ca="1" si="55"/>
        <v>1.7391145147600015E-3</v>
      </c>
      <c r="L297" s="24">
        <f t="shared" ca="1" si="64"/>
        <v>3.0245192954489154E-6</v>
      </c>
      <c r="M297" s="24">
        <f t="shared" ca="1" si="56"/>
        <v>1.7052959585427626E-7</v>
      </c>
      <c r="N297" s="24">
        <f t="shared" ca="1" si="57"/>
        <v>4.6449641726085874E-5</v>
      </c>
      <c r="O297" s="24">
        <f t="shared" ca="1" si="58"/>
        <v>6.3237652084695035E-4</v>
      </c>
      <c r="P297" s="39">
        <f t="shared" ca="1" si="65"/>
        <v>-1.7391145147600015E-3</v>
      </c>
    </row>
    <row r="298" spans="4:16">
      <c r="D298" s="71">
        <f t="shared" si="54"/>
        <v>0</v>
      </c>
      <c r="E298" s="71">
        <f t="shared" si="54"/>
        <v>0</v>
      </c>
      <c r="F298" s="24">
        <f t="shared" si="59"/>
        <v>0</v>
      </c>
      <c r="G298" s="24">
        <f t="shared" si="60"/>
        <v>0</v>
      </c>
      <c r="H298" s="24">
        <f t="shared" si="61"/>
        <v>0</v>
      </c>
      <c r="I298" s="24">
        <f t="shared" si="62"/>
        <v>0</v>
      </c>
      <c r="J298" s="24">
        <f t="shared" si="63"/>
        <v>0</v>
      </c>
      <c r="K298" s="24">
        <f t="shared" ca="1" si="55"/>
        <v>1.7391145147600015E-3</v>
      </c>
      <c r="L298" s="24">
        <f t="shared" ca="1" si="64"/>
        <v>3.0245192954489154E-6</v>
      </c>
      <c r="M298" s="24">
        <f t="shared" ca="1" si="56"/>
        <v>1.7052959585427626E-7</v>
      </c>
      <c r="N298" s="24">
        <f t="shared" ca="1" si="57"/>
        <v>4.6449641726085874E-5</v>
      </c>
      <c r="O298" s="24">
        <f t="shared" ca="1" si="58"/>
        <v>6.3237652084695035E-4</v>
      </c>
      <c r="P298" s="39">
        <f t="shared" ca="1" si="65"/>
        <v>-1.7391145147600015E-3</v>
      </c>
    </row>
    <row r="299" spans="4:16">
      <c r="D299" s="71">
        <f t="shared" si="54"/>
        <v>0</v>
      </c>
      <c r="E299" s="71">
        <f t="shared" si="54"/>
        <v>0</v>
      </c>
      <c r="F299" s="24">
        <f t="shared" si="59"/>
        <v>0</v>
      </c>
      <c r="G299" s="24">
        <f t="shared" si="60"/>
        <v>0</v>
      </c>
      <c r="H299" s="24">
        <f t="shared" si="61"/>
        <v>0</v>
      </c>
      <c r="I299" s="24">
        <f t="shared" si="62"/>
        <v>0</v>
      </c>
      <c r="J299" s="24">
        <f t="shared" si="63"/>
        <v>0</v>
      </c>
      <c r="K299" s="24">
        <f t="shared" ca="1" si="55"/>
        <v>1.7391145147600015E-3</v>
      </c>
      <c r="L299" s="24">
        <f t="shared" ca="1" si="64"/>
        <v>3.0245192954489154E-6</v>
      </c>
      <c r="M299" s="24">
        <f t="shared" ca="1" si="56"/>
        <v>1.7052959585427626E-7</v>
      </c>
      <c r="N299" s="24">
        <f t="shared" ca="1" si="57"/>
        <v>4.6449641726085874E-5</v>
      </c>
      <c r="O299" s="24">
        <f t="shared" ca="1" si="58"/>
        <v>6.3237652084695035E-4</v>
      </c>
      <c r="P299" s="39">
        <f t="shared" ca="1" si="65"/>
        <v>-1.7391145147600015E-3</v>
      </c>
    </row>
    <row r="300" spans="4:16">
      <c r="D300" s="71">
        <f t="shared" si="54"/>
        <v>0</v>
      </c>
      <c r="E300" s="71">
        <f t="shared" si="54"/>
        <v>0</v>
      </c>
      <c r="F300" s="24">
        <f t="shared" si="59"/>
        <v>0</v>
      </c>
      <c r="G300" s="24">
        <f t="shared" si="60"/>
        <v>0</v>
      </c>
      <c r="H300" s="24">
        <f t="shared" si="61"/>
        <v>0</v>
      </c>
      <c r="I300" s="24">
        <f t="shared" si="62"/>
        <v>0</v>
      </c>
      <c r="J300" s="24">
        <f t="shared" si="63"/>
        <v>0</v>
      </c>
      <c r="K300" s="24">
        <f t="shared" ca="1" si="55"/>
        <v>1.7391145147600015E-3</v>
      </c>
      <c r="L300" s="24">
        <f t="shared" ca="1" si="64"/>
        <v>3.0245192954489154E-6</v>
      </c>
      <c r="M300" s="24">
        <f t="shared" ca="1" si="56"/>
        <v>1.7052959585427626E-7</v>
      </c>
      <c r="N300" s="24">
        <f t="shared" ca="1" si="57"/>
        <v>4.6449641726085874E-5</v>
      </c>
      <c r="O300" s="24">
        <f t="shared" ca="1" si="58"/>
        <v>6.3237652084695035E-4</v>
      </c>
      <c r="P300" s="39">
        <f t="shared" ca="1" si="65"/>
        <v>-1.7391145147600015E-3</v>
      </c>
    </row>
    <row r="301" spans="4:16">
      <c r="D301" s="71">
        <f t="shared" si="54"/>
        <v>0</v>
      </c>
      <c r="E301" s="71">
        <f t="shared" si="54"/>
        <v>0</v>
      </c>
      <c r="F301" s="24">
        <f t="shared" si="59"/>
        <v>0</v>
      </c>
      <c r="G301" s="24">
        <f t="shared" si="60"/>
        <v>0</v>
      </c>
      <c r="H301" s="24">
        <f t="shared" si="61"/>
        <v>0</v>
      </c>
      <c r="I301" s="24">
        <f t="shared" si="62"/>
        <v>0</v>
      </c>
      <c r="J301" s="24">
        <f t="shared" si="63"/>
        <v>0</v>
      </c>
      <c r="K301" s="24">
        <f t="shared" ca="1" si="55"/>
        <v>1.7391145147600015E-3</v>
      </c>
      <c r="L301" s="24">
        <f t="shared" ca="1" si="64"/>
        <v>3.0245192954489154E-6</v>
      </c>
      <c r="M301" s="24">
        <f t="shared" ca="1" si="56"/>
        <v>1.7052959585427626E-7</v>
      </c>
      <c r="N301" s="24">
        <f t="shared" ca="1" si="57"/>
        <v>4.6449641726085874E-5</v>
      </c>
      <c r="O301" s="24">
        <f t="shared" ca="1" si="58"/>
        <v>6.3237652084695035E-4</v>
      </c>
      <c r="P301" s="39">
        <f t="shared" ca="1" si="65"/>
        <v>-1.7391145147600015E-3</v>
      </c>
    </row>
    <row r="302" spans="4:16">
      <c r="D302" s="71">
        <f t="shared" si="54"/>
        <v>0</v>
      </c>
      <c r="E302" s="71">
        <f t="shared" si="54"/>
        <v>0</v>
      </c>
      <c r="F302" s="24">
        <f t="shared" si="59"/>
        <v>0</v>
      </c>
      <c r="G302" s="24">
        <f t="shared" si="60"/>
        <v>0</v>
      </c>
      <c r="H302" s="24">
        <f t="shared" si="61"/>
        <v>0</v>
      </c>
      <c r="I302" s="24">
        <f t="shared" si="62"/>
        <v>0</v>
      </c>
      <c r="J302" s="24">
        <f t="shared" si="63"/>
        <v>0</v>
      </c>
      <c r="K302" s="24">
        <f t="shared" ca="1" si="55"/>
        <v>1.7391145147600015E-3</v>
      </c>
      <c r="L302" s="24">
        <f t="shared" ca="1" si="64"/>
        <v>3.0245192954489154E-6</v>
      </c>
      <c r="M302" s="24">
        <f t="shared" ca="1" si="56"/>
        <v>1.7052959585427626E-7</v>
      </c>
      <c r="N302" s="24">
        <f t="shared" ca="1" si="57"/>
        <v>4.6449641726085874E-5</v>
      </c>
      <c r="O302" s="24">
        <f t="shared" ca="1" si="58"/>
        <v>6.3237652084695035E-4</v>
      </c>
      <c r="P302" s="39">
        <f t="shared" ca="1" si="65"/>
        <v>-1.7391145147600015E-3</v>
      </c>
    </row>
    <row r="303" spans="4:16">
      <c r="D303" s="71">
        <f t="shared" si="54"/>
        <v>0</v>
      </c>
      <c r="E303" s="71">
        <f t="shared" si="54"/>
        <v>0</v>
      </c>
      <c r="F303" s="24">
        <f t="shared" si="59"/>
        <v>0</v>
      </c>
      <c r="G303" s="24">
        <f t="shared" si="60"/>
        <v>0</v>
      </c>
      <c r="H303" s="24">
        <f t="shared" si="61"/>
        <v>0</v>
      </c>
      <c r="I303" s="24">
        <f t="shared" si="62"/>
        <v>0</v>
      </c>
      <c r="J303" s="24">
        <f t="shared" si="63"/>
        <v>0</v>
      </c>
      <c r="K303" s="24">
        <f t="shared" ca="1" si="55"/>
        <v>1.7391145147600015E-3</v>
      </c>
      <c r="L303" s="24">
        <f t="shared" ca="1" si="64"/>
        <v>3.0245192954489154E-6</v>
      </c>
      <c r="M303" s="24">
        <f t="shared" ca="1" si="56"/>
        <v>1.7052959585427626E-7</v>
      </c>
      <c r="N303" s="24">
        <f t="shared" ca="1" si="57"/>
        <v>4.6449641726085874E-5</v>
      </c>
      <c r="O303" s="24">
        <f t="shared" ca="1" si="58"/>
        <v>6.3237652084695035E-4</v>
      </c>
      <c r="P303" s="39">
        <f t="shared" ca="1" si="65"/>
        <v>-1.7391145147600015E-3</v>
      </c>
    </row>
    <row r="304" spans="4:16">
      <c r="D304" s="71">
        <f t="shared" si="54"/>
        <v>0</v>
      </c>
      <c r="E304" s="71">
        <f t="shared" si="54"/>
        <v>0</v>
      </c>
      <c r="F304" s="24">
        <f t="shared" si="59"/>
        <v>0</v>
      </c>
      <c r="G304" s="24">
        <f t="shared" si="60"/>
        <v>0</v>
      </c>
      <c r="H304" s="24">
        <f t="shared" si="61"/>
        <v>0</v>
      </c>
      <c r="I304" s="24">
        <f t="shared" si="62"/>
        <v>0</v>
      </c>
      <c r="J304" s="24">
        <f t="shared" si="63"/>
        <v>0</v>
      </c>
      <c r="K304" s="24">
        <f t="shared" ca="1" si="55"/>
        <v>1.7391145147600015E-3</v>
      </c>
      <c r="L304" s="24">
        <f t="shared" ca="1" si="64"/>
        <v>3.0245192954489154E-6</v>
      </c>
      <c r="M304" s="24">
        <f t="shared" ca="1" si="56"/>
        <v>1.7052959585427626E-7</v>
      </c>
      <c r="N304" s="24">
        <f t="shared" ca="1" si="57"/>
        <v>4.6449641726085874E-5</v>
      </c>
      <c r="O304" s="24">
        <f t="shared" ca="1" si="58"/>
        <v>6.3237652084695035E-4</v>
      </c>
      <c r="P304" s="39">
        <f t="shared" ca="1" si="65"/>
        <v>-1.7391145147600015E-3</v>
      </c>
    </row>
    <row r="305" spans="4:16">
      <c r="D305" s="71">
        <f t="shared" si="54"/>
        <v>0</v>
      </c>
      <c r="E305" s="71">
        <f t="shared" si="54"/>
        <v>0</v>
      </c>
      <c r="F305" s="24">
        <f t="shared" si="59"/>
        <v>0</v>
      </c>
      <c r="G305" s="24">
        <f t="shared" si="60"/>
        <v>0</v>
      </c>
      <c r="H305" s="24">
        <f t="shared" si="61"/>
        <v>0</v>
      </c>
      <c r="I305" s="24">
        <f t="shared" si="62"/>
        <v>0</v>
      </c>
      <c r="J305" s="24">
        <f t="shared" si="63"/>
        <v>0</v>
      </c>
      <c r="K305" s="24">
        <f t="shared" ca="1" si="55"/>
        <v>1.7391145147600015E-3</v>
      </c>
      <c r="L305" s="24">
        <f t="shared" ca="1" si="64"/>
        <v>3.0245192954489154E-6</v>
      </c>
      <c r="M305" s="24">
        <f t="shared" ca="1" si="56"/>
        <v>1.7052959585427626E-7</v>
      </c>
      <c r="N305" s="24">
        <f t="shared" ca="1" si="57"/>
        <v>4.6449641726085874E-5</v>
      </c>
      <c r="O305" s="24">
        <f t="shared" ca="1" si="58"/>
        <v>6.3237652084695035E-4</v>
      </c>
      <c r="P305" s="39">
        <f t="shared" ca="1" si="65"/>
        <v>-1.7391145147600015E-3</v>
      </c>
    </row>
    <row r="306" spans="4:16">
      <c r="D306" s="71">
        <f t="shared" si="54"/>
        <v>0</v>
      </c>
      <c r="E306" s="71">
        <f t="shared" si="54"/>
        <v>0</v>
      </c>
      <c r="F306" s="24">
        <f t="shared" si="59"/>
        <v>0</v>
      </c>
      <c r="G306" s="24">
        <f t="shared" si="60"/>
        <v>0</v>
      </c>
      <c r="H306" s="24">
        <f t="shared" si="61"/>
        <v>0</v>
      </c>
      <c r="I306" s="24">
        <f t="shared" si="62"/>
        <v>0</v>
      </c>
      <c r="J306" s="24">
        <f t="shared" si="63"/>
        <v>0</v>
      </c>
      <c r="K306" s="24">
        <f t="shared" ca="1" si="55"/>
        <v>1.7391145147600015E-3</v>
      </c>
      <c r="L306" s="24">
        <f t="shared" ca="1" si="64"/>
        <v>3.0245192954489154E-6</v>
      </c>
      <c r="M306" s="24">
        <f t="shared" ca="1" si="56"/>
        <v>1.7052959585427626E-7</v>
      </c>
      <c r="N306" s="24">
        <f t="shared" ca="1" si="57"/>
        <v>4.6449641726085874E-5</v>
      </c>
      <c r="O306" s="24">
        <f t="shared" ca="1" si="58"/>
        <v>6.3237652084695035E-4</v>
      </c>
      <c r="P306" s="39">
        <f t="shared" ca="1" si="65"/>
        <v>-1.7391145147600015E-3</v>
      </c>
    </row>
    <row r="307" spans="4:16">
      <c r="D307" s="71">
        <f t="shared" si="54"/>
        <v>0</v>
      </c>
      <c r="E307" s="71">
        <f t="shared" si="54"/>
        <v>0</v>
      </c>
      <c r="F307" s="24">
        <f t="shared" si="59"/>
        <v>0</v>
      </c>
      <c r="G307" s="24">
        <f t="shared" si="60"/>
        <v>0</v>
      </c>
      <c r="H307" s="24">
        <f t="shared" si="61"/>
        <v>0</v>
      </c>
      <c r="I307" s="24">
        <f t="shared" si="62"/>
        <v>0</v>
      </c>
      <c r="J307" s="24">
        <f t="shared" si="63"/>
        <v>0</v>
      </c>
      <c r="K307" s="24">
        <f t="shared" ca="1" si="55"/>
        <v>1.7391145147600015E-3</v>
      </c>
      <c r="L307" s="24">
        <f t="shared" ca="1" si="64"/>
        <v>3.0245192954489154E-6</v>
      </c>
      <c r="M307" s="24">
        <f t="shared" ca="1" si="56"/>
        <v>1.7052959585427626E-7</v>
      </c>
      <c r="N307" s="24">
        <f t="shared" ca="1" si="57"/>
        <v>4.6449641726085874E-5</v>
      </c>
      <c r="O307" s="24">
        <f t="shared" ca="1" si="58"/>
        <v>6.3237652084695035E-4</v>
      </c>
      <c r="P307" s="39">
        <f t="shared" ca="1" si="65"/>
        <v>-1.7391145147600015E-3</v>
      </c>
    </row>
    <row r="308" spans="4:16">
      <c r="D308" s="71">
        <f t="shared" si="54"/>
        <v>0</v>
      </c>
      <c r="E308" s="71">
        <f t="shared" si="54"/>
        <v>0</v>
      </c>
      <c r="F308" s="24">
        <f t="shared" si="59"/>
        <v>0</v>
      </c>
      <c r="G308" s="24">
        <f t="shared" si="60"/>
        <v>0</v>
      </c>
      <c r="H308" s="24">
        <f t="shared" si="61"/>
        <v>0</v>
      </c>
      <c r="I308" s="24">
        <f t="shared" si="62"/>
        <v>0</v>
      </c>
      <c r="J308" s="24">
        <f t="shared" si="63"/>
        <v>0</v>
      </c>
      <c r="K308" s="24">
        <f t="shared" ca="1" si="55"/>
        <v>1.7391145147600015E-3</v>
      </c>
      <c r="L308" s="24">
        <f t="shared" ca="1" si="64"/>
        <v>3.0245192954489154E-6</v>
      </c>
      <c r="M308" s="24">
        <f t="shared" ca="1" si="56"/>
        <v>1.7052959585427626E-7</v>
      </c>
      <c r="N308" s="24">
        <f t="shared" ca="1" si="57"/>
        <v>4.6449641726085874E-5</v>
      </c>
      <c r="O308" s="24">
        <f t="shared" ca="1" si="58"/>
        <v>6.3237652084695035E-4</v>
      </c>
      <c r="P308" s="39">
        <f t="shared" ca="1" si="65"/>
        <v>-1.7391145147600015E-3</v>
      </c>
    </row>
    <row r="309" spans="4:16">
      <c r="D309" s="71">
        <f t="shared" si="54"/>
        <v>0</v>
      </c>
      <c r="E309" s="71">
        <f t="shared" si="54"/>
        <v>0</v>
      </c>
      <c r="F309" s="24">
        <f t="shared" si="59"/>
        <v>0</v>
      </c>
      <c r="G309" s="24">
        <f t="shared" si="60"/>
        <v>0</v>
      </c>
      <c r="H309" s="24">
        <f t="shared" si="61"/>
        <v>0</v>
      </c>
      <c r="I309" s="24">
        <f t="shared" si="62"/>
        <v>0</v>
      </c>
      <c r="J309" s="24">
        <f t="shared" si="63"/>
        <v>0</v>
      </c>
      <c r="K309" s="24">
        <f t="shared" ca="1" si="55"/>
        <v>1.7391145147600015E-3</v>
      </c>
      <c r="L309" s="24">
        <f t="shared" ca="1" si="64"/>
        <v>3.0245192954489154E-6</v>
      </c>
      <c r="M309" s="24">
        <f t="shared" ca="1" si="56"/>
        <v>1.7052959585427626E-7</v>
      </c>
      <c r="N309" s="24">
        <f t="shared" ca="1" si="57"/>
        <v>4.6449641726085874E-5</v>
      </c>
      <c r="O309" s="24">
        <f t="shared" ca="1" si="58"/>
        <v>6.3237652084695035E-4</v>
      </c>
      <c r="P309" s="39">
        <f t="shared" ca="1" si="65"/>
        <v>-1.7391145147600015E-3</v>
      </c>
    </row>
    <row r="310" spans="4:16">
      <c r="D310" s="71">
        <f t="shared" si="54"/>
        <v>0</v>
      </c>
      <c r="E310" s="71">
        <f t="shared" si="54"/>
        <v>0</v>
      </c>
      <c r="F310" s="24">
        <f t="shared" si="59"/>
        <v>0</v>
      </c>
      <c r="G310" s="24">
        <f t="shared" si="60"/>
        <v>0</v>
      </c>
      <c r="H310" s="24">
        <f t="shared" si="61"/>
        <v>0</v>
      </c>
      <c r="I310" s="24">
        <f t="shared" si="62"/>
        <v>0</v>
      </c>
      <c r="J310" s="24">
        <f t="shared" si="63"/>
        <v>0</v>
      </c>
      <c r="K310" s="24">
        <f t="shared" ca="1" si="55"/>
        <v>1.7391145147600015E-3</v>
      </c>
      <c r="L310" s="24">
        <f t="shared" ca="1" si="64"/>
        <v>3.0245192954489154E-6</v>
      </c>
      <c r="M310" s="24">
        <f t="shared" ca="1" si="56"/>
        <v>1.7052959585427626E-7</v>
      </c>
      <c r="N310" s="24">
        <f t="shared" ca="1" si="57"/>
        <v>4.6449641726085874E-5</v>
      </c>
      <c r="O310" s="24">
        <f t="shared" ca="1" si="58"/>
        <v>6.3237652084695035E-4</v>
      </c>
      <c r="P310" s="39">
        <f t="shared" ca="1" si="65"/>
        <v>-1.7391145147600015E-3</v>
      </c>
    </row>
    <row r="311" spans="4:16">
      <c r="D311" s="71">
        <f t="shared" si="54"/>
        <v>0</v>
      </c>
      <c r="E311" s="71">
        <f t="shared" si="54"/>
        <v>0</v>
      </c>
      <c r="F311" s="24">
        <f t="shared" si="59"/>
        <v>0</v>
      </c>
      <c r="G311" s="24">
        <f t="shared" si="60"/>
        <v>0</v>
      </c>
      <c r="H311" s="24">
        <f t="shared" si="61"/>
        <v>0</v>
      </c>
      <c r="I311" s="24">
        <f t="shared" si="62"/>
        <v>0</v>
      </c>
      <c r="J311" s="24">
        <f t="shared" si="63"/>
        <v>0</v>
      </c>
      <c r="K311" s="24">
        <f t="shared" ca="1" si="55"/>
        <v>1.7391145147600015E-3</v>
      </c>
      <c r="L311" s="24">
        <f t="shared" ca="1" si="64"/>
        <v>3.0245192954489154E-6</v>
      </c>
      <c r="M311" s="24">
        <f t="shared" ca="1" si="56"/>
        <v>1.7052959585427626E-7</v>
      </c>
      <c r="N311" s="24">
        <f t="shared" ca="1" si="57"/>
        <v>4.6449641726085874E-5</v>
      </c>
      <c r="O311" s="24">
        <f t="shared" ca="1" si="58"/>
        <v>6.3237652084695035E-4</v>
      </c>
      <c r="P311" s="39">
        <f t="shared" ca="1" si="65"/>
        <v>-1.7391145147600015E-3</v>
      </c>
    </row>
    <row r="312" spans="4:16">
      <c r="D312" s="71">
        <f t="shared" si="54"/>
        <v>0</v>
      </c>
      <c r="E312" s="71">
        <f t="shared" si="54"/>
        <v>0</v>
      </c>
      <c r="F312" s="24">
        <f t="shared" si="59"/>
        <v>0</v>
      </c>
      <c r="G312" s="24">
        <f t="shared" si="60"/>
        <v>0</v>
      </c>
      <c r="H312" s="24">
        <f t="shared" si="61"/>
        <v>0</v>
      </c>
      <c r="I312" s="24">
        <f t="shared" si="62"/>
        <v>0</v>
      </c>
      <c r="J312" s="24">
        <f t="shared" si="63"/>
        <v>0</v>
      </c>
      <c r="K312" s="24">
        <f t="shared" ca="1" si="55"/>
        <v>1.7391145147600015E-3</v>
      </c>
      <c r="L312" s="24">
        <f t="shared" ca="1" si="64"/>
        <v>3.0245192954489154E-6</v>
      </c>
      <c r="M312" s="24">
        <f t="shared" ca="1" si="56"/>
        <v>1.7052959585427626E-7</v>
      </c>
      <c r="N312" s="24">
        <f t="shared" ca="1" si="57"/>
        <v>4.6449641726085874E-5</v>
      </c>
      <c r="O312" s="24">
        <f t="shared" ca="1" si="58"/>
        <v>6.3237652084695035E-4</v>
      </c>
      <c r="P312" s="39">
        <f t="shared" ca="1" si="65"/>
        <v>-1.7391145147600015E-3</v>
      </c>
    </row>
    <row r="313" spans="4:16">
      <c r="D313" s="71">
        <f t="shared" si="54"/>
        <v>0</v>
      </c>
      <c r="E313" s="71">
        <f t="shared" si="54"/>
        <v>0</v>
      </c>
      <c r="F313" s="24">
        <f t="shared" si="59"/>
        <v>0</v>
      </c>
      <c r="G313" s="24">
        <f t="shared" si="60"/>
        <v>0</v>
      </c>
      <c r="H313" s="24">
        <f t="shared" si="61"/>
        <v>0</v>
      </c>
      <c r="I313" s="24">
        <f t="shared" si="62"/>
        <v>0</v>
      </c>
      <c r="J313" s="24">
        <f t="shared" si="63"/>
        <v>0</v>
      </c>
      <c r="K313" s="24">
        <f t="shared" ca="1" si="55"/>
        <v>1.7391145147600015E-3</v>
      </c>
      <c r="L313" s="24">
        <f t="shared" ca="1" si="64"/>
        <v>3.0245192954489154E-6</v>
      </c>
      <c r="M313" s="24">
        <f t="shared" ca="1" si="56"/>
        <v>1.7052959585427626E-7</v>
      </c>
      <c r="N313" s="24">
        <f t="shared" ca="1" si="57"/>
        <v>4.6449641726085874E-5</v>
      </c>
      <c r="O313" s="24">
        <f t="shared" ca="1" si="58"/>
        <v>6.3237652084695035E-4</v>
      </c>
      <c r="P313" s="39">
        <f t="shared" ca="1" si="65"/>
        <v>-1.7391145147600015E-3</v>
      </c>
    </row>
    <row r="314" spans="4:16">
      <c r="D314" s="71">
        <f t="shared" si="54"/>
        <v>0</v>
      </c>
      <c r="E314" s="71">
        <f t="shared" si="54"/>
        <v>0</v>
      </c>
      <c r="F314" s="24">
        <f t="shared" si="59"/>
        <v>0</v>
      </c>
      <c r="G314" s="24">
        <f t="shared" si="60"/>
        <v>0</v>
      </c>
      <c r="H314" s="24">
        <f t="shared" si="61"/>
        <v>0</v>
      </c>
      <c r="I314" s="24">
        <f t="shared" si="62"/>
        <v>0</v>
      </c>
      <c r="J314" s="24">
        <f t="shared" si="63"/>
        <v>0</v>
      </c>
      <c r="K314" s="24">
        <f t="shared" ca="1" si="55"/>
        <v>1.7391145147600015E-3</v>
      </c>
      <c r="L314" s="24">
        <f t="shared" ca="1" si="64"/>
        <v>3.0245192954489154E-6</v>
      </c>
      <c r="M314" s="24">
        <f t="shared" ca="1" si="56"/>
        <v>1.7052959585427626E-7</v>
      </c>
      <c r="N314" s="24">
        <f t="shared" ca="1" si="57"/>
        <v>4.6449641726085874E-5</v>
      </c>
      <c r="O314" s="24">
        <f t="shared" ca="1" si="58"/>
        <v>6.3237652084695035E-4</v>
      </c>
      <c r="P314" s="39">
        <f t="shared" ca="1" si="65"/>
        <v>-1.7391145147600015E-3</v>
      </c>
    </row>
    <row r="315" spans="4:16">
      <c r="D315" s="71">
        <f t="shared" si="54"/>
        <v>0</v>
      </c>
      <c r="E315" s="71">
        <f t="shared" si="54"/>
        <v>0</v>
      </c>
      <c r="F315" s="24">
        <f t="shared" si="59"/>
        <v>0</v>
      </c>
      <c r="G315" s="24">
        <f t="shared" si="60"/>
        <v>0</v>
      </c>
      <c r="H315" s="24">
        <f t="shared" si="61"/>
        <v>0</v>
      </c>
      <c r="I315" s="24">
        <f t="shared" si="62"/>
        <v>0</v>
      </c>
      <c r="J315" s="24">
        <f t="shared" si="63"/>
        <v>0</v>
      </c>
      <c r="K315" s="24">
        <f t="shared" ca="1" si="55"/>
        <v>1.7391145147600015E-3</v>
      </c>
      <c r="L315" s="24">
        <f t="shared" ca="1" si="64"/>
        <v>3.0245192954489154E-6</v>
      </c>
      <c r="M315" s="24">
        <f t="shared" ca="1" si="56"/>
        <v>1.7052959585427626E-7</v>
      </c>
      <c r="N315" s="24">
        <f t="shared" ca="1" si="57"/>
        <v>4.6449641726085874E-5</v>
      </c>
      <c r="O315" s="24">
        <f t="shared" ca="1" si="58"/>
        <v>6.3237652084695035E-4</v>
      </c>
      <c r="P315" s="39">
        <f t="shared" ca="1" si="65"/>
        <v>-1.7391145147600015E-3</v>
      </c>
    </row>
    <row r="316" spans="4:16">
      <c r="D316" s="71">
        <f t="shared" si="54"/>
        <v>0</v>
      </c>
      <c r="E316" s="71">
        <f t="shared" si="54"/>
        <v>0</v>
      </c>
      <c r="F316" s="24">
        <f t="shared" si="59"/>
        <v>0</v>
      </c>
      <c r="G316" s="24">
        <f t="shared" si="60"/>
        <v>0</v>
      </c>
      <c r="H316" s="24">
        <f t="shared" si="61"/>
        <v>0</v>
      </c>
      <c r="I316" s="24">
        <f t="shared" si="62"/>
        <v>0</v>
      </c>
      <c r="J316" s="24">
        <f t="shared" si="63"/>
        <v>0</v>
      </c>
      <c r="K316" s="24">
        <f t="shared" ca="1" si="55"/>
        <v>1.7391145147600015E-3</v>
      </c>
      <c r="L316" s="24">
        <f t="shared" ca="1" si="64"/>
        <v>3.0245192954489154E-6</v>
      </c>
      <c r="M316" s="24">
        <f t="shared" ca="1" si="56"/>
        <v>1.7052959585427626E-7</v>
      </c>
      <c r="N316" s="24">
        <f t="shared" ca="1" si="57"/>
        <v>4.6449641726085874E-5</v>
      </c>
      <c r="O316" s="24">
        <f t="shared" ca="1" si="58"/>
        <v>6.3237652084695035E-4</v>
      </c>
      <c r="P316" s="39">
        <f t="shared" ca="1" si="65"/>
        <v>-1.7391145147600015E-3</v>
      </c>
    </row>
    <row r="317" spans="4:16">
      <c r="D317" s="71">
        <f t="shared" si="54"/>
        <v>0</v>
      </c>
      <c r="E317" s="71">
        <f t="shared" si="54"/>
        <v>0</v>
      </c>
      <c r="F317" s="24">
        <f t="shared" si="59"/>
        <v>0</v>
      </c>
      <c r="G317" s="24">
        <f t="shared" si="60"/>
        <v>0</v>
      </c>
      <c r="H317" s="24">
        <f t="shared" si="61"/>
        <v>0</v>
      </c>
      <c r="I317" s="24">
        <f t="shared" si="62"/>
        <v>0</v>
      </c>
      <c r="J317" s="24">
        <f t="shared" si="63"/>
        <v>0</v>
      </c>
      <c r="K317" s="24">
        <f t="shared" ca="1" si="55"/>
        <v>1.7391145147600015E-3</v>
      </c>
      <c r="L317" s="24">
        <f t="shared" ca="1" si="64"/>
        <v>3.0245192954489154E-6</v>
      </c>
      <c r="M317" s="24">
        <f t="shared" ca="1" si="56"/>
        <v>1.7052959585427626E-7</v>
      </c>
      <c r="N317" s="24">
        <f t="shared" ca="1" si="57"/>
        <v>4.6449641726085874E-5</v>
      </c>
      <c r="O317" s="24">
        <f t="shared" ca="1" si="58"/>
        <v>6.3237652084695035E-4</v>
      </c>
      <c r="P317" s="39">
        <f t="shared" ca="1" si="65"/>
        <v>-1.7391145147600015E-3</v>
      </c>
    </row>
    <row r="318" spans="4:16">
      <c r="D318" s="71">
        <f t="shared" si="54"/>
        <v>0</v>
      </c>
      <c r="E318" s="71">
        <f t="shared" si="54"/>
        <v>0</v>
      </c>
      <c r="F318" s="24">
        <f t="shared" si="59"/>
        <v>0</v>
      </c>
      <c r="G318" s="24">
        <f t="shared" si="60"/>
        <v>0</v>
      </c>
      <c r="H318" s="24">
        <f t="shared" si="61"/>
        <v>0</v>
      </c>
      <c r="I318" s="24">
        <f t="shared" si="62"/>
        <v>0</v>
      </c>
      <c r="J318" s="24">
        <f t="shared" si="63"/>
        <v>0</v>
      </c>
      <c r="K318" s="24">
        <f t="shared" ca="1" si="55"/>
        <v>1.7391145147600015E-3</v>
      </c>
      <c r="L318" s="24">
        <f t="shared" ca="1" si="64"/>
        <v>3.0245192954489154E-6</v>
      </c>
      <c r="M318" s="24">
        <f t="shared" ca="1" si="56"/>
        <v>1.7052959585427626E-7</v>
      </c>
      <c r="N318" s="24">
        <f t="shared" ca="1" si="57"/>
        <v>4.6449641726085874E-5</v>
      </c>
      <c r="O318" s="24">
        <f t="shared" ca="1" si="58"/>
        <v>6.3237652084695035E-4</v>
      </c>
      <c r="P318" s="39">
        <f t="shared" ca="1" si="65"/>
        <v>-1.7391145147600015E-3</v>
      </c>
    </row>
    <row r="319" spans="4:16">
      <c r="D319" s="71">
        <f t="shared" si="54"/>
        <v>0</v>
      </c>
      <c r="E319" s="71">
        <f t="shared" si="54"/>
        <v>0</v>
      </c>
      <c r="F319" s="24">
        <f t="shared" si="59"/>
        <v>0</v>
      </c>
      <c r="G319" s="24">
        <f t="shared" si="60"/>
        <v>0</v>
      </c>
      <c r="H319" s="24">
        <f t="shared" si="61"/>
        <v>0</v>
      </c>
      <c r="I319" s="24">
        <f t="shared" si="62"/>
        <v>0</v>
      </c>
      <c r="J319" s="24">
        <f t="shared" si="63"/>
        <v>0</v>
      </c>
      <c r="K319" s="24">
        <f t="shared" ca="1" si="55"/>
        <v>1.7391145147600015E-3</v>
      </c>
      <c r="L319" s="24">
        <f t="shared" ca="1" si="64"/>
        <v>3.0245192954489154E-6</v>
      </c>
      <c r="M319" s="24">
        <f t="shared" ca="1" si="56"/>
        <v>1.7052959585427626E-7</v>
      </c>
      <c r="N319" s="24">
        <f t="shared" ca="1" si="57"/>
        <v>4.6449641726085874E-5</v>
      </c>
      <c r="O319" s="24">
        <f t="shared" ca="1" si="58"/>
        <v>6.3237652084695035E-4</v>
      </c>
      <c r="P319" s="39">
        <f t="shared" ca="1" si="65"/>
        <v>-1.7391145147600015E-3</v>
      </c>
    </row>
    <row r="320" spans="4:16">
      <c r="D320" s="71">
        <f t="shared" si="54"/>
        <v>0</v>
      </c>
      <c r="E320" s="71">
        <f t="shared" si="54"/>
        <v>0</v>
      </c>
      <c r="F320" s="24">
        <f t="shared" si="59"/>
        <v>0</v>
      </c>
      <c r="G320" s="24">
        <f t="shared" si="60"/>
        <v>0</v>
      </c>
      <c r="H320" s="24">
        <f t="shared" si="61"/>
        <v>0</v>
      </c>
      <c r="I320" s="24">
        <f t="shared" si="62"/>
        <v>0</v>
      </c>
      <c r="J320" s="24">
        <f t="shared" si="63"/>
        <v>0</v>
      </c>
      <c r="K320" s="24">
        <f t="shared" ca="1" si="55"/>
        <v>1.7391145147600015E-3</v>
      </c>
      <c r="L320" s="24">
        <f t="shared" ca="1" si="64"/>
        <v>3.0245192954489154E-6</v>
      </c>
      <c r="M320" s="24">
        <f t="shared" ca="1" si="56"/>
        <v>1.7052959585427626E-7</v>
      </c>
      <c r="N320" s="24">
        <f t="shared" ca="1" si="57"/>
        <v>4.6449641726085874E-5</v>
      </c>
      <c r="O320" s="24">
        <f t="shared" ca="1" si="58"/>
        <v>6.3237652084695035E-4</v>
      </c>
      <c r="P320" s="39">
        <f t="shared" ca="1" si="65"/>
        <v>-1.7391145147600015E-3</v>
      </c>
    </row>
    <row r="321" spans="4:16">
      <c r="D321" s="71">
        <f t="shared" si="54"/>
        <v>0</v>
      </c>
      <c r="E321" s="71">
        <f t="shared" si="54"/>
        <v>0</v>
      </c>
      <c r="F321" s="24">
        <f t="shared" si="59"/>
        <v>0</v>
      </c>
      <c r="G321" s="24">
        <f t="shared" si="60"/>
        <v>0</v>
      </c>
      <c r="H321" s="24">
        <f t="shared" si="61"/>
        <v>0</v>
      </c>
      <c r="I321" s="24">
        <f t="shared" si="62"/>
        <v>0</v>
      </c>
      <c r="J321" s="24">
        <f t="shared" si="63"/>
        <v>0</v>
      </c>
      <c r="K321" s="24">
        <f t="shared" ca="1" si="55"/>
        <v>1.7391145147600015E-3</v>
      </c>
      <c r="L321" s="24">
        <f t="shared" ca="1" si="64"/>
        <v>3.0245192954489154E-6</v>
      </c>
      <c r="M321" s="24">
        <f t="shared" ca="1" si="56"/>
        <v>1.7052959585427626E-7</v>
      </c>
      <c r="N321" s="24">
        <f t="shared" ca="1" si="57"/>
        <v>4.6449641726085874E-5</v>
      </c>
      <c r="O321" s="24">
        <f t="shared" ca="1" si="58"/>
        <v>6.3237652084695035E-4</v>
      </c>
      <c r="P321" s="39">
        <f t="shared" ca="1" si="65"/>
        <v>-1.7391145147600015E-3</v>
      </c>
    </row>
    <row r="322" spans="4:16">
      <c r="D322" s="71">
        <f t="shared" si="54"/>
        <v>0</v>
      </c>
      <c r="E322" s="71">
        <f t="shared" si="54"/>
        <v>0</v>
      </c>
      <c r="F322" s="24">
        <f t="shared" si="59"/>
        <v>0</v>
      </c>
      <c r="G322" s="24">
        <f t="shared" si="60"/>
        <v>0</v>
      </c>
      <c r="H322" s="24">
        <f t="shared" si="61"/>
        <v>0</v>
      </c>
      <c r="I322" s="24">
        <f t="shared" si="62"/>
        <v>0</v>
      </c>
      <c r="J322" s="24">
        <f t="shared" si="63"/>
        <v>0</v>
      </c>
      <c r="K322" s="24">
        <f t="shared" ca="1" si="55"/>
        <v>1.7391145147600015E-3</v>
      </c>
      <c r="L322" s="24">
        <f t="shared" ca="1" si="64"/>
        <v>3.0245192954489154E-6</v>
      </c>
      <c r="M322" s="24">
        <f t="shared" ca="1" si="56"/>
        <v>1.7052959585427626E-7</v>
      </c>
      <c r="N322" s="24">
        <f t="shared" ca="1" si="57"/>
        <v>4.6449641726085874E-5</v>
      </c>
      <c r="O322" s="24">
        <f t="shared" ca="1" si="58"/>
        <v>6.3237652084695035E-4</v>
      </c>
      <c r="P322" s="39">
        <f t="shared" ca="1" si="65"/>
        <v>-1.7391145147600015E-3</v>
      </c>
    </row>
    <row r="323" spans="4:16">
      <c r="D323" s="71">
        <f t="shared" si="54"/>
        <v>0</v>
      </c>
      <c r="E323" s="71">
        <f t="shared" si="54"/>
        <v>0</v>
      </c>
      <c r="F323" s="24">
        <f t="shared" si="59"/>
        <v>0</v>
      </c>
      <c r="G323" s="24">
        <f t="shared" si="60"/>
        <v>0</v>
      </c>
      <c r="H323" s="24">
        <f t="shared" si="61"/>
        <v>0</v>
      </c>
      <c r="I323" s="24">
        <f t="shared" si="62"/>
        <v>0</v>
      </c>
      <c r="J323" s="24">
        <f t="shared" si="63"/>
        <v>0</v>
      </c>
      <c r="K323" s="24">
        <f t="shared" ca="1" si="55"/>
        <v>1.7391145147600015E-3</v>
      </c>
      <c r="L323" s="24">
        <f t="shared" ca="1" si="64"/>
        <v>3.0245192954489154E-6</v>
      </c>
      <c r="M323" s="24">
        <f t="shared" ca="1" si="56"/>
        <v>1.7052959585427626E-7</v>
      </c>
      <c r="N323" s="24">
        <f t="shared" ca="1" si="57"/>
        <v>4.6449641726085874E-5</v>
      </c>
      <c r="O323" s="24">
        <f t="shared" ca="1" si="58"/>
        <v>6.3237652084695035E-4</v>
      </c>
      <c r="P323" s="39">
        <f t="shared" ca="1" si="65"/>
        <v>-1.7391145147600015E-3</v>
      </c>
    </row>
    <row r="324" spans="4:16">
      <c r="D324" s="71">
        <f t="shared" si="54"/>
        <v>0</v>
      </c>
      <c r="E324" s="71">
        <f t="shared" si="54"/>
        <v>0</v>
      </c>
      <c r="F324" s="24">
        <f t="shared" si="59"/>
        <v>0</v>
      </c>
      <c r="G324" s="24">
        <f t="shared" si="60"/>
        <v>0</v>
      </c>
      <c r="H324" s="24">
        <f t="shared" si="61"/>
        <v>0</v>
      </c>
      <c r="I324" s="24">
        <f t="shared" si="62"/>
        <v>0</v>
      </c>
      <c r="J324" s="24">
        <f t="shared" si="63"/>
        <v>0</v>
      </c>
      <c r="K324" s="24">
        <f t="shared" ca="1" si="55"/>
        <v>1.7391145147600015E-3</v>
      </c>
      <c r="L324" s="24">
        <f t="shared" ca="1" si="64"/>
        <v>3.0245192954489154E-6</v>
      </c>
      <c r="M324" s="24">
        <f t="shared" ca="1" si="56"/>
        <v>1.7052959585427626E-7</v>
      </c>
      <c r="N324" s="24">
        <f t="shared" ca="1" si="57"/>
        <v>4.6449641726085874E-5</v>
      </c>
      <c r="O324" s="24">
        <f t="shared" ca="1" si="58"/>
        <v>6.3237652084695035E-4</v>
      </c>
      <c r="P324" s="39">
        <f t="shared" ca="1" si="65"/>
        <v>-1.7391145147600015E-3</v>
      </c>
    </row>
    <row r="325" spans="4:16">
      <c r="D325" s="71">
        <f t="shared" si="54"/>
        <v>0</v>
      </c>
      <c r="E325" s="71">
        <f t="shared" si="54"/>
        <v>0</v>
      </c>
      <c r="F325" s="24">
        <f t="shared" si="59"/>
        <v>0</v>
      </c>
      <c r="G325" s="24">
        <f t="shared" si="60"/>
        <v>0</v>
      </c>
      <c r="H325" s="24">
        <f t="shared" si="61"/>
        <v>0</v>
      </c>
      <c r="I325" s="24">
        <f t="shared" si="62"/>
        <v>0</v>
      </c>
      <c r="J325" s="24">
        <f t="shared" si="63"/>
        <v>0</v>
      </c>
      <c r="K325" s="24">
        <f t="shared" ca="1" si="55"/>
        <v>1.7391145147600015E-3</v>
      </c>
      <c r="L325" s="24">
        <f t="shared" ca="1" si="64"/>
        <v>3.0245192954489154E-6</v>
      </c>
      <c r="M325" s="24">
        <f t="shared" ca="1" si="56"/>
        <v>1.7052959585427626E-7</v>
      </c>
      <c r="N325" s="24">
        <f t="shared" ca="1" si="57"/>
        <v>4.6449641726085874E-5</v>
      </c>
      <c r="O325" s="24">
        <f t="shared" ca="1" si="58"/>
        <v>6.3237652084695035E-4</v>
      </c>
      <c r="P325" s="39">
        <f t="shared" ca="1" si="65"/>
        <v>-1.7391145147600015E-3</v>
      </c>
    </row>
    <row r="326" spans="4:16">
      <c r="D326" s="71">
        <f t="shared" si="54"/>
        <v>0</v>
      </c>
      <c r="E326" s="71">
        <f t="shared" si="54"/>
        <v>0</v>
      </c>
      <c r="F326" s="24">
        <f t="shared" si="59"/>
        <v>0</v>
      </c>
      <c r="G326" s="24">
        <f t="shared" si="60"/>
        <v>0</v>
      </c>
      <c r="H326" s="24">
        <f t="shared" si="61"/>
        <v>0</v>
      </c>
      <c r="I326" s="24">
        <f t="shared" si="62"/>
        <v>0</v>
      </c>
      <c r="J326" s="24">
        <f t="shared" si="63"/>
        <v>0</v>
      </c>
      <c r="K326" s="24">
        <f t="shared" ca="1" si="55"/>
        <v>1.7391145147600015E-3</v>
      </c>
      <c r="L326" s="24">
        <f t="shared" ca="1" si="64"/>
        <v>3.0245192954489154E-6</v>
      </c>
      <c r="M326" s="24">
        <f t="shared" ca="1" si="56"/>
        <v>1.7052959585427626E-7</v>
      </c>
      <c r="N326" s="24">
        <f t="shared" ca="1" si="57"/>
        <v>4.6449641726085874E-5</v>
      </c>
      <c r="O326" s="24">
        <f t="shared" ca="1" si="58"/>
        <v>6.3237652084695035E-4</v>
      </c>
      <c r="P326" s="39">
        <f t="shared" ca="1" si="65"/>
        <v>-1.7391145147600015E-3</v>
      </c>
    </row>
    <row r="327" spans="4:16">
      <c r="D327" s="71">
        <f t="shared" si="54"/>
        <v>0</v>
      </c>
      <c r="E327" s="71">
        <f t="shared" si="54"/>
        <v>0</v>
      </c>
      <c r="F327" s="24">
        <f t="shared" si="59"/>
        <v>0</v>
      </c>
      <c r="G327" s="24">
        <f t="shared" si="60"/>
        <v>0</v>
      </c>
      <c r="H327" s="24">
        <f t="shared" si="61"/>
        <v>0</v>
      </c>
      <c r="I327" s="24">
        <f t="shared" si="62"/>
        <v>0</v>
      </c>
      <c r="J327" s="24">
        <f t="shared" si="63"/>
        <v>0</v>
      </c>
      <c r="K327" s="24">
        <f t="shared" ca="1" si="55"/>
        <v>1.7391145147600015E-3</v>
      </c>
      <c r="L327" s="24">
        <f t="shared" ca="1" si="64"/>
        <v>3.0245192954489154E-6</v>
      </c>
      <c r="M327" s="24">
        <f t="shared" ca="1" si="56"/>
        <v>1.7052959585427626E-7</v>
      </c>
      <c r="N327" s="24">
        <f t="shared" ca="1" si="57"/>
        <v>4.6449641726085874E-5</v>
      </c>
      <c r="O327" s="24">
        <f t="shared" ca="1" si="58"/>
        <v>6.3237652084695035E-4</v>
      </c>
      <c r="P327" s="39">
        <f t="shared" ca="1" si="65"/>
        <v>-1.7391145147600015E-3</v>
      </c>
    </row>
    <row r="328" spans="4:16">
      <c r="D328" s="71">
        <f t="shared" si="54"/>
        <v>0</v>
      </c>
      <c r="E328" s="71">
        <f t="shared" si="54"/>
        <v>0</v>
      </c>
      <c r="F328" s="24">
        <f t="shared" si="59"/>
        <v>0</v>
      </c>
      <c r="G328" s="24">
        <f t="shared" si="60"/>
        <v>0</v>
      </c>
      <c r="H328" s="24">
        <f t="shared" si="61"/>
        <v>0</v>
      </c>
      <c r="I328" s="24">
        <f t="shared" si="62"/>
        <v>0</v>
      </c>
      <c r="J328" s="24">
        <f t="shared" si="63"/>
        <v>0</v>
      </c>
      <c r="K328" s="24">
        <f t="shared" ca="1" si="55"/>
        <v>1.7391145147600015E-3</v>
      </c>
      <c r="L328" s="24">
        <f t="shared" ca="1" si="64"/>
        <v>3.0245192954489154E-6</v>
      </c>
      <c r="M328" s="24">
        <f t="shared" ca="1" si="56"/>
        <v>1.7052959585427626E-7</v>
      </c>
      <c r="N328" s="24">
        <f t="shared" ca="1" si="57"/>
        <v>4.6449641726085874E-5</v>
      </c>
      <c r="O328" s="24">
        <f t="shared" ca="1" si="58"/>
        <v>6.3237652084695035E-4</v>
      </c>
      <c r="P328" s="39">
        <f t="shared" ca="1" si="65"/>
        <v>-1.7391145147600015E-3</v>
      </c>
    </row>
    <row r="329" spans="4:16">
      <c r="D329" s="71">
        <f t="shared" si="54"/>
        <v>0</v>
      </c>
      <c r="E329" s="71">
        <f t="shared" si="54"/>
        <v>0</v>
      </c>
      <c r="F329" s="24">
        <f t="shared" si="59"/>
        <v>0</v>
      </c>
      <c r="G329" s="24">
        <f t="shared" si="60"/>
        <v>0</v>
      </c>
      <c r="H329" s="24">
        <f t="shared" si="61"/>
        <v>0</v>
      </c>
      <c r="I329" s="24">
        <f t="shared" si="62"/>
        <v>0</v>
      </c>
      <c r="J329" s="24">
        <f t="shared" si="63"/>
        <v>0</v>
      </c>
      <c r="K329" s="24">
        <f t="shared" ca="1" si="55"/>
        <v>1.7391145147600015E-3</v>
      </c>
      <c r="L329" s="24">
        <f t="shared" ca="1" si="64"/>
        <v>3.0245192954489154E-6</v>
      </c>
      <c r="M329" s="24">
        <f t="shared" ca="1" si="56"/>
        <v>1.7052959585427626E-7</v>
      </c>
      <c r="N329" s="24">
        <f t="shared" ca="1" si="57"/>
        <v>4.6449641726085874E-5</v>
      </c>
      <c r="O329" s="24">
        <f t="shared" ca="1" si="58"/>
        <v>6.3237652084695035E-4</v>
      </c>
      <c r="P329" s="39">
        <f t="shared" ca="1" si="65"/>
        <v>-1.7391145147600015E-3</v>
      </c>
    </row>
    <row r="330" spans="4:16">
      <c r="D330" s="71">
        <f t="shared" si="54"/>
        <v>0</v>
      </c>
      <c r="E330" s="71">
        <f t="shared" si="54"/>
        <v>0</v>
      </c>
      <c r="F330" s="24">
        <f t="shared" si="59"/>
        <v>0</v>
      </c>
      <c r="G330" s="24">
        <f t="shared" si="60"/>
        <v>0</v>
      </c>
      <c r="H330" s="24">
        <f t="shared" si="61"/>
        <v>0</v>
      </c>
      <c r="I330" s="24">
        <f t="shared" si="62"/>
        <v>0</v>
      </c>
      <c r="J330" s="24">
        <f t="shared" si="63"/>
        <v>0</v>
      </c>
      <c r="K330" s="24">
        <f t="shared" ca="1" si="55"/>
        <v>1.7391145147600015E-3</v>
      </c>
      <c r="L330" s="24">
        <f t="shared" ca="1" si="64"/>
        <v>3.0245192954489154E-6</v>
      </c>
      <c r="M330" s="24">
        <f t="shared" ca="1" si="56"/>
        <v>1.7052959585427626E-7</v>
      </c>
      <c r="N330" s="24">
        <f t="shared" ca="1" si="57"/>
        <v>4.6449641726085874E-5</v>
      </c>
      <c r="O330" s="24">
        <f t="shared" ca="1" si="58"/>
        <v>6.3237652084695035E-4</v>
      </c>
      <c r="P330" s="39">
        <f t="shared" ca="1" si="65"/>
        <v>-1.7391145147600015E-3</v>
      </c>
    </row>
    <row r="331" spans="4:16">
      <c r="D331" s="71">
        <f t="shared" si="54"/>
        <v>0</v>
      </c>
      <c r="E331" s="71">
        <f t="shared" si="54"/>
        <v>0</v>
      </c>
      <c r="F331" s="24">
        <f t="shared" si="59"/>
        <v>0</v>
      </c>
      <c r="G331" s="24">
        <f t="shared" si="60"/>
        <v>0</v>
      </c>
      <c r="H331" s="24">
        <f t="shared" si="61"/>
        <v>0</v>
      </c>
      <c r="I331" s="24">
        <f t="shared" si="62"/>
        <v>0</v>
      </c>
      <c r="J331" s="24">
        <f t="shared" si="63"/>
        <v>0</v>
      </c>
      <c r="K331" s="24">
        <f t="shared" ca="1" si="55"/>
        <v>1.7391145147600015E-3</v>
      </c>
      <c r="L331" s="24">
        <f t="shared" ca="1" si="64"/>
        <v>3.0245192954489154E-6</v>
      </c>
      <c r="M331" s="24">
        <f t="shared" ca="1" si="56"/>
        <v>1.7052959585427626E-7</v>
      </c>
      <c r="N331" s="24">
        <f t="shared" ca="1" si="57"/>
        <v>4.6449641726085874E-5</v>
      </c>
      <c r="O331" s="24">
        <f t="shared" ca="1" si="58"/>
        <v>6.3237652084695035E-4</v>
      </c>
      <c r="P331" s="39">
        <f t="shared" ca="1" si="65"/>
        <v>-1.7391145147600015E-3</v>
      </c>
    </row>
    <row r="332" spans="4:16">
      <c r="D332" s="71">
        <f t="shared" si="54"/>
        <v>0</v>
      </c>
      <c r="E332" s="71">
        <f t="shared" si="54"/>
        <v>0</v>
      </c>
      <c r="F332" s="24">
        <f t="shared" si="59"/>
        <v>0</v>
      </c>
      <c r="G332" s="24">
        <f t="shared" si="60"/>
        <v>0</v>
      </c>
      <c r="H332" s="24">
        <f t="shared" si="61"/>
        <v>0</v>
      </c>
      <c r="I332" s="24">
        <f t="shared" si="62"/>
        <v>0</v>
      </c>
      <c r="J332" s="24">
        <f t="shared" si="63"/>
        <v>0</v>
      </c>
      <c r="K332" s="24">
        <f t="shared" ca="1" si="55"/>
        <v>1.7391145147600015E-3</v>
      </c>
      <c r="L332" s="24">
        <f t="shared" ca="1" si="64"/>
        <v>3.0245192954489154E-6</v>
      </c>
      <c r="M332" s="24">
        <f t="shared" ca="1" si="56"/>
        <v>1.7052959585427626E-7</v>
      </c>
      <c r="N332" s="24">
        <f t="shared" ca="1" si="57"/>
        <v>4.6449641726085874E-5</v>
      </c>
      <c r="O332" s="24">
        <f t="shared" ca="1" si="58"/>
        <v>6.3237652084695035E-4</v>
      </c>
      <c r="P332" s="39">
        <f t="shared" ca="1" si="65"/>
        <v>-1.7391145147600015E-3</v>
      </c>
    </row>
    <row r="333" spans="4:16">
      <c r="D333" s="71">
        <f t="shared" si="54"/>
        <v>0</v>
      </c>
      <c r="E333" s="71">
        <f t="shared" si="54"/>
        <v>0</v>
      </c>
      <c r="F333" s="24">
        <f t="shared" si="59"/>
        <v>0</v>
      </c>
      <c r="G333" s="24">
        <f t="shared" si="60"/>
        <v>0</v>
      </c>
      <c r="H333" s="24">
        <f t="shared" si="61"/>
        <v>0</v>
      </c>
      <c r="I333" s="24">
        <f t="shared" si="62"/>
        <v>0</v>
      </c>
      <c r="J333" s="24">
        <f t="shared" si="63"/>
        <v>0</v>
      </c>
      <c r="K333" s="24">
        <f t="shared" ca="1" si="55"/>
        <v>1.7391145147600015E-3</v>
      </c>
      <c r="L333" s="24">
        <f t="shared" ca="1" si="64"/>
        <v>3.0245192954489154E-6</v>
      </c>
      <c r="M333" s="24">
        <f t="shared" ca="1" si="56"/>
        <v>1.7052959585427626E-7</v>
      </c>
      <c r="N333" s="24">
        <f t="shared" ca="1" si="57"/>
        <v>4.6449641726085874E-5</v>
      </c>
      <c r="O333" s="24">
        <f t="shared" ca="1" si="58"/>
        <v>6.3237652084695035E-4</v>
      </c>
      <c r="P333" s="39">
        <f t="shared" ca="1" si="65"/>
        <v>-1.7391145147600015E-3</v>
      </c>
    </row>
    <row r="334" spans="4:16">
      <c r="D334" s="71">
        <f t="shared" si="54"/>
        <v>0</v>
      </c>
      <c r="E334" s="71">
        <f t="shared" si="54"/>
        <v>0</v>
      </c>
      <c r="F334" s="24">
        <f t="shared" si="59"/>
        <v>0</v>
      </c>
      <c r="G334" s="24">
        <f t="shared" si="60"/>
        <v>0</v>
      </c>
      <c r="H334" s="24">
        <f t="shared" si="61"/>
        <v>0</v>
      </c>
      <c r="I334" s="24">
        <f t="shared" si="62"/>
        <v>0</v>
      </c>
      <c r="J334" s="24">
        <f t="shared" si="63"/>
        <v>0</v>
      </c>
      <c r="K334" s="24">
        <f t="shared" ca="1" si="55"/>
        <v>1.7391145147600015E-3</v>
      </c>
      <c r="L334" s="24">
        <f t="shared" ca="1" si="64"/>
        <v>3.0245192954489154E-6</v>
      </c>
      <c r="M334" s="24">
        <f t="shared" ca="1" si="56"/>
        <v>1.7052959585427626E-7</v>
      </c>
      <c r="N334" s="24">
        <f t="shared" ca="1" si="57"/>
        <v>4.6449641726085874E-5</v>
      </c>
      <c r="O334" s="24">
        <f t="shared" ca="1" si="58"/>
        <v>6.3237652084695035E-4</v>
      </c>
      <c r="P334" s="39">
        <f t="shared" ca="1" si="65"/>
        <v>-1.7391145147600015E-3</v>
      </c>
    </row>
    <row r="335" spans="4:16">
      <c r="D335" s="71">
        <f t="shared" si="54"/>
        <v>0</v>
      </c>
      <c r="E335" s="71">
        <f t="shared" si="54"/>
        <v>0</v>
      </c>
      <c r="F335" s="24">
        <f t="shared" si="59"/>
        <v>0</v>
      </c>
      <c r="G335" s="24">
        <f t="shared" si="60"/>
        <v>0</v>
      </c>
      <c r="H335" s="24">
        <f t="shared" si="61"/>
        <v>0</v>
      </c>
      <c r="I335" s="24">
        <f t="shared" si="62"/>
        <v>0</v>
      </c>
      <c r="J335" s="24">
        <f t="shared" si="63"/>
        <v>0</v>
      </c>
      <c r="K335" s="24">
        <f t="shared" ca="1" si="55"/>
        <v>1.7391145147600015E-3</v>
      </c>
      <c r="L335" s="24">
        <f t="shared" ca="1" si="64"/>
        <v>3.0245192954489154E-6</v>
      </c>
      <c r="M335" s="24">
        <f t="shared" ca="1" si="56"/>
        <v>1.7052959585427626E-7</v>
      </c>
      <c r="N335" s="24">
        <f t="shared" ca="1" si="57"/>
        <v>4.6449641726085874E-5</v>
      </c>
      <c r="O335" s="24">
        <f t="shared" ca="1" si="58"/>
        <v>6.3237652084695035E-4</v>
      </c>
      <c r="P335" s="39">
        <f t="shared" ca="1" si="65"/>
        <v>-1.7391145147600015E-3</v>
      </c>
    </row>
    <row r="336" spans="4:16">
      <c r="D336" s="71">
        <f t="shared" si="54"/>
        <v>0</v>
      </c>
      <c r="E336" s="71">
        <f t="shared" si="54"/>
        <v>0</v>
      </c>
      <c r="F336" s="24">
        <f t="shared" si="59"/>
        <v>0</v>
      </c>
      <c r="G336" s="24">
        <f t="shared" si="60"/>
        <v>0</v>
      </c>
      <c r="H336" s="24">
        <f t="shared" si="61"/>
        <v>0</v>
      </c>
      <c r="I336" s="24">
        <f t="shared" si="62"/>
        <v>0</v>
      </c>
      <c r="J336" s="24">
        <f t="shared" si="63"/>
        <v>0</v>
      </c>
      <c r="K336" s="24">
        <f t="shared" ca="1" si="55"/>
        <v>1.7391145147600015E-3</v>
      </c>
      <c r="L336" s="24">
        <f t="shared" ca="1" si="64"/>
        <v>3.0245192954489154E-6</v>
      </c>
      <c r="M336" s="24">
        <f t="shared" ca="1" si="56"/>
        <v>1.7052959585427626E-7</v>
      </c>
      <c r="N336" s="24">
        <f t="shared" ca="1" si="57"/>
        <v>4.6449641726085874E-5</v>
      </c>
      <c r="O336" s="24">
        <f t="shared" ca="1" si="58"/>
        <v>6.3237652084695035E-4</v>
      </c>
      <c r="P336" s="39">
        <f t="shared" ca="1" si="65"/>
        <v>-1.7391145147600015E-3</v>
      </c>
    </row>
    <row r="337" spans="4:16">
      <c r="D337" s="71">
        <f t="shared" si="54"/>
        <v>0</v>
      </c>
      <c r="E337" s="71">
        <f t="shared" si="54"/>
        <v>0</v>
      </c>
      <c r="F337" s="24">
        <f t="shared" si="59"/>
        <v>0</v>
      </c>
      <c r="G337" s="24">
        <f t="shared" si="60"/>
        <v>0</v>
      </c>
      <c r="H337" s="24">
        <f t="shared" si="61"/>
        <v>0</v>
      </c>
      <c r="I337" s="24">
        <f t="shared" si="62"/>
        <v>0</v>
      </c>
      <c r="J337" s="24">
        <f t="shared" si="63"/>
        <v>0</v>
      </c>
      <c r="K337" s="24">
        <f t="shared" ca="1" si="55"/>
        <v>1.7391145147600015E-3</v>
      </c>
      <c r="L337" s="24">
        <f t="shared" ca="1" si="64"/>
        <v>3.0245192954489154E-6</v>
      </c>
      <c r="M337" s="24">
        <f t="shared" ca="1" si="56"/>
        <v>1.7052959585427626E-7</v>
      </c>
      <c r="N337" s="24">
        <f t="shared" ca="1" si="57"/>
        <v>4.6449641726085874E-5</v>
      </c>
      <c r="O337" s="24">
        <f t="shared" ca="1" si="58"/>
        <v>6.3237652084695035E-4</v>
      </c>
      <c r="P337" s="39">
        <f t="shared" ca="1" si="65"/>
        <v>-1.7391145147600015E-3</v>
      </c>
    </row>
    <row r="338" spans="4:16">
      <c r="D338" s="71">
        <f t="shared" si="54"/>
        <v>0</v>
      </c>
      <c r="E338" s="71">
        <f t="shared" si="54"/>
        <v>0</v>
      </c>
      <c r="F338" s="24">
        <f t="shared" si="59"/>
        <v>0</v>
      </c>
      <c r="G338" s="24">
        <f t="shared" si="60"/>
        <v>0</v>
      </c>
      <c r="H338" s="24">
        <f t="shared" si="61"/>
        <v>0</v>
      </c>
      <c r="I338" s="24">
        <f t="shared" si="62"/>
        <v>0</v>
      </c>
      <c r="J338" s="24">
        <f t="shared" si="63"/>
        <v>0</v>
      </c>
      <c r="K338" s="24">
        <f t="shared" ca="1" si="55"/>
        <v>1.7391145147600015E-3</v>
      </c>
      <c r="L338" s="24">
        <f t="shared" ca="1" si="64"/>
        <v>3.0245192954489154E-6</v>
      </c>
      <c r="M338" s="24">
        <f t="shared" ca="1" si="56"/>
        <v>1.7052959585427626E-7</v>
      </c>
      <c r="N338" s="24">
        <f t="shared" ca="1" si="57"/>
        <v>4.6449641726085874E-5</v>
      </c>
      <c r="O338" s="24">
        <f t="shared" ca="1" si="58"/>
        <v>6.3237652084695035E-4</v>
      </c>
      <c r="P338" s="39">
        <f t="shared" ca="1" si="65"/>
        <v>-1.7391145147600015E-3</v>
      </c>
    </row>
    <row r="339" spans="4:16">
      <c r="D339" s="71">
        <f t="shared" si="54"/>
        <v>0</v>
      </c>
      <c r="E339" s="71">
        <f t="shared" si="54"/>
        <v>0</v>
      </c>
      <c r="F339" s="24">
        <f t="shared" si="59"/>
        <v>0</v>
      </c>
      <c r="G339" s="24">
        <f t="shared" si="60"/>
        <v>0</v>
      </c>
      <c r="H339" s="24">
        <f t="shared" si="61"/>
        <v>0</v>
      </c>
      <c r="I339" s="24">
        <f t="shared" si="62"/>
        <v>0</v>
      </c>
      <c r="J339" s="24">
        <f t="shared" si="63"/>
        <v>0</v>
      </c>
      <c r="K339" s="24">
        <f t="shared" ca="1" si="55"/>
        <v>1.7391145147600015E-3</v>
      </c>
      <c r="L339" s="24">
        <f t="shared" ca="1" si="64"/>
        <v>3.0245192954489154E-6</v>
      </c>
      <c r="M339" s="24">
        <f t="shared" ca="1" si="56"/>
        <v>1.7052959585427626E-7</v>
      </c>
      <c r="N339" s="24">
        <f t="shared" ca="1" si="57"/>
        <v>4.6449641726085874E-5</v>
      </c>
      <c r="O339" s="24">
        <f t="shared" ca="1" si="58"/>
        <v>6.3237652084695035E-4</v>
      </c>
      <c r="P339" s="39">
        <f t="shared" ca="1" si="65"/>
        <v>-1.7391145147600015E-3</v>
      </c>
    </row>
    <row r="340" spans="4:16">
      <c r="D340" s="71">
        <f t="shared" si="54"/>
        <v>0</v>
      </c>
      <c r="E340" s="71">
        <f t="shared" si="54"/>
        <v>0</v>
      </c>
      <c r="F340" s="24">
        <f t="shared" si="59"/>
        <v>0</v>
      </c>
      <c r="G340" s="24">
        <f t="shared" si="60"/>
        <v>0</v>
      </c>
      <c r="H340" s="24">
        <f t="shared" si="61"/>
        <v>0</v>
      </c>
      <c r="I340" s="24">
        <f t="shared" si="62"/>
        <v>0</v>
      </c>
      <c r="J340" s="24">
        <f t="shared" si="63"/>
        <v>0</v>
      </c>
      <c r="K340" s="24">
        <f t="shared" ca="1" si="55"/>
        <v>1.7391145147600015E-3</v>
      </c>
      <c r="L340" s="24">
        <f t="shared" ca="1" si="64"/>
        <v>3.0245192954489154E-6</v>
      </c>
      <c r="M340" s="24">
        <f t="shared" ca="1" si="56"/>
        <v>1.7052959585427626E-7</v>
      </c>
      <c r="N340" s="24">
        <f t="shared" ca="1" si="57"/>
        <v>4.6449641726085874E-5</v>
      </c>
      <c r="O340" s="24">
        <f t="shared" ca="1" si="58"/>
        <v>6.3237652084695035E-4</v>
      </c>
      <c r="P340" s="39">
        <f t="shared" ca="1" si="65"/>
        <v>-1.7391145147600015E-3</v>
      </c>
    </row>
    <row r="341" spans="4:16">
      <c r="D341" s="71">
        <f>A341/A$18</f>
        <v>0</v>
      </c>
      <c r="E341" s="71">
        <f>B341/B$18</f>
        <v>0</v>
      </c>
      <c r="F341" s="24">
        <f t="shared" si="59"/>
        <v>0</v>
      </c>
      <c r="G341" s="24">
        <f t="shared" si="60"/>
        <v>0</v>
      </c>
      <c r="H341" s="24">
        <f t="shared" si="61"/>
        <v>0</v>
      </c>
      <c r="I341" s="24">
        <f t="shared" si="62"/>
        <v>0</v>
      </c>
      <c r="J341" s="24">
        <f t="shared" si="63"/>
        <v>0</v>
      </c>
      <c r="K341" s="24">
        <f t="shared" ca="1" si="55"/>
        <v>1.7391145147600015E-3</v>
      </c>
      <c r="L341" s="24">
        <f t="shared" ca="1" si="64"/>
        <v>3.0245192954489154E-6</v>
      </c>
      <c r="M341" s="24">
        <f ca="1">(M$1-M$2*D341+M$3*F341)^2</f>
        <v>1.7052959585427626E-7</v>
      </c>
      <c r="N341" s="24">
        <f ca="1">(-M$2+M$4*D341-M$5*F341)^2</f>
        <v>4.6449641726085874E-5</v>
      </c>
      <c r="O341" s="24">
        <f ca="1">+(M$3-D341*M$5+F341*M$6)^2</f>
        <v>6.3237652084695035E-4</v>
      </c>
      <c r="P341" s="39">
        <f t="shared" ca="1" si="65"/>
        <v>-1.7391145147600015E-3</v>
      </c>
    </row>
    <row r="342" spans="4:16">
      <c r="D342" s="71">
        <f>A342/A$18</f>
        <v>0</v>
      </c>
      <c r="E342" s="71">
        <f>B342/B$18</f>
        <v>0</v>
      </c>
      <c r="F342" s="24">
        <f>D342*D342</f>
        <v>0</v>
      </c>
      <c r="G342" s="24">
        <f>D342*F342</f>
        <v>0</v>
      </c>
      <c r="H342" s="24">
        <f>F342*F342</f>
        <v>0</v>
      </c>
      <c r="I342" s="24">
        <f>E342*D342</f>
        <v>0</v>
      </c>
      <c r="J342" s="24">
        <f>I342*D342</f>
        <v>0</v>
      </c>
      <c r="K342" s="24">
        <f t="shared" ca="1" si="55"/>
        <v>1.7391145147600015E-3</v>
      </c>
      <c r="L342" s="24">
        <f ca="1">+(K342-E342)^2</f>
        <v>3.0245192954489154E-6</v>
      </c>
      <c r="M342" s="24">
        <f ca="1">(M$1-M$2*D342+M$3*F342)^2</f>
        <v>1.7052959585427626E-7</v>
      </c>
      <c r="N342" s="24">
        <f ca="1">(-M$2+M$4*D342-M$5*F342)^2</f>
        <v>4.6449641726085874E-5</v>
      </c>
      <c r="O342" s="24">
        <f ca="1">+(M$3-D342*M$5+F342*M$6)^2</f>
        <v>6.3237652084695035E-4</v>
      </c>
      <c r="P342" s="39">
        <f ca="1">+E342-K342</f>
        <v>-1.7391145147600015E-3</v>
      </c>
    </row>
  </sheetData>
  <phoneticPr fontId="7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Active 1</vt:lpstr>
      <vt:lpstr>Graphs 1</vt:lpstr>
      <vt:lpstr>Inactive</vt:lpstr>
      <vt:lpstr>Inactive2</vt:lpstr>
      <vt:lpstr>BAV</vt:lpstr>
      <vt:lpstr>A (old)</vt:lpstr>
      <vt:lpstr>Inactive 5</vt:lpstr>
      <vt:lpstr>B</vt:lpstr>
      <vt:lpstr>Q_fit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2024-03-03T06:14:25Z</dcterms:modified>
</cp:coreProperties>
</file>