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A714C6-578E-480D-BD73-5ABAFB981F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R25" i="1"/>
  <c r="E26" i="1"/>
  <c r="F26" i="1"/>
  <c r="G26" i="1"/>
  <c r="I26" i="1"/>
  <c r="Q22" i="1"/>
  <c r="Q23" i="1"/>
  <c r="Q24" i="1"/>
  <c r="Q25" i="1"/>
  <c r="Q26" i="1"/>
  <c r="C21" i="1"/>
  <c r="E21" i="1"/>
  <c r="F21" i="1"/>
  <c r="G21" i="1"/>
  <c r="H21" i="1"/>
  <c r="G11" i="1"/>
  <c r="F11" i="1"/>
  <c r="E14" i="1"/>
  <c r="C17" i="1"/>
  <c r="Q21" i="1"/>
  <c r="C11" i="1"/>
  <c r="E15" i="1" l="1"/>
  <c r="C12" i="1"/>
  <c r="C16" i="1" l="1"/>
  <c r="D18" i="1" s="1"/>
  <c r="O24" i="1"/>
  <c r="C15" i="1"/>
  <c r="O25" i="1"/>
  <c r="O22" i="1"/>
  <c r="O23" i="1"/>
  <c r="O21" i="1"/>
  <c r="O26" i="1"/>
  <c r="C18" i="1" l="1"/>
  <c r="E16" i="1"/>
  <c r="E17" i="1" s="1"/>
</calcChain>
</file>

<file path=xl/sharedStrings.xml><?xml version="1.0" encoding="utf-8"?>
<sst xmlns="http://schemas.openxmlformats.org/spreadsheetml/2006/main" count="60" uniqueCount="48">
  <si>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</si>
  <si>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</si>
  <si>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</si>
  <si>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</si>
  <si>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</si>
  <si>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</si>
  <si>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</si>
  <si>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</si>
  <si>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</si>
  <si>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</si>
  <si>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</si>
  <si>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</si>
  <si>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</si>
  <si>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</si>
  <si>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</si>
  <si>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</si>
  <si>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</si>
  <si>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</si>
  <si>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</si>
  <si>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</si>
  <si>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</si>
  <si>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</si>
  <si>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</si>
  <si>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</si>
  <si>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</si>
  <si>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</si>
  <si>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</si>
  <si>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</si>
  <si>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</si>
  <si>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</si>
  <si>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</si>
  <si>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</si>
  <si>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</si>
  <si>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</si>
  <si>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</si>
  <si>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</si>
  <si>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</si>
  <si>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</si>
  <si>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</si>
  <si>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</si>
  <si>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</si>
  <si>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</si>
  <si>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V0572 Per / GSC 3323-0091</t>
  </si>
  <si>
    <t>EA</t>
  </si>
  <si>
    <t>IBVS 6007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</si>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</sst>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V0572 Per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5437</c:v>
                </c:pt>
                <c:pt idx="2">
                  <c:v>5793</c:v>
                </c:pt>
                <c:pt idx="3">
                  <c:v>5820</c:v>
                </c:pt>
                <c:pt idx="4">
                  <c:v>6076.5</c:v>
                </c:pt>
                <c:pt idx="5">
                  <c:v>6083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EA-48D0-B975-AEDC95C5DC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5437</c:v>
                </c:pt>
                <c:pt idx="2">
                  <c:v>5793</c:v>
                </c:pt>
                <c:pt idx="3">
                  <c:v>5820</c:v>
                </c:pt>
                <c:pt idx="4">
                  <c:v>6076.5</c:v>
                </c:pt>
                <c:pt idx="5">
                  <c:v>6083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2.7309999997669365E-2</c:v>
                </c:pt>
                <c:pt idx="2">
                  <c:v>2.7600000001257285E-2</c:v>
                </c:pt>
                <c:pt idx="3">
                  <c:v>3.169999999954598E-2</c:v>
                </c:pt>
                <c:pt idx="5">
                  <c:v>3.3739999998942949E-2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EA-48D0-B975-AEDC95C5DC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5437</c:v>
                </c:pt>
                <c:pt idx="2">
                  <c:v>5793</c:v>
                </c:pt>
                <c:pt idx="3">
                  <c:v>5820</c:v>
                </c:pt>
                <c:pt idx="4">
                  <c:v>6076.5</c:v>
                </c:pt>
                <c:pt idx="5">
                  <c:v>6083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EA-48D0-B975-AEDC95C5DC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5437</c:v>
                </c:pt>
                <c:pt idx="2">
                  <c:v>5793</c:v>
                </c:pt>
                <c:pt idx="3">
                  <c:v>5820</c:v>
                </c:pt>
                <c:pt idx="4">
                  <c:v>6076.5</c:v>
                </c:pt>
                <c:pt idx="5">
                  <c:v>6083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EA-48D0-B975-AEDC95C5DC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5437</c:v>
                </c:pt>
                <c:pt idx="2">
                  <c:v>5793</c:v>
                </c:pt>
                <c:pt idx="3">
                  <c:v>5820</c:v>
                </c:pt>
                <c:pt idx="4">
                  <c:v>6076.5</c:v>
                </c:pt>
                <c:pt idx="5">
                  <c:v>6083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EA-48D0-B975-AEDC95C5DC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5437</c:v>
                </c:pt>
                <c:pt idx="2">
                  <c:v>5793</c:v>
                </c:pt>
                <c:pt idx="3">
                  <c:v>5820</c:v>
                </c:pt>
                <c:pt idx="4">
                  <c:v>6076.5</c:v>
                </c:pt>
                <c:pt idx="5">
                  <c:v>6083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EA-48D0-B975-AEDC95C5DC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7.9000000000000001E-4</c:v>
                  </c:pt>
                  <c:pt idx="2">
                    <c:v>2.2000000000000001E-4</c:v>
                  </c:pt>
                  <c:pt idx="3">
                    <c:v>3.2000000000000003E-4</c:v>
                  </c:pt>
                  <c:pt idx="4">
                    <c:v>2.7E-4</c:v>
                  </c:pt>
                  <c:pt idx="5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5437</c:v>
                </c:pt>
                <c:pt idx="2">
                  <c:v>5793</c:v>
                </c:pt>
                <c:pt idx="3">
                  <c:v>5820</c:v>
                </c:pt>
                <c:pt idx="4">
                  <c:v>6076.5</c:v>
                </c:pt>
                <c:pt idx="5">
                  <c:v>6083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EA-48D0-B975-AEDC95C5DC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5437</c:v>
                </c:pt>
                <c:pt idx="2">
                  <c:v>5793</c:v>
                </c:pt>
                <c:pt idx="3">
                  <c:v>5820</c:v>
                </c:pt>
                <c:pt idx="4">
                  <c:v>6076.5</c:v>
                </c:pt>
                <c:pt idx="5">
                  <c:v>6083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-1.703339184456025E-4</c:v>
                </c:pt>
                <c:pt idx="1">
                  <c:v>2.8315961743980027E-2</c:v>
                </c:pt>
                <c:pt idx="2">
                  <c:v>3.0181167051286175E-2</c:v>
                </c:pt>
                <c:pt idx="3">
                  <c:v>3.0322629251559395E-2</c:v>
                </c:pt>
                <c:pt idx="4">
                  <c:v>3.166652015415497E-2</c:v>
                </c:pt>
                <c:pt idx="5">
                  <c:v>3.170057586903556E-2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EA-48D0-B975-AEDC95C5DC0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5437</c:v>
                </c:pt>
                <c:pt idx="2">
                  <c:v>5793</c:v>
                </c:pt>
                <c:pt idx="3">
                  <c:v>5820</c:v>
                </c:pt>
                <c:pt idx="4">
                  <c:v>6076.5</c:v>
                </c:pt>
                <c:pt idx="5">
                  <c:v>6083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4">
                  <c:v>5.2504999999655411E-2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EA-48D0-B975-AEDC95C5D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572648"/>
        <c:axId val="1"/>
      </c:scatterChart>
      <c:valAx>
        <c:axId val="88757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57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28AF61-0B0C-B874-09D5-FAA3C91F3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5" customFormat="1" ht="12.95" customHeight="1" x14ac:dyDescent="0.2">
      <c r="A2" s="5" t="s">
        <v>24</v>
      </c>
      <c r="B2" s="5" t="s">
        <v>43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2">
        <v>48500.57</v>
      </c>
      <c r="D7" s="11" t="s">
        <v>41</v>
      </c>
    </row>
    <row r="8" spans="1:7" s="5" customFormat="1" ht="12.95" customHeight="1" x14ac:dyDescent="0.2">
      <c r="A8" s="5" t="s">
        <v>3</v>
      </c>
      <c r="C8" s="32">
        <v>1.2131700000000001</v>
      </c>
      <c r="D8" s="11" t="s">
        <v>41</v>
      </c>
    </row>
    <row r="9" spans="1:7" s="5" customFormat="1" ht="12.95" customHeight="1" x14ac:dyDescent="0.2">
      <c r="A9" s="12" t="s">
        <v>30</v>
      </c>
      <c r="C9" s="13">
        <v>-9.5</v>
      </c>
      <c r="D9" s="5" t="s">
        <v>31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-1.703339184456025E-4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5.2393407508599652E-6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7" t="s">
        <v>37</v>
      </c>
      <c r="E13" s="13">
        <v>1</v>
      </c>
    </row>
    <row r="14" spans="1:7" s="5" customFormat="1" ht="12.95" customHeight="1" x14ac:dyDescent="0.2">
      <c r="D14" s="17" t="s">
        <v>32</v>
      </c>
      <c r="E14" s="18">
        <f ca="1">NOW()+15018.5+$C$9/24</f>
        <v>60372.807006481482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55880.314810575874</v>
      </c>
      <c r="D15" s="17" t="s">
        <v>38</v>
      </c>
      <c r="E15" s="18">
        <f ca="1">ROUND(2*(E14-$C$7)/$C$8,0)/2+E13</f>
        <v>9787</v>
      </c>
    </row>
    <row r="16" spans="1:7" s="5" customFormat="1" ht="12.95" customHeight="1" x14ac:dyDescent="0.2">
      <c r="A16" s="7" t="s">
        <v>4</v>
      </c>
      <c r="C16" s="21">
        <f ca="1">+C8+C12</f>
        <v>1.2131752393407509</v>
      </c>
      <c r="D16" s="17" t="s">
        <v>39</v>
      </c>
      <c r="E16" s="15">
        <f ca="1">ROUND(2*(E14-$C$15)/$C$16,0)/2+E13</f>
        <v>3704</v>
      </c>
    </row>
    <row r="17" spans="1:18" s="5" customFormat="1" ht="12.95" customHeight="1" thickBot="1" x14ac:dyDescent="0.25">
      <c r="A17" s="17" t="s">
        <v>29</v>
      </c>
      <c r="C17" s="5">
        <f>COUNT(C21:C2191)</f>
        <v>6</v>
      </c>
      <c r="D17" s="17" t="s">
        <v>33</v>
      </c>
      <c r="E17" s="22">
        <f ca="1">+$C$15+$C$16*E16-15018.5-$C$9/24</f>
        <v>45355.811730427355</v>
      </c>
    </row>
    <row r="18" spans="1:18" s="5" customFormat="1" ht="12.95" customHeight="1" thickTop="1" thickBot="1" x14ac:dyDescent="0.25">
      <c r="A18" s="7" t="s">
        <v>5</v>
      </c>
      <c r="C18" s="23">
        <f ca="1">+C15</f>
        <v>55880.314810575874</v>
      </c>
      <c r="D18" s="24">
        <f ca="1">+C16</f>
        <v>1.2131752393407509</v>
      </c>
      <c r="E18" s="25" t="s">
        <v>34</v>
      </c>
    </row>
    <row r="19" spans="1:18" s="5" customFormat="1" ht="12.95" customHeight="1" thickTop="1" x14ac:dyDescent="0.2">
      <c r="A19" s="26" t="s">
        <v>35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41</v>
      </c>
      <c r="I20" s="28" t="s">
        <v>47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36</v>
      </c>
    </row>
    <row r="21" spans="1:18" s="5" customFormat="1" ht="12.95" customHeight="1" x14ac:dyDescent="0.2">
      <c r="A21" s="5" t="s">
        <v>41</v>
      </c>
      <c r="C21" s="10">
        <f>C7</f>
        <v>48500.57</v>
      </c>
      <c r="D21" s="10" t="s">
        <v>13</v>
      </c>
      <c r="E21" s="5">
        <f t="shared" ref="E21:E26" si="0">+(C21-C$7)/C$8</f>
        <v>0</v>
      </c>
      <c r="F21" s="5">
        <f t="shared" ref="F21:F26" si="1">ROUND(2*E21,0)/2</f>
        <v>0</v>
      </c>
      <c r="G21" s="5">
        <f>+C21-(C$7+F21*C$8)</f>
        <v>0</v>
      </c>
      <c r="H21" s="5">
        <f>+G21</f>
        <v>0</v>
      </c>
      <c r="O21" s="5">
        <f t="shared" ref="O21:O26" ca="1" si="2">+C$11+C$12*$F21</f>
        <v>-1.703339184456025E-4</v>
      </c>
      <c r="Q21" s="31">
        <f t="shared" ref="Q21:Q26" si="3">+C21-15018.5</f>
        <v>33482.07</v>
      </c>
    </row>
    <row r="22" spans="1:18" s="5" customFormat="1" ht="12.95" customHeight="1" x14ac:dyDescent="0.2">
      <c r="A22" s="3" t="s">
        <v>44</v>
      </c>
      <c r="B22" s="4" t="s">
        <v>45</v>
      </c>
      <c r="C22" s="3">
        <v>55096.602599999998</v>
      </c>
      <c r="D22" s="3">
        <v>7.9000000000000001E-4</v>
      </c>
      <c r="E22" s="5">
        <f t="shared" si="0"/>
        <v>5437.02251127212</v>
      </c>
      <c r="F22" s="5">
        <f t="shared" si="1"/>
        <v>5437</v>
      </c>
      <c r="G22" s="5">
        <f>+C22-(C$7+F22*C$8)</f>
        <v>2.7309999997669365E-2</v>
      </c>
      <c r="I22" s="5">
        <f>+G22</f>
        <v>2.7309999997669365E-2</v>
      </c>
      <c r="O22" s="5">
        <f t="shared" ca="1" si="2"/>
        <v>2.8315961743980027E-2</v>
      </c>
      <c r="Q22" s="31">
        <f t="shared" si="3"/>
        <v>40078.102599999998</v>
      </c>
    </row>
    <row r="23" spans="1:18" s="5" customFormat="1" ht="12.95" customHeight="1" x14ac:dyDescent="0.2">
      <c r="A23" s="3" t="s">
        <v>44</v>
      </c>
      <c r="B23" s="4" t="s">
        <v>45</v>
      </c>
      <c r="C23" s="3">
        <v>55528.491410000002</v>
      </c>
      <c r="D23" s="3">
        <v>2.2000000000000001E-4</v>
      </c>
      <c r="E23" s="5">
        <f t="shared" si="0"/>
        <v>5793.0227503152919</v>
      </c>
      <c r="F23" s="5">
        <f t="shared" si="1"/>
        <v>5793</v>
      </c>
      <c r="G23" s="5">
        <f>+C23-(C$7+F23*C$8)</f>
        <v>2.7600000001257285E-2</v>
      </c>
      <c r="I23" s="5">
        <f>+G23</f>
        <v>2.7600000001257285E-2</v>
      </c>
      <c r="O23" s="5">
        <f t="shared" ca="1" si="2"/>
        <v>3.0181167051286175E-2</v>
      </c>
      <c r="Q23" s="31">
        <f t="shared" si="3"/>
        <v>40509.991410000002</v>
      </c>
    </row>
    <row r="24" spans="1:18" s="5" customFormat="1" ht="12.95" customHeight="1" x14ac:dyDescent="0.2">
      <c r="A24" s="3" t="s">
        <v>44</v>
      </c>
      <c r="B24" s="4" t="s">
        <v>45</v>
      </c>
      <c r="C24" s="3">
        <v>55561.251100000001</v>
      </c>
      <c r="D24" s="3">
        <v>3.2000000000000003E-4</v>
      </c>
      <c r="E24" s="5">
        <f t="shared" si="0"/>
        <v>5820.0261298911128</v>
      </c>
      <c r="F24" s="5">
        <f t="shared" si="1"/>
        <v>5820</v>
      </c>
      <c r="G24" s="5">
        <f>+C24-(C$7+F24*C$8)</f>
        <v>3.169999999954598E-2</v>
      </c>
      <c r="I24" s="5">
        <f>+G24</f>
        <v>3.169999999954598E-2</v>
      </c>
      <c r="O24" s="5">
        <f t="shared" ca="1" si="2"/>
        <v>3.0322629251559395E-2</v>
      </c>
      <c r="Q24" s="31">
        <f t="shared" si="3"/>
        <v>40542.751100000001</v>
      </c>
    </row>
    <row r="25" spans="1:18" s="5" customFormat="1" ht="12.95" customHeight="1" x14ac:dyDescent="0.2">
      <c r="A25" s="3" t="s">
        <v>44</v>
      </c>
      <c r="B25" s="4" t="s">
        <v>46</v>
      </c>
      <c r="C25" s="3">
        <v>55872.45001</v>
      </c>
      <c r="D25" s="3">
        <v>2.7E-4</v>
      </c>
      <c r="E25" s="5">
        <f t="shared" si="0"/>
        <v>6076.5432791776921</v>
      </c>
      <c r="F25" s="5">
        <f t="shared" si="1"/>
        <v>6076.5</v>
      </c>
      <c r="O25" s="5">
        <f t="shared" ca="1" si="2"/>
        <v>3.166652015415497E-2</v>
      </c>
      <c r="Q25" s="31">
        <f t="shared" si="3"/>
        <v>40853.95001</v>
      </c>
      <c r="R25" s="5">
        <f>+C25-(C$7+F25*C$8)</f>
        <v>5.2504999999655411E-2</v>
      </c>
    </row>
    <row r="26" spans="1:18" s="5" customFormat="1" ht="12.95" customHeight="1" x14ac:dyDescent="0.2">
      <c r="A26" s="3" t="s">
        <v>44</v>
      </c>
      <c r="B26" s="4" t="s">
        <v>45</v>
      </c>
      <c r="C26" s="3">
        <v>55880.316850000003</v>
      </c>
      <c r="D26" s="3">
        <v>2.7999999999999998E-4</v>
      </c>
      <c r="E26" s="5">
        <f t="shared" si="0"/>
        <v>6083.0278114361572</v>
      </c>
      <c r="F26" s="5">
        <f t="shared" si="1"/>
        <v>6083</v>
      </c>
      <c r="G26" s="5">
        <f>+C26-(C$7+F26*C$8)</f>
        <v>3.3739999998942949E-2</v>
      </c>
      <c r="I26" s="5">
        <f>+G26</f>
        <v>3.3739999998942949E-2</v>
      </c>
      <c r="O26" s="5">
        <f t="shared" ca="1" si="2"/>
        <v>3.170057586903556E-2</v>
      </c>
      <c r="Q26" s="31">
        <f t="shared" si="3"/>
        <v>40861.816850000003</v>
      </c>
    </row>
    <row r="27" spans="1:18" s="5" customFormat="1" ht="12.95" customHeight="1" x14ac:dyDescent="0.2">
      <c r="C27" s="10"/>
      <c r="D27" s="10"/>
      <c r="Q27" s="31"/>
    </row>
    <row r="28" spans="1:18" s="5" customFormat="1" ht="12.95" customHeight="1" x14ac:dyDescent="0.2">
      <c r="C28" s="10"/>
      <c r="D28" s="10"/>
      <c r="Q28" s="31"/>
    </row>
    <row r="29" spans="1:18" s="5" customFormat="1" ht="12.95" customHeight="1" x14ac:dyDescent="0.2">
      <c r="C29" s="10"/>
      <c r="D29" s="10"/>
      <c r="Q29" s="31"/>
    </row>
    <row r="30" spans="1:18" s="5" customFormat="1" ht="12.95" customHeight="1" x14ac:dyDescent="0.2">
      <c r="C30" s="10"/>
      <c r="D30" s="10"/>
      <c r="Q30" s="31"/>
    </row>
    <row r="31" spans="1:18" s="5" customFormat="1" ht="12.95" customHeight="1" x14ac:dyDescent="0.2">
      <c r="C31" s="10"/>
      <c r="D31" s="10"/>
      <c r="Q31" s="31"/>
    </row>
    <row r="32" spans="1:18" s="5" customFormat="1" ht="12.95" customHeight="1" x14ac:dyDescent="0.2">
      <c r="C32" s="10"/>
      <c r="D32" s="10"/>
      <c r="Q32" s="31"/>
    </row>
    <row r="33" spans="3:17" s="5" customFormat="1" ht="12.95" customHeight="1" x14ac:dyDescent="0.2">
      <c r="C33" s="10"/>
      <c r="D33" s="10"/>
      <c r="Q33" s="31"/>
    </row>
    <row r="34" spans="3:17" s="5" customFormat="1" ht="12.95" customHeight="1" x14ac:dyDescent="0.2">
      <c r="C34" s="10"/>
      <c r="D34" s="10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2024-03-03T06:22:05Z</dcterms:modified>
</cp:coreProperties>
</file>