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F5EED32-0DF6-410B-BC63-B3C8A445E2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<sst xmlns="http://schemas.openxmlformats.org/spreadsheetml/2006/main" count="54" uniqueCount="51">
  <si>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</si>
  <si>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</si>
  <si>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</si>
  <si>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</si>
  <si>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</si>
  <si>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</si>
  <si>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</si>
  <si>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</si>
  <si>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</si>
  <si>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</si>
  <si>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</si>
  <si>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</si>
  <si>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</si>
  <si>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</si>
  <si>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</si>
  <si>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</si>
  <si>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</si>
  <si>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</si>
  <si>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</si>
  <si>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</si>
  <si>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</si>
  <si>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</si>
  <si>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</si>
  <si>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</si>
  <si>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</si>
  <si>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</si>
  <si>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</si>
  <si>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</si>
  <si>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</si>
  <si>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</si>
  <si>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</si>
  <si>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</si>
  <si>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</si>
  <si>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</si>
  <si>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</si>
  <si>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</si>
  <si>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</si>
  <si>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</si>
  <si>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</si>
  <si>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</si>
  <si>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</si>
  <si>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</si>
  <si>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V0884 Per</t>
  </si>
  <si>
    <t>V0884 Per / GSC 3314-0544</t>
  </si>
  <si>
    <t>G3314-0544</t>
  </si>
  <si>
    <t>EA</t>
  </si>
  <si>
    <t>IBVS 5570</t>
  </si>
  <si>
    <t>IBVS 5992</t>
  </si>
  <si>
    <t>I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</si>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</sst>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V0884 Per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56-4023-829F-8337EFCECB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1.2399999999615829E-2</c:v>
                </c:pt>
                <c:pt idx="2">
                  <c:v>8.3999999915249646E-3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56-4023-829F-8337EFCECB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56-4023-829F-8337EFCECB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56-4023-829F-8337EFCECB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56-4023-829F-8337EFCECB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56-4023-829F-8337EFCECB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56-4023-829F-8337EFCECB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6.1784615484122278E-2</c:v>
                </c:pt>
                <c:pt idx="1">
                  <c:v>1.2399999999615829E-2</c:v>
                </c:pt>
                <c:pt idx="2">
                  <c:v>8.3999999915249646E-3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56-4023-829F-8337EFCECB6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321</c:v>
                </c:pt>
                <c:pt idx="2">
                  <c:v>347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56-4023-829F-8337EFCE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306920"/>
        <c:axId val="1"/>
      </c:scatterChart>
      <c:valAx>
        <c:axId val="587306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306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7EBA29-7742-F6EE-9B68-7FBB25F15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4" t="s">
        <v>42</v>
      </c>
      <c r="F1" t="s">
        <v>44</v>
      </c>
    </row>
    <row r="2" spans="1:7" s="7" customFormat="1" ht="12.95" customHeight="1" x14ac:dyDescent="0.2">
      <c r="A2" s="7" t="s">
        <v>24</v>
      </c>
      <c r="B2" s="7" t="s">
        <v>45</v>
      </c>
      <c r="C2" s="8"/>
      <c r="D2" s="8"/>
      <c r="E2" s="7">
        <v>0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9" t="s">
        <v>0</v>
      </c>
      <c r="C4" s="10">
        <v>51466.66</v>
      </c>
      <c r="D4" s="11">
        <v>12.807</v>
      </c>
    </row>
    <row r="5" spans="1:7" s="7" customFormat="1" ht="12.95" customHeight="1" x14ac:dyDescent="0.2"/>
    <row r="6" spans="1:7" s="7" customFormat="1" ht="12.95" customHeight="1" x14ac:dyDescent="0.2">
      <c r="A6" s="9" t="s">
        <v>1</v>
      </c>
    </row>
    <row r="7" spans="1:7" s="7" customFormat="1" ht="12.95" customHeight="1" x14ac:dyDescent="0.2">
      <c r="A7" s="7" t="s">
        <v>2</v>
      </c>
      <c r="C7" s="7">
        <v>51466.66</v>
      </c>
      <c r="D7" s="12" t="s">
        <v>46</v>
      </c>
    </row>
    <row r="8" spans="1:7" s="7" customFormat="1" ht="12.95" customHeight="1" x14ac:dyDescent="0.2">
      <c r="A8" s="7" t="s">
        <v>3</v>
      </c>
      <c r="C8" s="7">
        <v>12.807</v>
      </c>
      <c r="D8" s="12" t="s">
        <v>46</v>
      </c>
    </row>
    <row r="9" spans="1:7" s="7" customFormat="1" ht="12.95" customHeight="1" x14ac:dyDescent="0.2">
      <c r="A9" s="13" t="s">
        <v>30</v>
      </c>
      <c r="C9" s="14">
        <v>-9.5</v>
      </c>
      <c r="D9" s="7" t="s">
        <v>31</v>
      </c>
    </row>
    <row r="10" spans="1:7" s="7" customFormat="1" ht="12.95" customHeight="1" thickBot="1" x14ac:dyDescent="0.25">
      <c r="C10" s="15" t="s">
        <v>20</v>
      </c>
      <c r="D10" s="15" t="s">
        <v>21</v>
      </c>
    </row>
    <row r="11" spans="1:7" s="7" customFormat="1" ht="12.95" customHeight="1" x14ac:dyDescent="0.2">
      <c r="A11" s="7" t="s">
        <v>15</v>
      </c>
      <c r="C11" s="16">
        <f ca="1">INTERCEPT(INDIRECT($G$11):G992,INDIRECT($F$11):F992)</f>
        <v>6.1784615484122278E-2</v>
      </c>
      <c r="D11" s="8"/>
      <c r="F11" s="17" t="str">
        <f>"F"&amp;E19</f>
        <v>F22</v>
      </c>
      <c r="G11" s="16" t="str">
        <f>"G"&amp;E19</f>
        <v>G22</v>
      </c>
    </row>
    <row r="12" spans="1:7" s="7" customFormat="1" ht="12.95" customHeight="1" x14ac:dyDescent="0.2">
      <c r="A12" s="7" t="s">
        <v>16</v>
      </c>
      <c r="C12" s="16">
        <f ca="1">SLOPE(INDIRECT($G$11):G992,INDIRECT($F$11):F992)</f>
        <v>-1.5384615415734096E-4</v>
      </c>
      <c r="D12" s="8"/>
    </row>
    <row r="13" spans="1:7" s="7" customFormat="1" ht="12.95" customHeight="1" x14ac:dyDescent="0.2">
      <c r="A13" s="7" t="s">
        <v>19</v>
      </c>
      <c r="C13" s="8" t="s">
        <v>13</v>
      </c>
      <c r="D13" s="12" t="s">
        <v>39</v>
      </c>
      <c r="E13" s="14">
        <v>1</v>
      </c>
    </row>
    <row r="14" spans="1:7" s="7" customFormat="1" ht="12.95" customHeight="1" x14ac:dyDescent="0.2">
      <c r="D14" s="12" t="s">
        <v>32</v>
      </c>
      <c r="E14" s="18">
        <f ca="1">NOW()+15018.5+$C$9/24</f>
        <v>60372.827933912034</v>
      </c>
    </row>
    <row r="15" spans="1:7" s="7" customFormat="1" ht="12.95" customHeight="1" x14ac:dyDescent="0.2">
      <c r="A15" s="19" t="s">
        <v>17</v>
      </c>
      <c r="C15" s="20">
        <f ca="1">(C7+C11)+(C8+C12)*INT(MAX(F21:F3533))</f>
        <v>55910.697399999997</v>
      </c>
      <c r="D15" s="12" t="s">
        <v>40</v>
      </c>
      <c r="E15" s="18">
        <f ca="1">ROUND(2*(E14-$C$7)/$C$8,0)/2+E13</f>
        <v>696.5</v>
      </c>
    </row>
    <row r="16" spans="1:7" s="7" customFormat="1" ht="12.95" customHeight="1" x14ac:dyDescent="0.2">
      <c r="A16" s="9" t="s">
        <v>4</v>
      </c>
      <c r="C16" s="21">
        <f ca="1">+C8+C12</f>
        <v>12.806846153845843</v>
      </c>
      <c r="D16" s="12" t="s">
        <v>33</v>
      </c>
      <c r="E16" s="16">
        <f ca="1">ROUND(2*(E14-$C$15)/$C$16,0)/2+E13</f>
        <v>349.5</v>
      </c>
    </row>
    <row r="17" spans="1:18" s="7" customFormat="1" ht="12.95" customHeight="1" thickBot="1" x14ac:dyDescent="0.25">
      <c r="A17" s="12" t="s">
        <v>29</v>
      </c>
      <c r="C17" s="7">
        <f>COUNT(C21:C2191)</f>
        <v>3</v>
      </c>
      <c r="D17" s="12" t="s">
        <v>34</v>
      </c>
      <c r="E17" s="22">
        <f ca="1">+$C$15+$C$16*E16-15018.5-$C$9/24</f>
        <v>45368.585964102458</v>
      </c>
    </row>
    <row r="18" spans="1:18" s="7" customFormat="1" ht="12.95" customHeight="1" thickTop="1" thickBot="1" x14ac:dyDescent="0.25">
      <c r="A18" s="9" t="s">
        <v>5</v>
      </c>
      <c r="C18" s="23">
        <f ca="1">+C15</f>
        <v>55910.697399999997</v>
      </c>
      <c r="D18" s="24">
        <f ca="1">+C16</f>
        <v>12.806846153845843</v>
      </c>
      <c r="E18" s="25" t="s">
        <v>35</v>
      </c>
    </row>
    <row r="19" spans="1:18" s="7" customFormat="1" ht="12.95" customHeight="1" thickTop="1" x14ac:dyDescent="0.2">
      <c r="A19" s="4" t="s">
        <v>36</v>
      </c>
      <c r="E19" s="26">
        <v>22</v>
      </c>
    </row>
    <row r="20" spans="1:18" s="7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37</v>
      </c>
      <c r="I20" s="27" t="s">
        <v>50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5" t="s">
        <v>14</v>
      </c>
      <c r="R20" s="29" t="s">
        <v>38</v>
      </c>
    </row>
    <row r="21" spans="1:18" s="7" customFormat="1" ht="12.95" customHeight="1" x14ac:dyDescent="0.2">
      <c r="A21" s="12" t="s">
        <v>41</v>
      </c>
      <c r="C21" s="30">
        <v>51466.66</v>
      </c>
      <c r="D21" s="30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6.1784615484122278E-2</v>
      </c>
      <c r="Q21" s="31">
        <f>+C21-15018.5</f>
        <v>36448.160000000003</v>
      </c>
    </row>
    <row r="22" spans="1:18" s="7" customFormat="1" ht="12.95" customHeight="1" x14ac:dyDescent="0.2">
      <c r="A22" s="5" t="s">
        <v>47</v>
      </c>
      <c r="B22" s="6" t="s">
        <v>48</v>
      </c>
      <c r="C22" s="5">
        <v>55577.719400000002</v>
      </c>
      <c r="D22" s="5">
        <v>2.9999999999999997E-4</v>
      </c>
      <c r="E22" s="7">
        <f>+(C22-C$7)/C$8</f>
        <v>321.00096822050426</v>
      </c>
      <c r="F22" s="7">
        <f>ROUND(2*E22,0)/2</f>
        <v>321</v>
      </c>
      <c r="G22" s="7">
        <f>+C22-(C$7+F22*C$8)</f>
        <v>1.2399999999615829E-2</v>
      </c>
      <c r="I22" s="7">
        <f>+G22</f>
        <v>1.2399999999615829E-2</v>
      </c>
      <c r="O22" s="7">
        <f ca="1">+C$11+C$12*$F22</f>
        <v>1.2399999999615829E-2</v>
      </c>
      <c r="Q22" s="31">
        <f>+C22-15018.5</f>
        <v>40559.219400000002</v>
      </c>
    </row>
    <row r="23" spans="1:18" s="7" customFormat="1" ht="12.95" customHeight="1" x14ac:dyDescent="0.2">
      <c r="A23" s="5" t="s">
        <v>49</v>
      </c>
      <c r="B23" s="6" t="s">
        <v>48</v>
      </c>
      <c r="C23" s="5">
        <v>55910.697399999997</v>
      </c>
      <c r="D23" s="5">
        <v>5.0000000000000001E-4</v>
      </c>
      <c r="E23" s="7">
        <f>+(C23-C$7)/C$8</f>
        <v>347.00065589130895</v>
      </c>
      <c r="F23" s="7">
        <f>ROUND(2*E23,0)/2</f>
        <v>347</v>
      </c>
      <c r="G23" s="7">
        <f>+C23-(C$7+F23*C$8)</f>
        <v>8.3999999915249646E-3</v>
      </c>
      <c r="I23" s="7">
        <f>+G23</f>
        <v>8.3999999915249646E-3</v>
      </c>
      <c r="O23" s="7">
        <f ca="1">+C$11+C$12*$F23</f>
        <v>8.3999999915249646E-3</v>
      </c>
      <c r="Q23" s="31">
        <f>+C23-15018.5</f>
        <v>40892.197399999997</v>
      </c>
    </row>
    <row r="24" spans="1:18" s="7" customFormat="1" ht="12.95" customHeight="1" x14ac:dyDescent="0.2">
      <c r="C24" s="30"/>
      <c r="D24" s="30"/>
      <c r="Q24" s="31"/>
    </row>
    <row r="25" spans="1:18" s="7" customFormat="1" ht="12.95" customHeight="1" x14ac:dyDescent="0.2">
      <c r="C25" s="30"/>
      <c r="D25" s="30"/>
      <c r="Q25" s="31"/>
    </row>
    <row r="26" spans="1:18" s="7" customFormat="1" ht="12.95" customHeight="1" x14ac:dyDescent="0.2">
      <c r="C26" s="30"/>
      <c r="D26" s="30"/>
      <c r="Q26" s="31"/>
    </row>
    <row r="27" spans="1:18" s="7" customFormat="1" ht="12.95" customHeight="1" x14ac:dyDescent="0.2">
      <c r="C27" s="30"/>
      <c r="D27" s="30"/>
      <c r="Q27" s="31"/>
    </row>
    <row r="28" spans="1:18" s="7" customFormat="1" ht="12.95" customHeight="1" x14ac:dyDescent="0.2">
      <c r="C28" s="30"/>
      <c r="D28" s="30"/>
      <c r="Q28" s="31"/>
    </row>
    <row r="29" spans="1:18" s="7" customFormat="1" ht="12.95" customHeight="1" x14ac:dyDescent="0.2">
      <c r="C29" s="30"/>
      <c r="D29" s="30"/>
      <c r="Q29" s="31"/>
    </row>
    <row r="30" spans="1:18" s="7" customFormat="1" ht="12.95" customHeight="1" x14ac:dyDescent="0.2">
      <c r="C30" s="30"/>
      <c r="D30" s="30"/>
      <c r="Q30" s="31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2024-03-03T06:52:13Z</dcterms:modified>
</cp:coreProperties>
</file>