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47A355-AAED-4B87-A8E0-3B31431AA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D9" i="1"/>
  <c r="C9" i="1"/>
  <c r="Q32" i="1"/>
  <c r="Q33" i="1"/>
  <c r="Q34" i="1"/>
  <c r="Q35" i="1"/>
  <c r="Q36" i="1"/>
  <c r="Q37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21" i="1"/>
  <c r="F21" i="1"/>
  <c r="G21" i="1"/>
  <c r="I21" i="1"/>
  <c r="E22" i="1"/>
  <c r="F22" i="1"/>
  <c r="G22" i="1"/>
  <c r="K22" i="1"/>
  <c r="E23" i="1"/>
  <c r="F23" i="1"/>
  <c r="G23" i="1"/>
  <c r="Q24" i="1"/>
  <c r="Q25" i="1"/>
  <c r="Q26" i="1"/>
  <c r="Q27" i="1"/>
  <c r="Q28" i="1"/>
  <c r="Q29" i="1"/>
  <c r="Q30" i="1"/>
  <c r="Q31" i="1"/>
  <c r="Q22" i="1"/>
  <c r="K23" i="1"/>
  <c r="Q23" i="1"/>
  <c r="F16" i="1"/>
  <c r="C17" i="1"/>
  <c r="Q21" i="1"/>
  <c r="C11" i="1"/>
  <c r="C12" i="1"/>
  <c r="O39" i="1" l="1"/>
  <c r="O38" i="1"/>
  <c r="O40" i="1"/>
  <c r="C16" i="1"/>
  <c r="D18" i="1" s="1"/>
  <c r="O31" i="1"/>
  <c r="C15" i="1"/>
  <c r="O34" i="1"/>
  <c r="O24" i="1"/>
  <c r="O35" i="1"/>
  <c r="O22" i="1"/>
  <c r="O25" i="1"/>
  <c r="O28" i="1"/>
  <c r="O36" i="1"/>
  <c r="O30" i="1"/>
  <c r="O23" i="1"/>
  <c r="O32" i="1"/>
  <c r="O26" i="1"/>
  <c r="O27" i="1"/>
  <c r="O37" i="1"/>
  <c r="O33" i="1"/>
  <c r="O29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<sst xmlns="http://schemas.openxmlformats.org/spreadsheetml/2006/main" count="91" uniqueCount="55">
  <si>
    <t>VSB-64</t>
  </si>
  <si>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</si>
  <si>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</si>
  <si>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</si>
  <si>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</si>
  <si>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</si>
  <si>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</si>
  <si>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</si>
  <si>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</si>
  <si>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</si>
  <si>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</si>
  <si>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</si>
  <si>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</si>
  <si>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</si>
  <si>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</si>
  <si>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</si>
  <si>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</si>
  <si>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</si>
  <si>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</si>
  <si>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</si>
  <si>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</si>
  <si>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</si>
  <si>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</si>
  <si>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</si>
  <si>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</si>
  <si>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</si>
  <si>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</si>
  <si>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</si>
  <si>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</si>
  <si>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</si>
  <si>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</si>
  <si>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</si>
  <si>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</si>
  <si>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</si>
  <si>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</si>
  <si>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</si>
  <si>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</si>
  <si>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</si>
  <si>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</si>
  <si>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</si>
  <si>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</si>
  <si>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V0951 Per</t>
  </si>
  <si>
    <t>V0951 Per / GSC na</t>
  </si>
  <si>
    <t>EW</t>
  </si>
  <si>
    <t>IBVS 6011</t>
  </si>
  <si>
    <t>II</t>
  </si>
  <si>
    <t>I</t>
  </si>
  <si>
    <t>IBVS 6196</t>
  </si>
  <si>
    <t>OEJV 0179</t>
  </si>
  <si>
    <t>pg</t>
  </si>
  <si>
    <t>vis</t>
  </si>
  <si>
    <t>PE</t>
  </si>
  <si>
    <t>CCD</t>
  </si>
  <si>
    <t>Rc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</si>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</sst>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4" applyFont="1" applyAlignment="1">
      <alignment horizontal="left"/>
    </xf>
    <xf numFmtId="0" fontId="32" fillId="0" borderId="0" xfId="44" applyFont="1" applyAlignment="1">
      <alignment horizontal="center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165" fontId="33" fillId="0" borderId="0" xfId="43" applyNumberFormat="1" applyFont="1" applyAlignment="1">
      <alignment horizontal="left" vertical="top"/>
    </xf>
    <xf numFmtId="0" fontId="33" fillId="0" borderId="0" xfId="43" applyFont="1" applyAlignment="1">
      <alignment horizontal="left" vertical="top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2" fillId="0" borderId="0" xfId="44" applyFont="1" applyAlignment="1">
      <alignment horizontal="left" vertical="center"/>
    </xf>
    <xf numFmtId="0" fontId="32" fillId="0" borderId="0" xfId="44" applyFont="1" applyAlignment="1">
      <alignment horizontal="center" vertical="center"/>
    </xf>
    <xf numFmtId="0" fontId="0" fillId="0" borderId="0" xfId="0" applyAlignment="1">
      <alignment horizontal="right" vertical="center"/>
    </xf>
    <xf numFmtId="166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5" fillId="0" borderId="0" xfId="41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V951 Per - O-C Diagr.</a:t>
            </a:r>
          </a:p>
        </c:rich>
      </c:tx>
      <c:layout>
        <c:manualLayout>
          <c:xMode val="edge"/>
          <c:yMode val="edge"/>
          <c:x val="0.377443609022556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F-46B8-B220-FEF60F527E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F-46B8-B220-FEF60F527E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F-46B8-B220-FEF60F527E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-1.8960000001243316E-2</c:v>
                </c:pt>
                <c:pt idx="2">
                  <c:v>-2.2100000001955777E-2</c:v>
                </c:pt>
                <c:pt idx="3">
                  <c:v>-3.5519999997632112E-2</c:v>
                </c:pt>
                <c:pt idx="4">
                  <c:v>-2.8510000003734604E-2</c:v>
                </c:pt>
                <c:pt idx="5">
                  <c:v>-2.8440000009140931E-2</c:v>
                </c:pt>
                <c:pt idx="6">
                  <c:v>-2.8680000003078021E-2</c:v>
                </c:pt>
                <c:pt idx="7">
                  <c:v>-2.8630000000703149E-2</c:v>
                </c:pt>
                <c:pt idx="8">
                  <c:v>-3.0510000004142057E-2</c:v>
                </c:pt>
                <c:pt idx="9">
                  <c:v>-3.2989999999699648E-2</c:v>
                </c:pt>
                <c:pt idx="10">
                  <c:v>-3.2989999999699648E-2</c:v>
                </c:pt>
                <c:pt idx="11">
                  <c:v>-3.8300000007438939E-2</c:v>
                </c:pt>
                <c:pt idx="12">
                  <c:v>-3.8000000007741619E-2</c:v>
                </c:pt>
                <c:pt idx="13">
                  <c:v>-3.7640000002284069E-2</c:v>
                </c:pt>
                <c:pt idx="14">
                  <c:v>-3.7540000004810281E-2</c:v>
                </c:pt>
                <c:pt idx="15">
                  <c:v>-4.3120000002090819E-2</c:v>
                </c:pt>
                <c:pt idx="16">
                  <c:v>-4.3059999996330589E-2</c:v>
                </c:pt>
                <c:pt idx="17">
                  <c:v>-5.0560000003315508E-2</c:v>
                </c:pt>
                <c:pt idx="18">
                  <c:v>-5.0600000002305023E-2</c:v>
                </c:pt>
                <c:pt idx="19">
                  <c:v>-5.0540000003820751E-2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F-46B8-B220-FEF60F527E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F-46B8-B220-FEF60F527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F-46B8-B220-FEF60F527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2.0999999999999999E-3</c:v>
                  </c:pt>
                  <c:pt idx="19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F-46B8-B220-FEF60F527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1.7065637946732597E-2</c:v>
                </c:pt>
                <c:pt idx="1">
                  <c:v>-2.1225620638093405E-2</c:v>
                </c:pt>
                <c:pt idx="2">
                  <c:v>-2.1226774023996135E-2</c:v>
                </c:pt>
                <c:pt idx="3">
                  <c:v>-3.3283116865262023E-2</c:v>
                </c:pt>
                <c:pt idx="4">
                  <c:v>-2.9812578683939051E-2</c:v>
                </c:pt>
                <c:pt idx="5">
                  <c:v>-2.9812578683939051E-2</c:v>
                </c:pt>
                <c:pt idx="6">
                  <c:v>-2.999135349886263E-2</c:v>
                </c:pt>
                <c:pt idx="7">
                  <c:v>-2.999135349886263E-2</c:v>
                </c:pt>
                <c:pt idx="8">
                  <c:v>-3.2490740750084596E-2</c:v>
                </c:pt>
                <c:pt idx="9">
                  <c:v>-3.3165471503183275E-2</c:v>
                </c:pt>
                <c:pt idx="10">
                  <c:v>-3.3165471503183275E-2</c:v>
                </c:pt>
                <c:pt idx="11">
                  <c:v>-3.6716746697697547E-2</c:v>
                </c:pt>
                <c:pt idx="12">
                  <c:v>-3.6716746697697547E-2</c:v>
                </c:pt>
                <c:pt idx="13">
                  <c:v>-3.6717900083600277E-2</c:v>
                </c:pt>
                <c:pt idx="14">
                  <c:v>-3.6717900083600277E-2</c:v>
                </c:pt>
                <c:pt idx="15">
                  <c:v>-3.9413362938286817E-2</c:v>
                </c:pt>
                <c:pt idx="16">
                  <c:v>-3.9414516324189547E-2</c:v>
                </c:pt>
                <c:pt idx="17">
                  <c:v>-5.2274769139660192E-2</c:v>
                </c:pt>
                <c:pt idx="18">
                  <c:v>-5.2275922525562922E-2</c:v>
                </c:pt>
                <c:pt idx="19">
                  <c:v>-5.2277075911465652E-2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F-46B8-B220-FEF60F527E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16599.5</c:v>
                </c:pt>
                <c:pt idx="2">
                  <c:v>16600</c:v>
                </c:pt>
                <c:pt idx="3">
                  <c:v>21826.5</c:v>
                </c:pt>
                <c:pt idx="4">
                  <c:v>20322</c:v>
                </c:pt>
                <c:pt idx="5">
                  <c:v>20322</c:v>
                </c:pt>
                <c:pt idx="6">
                  <c:v>20399.5</c:v>
                </c:pt>
                <c:pt idx="7">
                  <c:v>20399.5</c:v>
                </c:pt>
                <c:pt idx="8">
                  <c:v>21483</c:v>
                </c:pt>
                <c:pt idx="9">
                  <c:v>21775.5</c:v>
                </c:pt>
                <c:pt idx="10">
                  <c:v>21775.5</c:v>
                </c:pt>
                <c:pt idx="11">
                  <c:v>23315</c:v>
                </c:pt>
                <c:pt idx="12">
                  <c:v>23315</c:v>
                </c:pt>
                <c:pt idx="13">
                  <c:v>23315.5</c:v>
                </c:pt>
                <c:pt idx="14">
                  <c:v>23315.5</c:v>
                </c:pt>
                <c:pt idx="15">
                  <c:v>24484</c:v>
                </c:pt>
                <c:pt idx="16">
                  <c:v>24484.5</c:v>
                </c:pt>
                <c:pt idx="17">
                  <c:v>30059.5</c:v>
                </c:pt>
                <c:pt idx="18">
                  <c:v>30060</c:v>
                </c:pt>
                <c:pt idx="19">
                  <c:v>30060.5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6F-46B8-B220-FEF60F5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464152"/>
        <c:axId val="1"/>
      </c:scatterChart>
      <c:valAx>
        <c:axId val="42146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46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F3A79B-4E59-3C28-C120-13EDA19F9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  <c r="E1" s="4" t="s">
        <v>41</v>
      </c>
      <c r="F1" t="s">
        <v>16</v>
      </c>
    </row>
    <row r="2" spans="1:6" s="15" customFormat="1" ht="12.95" customHeight="1" x14ac:dyDescent="0.2">
      <c r="A2" s="15" t="s">
        <v>26</v>
      </c>
      <c r="B2" s="15" t="s">
        <v>43</v>
      </c>
      <c r="C2" s="16"/>
      <c r="D2" s="16"/>
      <c r="E2" s="15">
        <v>0</v>
      </c>
    </row>
    <row r="3" spans="1:6" s="15" customFormat="1" ht="12.95" customHeight="1" thickBot="1" x14ac:dyDescent="0.25"/>
    <row r="4" spans="1:6" s="15" customFormat="1" ht="12.95" customHeight="1" thickBot="1" x14ac:dyDescent="0.25">
      <c r="A4" s="17" t="s">
        <v>3</v>
      </c>
      <c r="C4" s="18">
        <v>51439.815000000002</v>
      </c>
      <c r="D4" s="19">
        <v>0.27048</v>
      </c>
    </row>
    <row r="5" spans="1:6" s="15" customFormat="1" ht="12.95" customHeight="1" x14ac:dyDescent="0.2">
      <c r="A5" s="20" t="s">
        <v>31</v>
      </c>
      <c r="C5" s="21">
        <v>-9.5</v>
      </c>
      <c r="D5" s="15" t="s">
        <v>32</v>
      </c>
    </row>
    <row r="6" spans="1:6" s="15" customFormat="1" ht="12.95" customHeight="1" x14ac:dyDescent="0.2">
      <c r="A6" s="17" t="s">
        <v>4</v>
      </c>
    </row>
    <row r="7" spans="1:6" s="15" customFormat="1" ht="12.95" customHeight="1" x14ac:dyDescent="0.2">
      <c r="A7" s="15" t="s">
        <v>5</v>
      </c>
      <c r="C7" s="47">
        <v>51439.815000000002</v>
      </c>
      <c r="D7" s="23" t="e">
        <v>#N/A</v>
      </c>
    </row>
    <row r="8" spans="1:6" s="15" customFormat="1" ht="12.95" customHeight="1" x14ac:dyDescent="0.2">
      <c r="A8" s="15" t="s">
        <v>6</v>
      </c>
      <c r="C8" s="47">
        <v>0.27048</v>
      </c>
      <c r="D8" s="23" t="e">
        <v>#N/A</v>
      </c>
    </row>
    <row r="9" spans="1:6" s="15" customFormat="1" ht="12.95" customHeight="1" x14ac:dyDescent="0.2">
      <c r="A9" s="4" t="s">
        <v>36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6" s="15" customFormat="1" ht="12.95" customHeight="1" thickBot="1" x14ac:dyDescent="0.25">
      <c r="C10" s="27" t="s">
        <v>22</v>
      </c>
      <c r="D10" s="27" t="s">
        <v>23</v>
      </c>
    </row>
    <row r="11" spans="1:6" s="15" customFormat="1" ht="12.95" customHeight="1" x14ac:dyDescent="0.2">
      <c r="A11" s="15" t="s">
        <v>18</v>
      </c>
      <c r="C11" s="26">
        <f ca="1">INTERCEPT(INDIRECT($D$9):G992,INDIRECT($C$9):F992)</f>
        <v>1.7065637946732597E-2</v>
      </c>
      <c r="D11" s="16"/>
    </row>
    <row r="12" spans="1:6" s="15" customFormat="1" ht="12.95" customHeight="1" x14ac:dyDescent="0.2">
      <c r="A12" s="15" t="s">
        <v>19</v>
      </c>
      <c r="C12" s="26">
        <f ca="1">SLOPE(INDIRECT($D$9):G992,INDIRECT($C$9):F992)</f>
        <v>-2.3067718054655863E-6</v>
      </c>
      <c r="D12" s="16"/>
    </row>
    <row r="13" spans="1:6" s="15" customFormat="1" ht="12.95" customHeight="1" x14ac:dyDescent="0.2">
      <c r="A13" s="15" t="s">
        <v>21</v>
      </c>
      <c r="C13" s="16" t="s">
        <v>16</v>
      </c>
    </row>
    <row r="14" spans="1:6" s="15" customFormat="1" ht="12.95" customHeight="1" x14ac:dyDescent="0.2"/>
    <row r="15" spans="1:6" s="15" customFormat="1" ht="12.95" customHeight="1" x14ac:dyDescent="0.2">
      <c r="A15" s="28" t="s">
        <v>20</v>
      </c>
      <c r="C15" s="29">
        <f ca="1">(C7+C11)+(C8+C12)*INT(MAX(F21:F3533))</f>
        <v>59570.39152407748</v>
      </c>
      <c r="E15" s="23" t="s">
        <v>38</v>
      </c>
      <c r="F15" s="21">
        <v>1</v>
      </c>
    </row>
    <row r="16" spans="1:6" s="15" customFormat="1" ht="12.95" customHeight="1" x14ac:dyDescent="0.2">
      <c r="A16" s="17" t="s">
        <v>7</v>
      </c>
      <c r="C16" s="30">
        <f ca="1">+C8+C12</f>
        <v>0.27047769322819454</v>
      </c>
      <c r="E16" s="23" t="s">
        <v>33</v>
      </c>
      <c r="F16" s="31">
        <f ca="1">NOW()+15018.5+$C$5/24</f>
        <v>60372.83238969907</v>
      </c>
    </row>
    <row r="17" spans="1:21" s="15" customFormat="1" ht="12.95" customHeight="1" thickBot="1" x14ac:dyDescent="0.25">
      <c r="A17" s="23" t="s">
        <v>30</v>
      </c>
      <c r="C17" s="15">
        <f>COUNT(C21:C2191)</f>
        <v>20</v>
      </c>
      <c r="E17" s="23" t="s">
        <v>39</v>
      </c>
      <c r="F17" s="31">
        <f ca="1">ROUND(2*(F16-$C$7)/$C$8,0)/2+F15</f>
        <v>33027.5</v>
      </c>
    </row>
    <row r="18" spans="1:21" s="15" customFormat="1" ht="12.95" customHeight="1" thickTop="1" thickBot="1" x14ac:dyDescent="0.25">
      <c r="A18" s="17" t="s">
        <v>8</v>
      </c>
      <c r="C18" s="32">
        <f ca="1">+C15</f>
        <v>59570.39152407748</v>
      </c>
      <c r="D18" s="33">
        <f ca="1">+C16</f>
        <v>0.27047769322819454</v>
      </c>
      <c r="E18" s="23" t="s">
        <v>34</v>
      </c>
      <c r="F18" s="26">
        <f ca="1">ROUND(2*(F16-$C$15)/$C$16,0)/2+F15</f>
        <v>2968</v>
      </c>
    </row>
    <row r="19" spans="1:21" s="15" customFormat="1" ht="12.95" customHeight="1" thickTop="1" x14ac:dyDescent="0.2">
      <c r="E19" s="23" t="s">
        <v>35</v>
      </c>
      <c r="F19" s="34">
        <f ca="1">+$C$15+$C$16*F18-15018.5-$C$5/24</f>
        <v>45355.065150912094</v>
      </c>
    </row>
    <row r="20" spans="1:21" s="15" customFormat="1" ht="12.95" customHeight="1" thickBot="1" x14ac:dyDescent="0.25">
      <c r="A20" s="27" t="s">
        <v>9</v>
      </c>
      <c r="B20" s="27" t="s">
        <v>10</v>
      </c>
      <c r="C20" s="27" t="s">
        <v>11</v>
      </c>
      <c r="D20" s="27" t="s">
        <v>15</v>
      </c>
      <c r="E20" s="27" t="s">
        <v>12</v>
      </c>
      <c r="F20" s="27" t="s">
        <v>13</v>
      </c>
      <c r="G20" s="27" t="s">
        <v>14</v>
      </c>
      <c r="H20" s="35" t="s">
        <v>49</v>
      </c>
      <c r="I20" s="35" t="s">
        <v>50</v>
      </c>
      <c r="J20" s="35" t="s">
        <v>51</v>
      </c>
      <c r="K20" s="35" t="s">
        <v>52</v>
      </c>
      <c r="L20" s="35" t="s">
        <v>27</v>
      </c>
      <c r="M20" s="35" t="s">
        <v>28</v>
      </c>
      <c r="N20" s="35" t="s">
        <v>29</v>
      </c>
      <c r="O20" s="35" t="s">
        <v>25</v>
      </c>
      <c r="P20" s="36" t="s">
        <v>24</v>
      </c>
      <c r="Q20" s="27" t="s">
        <v>17</v>
      </c>
      <c r="U20" s="37" t="s">
        <v>37</v>
      </c>
    </row>
    <row r="21" spans="1:21" s="15" customFormat="1" ht="12.95" customHeight="1" x14ac:dyDescent="0.2">
      <c r="A21" s="23" t="s">
        <v>40</v>
      </c>
      <c r="C21" s="22">
        <v>51439.815000000002</v>
      </c>
      <c r="D21" s="22" t="s">
        <v>16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1.7065637946732597E-2</v>
      </c>
      <c r="Q21" s="38">
        <f>+C21-15018.5</f>
        <v>36421.315000000002</v>
      </c>
    </row>
    <row r="22" spans="1:21" s="15" customFormat="1" ht="12.95" customHeight="1" x14ac:dyDescent="0.2">
      <c r="A22" s="5" t="s">
        <v>44</v>
      </c>
      <c r="B22" s="6" t="s">
        <v>45</v>
      </c>
      <c r="C22" s="5">
        <v>55929.628799999999</v>
      </c>
      <c r="D22" s="5">
        <v>2.0000000000000001E-4</v>
      </c>
      <c r="E22" s="15">
        <f>+(C22-C$7)/C$8</f>
        <v>16599.429902395728</v>
      </c>
      <c r="F22" s="15">
        <f>ROUND(2*E22,0)/2</f>
        <v>16599.5</v>
      </c>
      <c r="G22" s="15">
        <f>+C22-(C$7+F22*C$8)</f>
        <v>-1.8960000001243316E-2</v>
      </c>
      <c r="K22" s="15">
        <f t="shared" ref="K22:K31" si="0">+G22</f>
        <v>-1.8960000001243316E-2</v>
      </c>
      <c r="O22" s="15">
        <f ca="1">+C$11+C$12*$F22</f>
        <v>-2.1225620638093405E-2</v>
      </c>
      <c r="Q22" s="38">
        <f>+C22-15018.5</f>
        <v>40911.128799999999</v>
      </c>
    </row>
    <row r="23" spans="1:21" s="15" customFormat="1" ht="12.95" customHeight="1" x14ac:dyDescent="0.2">
      <c r="A23" s="5" t="s">
        <v>44</v>
      </c>
      <c r="B23" s="6" t="s">
        <v>46</v>
      </c>
      <c r="C23" s="5">
        <v>55929.760900000001</v>
      </c>
      <c r="D23" s="5">
        <v>5.9999999999999995E-4</v>
      </c>
      <c r="E23" s="15">
        <f>+(C23-C$7)/C$8</f>
        <v>16599.918293404313</v>
      </c>
      <c r="F23" s="15">
        <f>ROUND(2*E23,0)/2</f>
        <v>16600</v>
      </c>
      <c r="G23" s="15">
        <f>+C23-(C$7+F23*C$8)</f>
        <v>-2.2100000001955777E-2</v>
      </c>
      <c r="K23" s="15">
        <f t="shared" si="0"/>
        <v>-2.2100000001955777E-2</v>
      </c>
      <c r="O23" s="15">
        <f ca="1">+C$11+C$12*$F23</f>
        <v>-2.1226774023996135E-2</v>
      </c>
      <c r="Q23" s="38">
        <f>+C23-15018.5</f>
        <v>40911.260900000001</v>
      </c>
    </row>
    <row r="24" spans="1:21" s="15" customFormat="1" ht="12.95" customHeight="1" x14ac:dyDescent="0.2">
      <c r="A24" s="39" t="s">
        <v>47</v>
      </c>
      <c r="B24" s="40" t="s">
        <v>46</v>
      </c>
      <c r="C24" s="41">
        <v>57343.411200000002</v>
      </c>
      <c r="D24" s="50">
        <v>2E-3</v>
      </c>
      <c r="E24" s="15">
        <f t="shared" ref="E24:E31" si="1">+(C24-C$7)/C$8</f>
        <v>21826.368677905946</v>
      </c>
      <c r="F24" s="15">
        <f t="shared" ref="F24:F37" si="2">ROUND(2*E24,0)/2</f>
        <v>21826.5</v>
      </c>
      <c r="G24" s="15">
        <f t="shared" ref="G24:G31" si="3">+C24-(C$7+F24*C$8)</f>
        <v>-3.5519999997632112E-2</v>
      </c>
      <c r="K24" s="15">
        <f t="shared" si="0"/>
        <v>-3.5519999997632112E-2</v>
      </c>
      <c r="O24" s="15">
        <f t="shared" ref="O24:O31" ca="1" si="4">+C$11+C$12*$F24</f>
        <v>-3.3283116865262023E-2</v>
      </c>
      <c r="Q24" s="38">
        <f t="shared" ref="Q24:Q31" si="5">+C24-15018.5</f>
        <v>42324.911200000002</v>
      </c>
    </row>
    <row r="25" spans="1:21" s="15" customFormat="1" ht="12.95" customHeight="1" x14ac:dyDescent="0.2">
      <c r="A25" s="42" t="s">
        <v>48</v>
      </c>
      <c r="B25" s="43" t="s">
        <v>46</v>
      </c>
      <c r="C25" s="44">
        <v>56936.481050000002</v>
      </c>
      <c r="D25" s="44">
        <v>2.0000000000000001E-4</v>
      </c>
      <c r="E25" s="15">
        <f t="shared" si="1"/>
        <v>20321.894594794438</v>
      </c>
      <c r="F25" s="15">
        <f t="shared" si="2"/>
        <v>20322</v>
      </c>
      <c r="G25" s="15">
        <f t="shared" si="3"/>
        <v>-2.8510000003734604E-2</v>
      </c>
      <c r="K25" s="15">
        <f t="shared" si="0"/>
        <v>-2.8510000003734604E-2</v>
      </c>
      <c r="O25" s="15">
        <f t="shared" ca="1" si="4"/>
        <v>-2.9812578683939051E-2</v>
      </c>
      <c r="Q25" s="38">
        <f t="shared" si="5"/>
        <v>41917.981050000002</v>
      </c>
    </row>
    <row r="26" spans="1:21" s="15" customFormat="1" ht="12.95" customHeight="1" x14ac:dyDescent="0.2">
      <c r="A26" s="42" t="s">
        <v>48</v>
      </c>
      <c r="B26" s="43" t="s">
        <v>46</v>
      </c>
      <c r="C26" s="44">
        <v>56936.481119999997</v>
      </c>
      <c r="D26" s="44">
        <v>1E-4</v>
      </c>
      <c r="E26" s="15">
        <f t="shared" si="1"/>
        <v>20321.894853593592</v>
      </c>
      <c r="F26" s="15">
        <f t="shared" si="2"/>
        <v>20322</v>
      </c>
      <c r="G26" s="15">
        <f t="shared" si="3"/>
        <v>-2.8440000009140931E-2</v>
      </c>
      <c r="K26" s="15">
        <f t="shared" si="0"/>
        <v>-2.8440000009140931E-2</v>
      </c>
      <c r="O26" s="15">
        <f t="shared" ca="1" si="4"/>
        <v>-2.9812578683939051E-2</v>
      </c>
      <c r="Q26" s="38">
        <f t="shared" si="5"/>
        <v>41917.981119999997</v>
      </c>
    </row>
    <row r="27" spans="1:21" s="15" customFormat="1" ht="12.95" customHeight="1" x14ac:dyDescent="0.2">
      <c r="A27" s="42" t="s">
        <v>48</v>
      </c>
      <c r="B27" s="43" t="s">
        <v>45</v>
      </c>
      <c r="C27" s="44">
        <v>56957.443079999997</v>
      </c>
      <c r="D27" s="44">
        <v>1E-4</v>
      </c>
      <c r="E27" s="15">
        <f t="shared" si="1"/>
        <v>20399.393966282147</v>
      </c>
      <c r="F27" s="15">
        <f t="shared" si="2"/>
        <v>20399.5</v>
      </c>
      <c r="G27" s="15">
        <f t="shared" si="3"/>
        <v>-2.8680000003078021E-2</v>
      </c>
      <c r="K27" s="15">
        <f t="shared" si="0"/>
        <v>-2.8680000003078021E-2</v>
      </c>
      <c r="O27" s="15">
        <f t="shared" ca="1" si="4"/>
        <v>-2.999135349886263E-2</v>
      </c>
      <c r="Q27" s="38">
        <f t="shared" si="5"/>
        <v>41938.943079999997</v>
      </c>
    </row>
    <row r="28" spans="1:21" s="15" customFormat="1" ht="12.95" customHeight="1" x14ac:dyDescent="0.2">
      <c r="A28" s="42" t="s">
        <v>48</v>
      </c>
      <c r="B28" s="43" t="s">
        <v>45</v>
      </c>
      <c r="C28" s="44">
        <v>56957.44313</v>
      </c>
      <c r="D28" s="44">
        <v>1E-4</v>
      </c>
      <c r="E28" s="15">
        <f t="shared" si="1"/>
        <v>20399.394151138706</v>
      </c>
      <c r="F28" s="15">
        <f t="shared" si="2"/>
        <v>20399.5</v>
      </c>
      <c r="G28" s="15">
        <f t="shared" si="3"/>
        <v>-2.8630000000703149E-2</v>
      </c>
      <c r="K28" s="15">
        <f t="shared" si="0"/>
        <v>-2.8630000000703149E-2</v>
      </c>
      <c r="O28" s="15">
        <f t="shared" ca="1" si="4"/>
        <v>-2.999135349886263E-2</v>
      </c>
      <c r="Q28" s="38">
        <f t="shared" si="5"/>
        <v>41938.94313</v>
      </c>
    </row>
    <row r="29" spans="1:21" s="15" customFormat="1" ht="12.95" customHeight="1" x14ac:dyDescent="0.2">
      <c r="A29" s="42" t="s">
        <v>48</v>
      </c>
      <c r="B29" s="43" t="s">
        <v>46</v>
      </c>
      <c r="C29" s="44">
        <v>57250.506329999997</v>
      </c>
      <c r="D29" s="44">
        <v>2.9999999999999997E-4</v>
      </c>
      <c r="E29" s="15">
        <f t="shared" si="1"/>
        <v>21482.887200532365</v>
      </c>
      <c r="F29" s="15">
        <f t="shared" si="2"/>
        <v>21483</v>
      </c>
      <c r="G29" s="15">
        <f t="shared" si="3"/>
        <v>-3.0510000004142057E-2</v>
      </c>
      <c r="K29" s="15">
        <f t="shared" si="0"/>
        <v>-3.0510000004142057E-2</v>
      </c>
      <c r="O29" s="15">
        <f t="shared" ca="1" si="4"/>
        <v>-3.2490740750084596E-2</v>
      </c>
      <c r="Q29" s="38">
        <f t="shared" si="5"/>
        <v>42232.006329999997</v>
      </c>
    </row>
    <row r="30" spans="1:21" s="15" customFormat="1" ht="12.95" customHeight="1" x14ac:dyDescent="0.2">
      <c r="A30" s="42" t="s">
        <v>48</v>
      </c>
      <c r="B30" s="43" t="s">
        <v>45</v>
      </c>
      <c r="C30" s="44">
        <v>57329.619250000003</v>
      </c>
      <c r="D30" s="44">
        <v>2.0000000000000001E-4</v>
      </c>
      <c r="E30" s="15">
        <f t="shared" si="1"/>
        <v>21775.378031647444</v>
      </c>
      <c r="F30" s="15">
        <f t="shared" si="2"/>
        <v>21775.5</v>
      </c>
      <c r="G30" s="15">
        <f t="shared" si="3"/>
        <v>-3.2989999999699648E-2</v>
      </c>
      <c r="K30" s="15">
        <f t="shared" si="0"/>
        <v>-3.2989999999699648E-2</v>
      </c>
      <c r="O30" s="15">
        <f t="shared" ca="1" si="4"/>
        <v>-3.3165471503183275E-2</v>
      </c>
      <c r="Q30" s="38">
        <f t="shared" si="5"/>
        <v>42311.119250000003</v>
      </c>
    </row>
    <row r="31" spans="1:21" s="15" customFormat="1" ht="12.95" customHeight="1" x14ac:dyDescent="0.2">
      <c r="A31" s="42" t="s">
        <v>48</v>
      </c>
      <c r="B31" s="43" t="s">
        <v>45</v>
      </c>
      <c r="C31" s="44">
        <v>57329.619250000003</v>
      </c>
      <c r="D31" s="44">
        <v>2.0000000000000001E-4</v>
      </c>
      <c r="E31" s="15">
        <f t="shared" si="1"/>
        <v>21775.378031647444</v>
      </c>
      <c r="F31" s="15">
        <f t="shared" si="2"/>
        <v>21775.5</v>
      </c>
      <c r="G31" s="15">
        <f t="shared" si="3"/>
        <v>-3.2989999999699648E-2</v>
      </c>
      <c r="K31" s="15">
        <f t="shared" si="0"/>
        <v>-3.2989999999699648E-2</v>
      </c>
      <c r="O31" s="15">
        <f t="shared" ca="1" si="4"/>
        <v>-3.3165471503183275E-2</v>
      </c>
      <c r="Q31" s="38">
        <f t="shared" si="5"/>
        <v>42311.119250000003</v>
      </c>
    </row>
    <row r="32" spans="1:21" s="15" customFormat="1" ht="12.95" customHeight="1" x14ac:dyDescent="0.2">
      <c r="A32" s="45" t="s">
        <v>1</v>
      </c>
      <c r="B32" s="46" t="s">
        <v>46</v>
      </c>
      <c r="C32" s="45">
        <v>57746.017899999999</v>
      </c>
      <c r="D32" s="45" t="s">
        <v>53</v>
      </c>
      <c r="E32" s="15">
        <f t="shared" ref="E32:E37" si="6">+(C32-C$7)/C$8</f>
        <v>23314.858399881679</v>
      </c>
      <c r="F32" s="15">
        <f t="shared" si="2"/>
        <v>23315</v>
      </c>
      <c r="G32" s="15">
        <f t="shared" ref="G32:G37" si="7">+C32-(C$7+F32*C$8)</f>
        <v>-3.8300000007438939E-2</v>
      </c>
      <c r="K32" s="15">
        <f t="shared" ref="K32:K37" si="8">+G32</f>
        <v>-3.8300000007438939E-2</v>
      </c>
      <c r="O32" s="15">
        <f t="shared" ref="O32:O37" ca="1" si="9">+C$11+C$12*$F32</f>
        <v>-3.6716746697697547E-2</v>
      </c>
      <c r="Q32" s="38">
        <f t="shared" ref="Q32:Q37" si="10">+C32-15018.5</f>
        <v>42727.517899999999</v>
      </c>
    </row>
    <row r="33" spans="1:17" x14ac:dyDescent="0.2">
      <c r="A33" s="7" t="s">
        <v>1</v>
      </c>
      <c r="B33" s="8" t="s">
        <v>46</v>
      </c>
      <c r="C33" s="7">
        <v>57746.018199999999</v>
      </c>
      <c r="D33" s="7" t="s">
        <v>2</v>
      </c>
      <c r="E33">
        <f t="shared" si="6"/>
        <v>23314.859509020986</v>
      </c>
      <c r="F33">
        <f t="shared" si="2"/>
        <v>23315</v>
      </c>
      <c r="G33">
        <f t="shared" si="7"/>
        <v>-3.8000000007741619E-2</v>
      </c>
      <c r="K33">
        <f t="shared" si="8"/>
        <v>-3.8000000007741619E-2</v>
      </c>
      <c r="O33">
        <f t="shared" ca="1" si="9"/>
        <v>-3.6716746697697547E-2</v>
      </c>
      <c r="Q33" s="2">
        <f t="shared" si="10"/>
        <v>42727.518199999999</v>
      </c>
    </row>
    <row r="34" spans="1:17" x14ac:dyDescent="0.2">
      <c r="A34" s="7" t="s">
        <v>1</v>
      </c>
      <c r="B34" s="8" t="s">
        <v>45</v>
      </c>
      <c r="C34" s="7">
        <v>57746.1538</v>
      </c>
      <c r="D34" s="7" t="s">
        <v>2</v>
      </c>
      <c r="E34">
        <f t="shared" si="6"/>
        <v>23315.36083998816</v>
      </c>
      <c r="F34">
        <f t="shared" si="2"/>
        <v>23315.5</v>
      </c>
      <c r="G34">
        <f t="shared" si="7"/>
        <v>-3.7640000002284069E-2</v>
      </c>
      <c r="K34">
        <f t="shared" si="8"/>
        <v>-3.7640000002284069E-2</v>
      </c>
      <c r="O34">
        <f t="shared" ca="1" si="9"/>
        <v>-3.6717900083600277E-2</v>
      </c>
      <c r="Q34" s="2">
        <f t="shared" si="10"/>
        <v>42727.6538</v>
      </c>
    </row>
    <row r="35" spans="1:17" x14ac:dyDescent="0.2">
      <c r="A35" s="7" t="s">
        <v>1</v>
      </c>
      <c r="B35" s="8" t="s">
        <v>45</v>
      </c>
      <c r="C35" s="7">
        <v>57746.153899999998</v>
      </c>
      <c r="D35" s="7" t="s">
        <v>53</v>
      </c>
      <c r="E35">
        <f t="shared" si="6"/>
        <v>23315.361209701256</v>
      </c>
      <c r="F35">
        <f t="shared" si="2"/>
        <v>23315.5</v>
      </c>
      <c r="G35">
        <f t="shared" si="7"/>
        <v>-3.7540000004810281E-2</v>
      </c>
      <c r="K35">
        <f t="shared" si="8"/>
        <v>-3.7540000004810281E-2</v>
      </c>
      <c r="O35">
        <f t="shared" ca="1" si="9"/>
        <v>-3.6717900083600277E-2</v>
      </c>
      <c r="Q35" s="2">
        <f t="shared" si="10"/>
        <v>42727.653899999998</v>
      </c>
    </row>
    <row r="36" spans="1:17" x14ac:dyDescent="0.2">
      <c r="A36" s="9" t="s">
        <v>0</v>
      </c>
      <c r="B36" s="10" t="s">
        <v>46</v>
      </c>
      <c r="C36" s="11">
        <v>58062.2042</v>
      </c>
      <c r="D36" s="12" t="s">
        <v>2</v>
      </c>
      <c r="E36">
        <f t="shared" si="6"/>
        <v>24483.840579710137</v>
      </c>
      <c r="F36">
        <f t="shared" si="2"/>
        <v>24484</v>
      </c>
      <c r="G36">
        <f t="shared" si="7"/>
        <v>-4.3120000002090819E-2</v>
      </c>
      <c r="K36">
        <f t="shared" si="8"/>
        <v>-4.3120000002090819E-2</v>
      </c>
      <c r="O36">
        <f t="shared" ca="1" si="9"/>
        <v>-3.9413362938286817E-2</v>
      </c>
      <c r="Q36" s="2">
        <f t="shared" si="10"/>
        <v>43043.7042</v>
      </c>
    </row>
    <row r="37" spans="1:17" x14ac:dyDescent="0.2">
      <c r="A37" s="9" t="s">
        <v>0</v>
      </c>
      <c r="B37" s="10" t="s">
        <v>46</v>
      </c>
      <c r="C37" s="11">
        <v>58062.339500000002</v>
      </c>
      <c r="D37" s="12" t="s">
        <v>2</v>
      </c>
      <c r="E37">
        <f t="shared" si="6"/>
        <v>24484.340801538005</v>
      </c>
      <c r="F37">
        <f t="shared" si="2"/>
        <v>24484.5</v>
      </c>
      <c r="G37">
        <f t="shared" si="7"/>
        <v>-4.3059999996330589E-2</v>
      </c>
      <c r="K37">
        <f t="shared" si="8"/>
        <v>-4.3059999996330589E-2</v>
      </c>
      <c r="O37">
        <f t="shared" ca="1" si="9"/>
        <v>-3.9414516324189547E-2</v>
      </c>
      <c r="Q37" s="2">
        <f t="shared" si="10"/>
        <v>43043.839500000002</v>
      </c>
    </row>
    <row r="38" spans="1:17" x14ac:dyDescent="0.2">
      <c r="A38" s="13" t="s">
        <v>54</v>
      </c>
      <c r="B38" s="14" t="s">
        <v>46</v>
      </c>
      <c r="C38" s="48">
        <v>59570.258000000002</v>
      </c>
      <c r="D38" s="49">
        <v>3.2000000000000002E-3</v>
      </c>
      <c r="E38">
        <f t="shared" ref="E38:E40" si="11">+(C38-C$7)/C$8</f>
        <v>30059.313073055306</v>
      </c>
      <c r="F38">
        <f t="shared" ref="F38:F40" si="12">ROUND(2*E38,0)/2</f>
        <v>30059.5</v>
      </c>
      <c r="G38">
        <f t="shared" ref="G38:G40" si="13">+C38-(C$7+F38*C$8)</f>
        <v>-5.0560000003315508E-2</v>
      </c>
      <c r="K38">
        <f t="shared" ref="K38:K40" si="14">+G38</f>
        <v>-5.0560000003315508E-2</v>
      </c>
      <c r="O38">
        <f t="shared" ref="O38:O40" ca="1" si="15">+C$11+C$12*$F38</f>
        <v>-5.2274769139660192E-2</v>
      </c>
      <c r="Q38" s="2">
        <f t="shared" ref="Q38:Q40" si="16">+C38-15018.5</f>
        <v>44551.758000000002</v>
      </c>
    </row>
    <row r="39" spans="1:17" x14ac:dyDescent="0.2">
      <c r="A39" s="13" t="s">
        <v>54</v>
      </c>
      <c r="B39" s="14" t="s">
        <v>46</v>
      </c>
      <c r="C39" s="48">
        <v>59570.393199999999</v>
      </c>
      <c r="D39" s="49">
        <v>2.0999999999999999E-3</v>
      </c>
      <c r="E39">
        <f t="shared" si="11"/>
        <v>30059.812925170056</v>
      </c>
      <c r="F39">
        <f t="shared" si="12"/>
        <v>30060</v>
      </c>
      <c r="G39">
        <f t="shared" si="13"/>
        <v>-5.0600000002305023E-2</v>
      </c>
      <c r="K39">
        <f t="shared" si="14"/>
        <v>-5.0600000002305023E-2</v>
      </c>
      <c r="O39">
        <f t="shared" ca="1" si="15"/>
        <v>-5.2275922525562922E-2</v>
      </c>
      <c r="Q39" s="2">
        <f t="shared" si="16"/>
        <v>44551.893199999999</v>
      </c>
    </row>
    <row r="40" spans="1:17" x14ac:dyDescent="0.2">
      <c r="A40" s="13" t="s">
        <v>54</v>
      </c>
      <c r="B40" s="14" t="s">
        <v>46</v>
      </c>
      <c r="C40" s="48">
        <v>59570.5285</v>
      </c>
      <c r="D40" s="49">
        <v>4.4000000000000003E-3</v>
      </c>
      <c r="E40">
        <f t="shared" si="11"/>
        <v>30060.313146997923</v>
      </c>
      <c r="F40">
        <f t="shared" si="12"/>
        <v>30060.5</v>
      </c>
      <c r="G40">
        <f t="shared" si="13"/>
        <v>-5.0540000003820751E-2</v>
      </c>
      <c r="K40">
        <f t="shared" si="14"/>
        <v>-5.0540000003820751E-2</v>
      </c>
      <c r="O40">
        <f t="shared" ca="1" si="15"/>
        <v>-5.2277075911465652E-2</v>
      </c>
      <c r="Q40" s="2">
        <f t="shared" si="16"/>
        <v>44552.0285</v>
      </c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H63287" r:id="rId1" display="http://vsolj.cetus-net.org/bulletin.html" xr:uid="{00000000-0004-0000-0000-000000000000}"/>
    <hyperlink ref="H63280" r:id="rId2" display="https://www.aavso.org/ejaavso" xr:uid="{00000000-0004-0000-0000-000001000000}"/>
    <hyperlink ref="I63287" r:id="rId3" display="http://vsolj.cetus-net.org/bulletin.html" xr:uid="{00000000-0004-0000-0000-000002000000}"/>
    <hyperlink ref="AQ56938" r:id="rId4" display="http://cdsbib.u-strasbg.fr/cgi-bin/cdsbib?1990RMxAA..21..381G" xr:uid="{00000000-0004-0000-0000-000003000000}"/>
    <hyperlink ref="H63284" r:id="rId5" display="https://www.aavso.org/ejaavso" xr:uid="{00000000-0004-0000-0000-000004000000}"/>
    <hyperlink ref="AP4302" r:id="rId6" display="http://cdsbib.u-strasbg.fr/cgi-bin/cdsbib?1990RMxAA..21..381G" xr:uid="{00000000-0004-0000-0000-000005000000}"/>
    <hyperlink ref="AP4305" r:id="rId7" display="http://cdsbib.u-strasbg.fr/cgi-bin/cdsbib?1990RMxAA..21..381G" xr:uid="{00000000-0004-0000-0000-000006000000}"/>
    <hyperlink ref="AP4303" r:id="rId8" display="http://cdsbib.u-strasbg.fr/cgi-bin/cdsbib?1990RMxAA..21..381G" xr:uid="{00000000-0004-0000-0000-000007000000}"/>
    <hyperlink ref="AP4287" r:id="rId9" display="http://cdsbib.u-strasbg.fr/cgi-bin/cdsbib?1990RMxAA..21..381G" xr:uid="{00000000-0004-0000-0000-000008000000}"/>
    <hyperlink ref="AQ4516" r:id="rId10" display="http://cdsbib.u-strasbg.fr/cgi-bin/cdsbib?1990RMxAA..21..381G" xr:uid="{00000000-0004-0000-0000-000009000000}"/>
    <hyperlink ref="AQ4520" r:id="rId11" display="http://cdsbib.u-strasbg.fr/cgi-bin/cdsbib?1990RMxAA..21..381G" xr:uid="{00000000-0004-0000-0000-00000A000000}"/>
    <hyperlink ref="AQ64200" r:id="rId12" display="http://cdsbib.u-strasbg.fr/cgi-bin/cdsbib?1990RMxAA..21..381G" xr:uid="{00000000-0004-0000-0000-00000B000000}"/>
    <hyperlink ref="I1408" r:id="rId13" display="http://vsolj.cetus-net.org/bulletin.html" xr:uid="{00000000-0004-0000-0000-00000C000000}"/>
    <hyperlink ref="H1408" r:id="rId14" display="http://vsolj.cetus-net.org/bulletin.html" xr:uid="{00000000-0004-0000-0000-00000D000000}"/>
    <hyperlink ref="AQ64861" r:id="rId15" display="http://cdsbib.u-strasbg.fr/cgi-bin/cdsbib?1990RMxAA..21..381G" xr:uid="{00000000-0004-0000-0000-00000E000000}"/>
    <hyperlink ref="AQ64860" r:id="rId16" display="http://cdsbib.u-strasbg.fr/cgi-bin/cdsbib?1990RMxAA..21..381G" xr:uid="{00000000-0004-0000-0000-00000F000000}"/>
    <hyperlink ref="AP2578" r:id="rId17" display="http://cdsbib.u-strasbg.fr/cgi-bin/cdsbib?1990RMxAA..21..381G" xr:uid="{00000000-0004-0000-0000-000010000000}"/>
    <hyperlink ref="AP2596" r:id="rId18" display="http://cdsbib.u-strasbg.fr/cgi-bin/cdsbib?1990RMxAA..21..381G" xr:uid="{00000000-0004-0000-0000-000011000000}"/>
    <hyperlink ref="AP2597" r:id="rId19" display="http://cdsbib.u-strasbg.fr/cgi-bin/cdsbib?1990RMxAA..21..381G" xr:uid="{00000000-0004-0000-0000-000012000000}"/>
    <hyperlink ref="AP259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2024-03-03T06:58:38Z</dcterms:modified>
</cp:coreProperties>
</file>