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EFB1A7F-84E6-400D-B535-21686E279B9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Q22" i="1"/>
  <c r="Q23" i="1"/>
  <c r="Q24" i="1"/>
  <c r="Q25" i="1"/>
  <c r="Q26" i="1"/>
  <c r="Q28" i="1"/>
  <c r="Q27" i="1"/>
  <c r="C9" i="1"/>
  <c r="E21" i="1"/>
  <c r="F21" i="1"/>
  <c r="G21" i="1"/>
  <c r="I21" i="1"/>
  <c r="D9" i="1"/>
  <c r="F16" i="1"/>
  <c r="F17" i="1" s="1"/>
  <c r="C17" i="1"/>
  <c r="Q21" i="1"/>
  <c r="C11" i="1"/>
  <c r="C12" i="1"/>
  <c r="C16" i="1" l="1"/>
  <c r="D18" i="1" s="1"/>
  <c r="C15" i="1"/>
  <c r="O22" i="1"/>
  <c r="O28" i="1"/>
  <c r="O25" i="1"/>
  <c r="O21" i="1"/>
  <c r="O27" i="1"/>
  <c r="O23" i="1"/>
  <c r="O24" i="1"/>
  <c r="O26" i="1"/>
  <c r="C18" i="1" l="1"/>
  <c r="F18" i="1"/>
  <c r="F19" i="1" s="1"/>
</calcChain>
</file>

<file path=xl/sharedStrings.xml><?xml version="1.0" encoding="utf-8"?>
<sst xmlns="http://schemas.openxmlformats.org/spreadsheetml/2006/main" count="65" uniqueCount="55">
  <si>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</si>
  <si>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</si>
  <si>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</si>
  <si>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</si>
  <si>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</si>
  <si>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</si>
  <si>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</si>
  <si>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</si>
  <si>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</si>
  <si>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</si>
  <si>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</si>
  <si>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</si>
  <si>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</si>
  <si>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</si>
  <si>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</si>
  <si>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</si>
  <si>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</si>
  <si>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</si>
  <si>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</si>
  <si>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</si>
  <si>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</si>
  <si>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</si>
  <si>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</si>
  <si>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</si>
  <si>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</si>
  <si>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</si>
  <si>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</si>
  <si>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</si>
  <si>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</si>
  <si>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</si>
  <si>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</si>
  <si>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</si>
  <si>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</si>
  <si>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</si>
  <si>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</si>
  <si>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</si>
  <si>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</si>
  <si>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</si>
  <si>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</si>
  <si>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</si>
  <si>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</si>
  <si>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V0967 Per  </t>
  </si>
  <si>
    <t>2017K</t>
  </si>
  <si>
    <t>G3688-1184</t>
  </si>
  <si>
    <t xml:space="preserve">EW        </t>
  </si>
  <si>
    <t>pr_6</t>
  </si>
  <si>
    <t xml:space="preserve">      </t>
  </si>
  <si>
    <t>GCVS</t>
  </si>
  <si>
    <t>V0967 Per   / GSC 3688-1184</t>
  </si>
  <si>
    <t>IBVS 6196</t>
  </si>
  <si>
    <t>I</t>
  </si>
  <si>
    <t>IBVS 5959</t>
  </si>
  <si>
    <t>II</t>
  </si>
  <si>
    <t>IBVS 5984</t>
  </si>
  <si>
    <t>IBVS 6152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</si>
</sst>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14" fillId="0" borderId="0" xfId="41" applyFont="1" applyAlignment="1">
      <alignment vertical="center" wrapText="1"/>
    </xf>
    <xf numFmtId="0" fontId="14" fillId="0" borderId="0" xfId="41" applyFont="1" applyAlignment="1">
      <alignment horizontal="center" vertical="center" wrapText="1"/>
    </xf>
    <xf numFmtId="0" fontId="14" fillId="0" borderId="0" xfId="41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V0967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1.09E-2</c:v>
                  </c:pt>
                  <c:pt idx="2">
                    <c:v>7.3000000000000001E-3</c:v>
                  </c:pt>
                  <c:pt idx="3">
                    <c:v>2.5999999999999999E-3</c:v>
                  </c:pt>
                  <c:pt idx="4">
                    <c:v>3.0000000000000001E-3</c:v>
                  </c:pt>
                  <c:pt idx="5">
                    <c:v>7.1999999999999998E-3</c:v>
                  </c:pt>
                  <c:pt idx="6">
                    <c:v>2.3999999999999998E-3</c:v>
                  </c:pt>
                  <c:pt idx="7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1.09E-2</c:v>
                  </c:pt>
                  <c:pt idx="2">
                    <c:v>7.3000000000000001E-3</c:v>
                  </c:pt>
                  <c:pt idx="3">
                    <c:v>2.5999999999999999E-3</c:v>
                  </c:pt>
                  <c:pt idx="4">
                    <c:v>3.0000000000000001E-3</c:v>
                  </c:pt>
                  <c:pt idx="5">
                    <c:v>7.1999999999999998E-3</c:v>
                  </c:pt>
                  <c:pt idx="6">
                    <c:v>2.3999999999999998E-3</c:v>
                  </c:pt>
                  <c:pt idx="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</c:v>
                </c:pt>
                <c:pt idx="2">
                  <c:v>-8.5</c:v>
                </c:pt>
                <c:pt idx="3">
                  <c:v>5134</c:v>
                </c:pt>
                <c:pt idx="4">
                  <c:v>5134.5</c:v>
                </c:pt>
                <c:pt idx="5">
                  <c:v>9185.5</c:v>
                </c:pt>
                <c:pt idx="6">
                  <c:v>10034.5</c:v>
                </c:pt>
                <c:pt idx="7">
                  <c:v>10035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BF-48AC-9493-7007677514E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7.3000000000000001E-3</c:v>
                  </c:pt>
                  <c:pt idx="3">
                    <c:v>2.5999999999999999E-3</c:v>
                  </c:pt>
                  <c:pt idx="4">
                    <c:v>3.0000000000000001E-3</c:v>
                  </c:pt>
                  <c:pt idx="5">
                    <c:v>7.1999999999999998E-3</c:v>
                  </c:pt>
                  <c:pt idx="6">
                    <c:v>2.3999999999999998E-3</c:v>
                  </c:pt>
                  <c:pt idx="7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7.3000000000000001E-3</c:v>
                  </c:pt>
                  <c:pt idx="3">
                    <c:v>2.5999999999999999E-3</c:v>
                  </c:pt>
                  <c:pt idx="4">
                    <c:v>3.0000000000000001E-3</c:v>
                  </c:pt>
                  <c:pt idx="5">
                    <c:v>7.1999999999999998E-3</c:v>
                  </c:pt>
                  <c:pt idx="6">
                    <c:v>2.3999999999999998E-3</c:v>
                  </c:pt>
                  <c:pt idx="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</c:v>
                </c:pt>
                <c:pt idx="2">
                  <c:v>-8.5</c:v>
                </c:pt>
                <c:pt idx="3">
                  <c:v>5134</c:v>
                </c:pt>
                <c:pt idx="4">
                  <c:v>5134.5</c:v>
                </c:pt>
                <c:pt idx="5">
                  <c:v>9185.5</c:v>
                </c:pt>
                <c:pt idx="6">
                  <c:v>10034.5</c:v>
                </c:pt>
                <c:pt idx="7">
                  <c:v>10035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BF-48AC-9493-7007677514E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7.3000000000000001E-3</c:v>
                  </c:pt>
                  <c:pt idx="3">
                    <c:v>2.5999999999999999E-3</c:v>
                  </c:pt>
                  <c:pt idx="4">
                    <c:v>3.0000000000000001E-3</c:v>
                  </c:pt>
                  <c:pt idx="5">
                    <c:v>7.1999999999999998E-3</c:v>
                  </c:pt>
                  <c:pt idx="6">
                    <c:v>2.3999999999999998E-3</c:v>
                  </c:pt>
                  <c:pt idx="7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7.3000000000000001E-3</c:v>
                  </c:pt>
                  <c:pt idx="3">
                    <c:v>2.5999999999999999E-3</c:v>
                  </c:pt>
                  <c:pt idx="4">
                    <c:v>3.0000000000000001E-3</c:v>
                  </c:pt>
                  <c:pt idx="5">
                    <c:v>7.1999999999999998E-3</c:v>
                  </c:pt>
                  <c:pt idx="6">
                    <c:v>2.3999999999999998E-3</c:v>
                  </c:pt>
                  <c:pt idx="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</c:v>
                </c:pt>
                <c:pt idx="2">
                  <c:v>-8.5</c:v>
                </c:pt>
                <c:pt idx="3">
                  <c:v>5134</c:v>
                </c:pt>
                <c:pt idx="4">
                  <c:v>5134.5</c:v>
                </c:pt>
                <c:pt idx="5">
                  <c:v>9185.5</c:v>
                </c:pt>
                <c:pt idx="6">
                  <c:v>10034.5</c:v>
                </c:pt>
                <c:pt idx="7">
                  <c:v>10035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BF-48AC-9493-7007677514E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7.3000000000000001E-3</c:v>
                  </c:pt>
                  <c:pt idx="3">
                    <c:v>2.5999999999999999E-3</c:v>
                  </c:pt>
                  <c:pt idx="4">
                    <c:v>3.0000000000000001E-3</c:v>
                  </c:pt>
                  <c:pt idx="5">
                    <c:v>7.1999999999999998E-3</c:v>
                  </c:pt>
                  <c:pt idx="6">
                    <c:v>2.3999999999999998E-3</c:v>
                  </c:pt>
                  <c:pt idx="7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7.3000000000000001E-3</c:v>
                  </c:pt>
                  <c:pt idx="3">
                    <c:v>2.5999999999999999E-3</c:v>
                  </c:pt>
                  <c:pt idx="4">
                    <c:v>3.0000000000000001E-3</c:v>
                  </c:pt>
                  <c:pt idx="5">
                    <c:v>7.1999999999999998E-3</c:v>
                  </c:pt>
                  <c:pt idx="6">
                    <c:v>2.3999999999999998E-3</c:v>
                  </c:pt>
                  <c:pt idx="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</c:v>
                </c:pt>
                <c:pt idx="2">
                  <c:v>-8.5</c:v>
                </c:pt>
                <c:pt idx="3">
                  <c:v>5134</c:v>
                </c:pt>
                <c:pt idx="4">
                  <c:v>5134.5</c:v>
                </c:pt>
                <c:pt idx="5">
                  <c:v>9185.5</c:v>
                </c:pt>
                <c:pt idx="6">
                  <c:v>10034.5</c:v>
                </c:pt>
                <c:pt idx="7">
                  <c:v>10035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-4.3010000808862969E-4</c:v>
                </c:pt>
                <c:pt idx="2">
                  <c:v>9.9934999889228493E-4</c:v>
                </c:pt>
                <c:pt idx="3">
                  <c:v>1.2925999981234781E-3</c:v>
                </c:pt>
                <c:pt idx="4">
                  <c:v>4.4220499985385686E-3</c:v>
                </c:pt>
                <c:pt idx="5">
                  <c:v>6.0259499950916506E-3</c:v>
                </c:pt>
                <c:pt idx="6">
                  <c:v>1.0532049993344117E-2</c:v>
                </c:pt>
                <c:pt idx="7">
                  <c:v>5.3614999924320728E-3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BF-48AC-9493-7007677514E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7.3000000000000001E-3</c:v>
                  </c:pt>
                  <c:pt idx="3">
                    <c:v>2.5999999999999999E-3</c:v>
                  </c:pt>
                  <c:pt idx="4">
                    <c:v>3.0000000000000001E-3</c:v>
                  </c:pt>
                  <c:pt idx="5">
                    <c:v>7.1999999999999998E-3</c:v>
                  </c:pt>
                  <c:pt idx="6">
                    <c:v>2.3999999999999998E-3</c:v>
                  </c:pt>
                  <c:pt idx="7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7.3000000000000001E-3</c:v>
                  </c:pt>
                  <c:pt idx="3">
                    <c:v>2.5999999999999999E-3</c:v>
                  </c:pt>
                  <c:pt idx="4">
                    <c:v>3.0000000000000001E-3</c:v>
                  </c:pt>
                  <c:pt idx="5">
                    <c:v>7.1999999999999998E-3</c:v>
                  </c:pt>
                  <c:pt idx="6">
                    <c:v>2.3999999999999998E-3</c:v>
                  </c:pt>
                  <c:pt idx="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</c:v>
                </c:pt>
                <c:pt idx="2">
                  <c:v>-8.5</c:v>
                </c:pt>
                <c:pt idx="3">
                  <c:v>5134</c:v>
                </c:pt>
                <c:pt idx="4">
                  <c:v>5134.5</c:v>
                </c:pt>
                <c:pt idx="5">
                  <c:v>9185.5</c:v>
                </c:pt>
                <c:pt idx="6">
                  <c:v>10034.5</c:v>
                </c:pt>
                <c:pt idx="7">
                  <c:v>10035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BF-48AC-9493-7007677514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7.3000000000000001E-3</c:v>
                  </c:pt>
                  <c:pt idx="3">
                    <c:v>2.5999999999999999E-3</c:v>
                  </c:pt>
                  <c:pt idx="4">
                    <c:v>3.0000000000000001E-3</c:v>
                  </c:pt>
                  <c:pt idx="5">
                    <c:v>7.1999999999999998E-3</c:v>
                  </c:pt>
                  <c:pt idx="6">
                    <c:v>2.3999999999999998E-3</c:v>
                  </c:pt>
                  <c:pt idx="7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7.3000000000000001E-3</c:v>
                  </c:pt>
                  <c:pt idx="3">
                    <c:v>2.5999999999999999E-3</c:v>
                  </c:pt>
                  <c:pt idx="4">
                    <c:v>3.0000000000000001E-3</c:v>
                  </c:pt>
                  <c:pt idx="5">
                    <c:v>7.1999999999999998E-3</c:v>
                  </c:pt>
                  <c:pt idx="6">
                    <c:v>2.3999999999999998E-3</c:v>
                  </c:pt>
                  <c:pt idx="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</c:v>
                </c:pt>
                <c:pt idx="2">
                  <c:v>-8.5</c:v>
                </c:pt>
                <c:pt idx="3">
                  <c:v>5134</c:v>
                </c:pt>
                <c:pt idx="4">
                  <c:v>5134.5</c:v>
                </c:pt>
                <c:pt idx="5">
                  <c:v>9185.5</c:v>
                </c:pt>
                <c:pt idx="6">
                  <c:v>10034.5</c:v>
                </c:pt>
                <c:pt idx="7">
                  <c:v>10035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BF-48AC-9493-7007677514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7.3000000000000001E-3</c:v>
                  </c:pt>
                  <c:pt idx="3">
                    <c:v>2.5999999999999999E-3</c:v>
                  </c:pt>
                  <c:pt idx="4">
                    <c:v>3.0000000000000001E-3</c:v>
                  </c:pt>
                  <c:pt idx="5">
                    <c:v>7.1999999999999998E-3</c:v>
                  </c:pt>
                  <c:pt idx="6">
                    <c:v>2.3999999999999998E-3</c:v>
                  </c:pt>
                  <c:pt idx="7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1.09E-2</c:v>
                  </c:pt>
                  <c:pt idx="2">
                    <c:v>7.3000000000000001E-3</c:v>
                  </c:pt>
                  <c:pt idx="3">
                    <c:v>2.5999999999999999E-3</c:v>
                  </c:pt>
                  <c:pt idx="4">
                    <c:v>3.0000000000000001E-3</c:v>
                  </c:pt>
                  <c:pt idx="5">
                    <c:v>7.1999999999999998E-3</c:v>
                  </c:pt>
                  <c:pt idx="6">
                    <c:v>2.3999999999999998E-3</c:v>
                  </c:pt>
                  <c:pt idx="7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</c:v>
                </c:pt>
                <c:pt idx="2">
                  <c:v>-8.5</c:v>
                </c:pt>
                <c:pt idx="3">
                  <c:v>5134</c:v>
                </c:pt>
                <c:pt idx="4">
                  <c:v>5134.5</c:v>
                </c:pt>
                <c:pt idx="5">
                  <c:v>9185.5</c:v>
                </c:pt>
                <c:pt idx="6">
                  <c:v>10034.5</c:v>
                </c:pt>
                <c:pt idx="7">
                  <c:v>10035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BF-48AC-9493-7007677514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</c:v>
                </c:pt>
                <c:pt idx="2">
                  <c:v>-8.5</c:v>
                </c:pt>
                <c:pt idx="3">
                  <c:v>5134</c:v>
                </c:pt>
                <c:pt idx="4">
                  <c:v>5134.5</c:v>
                </c:pt>
                <c:pt idx="5">
                  <c:v>9185.5</c:v>
                </c:pt>
                <c:pt idx="6">
                  <c:v>10034.5</c:v>
                </c:pt>
                <c:pt idx="7">
                  <c:v>10035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-8.7059079237682396E-5</c:v>
                </c:pt>
                <c:pt idx="1">
                  <c:v>-9.3642860268921063E-5</c:v>
                </c:pt>
                <c:pt idx="2">
                  <c:v>-9.3277094656074477E-5</c:v>
                </c:pt>
                <c:pt idx="3">
                  <c:v>3.6686222334711342E-3</c:v>
                </c:pt>
                <c:pt idx="4">
                  <c:v>3.6689879990839808E-3</c:v>
                </c:pt>
                <c:pt idx="5">
                  <c:v>6.6324209943670765E-3</c:v>
                </c:pt>
                <c:pt idx="6">
                  <c:v>7.2534910049805914E-3</c:v>
                </c:pt>
                <c:pt idx="7">
                  <c:v>7.2538567705934375E-3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BF-48AC-9493-7007677514E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-9</c:v>
                </c:pt>
                <c:pt idx="2">
                  <c:v>-8.5</c:v>
                </c:pt>
                <c:pt idx="3">
                  <c:v>5134</c:v>
                </c:pt>
                <c:pt idx="4">
                  <c:v>5134.5</c:v>
                </c:pt>
                <c:pt idx="5">
                  <c:v>9185.5</c:v>
                </c:pt>
                <c:pt idx="6">
                  <c:v>10034.5</c:v>
                </c:pt>
                <c:pt idx="7">
                  <c:v>10035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BF-48AC-9493-700767751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300440"/>
        <c:axId val="1"/>
      </c:scatterChart>
      <c:valAx>
        <c:axId val="587300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30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3A7D1F5-8343-CDBD-CF15-6A68FE229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5" t="s">
        <v>41</v>
      </c>
      <c r="G1" s="4" t="s">
        <v>42</v>
      </c>
      <c r="H1" s="6"/>
      <c r="I1" s="7" t="s">
        <v>43</v>
      </c>
      <c r="J1" s="8" t="s">
        <v>41</v>
      </c>
      <c r="K1" s="9">
        <v>1.5450999999999999</v>
      </c>
      <c r="L1" s="9">
        <v>54.443759999999997</v>
      </c>
      <c r="M1" s="10">
        <v>53654.590300000003</v>
      </c>
      <c r="N1" s="10">
        <v>0.35934110000000002</v>
      </c>
      <c r="O1" s="11" t="s">
        <v>44</v>
      </c>
      <c r="P1" s="11">
        <v>13.32</v>
      </c>
      <c r="Q1" s="11">
        <v>13.55</v>
      </c>
      <c r="R1" s="12" t="s">
        <v>45</v>
      </c>
      <c r="S1" s="13" t="s">
        <v>46</v>
      </c>
    </row>
    <row r="2" spans="1:19" s="16" customFormat="1" ht="12.95" customHeight="1" x14ac:dyDescent="0.2">
      <c r="A2" s="16" t="s">
        <v>23</v>
      </c>
      <c r="B2" s="16" t="s">
        <v>44</v>
      </c>
      <c r="C2" s="17"/>
      <c r="D2" s="18"/>
    </row>
    <row r="3" spans="1:19" s="16" customFormat="1" ht="12.95" customHeight="1" thickBot="1" x14ac:dyDescent="0.25"/>
    <row r="4" spans="1:19" s="16" customFormat="1" ht="12.95" customHeight="1" thickTop="1" thickBot="1" x14ac:dyDescent="0.25">
      <c r="A4" s="19" t="s">
        <v>0</v>
      </c>
      <c r="C4" s="20">
        <v>53654.590300000003</v>
      </c>
      <c r="D4" s="21">
        <v>0.35934110000000002</v>
      </c>
    </row>
    <row r="5" spans="1:19" s="16" customFormat="1" ht="12.95" customHeight="1" thickTop="1" x14ac:dyDescent="0.2">
      <c r="A5" s="22" t="s">
        <v>28</v>
      </c>
      <c r="C5" s="23">
        <v>-9.5</v>
      </c>
      <c r="D5" s="16" t="s">
        <v>29</v>
      </c>
    </row>
    <row r="6" spans="1:19" s="16" customFormat="1" ht="12.95" customHeight="1" x14ac:dyDescent="0.2">
      <c r="A6" s="19" t="s">
        <v>1</v>
      </c>
    </row>
    <row r="7" spans="1:19" s="16" customFormat="1" ht="12.95" customHeight="1" x14ac:dyDescent="0.2">
      <c r="A7" s="16" t="s">
        <v>2</v>
      </c>
      <c r="C7" s="50">
        <v>53654.590300000003</v>
      </c>
      <c r="D7" s="25" t="s">
        <v>47</v>
      </c>
    </row>
    <row r="8" spans="1:19" s="16" customFormat="1" ht="12.95" customHeight="1" x14ac:dyDescent="0.2">
      <c r="A8" s="16" t="s">
        <v>3</v>
      </c>
      <c r="C8" s="50">
        <v>0.35934110000000002</v>
      </c>
      <c r="D8" s="25" t="s">
        <v>47</v>
      </c>
    </row>
    <row r="9" spans="1:19" s="16" customFormat="1" ht="12.95" customHeight="1" x14ac:dyDescent="0.2">
      <c r="A9" s="26" t="s">
        <v>32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9" s="16" customFormat="1" ht="12.95" customHeight="1" thickBot="1" x14ac:dyDescent="0.25">
      <c r="C10" s="30" t="s">
        <v>19</v>
      </c>
      <c r="D10" s="30" t="s">
        <v>20</v>
      </c>
    </row>
    <row r="11" spans="1:19" s="16" customFormat="1" ht="12.95" customHeight="1" x14ac:dyDescent="0.2">
      <c r="A11" s="16" t="s">
        <v>15</v>
      </c>
      <c r="C11" s="29">
        <f ca="1">INTERCEPT(INDIRECT($D$9):G992,INDIRECT($C$9):F992)</f>
        <v>-8.7059079237682396E-5</v>
      </c>
      <c r="D11" s="18"/>
    </row>
    <row r="12" spans="1:19" s="16" customFormat="1" ht="12.95" customHeight="1" x14ac:dyDescent="0.2">
      <c r="A12" s="16" t="s">
        <v>16</v>
      </c>
      <c r="C12" s="29">
        <f ca="1">SLOPE(INDIRECT($D$9):G992,INDIRECT($C$9):F992)</f>
        <v>7.3153122569318591E-7</v>
      </c>
      <c r="D12" s="18"/>
    </row>
    <row r="13" spans="1:19" s="16" customFormat="1" ht="12.95" customHeight="1" x14ac:dyDescent="0.2">
      <c r="A13" s="16" t="s">
        <v>18</v>
      </c>
      <c r="C13" s="18" t="s">
        <v>13</v>
      </c>
    </row>
    <row r="14" spans="1:19" s="16" customFormat="1" ht="12.95" customHeight="1" x14ac:dyDescent="0.2"/>
    <row r="15" spans="1:19" s="16" customFormat="1" ht="12.95" customHeight="1" x14ac:dyDescent="0.2">
      <c r="A15" s="31" t="s">
        <v>17</v>
      </c>
      <c r="C15" s="32">
        <f ca="1">(C7+C11)+(C8+C12)*INT(MAX(F21:F3533))</f>
        <v>57260.585492356775</v>
      </c>
      <c r="E15" s="33" t="s">
        <v>34</v>
      </c>
      <c r="F15" s="27">
        <v>1</v>
      </c>
    </row>
    <row r="16" spans="1:19" s="16" customFormat="1" ht="12.95" customHeight="1" x14ac:dyDescent="0.2">
      <c r="A16" s="19" t="s">
        <v>4</v>
      </c>
      <c r="C16" s="34">
        <f ca="1">+C8+C12</f>
        <v>0.35934183153122573</v>
      </c>
      <c r="E16" s="33" t="s">
        <v>30</v>
      </c>
      <c r="F16" s="34">
        <f ca="1">NOW()+15018.5+$C$5/24</f>
        <v>60372.836912384257</v>
      </c>
    </row>
    <row r="17" spans="1:21" s="16" customFormat="1" ht="12.95" customHeight="1" thickBot="1" x14ac:dyDescent="0.25">
      <c r="A17" s="33" t="s">
        <v>27</v>
      </c>
      <c r="C17" s="16">
        <f>COUNT(C21:C2191)</f>
        <v>8</v>
      </c>
      <c r="E17" s="33" t="s">
        <v>35</v>
      </c>
      <c r="F17" s="35">
        <f ca="1">ROUND(2*(F16-$C$7)/$C$8,0)/2+F15</f>
        <v>18697</v>
      </c>
    </row>
    <row r="18" spans="1:21" s="16" customFormat="1" ht="12.95" customHeight="1" thickTop="1" thickBot="1" x14ac:dyDescent="0.25">
      <c r="A18" s="19" t="s">
        <v>5</v>
      </c>
      <c r="C18" s="36">
        <f ca="1">+C15</f>
        <v>57260.585492356775</v>
      </c>
      <c r="D18" s="37">
        <f ca="1">+C16</f>
        <v>0.35934183153122573</v>
      </c>
      <c r="E18" s="33" t="s">
        <v>36</v>
      </c>
      <c r="F18" s="29">
        <f ca="1">ROUND(2*(F16-$C$15)/$C$16,0)/2+F15</f>
        <v>8662</v>
      </c>
    </row>
    <row r="19" spans="1:21" s="16" customFormat="1" ht="12.95" customHeight="1" thickTop="1" x14ac:dyDescent="0.2">
      <c r="E19" s="33" t="s">
        <v>31</v>
      </c>
      <c r="F19" s="38">
        <f ca="1">+$C$15+$C$16*F18-15018.5-$C$5/24</f>
        <v>45355.10027041359</v>
      </c>
    </row>
    <row r="20" spans="1:21" s="16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39" t="s">
        <v>37</v>
      </c>
      <c r="I20" s="39" t="s">
        <v>38</v>
      </c>
      <c r="J20" s="39" t="s">
        <v>39</v>
      </c>
      <c r="K20" s="39" t="s">
        <v>40</v>
      </c>
      <c r="L20" s="39" t="s">
        <v>24</v>
      </c>
      <c r="M20" s="39" t="s">
        <v>25</v>
      </c>
      <c r="N20" s="39" t="s">
        <v>26</v>
      </c>
      <c r="O20" s="39" t="s">
        <v>22</v>
      </c>
      <c r="P20" s="40" t="s">
        <v>21</v>
      </c>
      <c r="Q20" s="30" t="s">
        <v>14</v>
      </c>
      <c r="U20" s="41" t="s">
        <v>33</v>
      </c>
    </row>
    <row r="21" spans="1:21" s="16" customFormat="1" ht="12.95" customHeight="1" x14ac:dyDescent="0.2">
      <c r="A21" s="16" t="s">
        <v>47</v>
      </c>
      <c r="C21" s="24">
        <v>53654.590300000003</v>
      </c>
      <c r="D21" s="24" t="s">
        <v>13</v>
      </c>
      <c r="E21" s="16">
        <f t="shared" ref="E21:E28" si="0">+(C21-C$7)/C$8</f>
        <v>0</v>
      </c>
      <c r="F21" s="16">
        <f t="shared" ref="F21:F28" si="1">ROUND(2*E21,0)/2</f>
        <v>0</v>
      </c>
      <c r="G21" s="16">
        <f t="shared" ref="G21:G28" si="2">+C21-(C$7+F21*C$8)</f>
        <v>0</v>
      </c>
      <c r="I21" s="16">
        <f>+G21</f>
        <v>0</v>
      </c>
      <c r="O21" s="16">
        <f t="shared" ref="O21:O28" ca="1" si="3">+C$11+C$12*$F21</f>
        <v>-8.7059079237682396E-5</v>
      </c>
      <c r="Q21" s="42">
        <f t="shared" ref="Q21:Q28" si="4">+C21-15018.5</f>
        <v>38636.090300000003</v>
      </c>
    </row>
    <row r="22" spans="1:21" s="16" customFormat="1" ht="12.95" customHeight="1" x14ac:dyDescent="0.2">
      <c r="A22" s="14" t="s">
        <v>51</v>
      </c>
      <c r="B22" s="15" t="s">
        <v>50</v>
      </c>
      <c r="C22" s="14">
        <v>53651.355799999998</v>
      </c>
      <c r="D22" s="14">
        <v>1.09E-2</v>
      </c>
      <c r="E22" s="16">
        <f t="shared" si="0"/>
        <v>-9.0011969129218361</v>
      </c>
      <c r="F22" s="16">
        <f t="shared" si="1"/>
        <v>-9</v>
      </c>
      <c r="G22" s="16">
        <f t="shared" si="2"/>
        <v>-4.3010000808862969E-4</v>
      </c>
      <c r="K22" s="16">
        <f t="shared" ref="K22:K28" si="5">+G22</f>
        <v>-4.3010000808862969E-4</v>
      </c>
      <c r="O22" s="16">
        <f t="shared" ca="1" si="3"/>
        <v>-9.3642860268921063E-5</v>
      </c>
      <c r="Q22" s="42">
        <f t="shared" si="4"/>
        <v>38632.855799999998</v>
      </c>
    </row>
    <row r="23" spans="1:21" s="16" customFormat="1" ht="12.95" customHeight="1" x14ac:dyDescent="0.2">
      <c r="A23" s="14" t="s">
        <v>51</v>
      </c>
      <c r="B23" s="15" t="s">
        <v>52</v>
      </c>
      <c r="C23" s="14">
        <v>53651.536899999999</v>
      </c>
      <c r="D23" s="14">
        <v>7.3000000000000001E-3</v>
      </c>
      <c r="E23" s="16">
        <f t="shared" si="0"/>
        <v>-8.4972189376732317</v>
      </c>
      <c r="F23" s="16">
        <f t="shared" si="1"/>
        <v>-8.5</v>
      </c>
      <c r="G23" s="16">
        <f t="shared" si="2"/>
        <v>9.9934999889228493E-4</v>
      </c>
      <c r="K23" s="16">
        <f t="shared" si="5"/>
        <v>9.9934999889228493E-4</v>
      </c>
      <c r="O23" s="16">
        <f t="shared" ca="1" si="3"/>
        <v>-9.3277094656074477E-5</v>
      </c>
      <c r="Q23" s="42">
        <f t="shared" si="4"/>
        <v>38633.036899999999</v>
      </c>
    </row>
    <row r="24" spans="1:21" s="16" customFormat="1" ht="12.95" customHeight="1" x14ac:dyDescent="0.2">
      <c r="A24" s="43" t="s">
        <v>53</v>
      </c>
      <c r="B24" s="43"/>
      <c r="C24" s="44">
        <v>55499.448799999998</v>
      </c>
      <c r="D24" s="44">
        <v>2.5999999999999999E-3</v>
      </c>
      <c r="E24" s="16">
        <f t="shared" si="0"/>
        <v>5134.0035971393054</v>
      </c>
      <c r="F24" s="16">
        <f t="shared" si="1"/>
        <v>5134</v>
      </c>
      <c r="G24" s="16">
        <f t="shared" si="2"/>
        <v>1.2925999981234781E-3</v>
      </c>
      <c r="K24" s="16">
        <f t="shared" si="5"/>
        <v>1.2925999981234781E-3</v>
      </c>
      <c r="O24" s="16">
        <f t="shared" ca="1" si="3"/>
        <v>3.6686222334711342E-3</v>
      </c>
      <c r="Q24" s="42">
        <f t="shared" si="4"/>
        <v>40480.948799999998</v>
      </c>
    </row>
    <row r="25" spans="1:21" s="16" customFormat="1" ht="12.95" customHeight="1" x14ac:dyDescent="0.2">
      <c r="A25" s="43" t="s">
        <v>53</v>
      </c>
      <c r="B25" s="43"/>
      <c r="C25" s="44">
        <v>55499.631600000001</v>
      </c>
      <c r="D25" s="44">
        <v>3.0000000000000001E-3</v>
      </c>
      <c r="E25" s="16">
        <f t="shared" si="0"/>
        <v>5134.512305995604</v>
      </c>
      <c r="F25" s="16">
        <f t="shared" si="1"/>
        <v>5134.5</v>
      </c>
      <c r="G25" s="16">
        <f t="shared" si="2"/>
        <v>4.4220499985385686E-3</v>
      </c>
      <c r="K25" s="16">
        <f t="shared" si="5"/>
        <v>4.4220499985385686E-3</v>
      </c>
      <c r="O25" s="16">
        <f t="shared" ca="1" si="3"/>
        <v>3.6689879990839808E-3</v>
      </c>
      <c r="Q25" s="42">
        <f t="shared" si="4"/>
        <v>40481.131600000001</v>
      </c>
    </row>
    <row r="26" spans="1:21" s="16" customFormat="1" ht="12.95" customHeight="1" x14ac:dyDescent="0.2">
      <c r="A26" s="45" t="s">
        <v>54</v>
      </c>
      <c r="B26" s="46"/>
      <c r="C26" s="45">
        <v>56955.324000000001</v>
      </c>
      <c r="D26" s="45">
        <v>7.1999999999999998E-3</v>
      </c>
      <c r="E26" s="16">
        <f t="shared" si="0"/>
        <v>9185.5167694427291</v>
      </c>
      <c r="F26" s="16">
        <f t="shared" si="1"/>
        <v>9185.5</v>
      </c>
      <c r="G26" s="16">
        <f t="shared" si="2"/>
        <v>6.0259499950916506E-3</v>
      </c>
      <c r="K26" s="16">
        <f t="shared" si="5"/>
        <v>6.0259499950916506E-3</v>
      </c>
      <c r="O26" s="16">
        <f t="shared" ca="1" si="3"/>
        <v>6.6324209943670765E-3</v>
      </c>
      <c r="Q26" s="42">
        <f t="shared" si="4"/>
        <v>41936.824000000001</v>
      </c>
    </row>
    <row r="27" spans="1:21" s="16" customFormat="1" ht="12.95" customHeight="1" x14ac:dyDescent="0.2">
      <c r="A27" s="47" t="s">
        <v>49</v>
      </c>
      <c r="B27" s="48" t="s">
        <v>50</v>
      </c>
      <c r="C27" s="49">
        <v>57260.409099999997</v>
      </c>
      <c r="D27" s="49">
        <v>2.3999999999999998E-3</v>
      </c>
      <c r="E27" s="16">
        <f t="shared" si="0"/>
        <v>10034.529309338657</v>
      </c>
      <c r="F27" s="16">
        <f t="shared" si="1"/>
        <v>10034.5</v>
      </c>
      <c r="G27" s="16">
        <f t="shared" si="2"/>
        <v>1.0532049993344117E-2</v>
      </c>
      <c r="K27" s="16">
        <f t="shared" si="5"/>
        <v>1.0532049993344117E-2</v>
      </c>
      <c r="O27" s="16">
        <f t="shared" ca="1" si="3"/>
        <v>7.2534910049805914E-3</v>
      </c>
      <c r="Q27" s="42">
        <f t="shared" si="4"/>
        <v>42241.909099999997</v>
      </c>
    </row>
    <row r="28" spans="1:21" s="16" customFormat="1" ht="12.95" customHeight="1" x14ac:dyDescent="0.2">
      <c r="A28" s="47" t="s">
        <v>49</v>
      </c>
      <c r="B28" s="48" t="s">
        <v>50</v>
      </c>
      <c r="C28" s="49">
        <v>57260.583599999998</v>
      </c>
      <c r="D28" s="49">
        <v>2.0999999999999999E-3</v>
      </c>
      <c r="E28" s="16">
        <f t="shared" si="0"/>
        <v>10035.01492036395</v>
      </c>
      <c r="F28" s="16">
        <f t="shared" si="1"/>
        <v>10035</v>
      </c>
      <c r="G28" s="16">
        <f t="shared" si="2"/>
        <v>5.3614999924320728E-3</v>
      </c>
      <c r="K28" s="16">
        <f t="shared" si="5"/>
        <v>5.3614999924320728E-3</v>
      </c>
      <c r="O28" s="16">
        <f t="shared" ca="1" si="3"/>
        <v>7.2538567705934375E-3</v>
      </c>
      <c r="Q28" s="42">
        <f t="shared" si="4"/>
        <v>42242.083599999998</v>
      </c>
    </row>
    <row r="29" spans="1:21" s="16" customFormat="1" ht="12.95" customHeight="1" x14ac:dyDescent="0.2">
      <c r="C29" s="24"/>
      <c r="D29" s="24"/>
      <c r="Q29" s="42"/>
    </row>
    <row r="30" spans="1:21" s="16" customFormat="1" ht="12.95" customHeight="1" x14ac:dyDescent="0.2">
      <c r="C30" s="24"/>
      <c r="D30" s="24"/>
      <c r="Q30" s="42"/>
    </row>
    <row r="31" spans="1:21" s="16" customFormat="1" ht="12.95" customHeight="1" x14ac:dyDescent="0.2">
      <c r="C31" s="24"/>
      <c r="D31" s="24"/>
      <c r="Q31" s="42"/>
    </row>
    <row r="32" spans="1:21" s="16" customFormat="1" ht="12.95" customHeight="1" x14ac:dyDescent="0.2">
      <c r="C32" s="24"/>
      <c r="D32" s="24"/>
      <c r="Q32" s="4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2024-03-03T07:05:09Z</dcterms:modified>
</cp:coreProperties>
</file>