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65A766C-5C25-42FA-937C-B0D7BEC9E4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1" i="1"/>
  <c r="F21" i="1"/>
  <c r="G21" i="1"/>
  <c r="H21" i="1"/>
  <c r="Q22" i="1"/>
  <c r="F11" i="1"/>
  <c r="G11" i="1"/>
  <c r="E14" i="1"/>
  <c r="E15" i="1" s="1"/>
  <c r="C17" i="1"/>
  <c r="Q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<sst xmlns="http://schemas.openxmlformats.org/spreadsheetml/2006/main" count="55" uniqueCount="50">
  <si>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</si>
  <si>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</si>
  <si>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</si>
  <si>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</si>
  <si>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</si>
  <si>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</si>
  <si>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</si>
  <si>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</si>
  <si>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</si>
  <si>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</si>
  <si>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</si>
  <si>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</si>
  <si>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</si>
  <si>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</si>
  <si>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</si>
  <si>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</si>
  <si>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</si>
  <si>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</si>
  <si>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</si>
  <si>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</si>
  <si>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</si>
  <si>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</si>
  <si>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</si>
  <si>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</si>
  <si>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</si>
  <si>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</si>
  <si>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</si>
  <si>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</si>
  <si>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</si>
  <si>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</si>
  <si>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</si>
  <si>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</si>
  <si>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</si>
  <si>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</si>
  <si>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</si>
  <si>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</si>
  <si>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</si>
  <si>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</si>
  <si>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</si>
  <si>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</si>
  <si>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</si>
  <si>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</si>
  <si>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G2344-0527</t>
  </si>
  <si>
    <t>Per</t>
  </si>
  <si>
    <t>IBVS 6011</t>
  </si>
  <si>
    <t>II</t>
  </si>
  <si>
    <t>EW</t>
  </si>
  <si>
    <t>2344-0527</t>
  </si>
  <si>
    <t>V1010 Per / GSC 2344-0527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</si>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</sst>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Per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1F-4C4F-B334-2585D9C456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1.2723499996354803E-2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1F-4C4F-B334-2585D9C4563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1F-4C4F-B334-2585D9C4563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1F-4C4F-B334-2585D9C4563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1F-4C4F-B334-2585D9C456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1F-4C4F-B334-2585D9C456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1F-4C4F-B334-2585D9C456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1.2723499996354803E-2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1F-4C4F-B334-2585D9C4563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5479.5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1F-4C4F-B334-2585D9C4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966264"/>
        <c:axId val="1"/>
      </c:scatterChart>
      <c:valAx>
        <c:axId val="876966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966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33770FD-C268-75DB-562D-96D73FB94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48</v>
      </c>
    </row>
    <row r="2" spans="1:7" s="7" customFormat="1" ht="12.95" customHeight="1" x14ac:dyDescent="0.2">
      <c r="A2" s="7" t="s">
        <v>24</v>
      </c>
      <c r="B2" s="7" t="s">
        <v>46</v>
      </c>
      <c r="D2" s="8" t="s">
        <v>43</v>
      </c>
      <c r="E2" s="3" t="s">
        <v>42</v>
      </c>
    </row>
    <row r="3" spans="1:7" s="7" customFormat="1" ht="12.95" customHeight="1" thickBot="1" x14ac:dyDescent="0.25">
      <c r="E3" s="7" t="s">
        <v>47</v>
      </c>
    </row>
    <row r="4" spans="1:7" s="7" customFormat="1" ht="12.95" customHeight="1" thickTop="1" thickBot="1" x14ac:dyDescent="0.25">
      <c r="A4" s="9" t="s">
        <v>0</v>
      </c>
      <c r="C4" s="10" t="s">
        <v>41</v>
      </c>
      <c r="D4" s="11" t="s">
        <v>41</v>
      </c>
    </row>
    <row r="5" spans="1:7" s="7" customFormat="1" ht="12.95" customHeight="1" x14ac:dyDescent="0.2"/>
    <row r="6" spans="1:7" s="7" customFormat="1" ht="12.95" customHeight="1" x14ac:dyDescent="0.2">
      <c r="A6" s="9" t="s">
        <v>1</v>
      </c>
    </row>
    <row r="7" spans="1:7" s="7" customFormat="1" ht="12.95" customHeight="1" x14ac:dyDescent="0.2">
      <c r="A7" s="7" t="s">
        <v>2</v>
      </c>
      <c r="C7" s="7">
        <v>51492.57</v>
      </c>
      <c r="D7" s="12" t="s">
        <v>39</v>
      </c>
    </row>
    <row r="8" spans="1:7" s="7" customFormat="1" ht="12.95" customHeight="1" x14ac:dyDescent="0.2">
      <c r="A8" s="7" t="s">
        <v>3</v>
      </c>
      <c r="C8" s="7">
        <v>0.797767</v>
      </c>
      <c r="D8" s="12" t="s">
        <v>39</v>
      </c>
    </row>
    <row r="9" spans="1:7" s="7" customFormat="1" ht="12.95" customHeight="1" x14ac:dyDescent="0.2">
      <c r="A9" s="13" t="s">
        <v>30</v>
      </c>
      <c r="C9" s="14">
        <v>-9.5</v>
      </c>
      <c r="D9" s="7" t="s">
        <v>31</v>
      </c>
    </row>
    <row r="10" spans="1:7" s="7" customFormat="1" ht="12.95" customHeight="1" thickBot="1" x14ac:dyDescent="0.25">
      <c r="C10" s="15" t="s">
        <v>20</v>
      </c>
      <c r="D10" s="15" t="s">
        <v>21</v>
      </c>
    </row>
    <row r="11" spans="1:7" s="7" customFormat="1" ht="12.95" customHeight="1" x14ac:dyDescent="0.2">
      <c r="A11" s="7" t="s">
        <v>15</v>
      </c>
      <c r="C11" s="16">
        <f ca="1">INTERCEPT(INDIRECT($G$11):G992,INDIRECT($F$11):F992)</f>
        <v>0</v>
      </c>
      <c r="D11" s="8"/>
      <c r="F11" s="17" t="str">
        <f>"F"&amp;E19</f>
        <v>F21</v>
      </c>
      <c r="G11" s="16" t="str">
        <f>"G"&amp;E19</f>
        <v>G21</v>
      </c>
    </row>
    <row r="12" spans="1:7" s="7" customFormat="1" ht="12.95" customHeight="1" x14ac:dyDescent="0.2">
      <c r="A12" s="7" t="s">
        <v>16</v>
      </c>
      <c r="C12" s="16">
        <f ca="1">SLOPE(INDIRECT($G$11):G992,INDIRECT($F$11):F992)</f>
        <v>2.3220184316734746E-6</v>
      </c>
      <c r="D12" s="8"/>
    </row>
    <row r="13" spans="1:7" s="7" customFormat="1" ht="12.95" customHeight="1" x14ac:dyDescent="0.2">
      <c r="A13" s="7" t="s">
        <v>19</v>
      </c>
      <c r="C13" s="8" t="s">
        <v>13</v>
      </c>
      <c r="D13" s="12" t="s">
        <v>36</v>
      </c>
      <c r="E13" s="14">
        <v>1</v>
      </c>
    </row>
    <row r="14" spans="1:7" s="7" customFormat="1" ht="12.95" customHeight="1" x14ac:dyDescent="0.2">
      <c r="D14" s="12" t="s">
        <v>32</v>
      </c>
      <c r="E14" s="18">
        <f ca="1">NOW()+15018.5+$C$9/24</f>
        <v>60372.841165624995</v>
      </c>
    </row>
    <row r="15" spans="1:7" s="7" customFormat="1" ht="12.95" customHeight="1" x14ac:dyDescent="0.2">
      <c r="A15" s="19" t="s">
        <v>17</v>
      </c>
      <c r="C15" s="20">
        <f ca="1">(C7+C11)+(C8+C12)*INT(MAX(F21:F3533))</f>
        <v>55863.548115338985</v>
      </c>
      <c r="D15" s="12" t="s">
        <v>37</v>
      </c>
      <c r="E15" s="18">
        <f ca="1">ROUND(2*(E14-$C$7)/$C$8,0)/2+E13</f>
        <v>11132.5</v>
      </c>
    </row>
    <row r="16" spans="1:7" s="7" customFormat="1" ht="12.95" customHeight="1" x14ac:dyDescent="0.2">
      <c r="A16" s="9" t="s">
        <v>4</v>
      </c>
      <c r="C16" s="21">
        <f ca="1">+C8+C12</f>
        <v>0.79776932201843165</v>
      </c>
      <c r="D16" s="12" t="s">
        <v>38</v>
      </c>
      <c r="E16" s="16">
        <f ca="1">ROUND(2*(E14-$C$15)/$C$16,0)/2+E13</f>
        <v>5653.5</v>
      </c>
    </row>
    <row r="17" spans="1:18" s="7" customFormat="1" ht="12.95" customHeight="1" thickBot="1" x14ac:dyDescent="0.25">
      <c r="A17" s="12" t="s">
        <v>29</v>
      </c>
      <c r="C17" s="7">
        <f>COUNT(C21:C2191)</f>
        <v>2</v>
      </c>
      <c r="D17" s="12" t="s">
        <v>33</v>
      </c>
      <c r="E17" s="22">
        <f ca="1">+$C$15+$C$16*E16-15018.5-$C$9/24</f>
        <v>45355.632810703522</v>
      </c>
    </row>
    <row r="18" spans="1:18" s="7" customFormat="1" ht="12.95" customHeight="1" thickTop="1" thickBot="1" x14ac:dyDescent="0.25">
      <c r="A18" s="9" t="s">
        <v>5</v>
      </c>
      <c r="C18" s="23">
        <f ca="1">+C15</f>
        <v>55863.548115338985</v>
      </c>
      <c r="D18" s="24">
        <f ca="1">+C16</f>
        <v>0.79776932201843165</v>
      </c>
      <c r="E18" s="25" t="s">
        <v>34</v>
      </c>
    </row>
    <row r="19" spans="1:18" s="7" customFormat="1" ht="12.95" customHeight="1" thickTop="1" x14ac:dyDescent="0.2">
      <c r="A19" s="26" t="s">
        <v>35</v>
      </c>
      <c r="E19" s="27">
        <v>21</v>
      </c>
    </row>
    <row r="20" spans="1:18" s="7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8" t="s">
        <v>39</v>
      </c>
      <c r="I20" s="28" t="s">
        <v>49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5" t="s">
        <v>14</v>
      </c>
      <c r="R20" s="30" t="s">
        <v>40</v>
      </c>
    </row>
    <row r="21" spans="1:18" s="7" customFormat="1" ht="12.95" customHeight="1" x14ac:dyDescent="0.2">
      <c r="A21" s="7" t="s">
        <v>39</v>
      </c>
      <c r="C21" s="31">
        <v>51492.57</v>
      </c>
      <c r="D21" s="31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0</v>
      </c>
      <c r="Q21" s="32">
        <f>+C21-15018.5</f>
        <v>36474.07</v>
      </c>
    </row>
    <row r="22" spans="1:18" s="7" customFormat="1" ht="12.95" customHeight="1" x14ac:dyDescent="0.2">
      <c r="A22" s="4" t="s">
        <v>44</v>
      </c>
      <c r="B22" s="5" t="s">
        <v>45</v>
      </c>
      <c r="C22" s="4">
        <v>55863.947</v>
      </c>
      <c r="D22" s="4">
        <v>8.9999999999999993E-3</v>
      </c>
      <c r="E22" s="7">
        <f>+(C22-C$7)/C$8</f>
        <v>5479.5159488923464</v>
      </c>
      <c r="F22" s="7">
        <f>ROUND(2*E22,0)/2</f>
        <v>5479.5</v>
      </c>
      <c r="G22" s="7">
        <f>+C22-(C$7+F22*C$8)</f>
        <v>1.2723499996354803E-2</v>
      </c>
      <c r="I22" s="7">
        <f>+G22</f>
        <v>1.2723499996354803E-2</v>
      </c>
      <c r="O22" s="7">
        <f ca="1">+C$11+C$12*$F22</f>
        <v>1.2723499996354803E-2</v>
      </c>
      <c r="Q22" s="32">
        <f>+C22-15018.5</f>
        <v>40845.447</v>
      </c>
    </row>
    <row r="23" spans="1:18" s="7" customFormat="1" ht="12.95" customHeight="1" x14ac:dyDescent="0.2">
      <c r="C23" s="31"/>
      <c r="D23" s="31"/>
      <c r="Q23" s="32"/>
    </row>
    <row r="24" spans="1:18" s="7" customFormat="1" ht="12.95" customHeight="1" x14ac:dyDescent="0.2">
      <c r="C24" s="31"/>
      <c r="D24" s="31"/>
      <c r="Q24" s="32"/>
    </row>
    <row r="25" spans="1:18" s="7" customFormat="1" ht="12.95" customHeight="1" x14ac:dyDescent="0.2">
      <c r="C25" s="31"/>
      <c r="D25" s="31"/>
      <c r="Q25" s="32"/>
    </row>
    <row r="26" spans="1:18" s="7" customFormat="1" ht="12.95" customHeight="1" x14ac:dyDescent="0.2">
      <c r="C26" s="31"/>
      <c r="D26" s="31"/>
      <c r="Q26" s="32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2024-03-03T07:11:16Z</dcterms:modified>
</cp:coreProperties>
</file>