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D6A189C-30C6-41F3-BED3-97E76CE3114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D9" i="1"/>
  <c r="E9" i="1"/>
  <c r="F16" i="1"/>
  <c r="F17" i="1" s="1"/>
  <c r="C17" i="1"/>
  <c r="Q21" i="1"/>
  <c r="E22" i="1"/>
  <c r="F22" i="1" s="1"/>
  <c r="G22" i="1" s="1"/>
  <c r="K22" i="1" s="1"/>
  <c r="E21" i="1"/>
  <c r="F21" i="1" s="1"/>
  <c r="G21" i="1" s="1"/>
  <c r="I21" i="1" s="1"/>
  <c r="C11" i="1"/>
  <c r="C12" i="1"/>
  <c r="C16" i="1" l="1"/>
  <c r="D18" i="1" s="1"/>
  <c r="C15" i="1"/>
  <c r="F18" i="1" s="1"/>
  <c r="O22" i="1"/>
  <c r="O21" i="1"/>
  <c r="C18" i="1" l="1"/>
  <c r="F19" i="1"/>
</calcChain>
</file>

<file path=xl/sharedStrings.xml><?xml version="1.0" encoding="utf-8"?>
<sst xmlns="http://schemas.openxmlformats.org/spreadsheetml/2006/main" count="56" uniqueCount="51">
  <si>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</si>
  <si>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</si>
  <si>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</si>
  <si>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</si>
  <si>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</si>
  <si>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</si>
  <si>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</si>
  <si>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</si>
  <si>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</si>
  <si>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</si>
  <si>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</si>
  <si>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</si>
  <si>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</si>
  <si>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</si>
  <si>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</si>
  <si>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</si>
  <si>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</si>
  <si>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</si>
  <si>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</si>
  <si>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</si>
  <si>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</si>
  <si>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</si>
  <si>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</si>
  <si>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</si>
  <si>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</si>
  <si>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</si>
  <si>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</si>
  <si>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</si>
  <si>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</si>
  <si>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</si>
  <si>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</si>
  <si>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</si>
  <si>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</si>
  <si>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</si>
  <si>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</si>
  <si>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</si>
  <si>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</si>
  <si>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</si>
  <si>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</si>
  <si>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</si>
  <si>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</si>
  <si>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V1052 Per</t>
  </si>
  <si>
    <t>2014A</t>
  </si>
  <si>
    <t>G2892-0904</t>
  </si>
  <si>
    <t>EB</t>
  </si>
  <si>
    <t>pr_3?</t>
  </si>
  <si>
    <t>~</t>
  </si>
  <si>
    <t>as of 2020-11-07</t>
  </si>
  <si>
    <t>GCVS</t>
  </si>
  <si>
    <t>RHN 2020</t>
  </si>
  <si>
    <t>V1052 Per / GSC 2892-0904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</si>
</sst>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vertical="center"/>
    </xf>
    <xf numFmtId="172" fontId="5" fillId="0" borderId="1" xfId="0" applyNumberFormat="1" applyFont="1" applyBorder="1" applyAlignment="1">
      <alignment horizontal="left" vertical="center"/>
    </xf>
    <xf numFmtId="172" fontId="16" fillId="0" borderId="1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vertical="center"/>
    </xf>
    <xf numFmtId="0" fontId="4" fillId="4" borderId="1" xfId="0" quotePrefix="1" applyFont="1" applyFill="1" applyBorder="1">
      <alignment vertical="top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V1052 Per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13953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9B-4F36-943E-5AEFACB3905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13953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9B-4F36-943E-5AEFACB3905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13953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69B-4F36-943E-5AEFACB3905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13953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1.7859999999927823E-2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69B-4F36-943E-5AEFACB3905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13953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69B-4F36-943E-5AEFACB3905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13953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69B-4F36-943E-5AEFACB3905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13953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69B-4F36-943E-5AEFACB3905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13953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1.7859999999927823E-2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69B-4F36-943E-5AEFACB3905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13953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69B-4F36-943E-5AEFACB39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8842440"/>
        <c:axId val="1"/>
      </c:scatterChart>
      <c:valAx>
        <c:axId val="928842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8842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817EAA5-D9E5-1231-D186-5CD390E455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50</v>
      </c>
      <c r="F1" s="6" t="s">
        <v>41</v>
      </c>
      <c r="G1" s="3" t="s">
        <v>42</v>
      </c>
      <c r="H1" s="4"/>
      <c r="I1" s="7" t="s">
        <v>43</v>
      </c>
      <c r="J1" s="6" t="s">
        <v>41</v>
      </c>
      <c r="K1" s="8">
        <v>4.3242960000000004</v>
      </c>
      <c r="L1" s="9">
        <v>44.373878400000002</v>
      </c>
      <c r="M1" s="5">
        <v>51427.843999999997</v>
      </c>
      <c r="N1" s="5">
        <v>0.55427999999999999</v>
      </c>
      <c r="O1" s="10" t="s">
        <v>44</v>
      </c>
      <c r="P1" s="10">
        <v>11.75</v>
      </c>
      <c r="Q1" s="10">
        <v>12.05</v>
      </c>
      <c r="R1" s="11" t="s">
        <v>45</v>
      </c>
      <c r="S1" s="12" t="s">
        <v>46</v>
      </c>
    </row>
    <row r="2" spans="1:19" s="13" customFormat="1" ht="12.95" customHeight="1" x14ac:dyDescent="0.2">
      <c r="A2" s="13" t="s">
        <v>23</v>
      </c>
      <c r="B2" s="13" t="s">
        <v>44</v>
      </c>
      <c r="C2" s="14"/>
      <c r="D2" s="15"/>
    </row>
    <row r="3" spans="1:19" s="13" customFormat="1" ht="12.95" customHeight="1" thickBot="1" x14ac:dyDescent="0.25"/>
    <row r="4" spans="1:19" s="13" customFormat="1" ht="12.95" customHeight="1" thickTop="1" thickBot="1" x14ac:dyDescent="0.25">
      <c r="A4" s="16" t="s">
        <v>0</v>
      </c>
      <c r="C4" s="17">
        <v>51427.843999999997</v>
      </c>
      <c r="D4" s="18">
        <v>0.55427999999999999</v>
      </c>
      <c r="E4" s="19" t="s">
        <v>47</v>
      </c>
    </row>
    <row r="5" spans="1:19" s="13" customFormat="1" ht="12.95" customHeight="1" thickTop="1" x14ac:dyDescent="0.2">
      <c r="A5" s="20" t="s">
        <v>28</v>
      </c>
      <c r="C5" s="21">
        <v>-9.5</v>
      </c>
      <c r="D5" s="13" t="s">
        <v>29</v>
      </c>
    </row>
    <row r="6" spans="1:19" s="13" customFormat="1" ht="12.95" customHeight="1" x14ac:dyDescent="0.2">
      <c r="A6" s="16" t="s">
        <v>1</v>
      </c>
    </row>
    <row r="7" spans="1:19" s="13" customFormat="1" ht="12.95" customHeight="1" x14ac:dyDescent="0.2">
      <c r="A7" s="13" t="s">
        <v>2</v>
      </c>
      <c r="C7" s="42">
        <v>51427.843999999997</v>
      </c>
      <c r="D7" s="23" t="s">
        <v>48</v>
      </c>
    </row>
    <row r="8" spans="1:19" s="13" customFormat="1" ht="12.95" customHeight="1" x14ac:dyDescent="0.2">
      <c r="A8" s="13" t="s">
        <v>3</v>
      </c>
      <c r="C8" s="42">
        <v>0.55427999999999999</v>
      </c>
      <c r="D8" s="23" t="s">
        <v>48</v>
      </c>
    </row>
    <row r="9" spans="1:19" s="13" customFormat="1" ht="12.95" customHeight="1" x14ac:dyDescent="0.2">
      <c r="A9" s="24" t="s">
        <v>32</v>
      </c>
      <c r="C9" s="25">
        <v>21</v>
      </c>
      <c r="D9" s="26" t="str">
        <f>"F"&amp;C9</f>
        <v>F21</v>
      </c>
      <c r="E9" s="27" t="str">
        <f>"G"&amp;C9</f>
        <v>G21</v>
      </c>
    </row>
    <row r="10" spans="1:19" s="13" customFormat="1" ht="12.95" customHeight="1" thickBot="1" x14ac:dyDescent="0.25">
      <c r="C10" s="28" t="s">
        <v>19</v>
      </c>
      <c r="D10" s="28" t="s">
        <v>20</v>
      </c>
    </row>
    <row r="11" spans="1:19" s="13" customFormat="1" ht="12.95" customHeight="1" x14ac:dyDescent="0.2">
      <c r="A11" s="13" t="s">
        <v>15</v>
      </c>
      <c r="C11" s="27">
        <f ca="1">INTERCEPT(INDIRECT($E$9):G992,INDIRECT($D$9):F992)</f>
        <v>0</v>
      </c>
      <c r="D11" s="15"/>
    </row>
    <row r="12" spans="1:19" s="13" customFormat="1" ht="12.95" customHeight="1" x14ac:dyDescent="0.2">
      <c r="A12" s="13" t="s">
        <v>16</v>
      </c>
      <c r="C12" s="27">
        <f ca="1">SLOPE(INDIRECT($E$9):G992,INDIRECT($D$9):F992)</f>
        <v>1.2800114670628412E-6</v>
      </c>
      <c r="D12" s="15"/>
    </row>
    <row r="13" spans="1:19" s="13" customFormat="1" ht="12.95" customHeight="1" x14ac:dyDescent="0.2">
      <c r="A13" s="13" t="s">
        <v>18</v>
      </c>
      <c r="C13" s="15" t="s">
        <v>13</v>
      </c>
    </row>
    <row r="14" spans="1:19" s="13" customFormat="1" ht="12.95" customHeight="1" x14ac:dyDescent="0.2"/>
    <row r="15" spans="1:19" s="13" customFormat="1" ht="12.95" customHeight="1" x14ac:dyDescent="0.2">
      <c r="A15" s="29" t="s">
        <v>17</v>
      </c>
      <c r="C15" s="30">
        <f ca="1">(C7+C11)+(C8+C12)*INT(MAX(F21:F3533))</f>
        <v>59161.7307</v>
      </c>
      <c r="E15" s="31" t="s">
        <v>34</v>
      </c>
      <c r="F15" s="32">
        <v>1</v>
      </c>
    </row>
    <row r="16" spans="1:19" s="13" customFormat="1" ht="12.95" customHeight="1" x14ac:dyDescent="0.2">
      <c r="A16" s="16" t="s">
        <v>4</v>
      </c>
      <c r="C16" s="33">
        <f ca="1">+C8+C12</f>
        <v>0.55428128001146704</v>
      </c>
      <c r="E16" s="31" t="s">
        <v>30</v>
      </c>
      <c r="F16" s="33">
        <f ca="1">NOW()+15018.5+$C$5/24</f>
        <v>60372.842475925921</v>
      </c>
    </row>
    <row r="17" spans="1:21" s="13" customFormat="1" ht="12.95" customHeight="1" thickBot="1" x14ac:dyDescent="0.25">
      <c r="A17" s="31" t="s">
        <v>27</v>
      </c>
      <c r="C17" s="13">
        <f>COUNT(C21:C2191)</f>
        <v>2</v>
      </c>
      <c r="E17" s="31" t="s">
        <v>35</v>
      </c>
      <c r="F17" s="34">
        <f ca="1">ROUND(2*(F16-$C$7)/$C$8,0)/2+F15</f>
        <v>16139</v>
      </c>
    </row>
    <row r="18" spans="1:21" s="13" customFormat="1" ht="12.95" customHeight="1" thickTop="1" thickBot="1" x14ac:dyDescent="0.25">
      <c r="A18" s="16" t="s">
        <v>5</v>
      </c>
      <c r="C18" s="35">
        <f ca="1">+C15</f>
        <v>59161.7307</v>
      </c>
      <c r="D18" s="36">
        <f ca="1">+C16</f>
        <v>0.55428128001146704</v>
      </c>
      <c r="E18" s="31" t="s">
        <v>36</v>
      </c>
      <c r="F18" s="27">
        <f ca="1">ROUND(2*(F16-$C$15)/$C$16,0)/2+F15</f>
        <v>2186</v>
      </c>
    </row>
    <row r="19" spans="1:21" s="13" customFormat="1" ht="12.95" customHeight="1" thickTop="1" x14ac:dyDescent="0.2">
      <c r="E19" s="31" t="s">
        <v>31</v>
      </c>
      <c r="F19" s="37">
        <f ca="1">+$C$15+$C$16*F18-15018.5-$C$5/24</f>
        <v>45355.285411438403</v>
      </c>
    </row>
    <row r="20" spans="1:21" s="13" customFormat="1" ht="12.95" customHeight="1" thickBot="1" x14ac:dyDescent="0.25">
      <c r="A20" s="28" t="s">
        <v>6</v>
      </c>
      <c r="B20" s="28" t="s">
        <v>7</v>
      </c>
      <c r="C20" s="28" t="s">
        <v>8</v>
      </c>
      <c r="D20" s="28" t="s">
        <v>12</v>
      </c>
      <c r="E20" s="28" t="s">
        <v>9</v>
      </c>
      <c r="F20" s="28" t="s">
        <v>10</v>
      </c>
      <c r="G20" s="28" t="s">
        <v>11</v>
      </c>
      <c r="H20" s="38" t="s">
        <v>37</v>
      </c>
      <c r="I20" s="38" t="s">
        <v>38</v>
      </c>
      <c r="J20" s="38" t="s">
        <v>39</v>
      </c>
      <c r="K20" s="38" t="s">
        <v>40</v>
      </c>
      <c r="L20" s="38" t="s">
        <v>24</v>
      </c>
      <c r="M20" s="38" t="s">
        <v>25</v>
      </c>
      <c r="N20" s="38" t="s">
        <v>26</v>
      </c>
      <c r="O20" s="38" t="s">
        <v>22</v>
      </c>
      <c r="P20" s="39" t="s">
        <v>21</v>
      </c>
      <c r="Q20" s="28" t="s">
        <v>14</v>
      </c>
      <c r="U20" s="40" t="s">
        <v>33</v>
      </c>
    </row>
    <row r="21" spans="1:21" s="13" customFormat="1" ht="12.95" customHeight="1" x14ac:dyDescent="0.2">
      <c r="A21" s="13" t="s">
        <v>48</v>
      </c>
      <c r="C21" s="22">
        <v>51427.843999999997</v>
      </c>
      <c r="D21" s="22" t="s">
        <v>13</v>
      </c>
      <c r="E21" s="13">
        <f>+(C21-C$7)/C$8</f>
        <v>0</v>
      </c>
      <c r="F21" s="13">
        <f>ROUND(2*E21,0)/2</f>
        <v>0</v>
      </c>
      <c r="G21" s="13">
        <f>+C21-(C$7+F21*C$8)</f>
        <v>0</v>
      </c>
      <c r="I21" s="13">
        <f>+G21</f>
        <v>0</v>
      </c>
      <c r="O21" s="13">
        <f ca="1">+C$11+C$12*$F21</f>
        <v>0</v>
      </c>
      <c r="Q21" s="41">
        <f>+C21-15018.5</f>
        <v>36409.343999999997</v>
      </c>
    </row>
    <row r="22" spans="1:21" s="13" customFormat="1" ht="12.95" customHeight="1" x14ac:dyDescent="0.2">
      <c r="A22" s="16" t="s">
        <v>49</v>
      </c>
      <c r="C22" s="22">
        <v>59161.7307</v>
      </c>
      <c r="D22" s="22">
        <v>2.9999999999999997E-4</v>
      </c>
      <c r="E22" s="13">
        <f>+(C22-C$7)/C$8</f>
        <v>13953.032221981675</v>
      </c>
      <c r="F22" s="13">
        <f>ROUND(2*E22,0)/2</f>
        <v>13953</v>
      </c>
      <c r="G22" s="13">
        <f>+C22-(C$7+F22*C$8)</f>
        <v>1.7859999999927823E-2</v>
      </c>
      <c r="K22" s="13">
        <f>+G22</f>
        <v>1.7859999999927823E-2</v>
      </c>
      <c r="O22" s="13">
        <f ca="1">+C$11+C$12*$F22</f>
        <v>1.7859999999927823E-2</v>
      </c>
      <c r="Q22" s="41">
        <f>+C22-15018.5</f>
        <v>44143.2307</v>
      </c>
    </row>
    <row r="23" spans="1:21" s="13" customFormat="1" ht="12.95" customHeight="1" x14ac:dyDescent="0.2">
      <c r="C23" s="22"/>
      <c r="D23" s="22"/>
      <c r="Q23" s="41"/>
    </row>
    <row r="24" spans="1:21" s="13" customFormat="1" ht="12.95" customHeight="1" x14ac:dyDescent="0.2">
      <c r="C24" s="22"/>
      <c r="D24" s="22"/>
      <c r="Q24" s="41"/>
    </row>
    <row r="25" spans="1:21" s="13" customFormat="1" ht="12.95" customHeight="1" x14ac:dyDescent="0.2">
      <c r="C25" s="22"/>
      <c r="D25" s="22"/>
      <c r="Q25" s="41"/>
    </row>
    <row r="26" spans="1:21" s="13" customFormat="1" ht="12.95" customHeight="1" x14ac:dyDescent="0.2">
      <c r="C26" s="22"/>
      <c r="D26" s="22"/>
      <c r="Q26" s="41"/>
    </row>
    <row r="27" spans="1:21" s="13" customFormat="1" ht="12.95" customHeight="1" x14ac:dyDescent="0.2">
      <c r="C27" s="22"/>
      <c r="D27" s="22"/>
      <c r="Q27" s="41"/>
    </row>
    <row r="28" spans="1:21" s="13" customFormat="1" ht="12.95" customHeight="1" x14ac:dyDescent="0.2">
      <c r="C28" s="22"/>
      <c r="D28" s="22"/>
      <c r="Q28" s="41"/>
    </row>
    <row r="29" spans="1:21" s="13" customFormat="1" ht="12.95" customHeight="1" x14ac:dyDescent="0.2">
      <c r="C29" s="22"/>
      <c r="D29" s="22"/>
      <c r="Q29" s="41"/>
    </row>
    <row r="30" spans="1:21" s="13" customFormat="1" ht="12.95" customHeight="1" x14ac:dyDescent="0.2">
      <c r="C30" s="22"/>
      <c r="D30" s="22"/>
      <c r="Q30" s="41"/>
    </row>
    <row r="31" spans="1:21" s="13" customFormat="1" ht="12.95" customHeight="1" x14ac:dyDescent="0.2">
      <c r="C31" s="22"/>
      <c r="D31" s="22"/>
      <c r="Q31" s="41"/>
    </row>
    <row r="32" spans="1:21" s="13" customFormat="1" ht="12.95" customHeight="1" x14ac:dyDescent="0.2">
      <c r="C32" s="22"/>
      <c r="D32" s="22"/>
      <c r="Q32" s="41"/>
    </row>
    <row r="33" spans="3:17" s="13" customFormat="1" ht="12.95" customHeight="1" x14ac:dyDescent="0.2">
      <c r="C33" s="22"/>
      <c r="D33" s="22"/>
      <c r="Q33" s="41"/>
    </row>
    <row r="34" spans="3:17" s="13" customFormat="1" ht="12.95" customHeight="1" x14ac:dyDescent="0.2">
      <c r="C34" s="22"/>
      <c r="D34" s="22"/>
    </row>
    <row r="35" spans="3:17" s="13" customFormat="1" ht="12.95" customHeight="1" x14ac:dyDescent="0.2">
      <c r="C35" s="22"/>
      <c r="D35" s="22"/>
    </row>
    <row r="36" spans="3:17" s="13" customFormat="1" ht="12.95" customHeight="1" x14ac:dyDescent="0.2">
      <c r="C36" s="22"/>
      <c r="D36" s="22"/>
    </row>
    <row r="37" spans="3:17" s="13" customFormat="1" ht="12.95" customHeight="1" x14ac:dyDescent="0.2">
      <c r="C37" s="22"/>
      <c r="D37" s="22"/>
    </row>
    <row r="38" spans="3:17" s="13" customFormat="1" ht="12.95" customHeight="1" x14ac:dyDescent="0.2">
      <c r="C38" s="22"/>
      <c r="D38" s="2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pageSetup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2024-03-03T07:13:09Z</dcterms:modified>
</cp:coreProperties>
</file>