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3702B3-F68B-407E-9CCF-A4F30797BC13}" xr6:coauthVersionLast="47" xr6:coauthVersionMax="47" xr10:uidLastSave="{00000000-0000-0000-0000-000000000000}"/>
  <bookViews>
    <workbookView xWindow="4680" yWindow="480" windowWidth="10965" windowHeight="1471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K27" i="1" s="1"/>
  <c r="Q27" i="1"/>
  <c r="E22" i="1"/>
  <c r="F22" i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/>
  <c r="G26" i="1" s="1"/>
  <c r="K26" i="1" s="1"/>
  <c r="Q26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7" i="1" l="1"/>
  <c r="O23" i="1"/>
  <c r="O22" i="1"/>
  <c r="O26" i="1"/>
  <c r="O24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<sst xmlns="http://schemas.openxmlformats.org/spreadsheetml/2006/main" count="62" uniqueCount="51">
  <si>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</si>
  <si>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</si>
  <si>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</si>
  <si>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</si>
  <si>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</si>
  <si>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</si>
  <si>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</si>
  <si>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</si>
  <si>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</si>
  <si>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</si>
  <si>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</si>
  <si>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</si>
  <si>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</si>
  <si>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</si>
  <si>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</si>
  <si>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</si>
  <si>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</si>
  <si>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</si>
  <si>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</si>
  <si>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</si>
  <si>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</si>
  <si>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</si>
  <si>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</si>
  <si>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</si>
  <si>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</si>
  <si>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</si>
  <si>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</si>
  <si>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</si>
  <si>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</si>
  <si>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</si>
  <si>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</si>
  <si>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</si>
  <si>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</si>
  <si>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</si>
  <si>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</si>
  <si>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</si>
  <si>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</si>
  <si>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</si>
  <si>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</si>
  <si>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</si>
  <si>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</si>
  <si>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</si>
  <si>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</si>
  <si>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</si>
  <si>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V1071 Per</t>
  </si>
  <si>
    <t>EW</t>
  </si>
  <si>
    <t>VSX</t>
  </si>
  <si>
    <t>JAVSO, 48, 87</t>
  </si>
  <si>
    <t>I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</si>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</sst>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43" fontId="18" fillId="0" borderId="0" xfId="8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43" fontId="18" fillId="0" borderId="0" xfId="8" applyFont="1" applyBorder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V1071</a:t>
            </a:r>
            <a:r>
              <a:rPr lang="en-AU" baseline="0"/>
              <a:t> Per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-6.1809999999240972E-2</c:v>
                </c:pt>
                <c:pt idx="2">
                  <c:v>-6.5383799999835901E-2</c:v>
                </c:pt>
                <c:pt idx="3">
                  <c:v>-8.4622599999420345E-2</c:v>
                </c:pt>
                <c:pt idx="4">
                  <c:v>-3.5171599993191194E-2</c:v>
                </c:pt>
                <c:pt idx="5">
                  <c:v>-3.6945399995602202E-2</c:v>
                </c:pt>
                <c:pt idx="6">
                  <c:v>2.2933000007469673E-2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-4.3281754649734216E-2</c:v>
                </c:pt>
                <c:pt idx="1">
                  <c:v>-3.9732982426001928E-2</c:v>
                </c:pt>
                <c:pt idx="2">
                  <c:v>-3.9732331275135188E-2</c:v>
                </c:pt>
                <c:pt idx="3">
                  <c:v>-3.5873611238834716E-2</c:v>
                </c:pt>
                <c:pt idx="4">
                  <c:v>-3.4502938664347289E-2</c:v>
                </c:pt>
                <c:pt idx="5">
                  <c:v>-3.4502287513480549E-2</c:v>
                </c:pt>
                <c:pt idx="6">
                  <c:v>-3.3374494212287095E-2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5" customFormat="1" ht="12.95" customHeight="1" x14ac:dyDescent="0.2">
      <c r="A2" s="15" t="s">
        <v>23</v>
      </c>
      <c r="B2" s="16" t="s">
        <v>45</v>
      </c>
      <c r="C2" s="17"/>
      <c r="D2" s="18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9" t="s">
        <v>0</v>
      </c>
      <c r="C4" s="20" t="s">
        <v>37</v>
      </c>
      <c r="D4" s="21" t="s">
        <v>37</v>
      </c>
    </row>
    <row r="5" spans="1:15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5" s="15" customFormat="1" ht="12.95" customHeight="1" x14ac:dyDescent="0.2">
      <c r="A6" s="19" t="s">
        <v>1</v>
      </c>
    </row>
    <row r="7" spans="1:15" s="15" customFormat="1" ht="12.95" customHeight="1" x14ac:dyDescent="0.2">
      <c r="A7" s="15" t="s">
        <v>2</v>
      </c>
      <c r="C7" s="47">
        <v>57070.726999999999</v>
      </c>
      <c r="D7" s="25" t="s">
        <v>46</v>
      </c>
    </row>
    <row r="8" spans="1:15" s="15" customFormat="1" ht="12.95" customHeight="1" x14ac:dyDescent="0.2">
      <c r="A8" s="15" t="s">
        <v>3</v>
      </c>
      <c r="C8" s="47">
        <v>0.35894759999999998</v>
      </c>
      <c r="D8" s="25" t="s">
        <v>46</v>
      </c>
    </row>
    <row r="9" spans="1:15" s="15" customFormat="1" ht="12.95" customHeight="1" x14ac:dyDescent="0.2">
      <c r="A9" s="26" t="s">
        <v>32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5" s="15" customFormat="1" ht="12.95" customHeight="1" thickBot="1" x14ac:dyDescent="0.25">
      <c r="C10" s="30" t="s">
        <v>19</v>
      </c>
      <c r="D10" s="30" t="s">
        <v>20</v>
      </c>
    </row>
    <row r="11" spans="1:15" s="15" customFormat="1" ht="12.95" customHeight="1" x14ac:dyDescent="0.2">
      <c r="A11" s="15" t="s">
        <v>15</v>
      </c>
      <c r="C11" s="29">
        <f ca="1">INTERCEPT(INDIRECT($D$9):G992,INDIRECT($C$9):F992)</f>
        <v>-4.3281754649734216E-2</v>
      </c>
      <c r="D11" s="18"/>
    </row>
    <row r="12" spans="1:15" s="15" customFormat="1" ht="12.95" customHeight="1" x14ac:dyDescent="0.2">
      <c r="A12" s="15" t="s">
        <v>16</v>
      </c>
      <c r="C12" s="29">
        <f ca="1">SLOPE(INDIRECT($D$9):G992,INDIRECT($C$9):F992)</f>
        <v>1.3023017334797398E-6</v>
      </c>
      <c r="D12" s="18"/>
    </row>
    <row r="13" spans="1:15" s="15" customFormat="1" ht="12.95" customHeight="1" x14ac:dyDescent="0.2">
      <c r="A13" s="15" t="s">
        <v>18</v>
      </c>
      <c r="C13" s="18" t="s">
        <v>13</v>
      </c>
    </row>
    <row r="14" spans="1:15" s="15" customFormat="1" ht="12.95" customHeight="1" x14ac:dyDescent="0.2">
      <c r="E14" s="31" t="s">
        <v>34</v>
      </c>
      <c r="F14" s="32">
        <v>1</v>
      </c>
    </row>
    <row r="15" spans="1:15" s="15" customFormat="1" ht="12.95" customHeight="1" x14ac:dyDescent="0.2">
      <c r="A15" s="33" t="s">
        <v>17</v>
      </c>
      <c r="C15" s="34">
        <f ca="1">(C7+C11)+(C8+C12)*INT(MAX(F21:F3533))</f>
        <v>59801.20801805464</v>
      </c>
      <c r="E15" s="31" t="s">
        <v>30</v>
      </c>
      <c r="F15" s="35">
        <f ca="1">NOW()+15018.5+$C$5/24</f>
        <v>60372.84438599537</v>
      </c>
    </row>
    <row r="16" spans="1:15" s="15" customFormat="1" ht="12.95" customHeight="1" x14ac:dyDescent="0.2">
      <c r="A16" s="19" t="s">
        <v>4</v>
      </c>
      <c r="C16" s="35">
        <f ca="1">+C8+C12</f>
        <v>0.35894890230173343</v>
      </c>
      <c r="E16" s="31" t="s">
        <v>35</v>
      </c>
      <c r="F16" s="36">
        <f ca="1">ROUND(2*(F15-$C$7)/$C$8,0)/2+F14</f>
        <v>9200.5</v>
      </c>
    </row>
    <row r="17" spans="1:21" s="15" customFormat="1" ht="12.95" customHeight="1" thickBot="1" x14ac:dyDescent="0.25">
      <c r="A17" s="31" t="s">
        <v>27</v>
      </c>
      <c r="C17" s="15">
        <f>COUNT(C21:C2191)</f>
        <v>7</v>
      </c>
      <c r="E17" s="31" t="s">
        <v>36</v>
      </c>
      <c r="F17" s="29">
        <f ca="1">ROUND(2*(F15-$C$15)/$C$16,0)/2+F14</f>
        <v>1593.5</v>
      </c>
    </row>
    <row r="18" spans="1:21" s="15" customFormat="1" ht="12.95" customHeight="1" thickTop="1" thickBot="1" x14ac:dyDescent="0.25">
      <c r="A18" s="19" t="s">
        <v>5</v>
      </c>
      <c r="C18" s="37">
        <f ca="1">+C15</f>
        <v>59801.20801805464</v>
      </c>
      <c r="D18" s="38">
        <f ca="1">+C16</f>
        <v>0.35894890230173343</v>
      </c>
      <c r="E18" s="31" t="s">
        <v>31</v>
      </c>
      <c r="F18" s="39">
        <f ca="1">+$C$15+$C$16*F17-15018.5-$C$5/24</f>
        <v>45355.08892720579</v>
      </c>
    </row>
    <row r="19" spans="1:21" s="15" customFormat="1" ht="12.95" customHeight="1" thickTop="1" x14ac:dyDescent="0.2">
      <c r="F19" s="40" t="s">
        <v>43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1" t="s">
        <v>38</v>
      </c>
      <c r="I20" s="41" t="s">
        <v>39</v>
      </c>
      <c r="J20" s="41" t="s">
        <v>40</v>
      </c>
      <c r="K20" s="41" t="s">
        <v>41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0" t="s">
        <v>14</v>
      </c>
      <c r="U20" s="43" t="s">
        <v>33</v>
      </c>
    </row>
    <row r="21" spans="1:21" s="15" customFormat="1" ht="12.95" customHeight="1" x14ac:dyDescent="0.2">
      <c r="A21" s="16" t="s">
        <v>46</v>
      </c>
      <c r="B21" s="18"/>
      <c r="C21" s="24">
        <v>57070.726999999999</v>
      </c>
      <c r="D21" s="24"/>
      <c r="E21" s="15">
        <f>+(C21-C$7)/C$8</f>
        <v>0</v>
      </c>
      <c r="F21" s="15">
        <f>ROUND(2*E21,0)/2</f>
        <v>0</v>
      </c>
      <c r="G21" s="15">
        <f>+C21-(C$7+F21*C$8)</f>
        <v>0</v>
      </c>
      <c r="K21" s="15">
        <f>+G21</f>
        <v>0</v>
      </c>
      <c r="O21" s="15">
        <f ca="1">+C$11+C$12*$F21</f>
        <v>-4.3281754649734216E-2</v>
      </c>
      <c r="Q21" s="44">
        <f>+C21-15018.5</f>
        <v>42052.226999999999</v>
      </c>
    </row>
    <row r="22" spans="1:21" s="15" customFormat="1" ht="12.95" customHeight="1" x14ac:dyDescent="0.2">
      <c r="A22" s="12" t="s">
        <v>47</v>
      </c>
      <c r="B22" s="13" t="s">
        <v>48</v>
      </c>
      <c r="C22" s="48">
        <v>58048.797400000003</v>
      </c>
      <c r="D22" s="12">
        <v>5.0000000000000001E-4</v>
      </c>
      <c r="E22" s="15">
        <f t="shared" ref="E22:E26" si="0">+(C22-C$7)/C$8</f>
        <v>2724.827802163893</v>
      </c>
      <c r="F22" s="15">
        <f t="shared" ref="F22:F26" si="1">ROUND(2*E22,0)/2</f>
        <v>2725</v>
      </c>
      <c r="G22" s="15">
        <f t="shared" ref="G22:G26" si="2">+C22-(C$7+F22*C$8)</f>
        <v>-6.1809999999240972E-2</v>
      </c>
      <c r="K22" s="15">
        <f t="shared" ref="K22:K26" si="3">+G22</f>
        <v>-6.1809999999240972E-2</v>
      </c>
      <c r="O22" s="15">
        <f t="shared" ref="O22:O26" ca="1" si="4">+C$11+C$12*$F22</f>
        <v>-3.9732982426001928E-2</v>
      </c>
      <c r="Q22" s="44">
        <f t="shared" ref="Q22:Q26" si="5">+C22-15018.5</f>
        <v>43030.297400000003</v>
      </c>
    </row>
    <row r="23" spans="1:21" s="15" customFormat="1" ht="12.95" customHeight="1" x14ac:dyDescent="0.2">
      <c r="A23" s="12" t="s">
        <v>47</v>
      </c>
      <c r="B23" s="13" t="s">
        <v>48</v>
      </c>
      <c r="C23" s="48">
        <v>58048.973299999998</v>
      </c>
      <c r="D23" s="12">
        <v>2.9999999999999997E-4</v>
      </c>
      <c r="E23" s="15">
        <f t="shared" si="0"/>
        <v>2725.3178458359907</v>
      </c>
      <c r="F23" s="15">
        <f t="shared" si="1"/>
        <v>2725.5</v>
      </c>
      <c r="G23" s="15">
        <f t="shared" si="2"/>
        <v>-6.5383799999835901E-2</v>
      </c>
      <c r="K23" s="15">
        <f t="shared" si="3"/>
        <v>-6.5383799999835901E-2</v>
      </c>
      <c r="O23" s="15">
        <f t="shared" ca="1" si="4"/>
        <v>-3.9732331275135188E-2</v>
      </c>
      <c r="Q23" s="44">
        <f t="shared" si="5"/>
        <v>43030.473299999998</v>
      </c>
    </row>
    <row r="24" spans="1:21" s="15" customFormat="1" ht="12.95" customHeight="1" x14ac:dyDescent="0.2">
      <c r="A24" s="14" t="s">
        <v>49</v>
      </c>
      <c r="B24" s="13" t="s">
        <v>48</v>
      </c>
      <c r="C24" s="48">
        <v>59112.515800000001</v>
      </c>
      <c r="D24" s="12">
        <v>2.3E-3</v>
      </c>
      <c r="E24" s="15">
        <f t="shared" si="0"/>
        <v>5688.2642480406676</v>
      </c>
      <c r="F24" s="15">
        <f t="shared" si="1"/>
        <v>5688.5</v>
      </c>
      <c r="G24" s="15">
        <f t="shared" si="2"/>
        <v>-8.4622599999420345E-2</v>
      </c>
      <c r="K24" s="15">
        <f t="shared" si="3"/>
        <v>-8.4622599999420345E-2</v>
      </c>
      <c r="O24" s="15">
        <f t="shared" ca="1" si="4"/>
        <v>-3.5873611238834716E-2</v>
      </c>
      <c r="Q24" s="44">
        <f t="shared" si="5"/>
        <v>44094.015800000001</v>
      </c>
    </row>
    <row r="25" spans="1:21" s="15" customFormat="1" ht="12.95" customHeight="1" x14ac:dyDescent="0.2">
      <c r="A25" s="14" t="s">
        <v>49</v>
      </c>
      <c r="B25" s="13" t="s">
        <v>48</v>
      </c>
      <c r="C25" s="48">
        <v>59490.357600000003</v>
      </c>
      <c r="D25" s="12">
        <v>2.7000000000000001E-3</v>
      </c>
      <c r="E25" s="15">
        <f t="shared" si="0"/>
        <v>6740.9020146673338</v>
      </c>
      <c r="F25" s="15">
        <f t="shared" si="1"/>
        <v>6741</v>
      </c>
      <c r="G25" s="15">
        <f t="shared" si="2"/>
        <v>-3.5171599993191194E-2</v>
      </c>
      <c r="K25" s="15">
        <f t="shared" si="3"/>
        <v>-3.5171599993191194E-2</v>
      </c>
      <c r="O25" s="15">
        <f t="shared" ca="1" si="4"/>
        <v>-3.4502938664347289E-2</v>
      </c>
      <c r="Q25" s="44">
        <f t="shared" si="5"/>
        <v>44471.857600000003</v>
      </c>
    </row>
    <row r="26" spans="1:21" s="15" customFormat="1" ht="12.95" customHeight="1" x14ac:dyDescent="0.2">
      <c r="A26" s="14" t="s">
        <v>49</v>
      </c>
      <c r="B26" s="13" t="s">
        <v>48</v>
      </c>
      <c r="C26" s="48">
        <v>59490.535300000003</v>
      </c>
      <c r="D26" s="12">
        <v>1.8E-3</v>
      </c>
      <c r="E26" s="15">
        <f t="shared" si="0"/>
        <v>6741.3970729989678</v>
      </c>
      <c r="F26" s="15">
        <f t="shared" si="1"/>
        <v>6741.5</v>
      </c>
      <c r="G26" s="15">
        <f t="shared" si="2"/>
        <v>-3.6945399995602202E-2</v>
      </c>
      <c r="K26" s="15">
        <f t="shared" si="3"/>
        <v>-3.6945399995602202E-2</v>
      </c>
      <c r="O26" s="15">
        <f t="shared" ca="1" si="4"/>
        <v>-3.4502287513480549E-2</v>
      </c>
      <c r="Q26" s="44">
        <f t="shared" si="5"/>
        <v>44472.035300000003</v>
      </c>
    </row>
    <row r="27" spans="1:21" s="15" customFormat="1" ht="12.95" customHeight="1" x14ac:dyDescent="0.2">
      <c r="A27" s="45" t="s">
        <v>50</v>
      </c>
      <c r="B27" s="50" t="s">
        <v>48</v>
      </c>
      <c r="C27" s="49">
        <v>59801.443800000008</v>
      </c>
      <c r="D27" s="12">
        <v>5.0000000000000001E-4</v>
      </c>
      <c r="E27" s="15">
        <f t="shared" ref="E27" si="6">+(C27-C$7)/C$8</f>
        <v>7607.5638895482498</v>
      </c>
      <c r="F27" s="15">
        <f t="shared" ref="F27" si="7">ROUND(2*E27,0)/2</f>
        <v>7607.5</v>
      </c>
      <c r="G27" s="15">
        <f t="shared" ref="G27" si="8">+C27-(C$7+F27*C$8)</f>
        <v>2.2933000007469673E-2</v>
      </c>
      <c r="K27" s="15">
        <f t="shared" ref="K27" si="9">+G27</f>
        <v>2.2933000007469673E-2</v>
      </c>
      <c r="O27" s="15">
        <f t="shared" ref="O27" ca="1" si="10">+C$11+C$12*$F27</f>
        <v>-3.3374494212287095E-2</v>
      </c>
      <c r="Q27" s="44">
        <f t="shared" ref="Q27" si="11">+C27-15018.5</f>
        <v>44782.943800000008</v>
      </c>
    </row>
    <row r="28" spans="1:21" s="15" customFormat="1" ht="12.95" customHeight="1" x14ac:dyDescent="0.2">
      <c r="B28" s="18"/>
      <c r="C28" s="24"/>
      <c r="D28" s="24"/>
      <c r="Q28" s="46"/>
    </row>
    <row r="29" spans="1:21" s="15" customFormat="1" ht="12.95" customHeight="1" x14ac:dyDescent="0.2">
      <c r="B29" s="18"/>
      <c r="C29" s="24"/>
      <c r="D29" s="24"/>
      <c r="Q29" s="46"/>
    </row>
    <row r="30" spans="1:21" s="15" customFormat="1" ht="12.95" customHeight="1" x14ac:dyDescent="0.2">
      <c r="B30" s="18"/>
      <c r="C30" s="24"/>
      <c r="D30" s="24"/>
      <c r="Q30" s="46"/>
    </row>
    <row r="31" spans="1:21" s="15" customFormat="1" ht="12.95" customHeight="1" x14ac:dyDescent="0.2">
      <c r="B31" s="18"/>
      <c r="C31" s="24"/>
      <c r="D31" s="24"/>
      <c r="Q31" s="46"/>
    </row>
    <row r="32" spans="1:21" s="15" customFormat="1" ht="12.95" customHeight="1" x14ac:dyDescent="0.2">
      <c r="B32" s="18"/>
      <c r="C32" s="24"/>
      <c r="D32" s="24"/>
      <c r="Q32" s="46"/>
    </row>
    <row r="33" spans="3:17" s="15" customFormat="1" ht="12.95" customHeight="1" x14ac:dyDescent="0.2">
      <c r="C33" s="24"/>
      <c r="D33" s="24"/>
      <c r="Q33" s="46"/>
    </row>
    <row r="34" spans="3:17" s="15" customFormat="1" ht="12.95" customHeight="1" x14ac:dyDescent="0.2">
      <c r="C34" s="24"/>
      <c r="D34" s="24"/>
    </row>
    <row r="35" spans="3:17" s="15" customFormat="1" ht="12.95" customHeight="1" x14ac:dyDescent="0.2">
      <c r="C35" s="24"/>
      <c r="D35" s="24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2024-03-03T07:15:54Z</dcterms:modified>
</cp:coreProperties>
</file>