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C302070-C449-4D9F-96F0-5B22051757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E24" i="1"/>
  <c r="F24" i="1"/>
  <c r="G24" i="1"/>
  <c r="J24" i="1"/>
  <c r="Q22" i="1"/>
  <c r="Q23" i="1"/>
  <c r="Q24" i="1"/>
  <c r="D9" i="1"/>
  <c r="E21" i="1"/>
  <c r="F21" i="1"/>
  <c r="G21" i="1"/>
  <c r="I21" i="1"/>
  <c r="E9" i="1"/>
  <c r="F16" i="1"/>
  <c r="F17" i="1" s="1"/>
  <c r="C17" i="1"/>
  <c r="Q21" i="1"/>
  <c r="C11" i="1"/>
  <c r="C12" i="1"/>
  <c r="C16" i="1" l="1"/>
  <c r="D18" i="1" s="1"/>
  <c r="O23" i="1"/>
  <c r="O24" i="1"/>
  <c r="C15" i="1"/>
  <c r="O21" i="1"/>
  <c r="O22" i="1"/>
  <c r="C18" i="1" l="1"/>
  <c r="F18" i="1"/>
  <c r="F19" i="1" s="1"/>
</calcChain>
</file>

<file path=xl/sharedStrings.xml><?xml version="1.0" encoding="utf-8"?>
<sst xmlns="http://schemas.openxmlformats.org/spreadsheetml/2006/main" count="63" uniqueCount="56">
  <si>
    <t>OEJV 0191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</si>
  <si>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</si>
  <si>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</si>
  <si>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</si>
  <si>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</si>
  <si>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</si>
  <si>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</si>
  <si>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</si>
  <si>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</si>
  <si>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</si>
  <si>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</si>
  <si>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</si>
  <si>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</si>
  <si>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</si>
  <si>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</si>
  <si>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</si>
  <si>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</si>
  <si>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</si>
  <si>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</si>
  <si>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</si>
  <si>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</si>
  <si>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</si>
  <si>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</si>
  <si>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</si>
  <si>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</si>
  <si>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</si>
  <si>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</si>
  <si>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</si>
  <si>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</si>
  <si>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</si>
  <si>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</si>
  <si>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</si>
  <si>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</si>
  <si>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</si>
  <si>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</si>
  <si>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</si>
  <si>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</si>
  <si>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</si>
  <si>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</si>
  <si>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</si>
  <si>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</si>
  <si>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</si>
  <si>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</si>
  <si>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</si>
  <si>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V1083 Per</t>
  </si>
  <si>
    <t>2019G</t>
  </si>
  <si>
    <t>G2855-0949</t>
  </si>
  <si>
    <t>EW</t>
  </si>
  <si>
    <t>pr_</t>
  </si>
  <si>
    <t>V1083</t>
  </si>
  <si>
    <t>1083</t>
  </si>
  <si>
    <t>Per</t>
  </si>
  <si>
    <t>yes</t>
  </si>
  <si>
    <t>V1083 Per / GSC 2855-0949</t>
  </si>
  <si>
    <t>VSX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</si>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</sst>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41" applyFont="1" applyAlignment="1">
      <alignment horizontal="left" vertical="center"/>
    </xf>
    <xf numFmtId="0" fontId="9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V1083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3101</c:v>
                </c:pt>
                <c:pt idx="1">
                  <c:v>0</c:v>
                </c:pt>
                <c:pt idx="2">
                  <c:v>10178</c:v>
                </c:pt>
                <c:pt idx="3">
                  <c:v>10099.5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13-4D6A-A031-E83BE21C35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3101</c:v>
                </c:pt>
                <c:pt idx="1">
                  <c:v>0</c:v>
                </c:pt>
                <c:pt idx="2">
                  <c:v>10178</c:v>
                </c:pt>
                <c:pt idx="3">
                  <c:v>10099.5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6.515001950901933E-4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13-4D6A-A031-E83BE21C35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3101</c:v>
                </c:pt>
                <c:pt idx="1">
                  <c:v>0</c:v>
                </c:pt>
                <c:pt idx="2">
                  <c:v>10178</c:v>
                </c:pt>
                <c:pt idx="3">
                  <c:v>10099.5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2.6267000001098495E-2</c:v>
                </c:pt>
                <c:pt idx="3">
                  <c:v>2.5649249997513834E-2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13-4D6A-A031-E83BE21C35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3101</c:v>
                </c:pt>
                <c:pt idx="1">
                  <c:v>0</c:v>
                </c:pt>
                <c:pt idx="2">
                  <c:v>10178</c:v>
                </c:pt>
                <c:pt idx="3">
                  <c:v>10099.5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13-4D6A-A031-E83BE21C35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3101</c:v>
                </c:pt>
                <c:pt idx="1">
                  <c:v>0</c:v>
                </c:pt>
                <c:pt idx="2">
                  <c:v>10178</c:v>
                </c:pt>
                <c:pt idx="3">
                  <c:v>10099.5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13-4D6A-A031-E83BE21C35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3101</c:v>
                </c:pt>
                <c:pt idx="1">
                  <c:v>0</c:v>
                </c:pt>
                <c:pt idx="2">
                  <c:v>10178</c:v>
                </c:pt>
                <c:pt idx="3">
                  <c:v>10099.5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13-4D6A-A031-E83BE21C35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3101</c:v>
                </c:pt>
                <c:pt idx="1">
                  <c:v>0</c:v>
                </c:pt>
                <c:pt idx="2">
                  <c:v>10178</c:v>
                </c:pt>
                <c:pt idx="3">
                  <c:v>10099.5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13-4D6A-A031-E83BE21C35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3101</c:v>
                </c:pt>
                <c:pt idx="1">
                  <c:v>0</c:v>
                </c:pt>
                <c:pt idx="2">
                  <c:v>10178</c:v>
                </c:pt>
                <c:pt idx="3">
                  <c:v>10099.5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5.418658033915837E-3</c:v>
                </c:pt>
                <c:pt idx="1">
                  <c:v>-3.3106288673534212E-3</c:v>
                </c:pt>
                <c:pt idx="2">
                  <c:v>2.5340348907918593E-2</c:v>
                </c:pt>
                <c:pt idx="3">
                  <c:v>2.5119372119221516E-2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13-4D6A-A031-E83BE21C35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3101</c:v>
                </c:pt>
                <c:pt idx="1">
                  <c:v>0</c:v>
                </c:pt>
                <c:pt idx="2">
                  <c:v>10178</c:v>
                </c:pt>
                <c:pt idx="3">
                  <c:v>10099.5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13-4D6A-A031-E83BE21C3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216808"/>
        <c:axId val="1"/>
      </c:scatterChart>
      <c:valAx>
        <c:axId val="87921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21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E87B9D-D1BD-0EEA-556B-7E577E669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53</v>
      </c>
      <c r="F1" s="4" t="s">
        <v>44</v>
      </c>
      <c r="G1" s="5" t="s">
        <v>45</v>
      </c>
      <c r="H1" s="6"/>
      <c r="I1" s="7" t="s">
        <v>46</v>
      </c>
      <c r="J1" s="8" t="s">
        <v>44</v>
      </c>
      <c r="K1" s="9">
        <v>3.0844999999999998</v>
      </c>
      <c r="L1" s="10">
        <v>42.371899999999997</v>
      </c>
      <c r="M1" s="11">
        <v>55504.487000000197</v>
      </c>
      <c r="N1" s="11">
        <v>0.36885000000000001</v>
      </c>
      <c r="O1" s="12" t="s">
        <v>47</v>
      </c>
      <c r="P1">
        <v>11.26</v>
      </c>
      <c r="Q1">
        <v>11.39</v>
      </c>
      <c r="R1" t="s">
        <v>48</v>
      </c>
      <c r="S1" t="s">
        <v>16</v>
      </c>
      <c r="T1" t="s">
        <v>49</v>
      </c>
      <c r="U1" t="s">
        <v>50</v>
      </c>
      <c r="V1" t="s">
        <v>51</v>
      </c>
      <c r="W1" t="s">
        <v>52</v>
      </c>
    </row>
    <row r="2" spans="1:23" s="13" customFormat="1" ht="12.95" customHeight="1" x14ac:dyDescent="0.2">
      <c r="A2" s="13" t="s">
        <v>26</v>
      </c>
      <c r="B2" s="13" t="s">
        <v>47</v>
      </c>
      <c r="C2" s="14"/>
      <c r="D2" s="15"/>
    </row>
    <row r="3" spans="1:23" s="13" customFormat="1" ht="12.95" customHeight="1" thickBot="1" x14ac:dyDescent="0.25"/>
    <row r="4" spans="1:23" s="13" customFormat="1" ht="12.95" customHeight="1" thickTop="1" thickBot="1" x14ac:dyDescent="0.25">
      <c r="A4" s="16" t="s">
        <v>3</v>
      </c>
      <c r="C4" s="17">
        <v>54360.222000000002</v>
      </c>
      <c r="D4" s="18">
        <v>0.36899850000000001</v>
      </c>
    </row>
    <row r="5" spans="1:23" s="13" customFormat="1" ht="12.95" customHeight="1" thickTop="1" x14ac:dyDescent="0.2">
      <c r="A5" s="19" t="s">
        <v>31</v>
      </c>
      <c r="C5" s="20">
        <v>-9.5</v>
      </c>
      <c r="D5" s="13" t="s">
        <v>32</v>
      </c>
    </row>
    <row r="6" spans="1:23" s="13" customFormat="1" ht="12.95" customHeight="1" x14ac:dyDescent="0.2">
      <c r="A6" s="16" t="s">
        <v>4</v>
      </c>
    </row>
    <row r="7" spans="1:23" s="13" customFormat="1" ht="12.95" customHeight="1" x14ac:dyDescent="0.2">
      <c r="A7" s="13" t="s">
        <v>5</v>
      </c>
      <c r="C7" s="44">
        <v>54360.222000000002</v>
      </c>
      <c r="D7" s="22" t="s">
        <v>55</v>
      </c>
    </row>
    <row r="8" spans="1:23" s="13" customFormat="1" ht="12.95" customHeight="1" x14ac:dyDescent="0.2">
      <c r="A8" s="13" t="s">
        <v>6</v>
      </c>
      <c r="C8" s="44">
        <v>0.36899850000000001</v>
      </c>
      <c r="D8" s="22" t="s">
        <v>55</v>
      </c>
    </row>
    <row r="9" spans="1:23" s="13" customFormat="1" ht="12.95" customHeight="1" x14ac:dyDescent="0.2">
      <c r="A9" s="23" t="s">
        <v>35</v>
      </c>
      <c r="C9" s="24">
        <v>21</v>
      </c>
      <c r="D9" s="25" t="str">
        <f>"F"&amp;C9</f>
        <v>F21</v>
      </c>
      <c r="E9" s="26" t="str">
        <f>"G"&amp;C9</f>
        <v>G21</v>
      </c>
    </row>
    <row r="10" spans="1:23" s="13" customFormat="1" ht="12.95" customHeight="1" thickBot="1" x14ac:dyDescent="0.25">
      <c r="C10" s="27" t="s">
        <v>22</v>
      </c>
      <c r="D10" s="27" t="s">
        <v>23</v>
      </c>
    </row>
    <row r="11" spans="1:23" s="13" customFormat="1" ht="12.95" customHeight="1" x14ac:dyDescent="0.2">
      <c r="A11" s="13" t="s">
        <v>18</v>
      </c>
      <c r="C11" s="26">
        <f ca="1">INTERCEPT(INDIRECT($E$9):G992,INDIRECT($D$9):F992)</f>
        <v>-3.3106288673534212E-3</v>
      </c>
      <c r="D11" s="15"/>
    </row>
    <row r="12" spans="1:23" s="13" customFormat="1" ht="12.95" customHeight="1" x14ac:dyDescent="0.2">
      <c r="A12" s="13" t="s">
        <v>19</v>
      </c>
      <c r="C12" s="26">
        <f ca="1">SLOPE(INDIRECT($E$9):G992,INDIRECT($D$9):F992)</f>
        <v>2.8149909388162718E-6</v>
      </c>
      <c r="D12" s="15"/>
    </row>
    <row r="13" spans="1:23" s="13" customFormat="1" ht="12.95" customHeight="1" x14ac:dyDescent="0.2">
      <c r="A13" s="13" t="s">
        <v>21</v>
      </c>
      <c r="C13" s="15" t="s">
        <v>16</v>
      </c>
    </row>
    <row r="14" spans="1:23" s="13" customFormat="1" ht="12.95" customHeight="1" x14ac:dyDescent="0.2"/>
    <row r="15" spans="1:23" s="13" customFormat="1" ht="12.95" customHeight="1" x14ac:dyDescent="0.2">
      <c r="A15" s="28" t="s">
        <v>20</v>
      </c>
      <c r="C15" s="29">
        <f ca="1">(C7+C11)+(C8+C12)*INT(MAX(F21:F3533))</f>
        <v>58115.914073348911</v>
      </c>
      <c r="E15" s="30" t="s">
        <v>37</v>
      </c>
      <c r="F15" s="31">
        <v>1</v>
      </c>
    </row>
    <row r="16" spans="1:23" s="13" customFormat="1" ht="12.95" customHeight="1" x14ac:dyDescent="0.2">
      <c r="A16" s="16" t="s">
        <v>7</v>
      </c>
      <c r="C16" s="32">
        <f ca="1">+C8+C12</f>
        <v>0.3690013149909388</v>
      </c>
      <c r="E16" s="30" t="s">
        <v>33</v>
      </c>
      <c r="F16" s="32">
        <f ca="1">NOW()+15018.5+$C$5/24</f>
        <v>60372.845052314813</v>
      </c>
    </row>
    <row r="17" spans="1:21" s="13" customFormat="1" ht="12.95" customHeight="1" thickBot="1" x14ac:dyDescent="0.25">
      <c r="A17" s="30" t="s">
        <v>30</v>
      </c>
      <c r="C17" s="13">
        <f>COUNT(C21:C2191)</f>
        <v>4</v>
      </c>
      <c r="E17" s="30" t="s">
        <v>38</v>
      </c>
      <c r="F17" s="33">
        <f ca="1">ROUND(2*(F16-$C$7)/$C$8,0)/2+F15</f>
        <v>16295.5</v>
      </c>
    </row>
    <row r="18" spans="1:21" s="13" customFormat="1" ht="12.95" customHeight="1" thickTop="1" thickBot="1" x14ac:dyDescent="0.25">
      <c r="A18" s="16" t="s">
        <v>8</v>
      </c>
      <c r="C18" s="34">
        <f ca="1">+C15</f>
        <v>58115.914073348911</v>
      </c>
      <c r="D18" s="35">
        <f ca="1">+C16</f>
        <v>0.3690013149909388</v>
      </c>
      <c r="E18" s="30" t="s">
        <v>39</v>
      </c>
      <c r="F18" s="26">
        <f ca="1">ROUND(2*(F16-$C$15)/$C$16,0)/2+F15</f>
        <v>6117.5</v>
      </c>
    </row>
    <row r="19" spans="1:21" s="13" customFormat="1" ht="12.95" customHeight="1" thickTop="1" x14ac:dyDescent="0.2">
      <c r="E19" s="30" t="s">
        <v>34</v>
      </c>
      <c r="F19" s="36">
        <f ca="1">+$C$15+$C$16*F18-15018.5-$C$5/24</f>
        <v>45355.175451139316</v>
      </c>
    </row>
    <row r="20" spans="1:21" s="13" customFormat="1" ht="12.95" customHeight="1" thickBot="1" x14ac:dyDescent="0.25">
      <c r="A20" s="27" t="s">
        <v>9</v>
      </c>
      <c r="B20" s="27" t="s">
        <v>10</v>
      </c>
      <c r="C20" s="27" t="s">
        <v>11</v>
      </c>
      <c r="D20" s="27" t="s">
        <v>15</v>
      </c>
      <c r="E20" s="27" t="s">
        <v>12</v>
      </c>
      <c r="F20" s="27" t="s">
        <v>13</v>
      </c>
      <c r="G20" s="27" t="s">
        <v>14</v>
      </c>
      <c r="H20" s="37" t="s">
        <v>40</v>
      </c>
      <c r="I20" s="37" t="s">
        <v>41</v>
      </c>
      <c r="J20" s="37" t="s">
        <v>42</v>
      </c>
      <c r="K20" s="37" t="s">
        <v>43</v>
      </c>
      <c r="L20" s="37" t="s">
        <v>27</v>
      </c>
      <c r="M20" s="37" t="s">
        <v>28</v>
      </c>
      <c r="N20" s="37" t="s">
        <v>29</v>
      </c>
      <c r="O20" s="37" t="s">
        <v>25</v>
      </c>
      <c r="P20" s="38" t="s">
        <v>24</v>
      </c>
      <c r="Q20" s="27" t="s">
        <v>17</v>
      </c>
      <c r="U20" s="39" t="s">
        <v>36</v>
      </c>
    </row>
    <row r="21" spans="1:21" s="13" customFormat="1" ht="12.95" customHeight="1" x14ac:dyDescent="0.2">
      <c r="A21" s="13" t="s">
        <v>54</v>
      </c>
      <c r="C21" s="21">
        <v>55504.487000000197</v>
      </c>
      <c r="D21" s="21" t="s">
        <v>16</v>
      </c>
      <c r="E21" s="13">
        <f>+(C21-C$7)/C$8</f>
        <v>3101.0017655903639</v>
      </c>
      <c r="F21" s="13">
        <f>ROUND(2*E21,0)/2</f>
        <v>3101</v>
      </c>
      <c r="G21" s="13">
        <f>+C21-(C$7+F21*C$8)</f>
        <v>6.515001950901933E-4</v>
      </c>
      <c r="I21" s="13">
        <f>+G21</f>
        <v>6.515001950901933E-4</v>
      </c>
      <c r="O21" s="13">
        <f ca="1">+C$11+C$12*$F21</f>
        <v>5.418658033915837E-3</v>
      </c>
      <c r="Q21" s="40">
        <f>+C21-15018.5</f>
        <v>40485.987000000197</v>
      </c>
    </row>
    <row r="22" spans="1:21" s="13" customFormat="1" ht="12.95" customHeight="1" x14ac:dyDescent="0.2">
      <c r="A22" s="13" t="s">
        <v>55</v>
      </c>
      <c r="C22" s="21">
        <v>54360.222000000002</v>
      </c>
      <c r="D22" s="21"/>
      <c r="E22" s="13">
        <f>+(C22-C$7)/C$8</f>
        <v>0</v>
      </c>
      <c r="F22" s="13">
        <f>ROUND(2*E22,0)/2</f>
        <v>0</v>
      </c>
      <c r="G22" s="13">
        <f>+C22-(C$7+F22*C$8)</f>
        <v>0</v>
      </c>
      <c r="I22" s="13">
        <f>+G22</f>
        <v>0</v>
      </c>
      <c r="O22" s="13">
        <f ca="1">+C$11+C$12*$F22</f>
        <v>-3.3106288673534212E-3</v>
      </c>
      <c r="Q22" s="40">
        <f>+C22-15018.5</f>
        <v>39341.722000000002</v>
      </c>
    </row>
    <row r="23" spans="1:21" s="13" customFormat="1" ht="12.95" customHeight="1" x14ac:dyDescent="0.2">
      <c r="A23" s="41" t="s">
        <v>0</v>
      </c>
      <c r="B23" s="42" t="s">
        <v>1</v>
      </c>
      <c r="C23" s="43">
        <v>58115.915000000001</v>
      </c>
      <c r="D23" s="43">
        <v>0.01</v>
      </c>
      <c r="E23" s="13">
        <f>+(C23-C$7)/C$8</f>
        <v>10178.071184571209</v>
      </c>
      <c r="F23" s="13">
        <f>ROUND(2*E23,0)/2</f>
        <v>10178</v>
      </c>
      <c r="G23" s="13">
        <f>+C23-(C$7+F23*C$8)</f>
        <v>2.6267000001098495E-2</v>
      </c>
      <c r="J23" s="13">
        <f>+G23</f>
        <v>2.6267000001098495E-2</v>
      </c>
      <c r="O23" s="13">
        <f ca="1">+C$11+C$12*$F23</f>
        <v>2.5340348907918593E-2</v>
      </c>
      <c r="Q23" s="40">
        <f>+C23-15018.5</f>
        <v>43097.415000000001</v>
      </c>
    </row>
    <row r="24" spans="1:21" s="13" customFormat="1" ht="12.95" customHeight="1" x14ac:dyDescent="0.2">
      <c r="A24" s="41" t="s">
        <v>0</v>
      </c>
      <c r="B24" s="42" t="s">
        <v>2</v>
      </c>
      <c r="C24" s="43">
        <v>58086.947999999997</v>
      </c>
      <c r="D24" s="43">
        <v>0.01</v>
      </c>
      <c r="E24" s="13">
        <f>+(C24-C$7)/C$8</f>
        <v>10099.569510445152</v>
      </c>
      <c r="F24" s="13">
        <f>ROUND(2*E24,0)/2</f>
        <v>10099.5</v>
      </c>
      <c r="G24" s="13">
        <f>+C24-(C$7+F24*C$8)</f>
        <v>2.5649249997513834E-2</v>
      </c>
      <c r="J24" s="13">
        <f>+G24</f>
        <v>2.5649249997513834E-2</v>
      </c>
      <c r="O24" s="13">
        <f ca="1">+C$11+C$12*$F24</f>
        <v>2.5119372119221516E-2</v>
      </c>
      <c r="Q24" s="40">
        <f>+C24-15018.5</f>
        <v>43068.447999999997</v>
      </c>
    </row>
    <row r="25" spans="1:21" s="13" customFormat="1" ht="12.95" customHeight="1" x14ac:dyDescent="0.2">
      <c r="C25" s="21"/>
      <c r="D25" s="21"/>
      <c r="Q25" s="40"/>
    </row>
    <row r="26" spans="1:21" s="13" customFormat="1" ht="12.95" customHeight="1" x14ac:dyDescent="0.2">
      <c r="C26" s="21"/>
      <c r="D26" s="21"/>
      <c r="Q26" s="40"/>
    </row>
    <row r="27" spans="1:21" s="13" customFormat="1" ht="12.95" customHeight="1" x14ac:dyDescent="0.2">
      <c r="C27" s="21"/>
      <c r="D27" s="21"/>
      <c r="Q27" s="40"/>
    </row>
    <row r="28" spans="1:21" s="13" customFormat="1" ht="12.95" customHeight="1" x14ac:dyDescent="0.2">
      <c r="C28" s="21"/>
      <c r="D28" s="21"/>
      <c r="Q28" s="40"/>
    </row>
    <row r="29" spans="1:21" s="13" customFormat="1" ht="12.95" customHeight="1" x14ac:dyDescent="0.2">
      <c r="C29" s="21"/>
      <c r="D29" s="21"/>
      <c r="Q29" s="40"/>
    </row>
    <row r="30" spans="1:21" s="13" customFormat="1" ht="12.95" customHeight="1" x14ac:dyDescent="0.2">
      <c r="C30" s="21"/>
      <c r="D30" s="21"/>
      <c r="Q30" s="40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hyperlinks>
    <hyperlink ref="H64778" r:id="rId1" display="http://vsolj.cetus-net.org/bulletin.html"/>
    <hyperlink ref="H64771" r:id="rId2" display="https://www.aavso.org/ejaavso"/>
    <hyperlink ref="I64778" r:id="rId3" display="http://vsolj.cetus-net.org/bulletin.html"/>
    <hyperlink ref="AR58332" r:id="rId4" display="http://cdsbib.u-strasbg.fr/cgi-bin/cdsbib?1990RMxAA..21..381G"/>
    <hyperlink ref="H64775" r:id="rId5" display="https://www.aavso.org/ejaavso"/>
    <hyperlink ref="AQ5696" r:id="rId6" display="http://cdsbib.u-strasbg.fr/cgi-bin/cdsbib?1990RMxAA..21..381G"/>
    <hyperlink ref="AQ5699" r:id="rId7" display="http://cdsbib.u-strasbg.fr/cgi-bin/cdsbib?1990RMxAA..21..381G"/>
    <hyperlink ref="AQ5697" r:id="rId8" display="http://cdsbib.u-strasbg.fr/cgi-bin/cdsbib?1990RMxAA..21..381G"/>
    <hyperlink ref="AQ5681" r:id="rId9" display="http://cdsbib.u-strasbg.fr/cgi-bin/cdsbib?1990RMxAA..21..381G"/>
    <hyperlink ref="AR5910" r:id="rId10" display="http://cdsbib.u-strasbg.fr/cgi-bin/cdsbib?1990RMxAA..21..381G"/>
    <hyperlink ref="AR5914" r:id="rId11" display="http://cdsbib.u-strasbg.fr/cgi-bin/cdsbib?1990RMxAA..21..381G"/>
    <hyperlink ref="AR2288" r:id="rId12" display="http://cdsbib.u-strasbg.fr/cgi-bin/cdsbib?1990RMxAA..21..381G"/>
    <hyperlink ref="AR1780" r:id="rId13" display="http://cdsbib.u-strasbg.fr/cgi-bin/cdsbib?1990RMxAA..21..381G"/>
    <hyperlink ref="AR1779" r:id="rId14" display="http://cdsbib.u-strasbg.fr/cgi-bin/cdsbib?1990RMxAA..21..381G"/>
    <hyperlink ref="AQ3975" r:id="rId15" display="http://cdsbib.u-strasbg.fr/cgi-bin/cdsbib?1990RMxAA..21..381G"/>
    <hyperlink ref="AQ3993" r:id="rId16" display="http://cdsbib.u-strasbg.fr/cgi-bin/cdsbib?1990RMxAA..21..381G"/>
    <hyperlink ref="AQ3994" r:id="rId17" display="http://cdsbib.u-strasbg.fr/cgi-bin/cdsbib?1990RMxAA..21..381G"/>
    <hyperlink ref="AQ3990" r:id="rId18" display="http://cdsbib.u-strasbg.fr/cgi-bin/cdsbib?1990RMxAA..21..381G"/>
  </hyperlinks>
  <pageMargins left="0.75" right="0.75" top="1" bottom="1" header="0.5" footer="0.5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2024-03-03T07:16:52Z</dcterms:modified>
</cp:coreProperties>
</file>