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15760BC-0BE0-4DD4-8D17-543B3D345D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C9" i="1"/>
  <c r="Q21" i="1"/>
  <c r="D9" i="1"/>
  <c r="F15" i="1"/>
  <c r="F16" i="1" s="1"/>
  <c r="E21" i="1"/>
  <c r="F21" i="1" s="1"/>
  <c r="G21" i="1" s="1"/>
  <c r="K21" i="1" s="1"/>
  <c r="C17" i="1"/>
  <c r="C12" i="1"/>
  <c r="C11" i="1"/>
  <c r="O27" i="1" l="1"/>
  <c r="O23" i="1"/>
  <c r="O24" i="1"/>
  <c r="O22" i="1"/>
  <c r="O26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<sst xmlns="http://schemas.openxmlformats.org/spreadsheetml/2006/main" count="61" uniqueCount="51">
  <si>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</si>
  <si>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</si>
  <si>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</si>
  <si>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</si>
  <si>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</si>
  <si>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</si>
  <si>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</si>
  <si>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</si>
  <si>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</si>
  <si>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</si>
  <si>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</si>
  <si>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</si>
  <si>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</si>
  <si>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</si>
  <si>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</si>
  <si>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</si>
  <si>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</si>
  <si>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</si>
  <si>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</si>
  <si>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</si>
  <si>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</si>
  <si>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</si>
  <si>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</si>
  <si>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</si>
  <si>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</si>
  <si>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</si>
  <si>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</si>
  <si>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</si>
  <si>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</si>
  <si>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</si>
  <si>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</si>
  <si>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</si>
  <si>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</si>
  <si>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</si>
  <si>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</si>
  <si>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</si>
  <si>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</si>
  <si>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</si>
  <si>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</si>
  <si>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</si>
  <si>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</si>
  <si>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</si>
  <si>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</si>
  <si>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</si>
  <si>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V1091 Per</t>
  </si>
  <si>
    <t>EW</t>
  </si>
  <si>
    <t>VSX</t>
  </si>
  <si>
    <t>JBAV, 60</t>
  </si>
  <si>
    <t>I</t>
  </si>
  <si>
    <t>VSB, 91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</si>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</sst>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43" fontId="18" fillId="0" borderId="0" xfId="8" applyFont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V1091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-7.9774999976507388E-3</c:v>
                </c:pt>
                <c:pt idx="2">
                  <c:v>-1.0155000003578607E-2</c:v>
                </c:pt>
                <c:pt idx="3">
                  <c:v>-8.1324999991920777E-3</c:v>
                </c:pt>
                <c:pt idx="4">
                  <c:v>-1.6945000061241444E-2</c:v>
                </c:pt>
                <c:pt idx="5">
                  <c:v>-1.7122499921242706E-2</c:v>
                </c:pt>
                <c:pt idx="6">
                  <c:v>-2.192000000650296E-2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1.2931331693514776</c:v>
                </c:pt>
                <c:pt idx="1">
                  <c:v>-8.7857155637818263E-3</c:v>
                </c:pt>
                <c:pt idx="2">
                  <c:v>-8.7891010315876983E-3</c:v>
                </c:pt>
                <c:pt idx="3">
                  <c:v>-8.7924864993935703E-3</c:v>
                </c:pt>
                <c:pt idx="4">
                  <c:v>-1.690068189458982E-2</c:v>
                </c:pt>
                <c:pt idx="5">
                  <c:v>-1.6904067362395692E-2</c:v>
                </c:pt>
                <c:pt idx="6">
                  <c:v>-2.2080447637658818E-2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  <c:pt idx="6">
                  <c:v>194244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5" s="14" customFormat="1" ht="12.95" customHeight="1" thickTop="1" x14ac:dyDescent="0.2">
      <c r="A5" s="21" t="s">
        <v>28</v>
      </c>
      <c r="C5" s="22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6">
        <v>0</v>
      </c>
      <c r="D7" s="24"/>
    </row>
    <row r="8" spans="1:15" s="14" customFormat="1" ht="12.95" customHeight="1" x14ac:dyDescent="0.2">
      <c r="A8" s="14" t="s">
        <v>3</v>
      </c>
      <c r="C8" s="46">
        <v>0.307755</v>
      </c>
      <c r="D8" s="24" t="s">
        <v>46</v>
      </c>
    </row>
    <row r="9" spans="1:15" s="14" customFormat="1" ht="12.95" customHeight="1" x14ac:dyDescent="0.2">
      <c r="A9" s="25" t="s">
        <v>32</v>
      </c>
      <c r="B9" s="26">
        <v>22</v>
      </c>
      <c r="C9" s="27" t="str">
        <f>"F"&amp;B9</f>
        <v>F22</v>
      </c>
      <c r="D9" s="28" t="str">
        <f>"G"&amp;B9</f>
        <v>G22</v>
      </c>
    </row>
    <row r="10" spans="1:15" s="14" customFormat="1" ht="12.95" customHeight="1" thickBot="1" x14ac:dyDescent="0.25">
      <c r="C10" s="29" t="s">
        <v>19</v>
      </c>
      <c r="D10" s="29" t="s">
        <v>20</v>
      </c>
    </row>
    <row r="11" spans="1:15" s="14" customFormat="1" ht="12.95" customHeight="1" x14ac:dyDescent="0.2">
      <c r="A11" s="14" t="s">
        <v>15</v>
      </c>
      <c r="C11" s="28">
        <f ca="1">INTERCEPT(INDIRECT($D$9):G992,INDIRECT($C$9):F992)</f>
        <v>1.2931331693514776</v>
      </c>
      <c r="D11" s="17"/>
    </row>
    <row r="12" spans="1:15" s="14" customFormat="1" ht="12.95" customHeight="1" x14ac:dyDescent="0.2">
      <c r="A12" s="14" t="s">
        <v>16</v>
      </c>
      <c r="C12" s="28">
        <f ca="1">SLOPE(INDIRECT($D$9):G992,INDIRECT($C$9):F992)</f>
        <v>-6.770935611854865E-6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30" t="s">
        <v>34</v>
      </c>
      <c r="F14" s="31">
        <v>1</v>
      </c>
    </row>
    <row r="15" spans="1:15" s="14" customFormat="1" ht="12.95" customHeight="1" x14ac:dyDescent="0.2">
      <c r="A15" s="32" t="s">
        <v>17</v>
      </c>
      <c r="C15" s="33">
        <f ca="1">(C7+C11)+(C8+C12)*INT(MAX(F21:F3533))</f>
        <v>59779.540139552366</v>
      </c>
      <c r="E15" s="30" t="s">
        <v>30</v>
      </c>
      <c r="F15" s="34">
        <f ca="1">NOW()+15018.5+$C$5/24</f>
        <v>60372.846459027773</v>
      </c>
    </row>
    <row r="16" spans="1:15" s="14" customFormat="1" ht="12.95" customHeight="1" x14ac:dyDescent="0.2">
      <c r="A16" s="18" t="s">
        <v>4</v>
      </c>
      <c r="C16" s="34">
        <f ca="1">+C8+C12</f>
        <v>0.30774822906438815</v>
      </c>
      <c r="E16" s="30" t="s">
        <v>35</v>
      </c>
      <c r="F16" s="35">
        <f ca="1">ROUND(2*(F15-$C$7)/$C$8,0)/2+F14</f>
        <v>196173</v>
      </c>
    </row>
    <row r="17" spans="1:21" s="14" customFormat="1" ht="12.95" customHeight="1" thickBot="1" x14ac:dyDescent="0.25">
      <c r="A17" s="30" t="s">
        <v>27</v>
      </c>
      <c r="C17" s="14">
        <f>COUNT(C21:C2191)</f>
        <v>6</v>
      </c>
      <c r="E17" s="30" t="s">
        <v>36</v>
      </c>
      <c r="F17" s="28">
        <f ca="1">ROUND(2*(F15-$C$15)/$C$16,0)/2+F14</f>
        <v>1929</v>
      </c>
    </row>
    <row r="18" spans="1:21" s="14" customFormat="1" ht="12.95" customHeight="1" thickTop="1" thickBot="1" x14ac:dyDescent="0.25">
      <c r="A18" s="18" t="s">
        <v>5</v>
      </c>
      <c r="C18" s="36">
        <f ca="1">+C15</f>
        <v>59779.540139552366</v>
      </c>
      <c r="D18" s="37">
        <f ca="1">+C16</f>
        <v>0.30774822906438815</v>
      </c>
      <c r="E18" s="30" t="s">
        <v>31</v>
      </c>
      <c r="F18" s="38">
        <f ca="1">+$C$15+$C$16*F17-15018.5-$C$5/24</f>
        <v>45355.082306750905</v>
      </c>
    </row>
    <row r="19" spans="1:21" s="14" customFormat="1" ht="12.95" customHeight="1" thickTop="1" x14ac:dyDescent="0.2">
      <c r="F19" s="39" t="s">
        <v>43</v>
      </c>
    </row>
    <row r="20" spans="1:21" s="14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0" t="s">
        <v>38</v>
      </c>
      <c r="I20" s="40" t="s">
        <v>39</v>
      </c>
      <c r="J20" s="40" t="s">
        <v>40</v>
      </c>
      <c r="K20" s="40" t="s">
        <v>41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29" t="s">
        <v>14</v>
      </c>
      <c r="U20" s="42" t="s">
        <v>33</v>
      </c>
    </row>
    <row r="21" spans="1:21" s="14" customFormat="1" ht="12.95" customHeight="1" x14ac:dyDescent="0.2">
      <c r="A21" s="15" t="s">
        <v>46</v>
      </c>
      <c r="C21" s="23"/>
      <c r="D21" s="23"/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1.2931331693514776</v>
      </c>
      <c r="Q21" s="43">
        <f>+C21-15018.5</f>
        <v>-15018.5</v>
      </c>
    </row>
    <row r="22" spans="1:21" s="14" customFormat="1" ht="12.95" customHeight="1" x14ac:dyDescent="0.2">
      <c r="A22" s="12" t="s">
        <v>47</v>
      </c>
      <c r="B22" s="13" t="s">
        <v>48</v>
      </c>
      <c r="C22" s="47">
        <v>59175.277300000002</v>
      </c>
      <c r="D22" s="48">
        <v>1.1999999999999999E-3</v>
      </c>
      <c r="E22" s="14">
        <f t="shared" ref="E22:E26" si="0">+(C22-C$7)/C$8</f>
        <v>192280.47407840652</v>
      </c>
      <c r="F22" s="14">
        <f t="shared" ref="F22:F26" si="1">ROUND(2*E22,0)/2</f>
        <v>192280.5</v>
      </c>
      <c r="G22" s="14">
        <f t="shared" ref="G22:G26" si="2">+C22-(C$7+F22*C$8)</f>
        <v>-7.9774999976507388E-3</v>
      </c>
      <c r="K22" s="14">
        <f t="shared" ref="K22:K26" si="3">+G22</f>
        <v>-7.9774999976507388E-3</v>
      </c>
      <c r="O22" s="14">
        <f t="shared" ref="O22:O26" ca="1" si="4">+C$11+C$12*$F22</f>
        <v>-8.7857155637818263E-3</v>
      </c>
      <c r="Q22" s="43">
        <f t="shared" ref="Q22:Q26" si="5">+C22-15018.5</f>
        <v>44156.777300000002</v>
      </c>
    </row>
    <row r="23" spans="1:21" s="14" customFormat="1" ht="12.95" customHeight="1" x14ac:dyDescent="0.2">
      <c r="A23" s="12" t="s">
        <v>47</v>
      </c>
      <c r="B23" s="13" t="s">
        <v>48</v>
      </c>
      <c r="C23" s="47">
        <v>59175.428999999996</v>
      </c>
      <c r="D23" s="48">
        <v>1E-3</v>
      </c>
      <c r="E23" s="14">
        <f t="shared" si="0"/>
        <v>192280.96700297314</v>
      </c>
      <c r="F23" s="14">
        <f t="shared" si="1"/>
        <v>192281</v>
      </c>
      <c r="G23" s="14">
        <f t="shared" si="2"/>
        <v>-1.0155000003578607E-2</v>
      </c>
      <c r="K23" s="14">
        <f t="shared" si="3"/>
        <v>-1.0155000003578607E-2</v>
      </c>
      <c r="O23" s="14">
        <f t="shared" ca="1" si="4"/>
        <v>-8.7891010315876983E-3</v>
      </c>
      <c r="Q23" s="43">
        <f t="shared" si="5"/>
        <v>44156.928999999996</v>
      </c>
    </row>
    <row r="24" spans="1:21" s="14" customFormat="1" ht="12.95" customHeight="1" x14ac:dyDescent="0.2">
      <c r="A24" s="12" t="s">
        <v>47</v>
      </c>
      <c r="B24" s="13" t="s">
        <v>48</v>
      </c>
      <c r="C24" s="47">
        <v>59175.584900000002</v>
      </c>
      <c r="D24" s="48">
        <v>8.0000000000000004E-4</v>
      </c>
      <c r="E24" s="14">
        <f t="shared" si="0"/>
        <v>192281.47357475915</v>
      </c>
      <c r="F24" s="14">
        <f t="shared" si="1"/>
        <v>192281.5</v>
      </c>
      <c r="G24" s="14">
        <f t="shared" si="2"/>
        <v>-8.1324999991920777E-3</v>
      </c>
      <c r="K24" s="14">
        <f t="shared" si="3"/>
        <v>-8.1324999991920777E-3</v>
      </c>
      <c r="O24" s="14">
        <f t="shared" ca="1" si="4"/>
        <v>-8.7924864993935703E-3</v>
      </c>
      <c r="Q24" s="43">
        <f t="shared" si="5"/>
        <v>44157.084900000002</v>
      </c>
    </row>
    <row r="25" spans="1:21" s="14" customFormat="1" ht="12.95" customHeight="1" x14ac:dyDescent="0.2">
      <c r="A25" s="12" t="s">
        <v>49</v>
      </c>
      <c r="B25" s="13" t="s">
        <v>48</v>
      </c>
      <c r="C25" s="47">
        <v>59544.11269999994</v>
      </c>
      <c r="D25" s="48"/>
      <c r="E25" s="14">
        <f t="shared" si="0"/>
        <v>193478.94493996829</v>
      </c>
      <c r="F25" s="14">
        <f t="shared" si="1"/>
        <v>193479</v>
      </c>
      <c r="G25" s="14">
        <f t="shared" si="2"/>
        <v>-1.6945000061241444E-2</v>
      </c>
      <c r="K25" s="14">
        <f t="shared" si="3"/>
        <v>-1.6945000061241444E-2</v>
      </c>
      <c r="O25" s="14">
        <f t="shared" ca="1" si="4"/>
        <v>-1.690068189458982E-2</v>
      </c>
      <c r="Q25" s="43">
        <f t="shared" si="5"/>
        <v>44525.61269999994</v>
      </c>
    </row>
    <row r="26" spans="1:21" s="14" customFormat="1" ht="12.95" customHeight="1" x14ac:dyDescent="0.2">
      <c r="A26" s="12" t="s">
        <v>49</v>
      </c>
      <c r="B26" s="13" t="s">
        <v>48</v>
      </c>
      <c r="C26" s="47">
        <v>59544.26640000008</v>
      </c>
      <c r="D26" s="48"/>
      <c r="E26" s="14">
        <f t="shared" si="0"/>
        <v>193479.44436321125</v>
      </c>
      <c r="F26" s="14">
        <f t="shared" si="1"/>
        <v>193479.5</v>
      </c>
      <c r="G26" s="14">
        <f t="shared" si="2"/>
        <v>-1.7122499921242706E-2</v>
      </c>
      <c r="K26" s="14">
        <f t="shared" si="3"/>
        <v>-1.7122499921242706E-2</v>
      </c>
      <c r="O26" s="14">
        <f t="shared" ca="1" si="4"/>
        <v>-1.6904067362395692E-2</v>
      </c>
      <c r="Q26" s="43">
        <f t="shared" si="5"/>
        <v>44525.76640000008</v>
      </c>
    </row>
    <row r="27" spans="1:21" s="14" customFormat="1" ht="12.95" customHeight="1" x14ac:dyDescent="0.2">
      <c r="A27" s="44" t="s">
        <v>50</v>
      </c>
      <c r="B27" s="44" t="s">
        <v>48</v>
      </c>
      <c r="C27" s="49">
        <v>59779.540299999993</v>
      </c>
      <c r="D27" s="48">
        <v>1.4E-3</v>
      </c>
      <c r="E27" s="14">
        <f t="shared" ref="E27" si="6">+(C27-C$7)/C$8</f>
        <v>194243.92877451217</v>
      </c>
      <c r="F27" s="14">
        <f t="shared" ref="F27" si="7">ROUND(2*E27,0)/2</f>
        <v>194244</v>
      </c>
      <c r="G27" s="14">
        <f t="shared" ref="G27" si="8">+C27-(C$7+F27*C$8)</f>
        <v>-2.192000000650296E-2</v>
      </c>
      <c r="K27" s="14">
        <f t="shared" ref="K27" si="9">+G27</f>
        <v>-2.192000000650296E-2</v>
      </c>
      <c r="O27" s="14">
        <f t="shared" ref="O27" ca="1" si="10">+C$11+C$12*$F27</f>
        <v>-2.2080447637658818E-2</v>
      </c>
      <c r="Q27" s="43">
        <f t="shared" ref="Q27" si="11">+C27-15018.5</f>
        <v>44761.040299999993</v>
      </c>
    </row>
    <row r="28" spans="1:21" s="14" customFormat="1" ht="12.95" customHeight="1" x14ac:dyDescent="0.2">
      <c r="C28" s="23"/>
      <c r="D28" s="23"/>
      <c r="Q28" s="45"/>
    </row>
    <row r="29" spans="1:21" s="14" customFormat="1" ht="12.95" customHeight="1" x14ac:dyDescent="0.2">
      <c r="C29" s="23"/>
      <c r="D29" s="23"/>
      <c r="Q29" s="45"/>
    </row>
    <row r="30" spans="1:21" s="14" customFormat="1" ht="12.95" customHeight="1" x14ac:dyDescent="0.2">
      <c r="C30" s="23"/>
      <c r="D30" s="23"/>
      <c r="Q30" s="45"/>
    </row>
    <row r="31" spans="1:21" s="14" customFormat="1" ht="12.95" customHeight="1" x14ac:dyDescent="0.2">
      <c r="C31" s="23"/>
      <c r="D31" s="23"/>
      <c r="Q31" s="45"/>
    </row>
    <row r="32" spans="1:21" s="14" customFormat="1" ht="12.95" customHeight="1" x14ac:dyDescent="0.2">
      <c r="C32" s="23"/>
      <c r="D32" s="23"/>
      <c r="Q32" s="45"/>
    </row>
    <row r="33" spans="3:17" s="14" customFormat="1" ht="12.95" customHeight="1" x14ac:dyDescent="0.2">
      <c r="C33" s="23"/>
      <c r="D33" s="23"/>
      <c r="Q33" s="45"/>
    </row>
    <row r="34" spans="3:17" s="14" customFormat="1" ht="12.95" customHeight="1" x14ac:dyDescent="0.2">
      <c r="C34" s="23"/>
      <c r="D34" s="23"/>
    </row>
    <row r="35" spans="3:17" s="14" customFormat="1" ht="12.95" customHeight="1" x14ac:dyDescent="0.2">
      <c r="C35" s="23"/>
      <c r="D35" s="23"/>
    </row>
    <row r="36" spans="3:17" s="14" customFormat="1" ht="12.95" customHeight="1" x14ac:dyDescent="0.2">
      <c r="C36" s="23"/>
      <c r="D36" s="23"/>
    </row>
    <row r="37" spans="3:17" s="14" customFormat="1" ht="12.95" customHeight="1" x14ac:dyDescent="0.2">
      <c r="C37" s="23"/>
      <c r="D37" s="23"/>
    </row>
    <row r="38" spans="3:17" s="14" customFormat="1" ht="12.95" customHeight="1" x14ac:dyDescent="0.2">
      <c r="C38" s="23"/>
      <c r="D38" s="23"/>
    </row>
    <row r="39" spans="3:17" s="14" customFormat="1" ht="12.95" customHeight="1" x14ac:dyDescent="0.2">
      <c r="C39" s="23"/>
      <c r="D39" s="23"/>
    </row>
    <row r="40" spans="3:17" s="14" customFormat="1" ht="12.95" customHeight="1" x14ac:dyDescent="0.2">
      <c r="C40" s="23"/>
      <c r="D40" s="23"/>
    </row>
    <row r="41" spans="3:17" s="14" customFormat="1" ht="12.95" customHeight="1" x14ac:dyDescent="0.2">
      <c r="C41" s="23"/>
      <c r="D41" s="23"/>
    </row>
    <row r="42" spans="3:17" s="14" customFormat="1" ht="12.95" customHeight="1" x14ac:dyDescent="0.2">
      <c r="C42" s="23"/>
      <c r="D42" s="23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2024-03-03T07:18:54Z</dcterms:modified>
</cp:coreProperties>
</file>