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34066D-679F-4B46-B008-43FE35A91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4" i="1" l="1"/>
  <c r="O2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<sst xmlns="http://schemas.openxmlformats.org/spreadsheetml/2006/main" count="60" uniqueCount="50">
  <si>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</si>
  <si>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</si>
  <si>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</si>
  <si>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</si>
  <si>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</si>
  <si>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</si>
  <si>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</si>
  <si>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</si>
  <si>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</si>
  <si>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</si>
  <si>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</si>
  <si>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</si>
  <si>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</si>
  <si>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</si>
  <si>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</si>
  <si>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</si>
  <si>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</si>
  <si>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</si>
  <si>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</si>
  <si>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</si>
  <si>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</si>
  <si>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</si>
  <si>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</si>
  <si>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</si>
  <si>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</si>
  <si>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</si>
  <si>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</si>
  <si>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</si>
  <si>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</si>
  <si>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</si>
  <si>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</si>
  <si>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</si>
  <si>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</si>
  <si>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</si>
  <si>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</si>
  <si>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</si>
  <si>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</si>
  <si>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</si>
  <si>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</si>
  <si>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</si>
  <si>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</si>
  <si>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</si>
  <si>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</si>
  <si>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</si>
  <si>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V1093 Per</t>
  </si>
  <si>
    <t>EW</t>
  </si>
  <si>
    <t>VSX</t>
  </si>
  <si>
    <t>VSB, 91</t>
  </si>
  <si>
    <t>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</si>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</sst>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V1093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-3.838000149698928E-3</c:v>
                </c:pt>
                <c:pt idx="2">
                  <c:v>-3.58700001379475E-3</c:v>
                </c:pt>
                <c:pt idx="3">
                  <c:v>-6.5020000038202852E-3</c:v>
                </c:pt>
                <c:pt idx="4">
                  <c:v>-3.1509999971603975E-3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1.2999999999999999E-3</c:v>
                  </c:pt>
                  <c:pt idx="4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6.1175897861048649E-6</c:v>
                </c:pt>
                <c:pt idx="1">
                  <c:v>-4.2587862939821759E-3</c:v>
                </c:pt>
                <c:pt idx="2">
                  <c:v>-4.2589650260198824E-3</c:v>
                </c:pt>
                <c:pt idx="3">
                  <c:v>-4.2830938511103488E-3</c:v>
                </c:pt>
                <c:pt idx="4">
                  <c:v>-4.283272583148057E-3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11931</c:v>
                </c:pt>
                <c:pt idx="2">
                  <c:v>11931.5</c:v>
                </c:pt>
                <c:pt idx="3">
                  <c:v>11999</c:v>
                </c:pt>
                <c:pt idx="4">
                  <c:v>11999.5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thickBot="1" x14ac:dyDescent="0.25"/>
    <row r="4" spans="1:15" s="14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5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5">
        <v>55479.824999999997</v>
      </c>
      <c r="D7" s="24" t="s">
        <v>46</v>
      </c>
    </row>
    <row r="8" spans="1:15" s="14" customFormat="1" ht="12.95" customHeight="1" x14ac:dyDescent="0.2">
      <c r="A8" s="14" t="s">
        <v>3</v>
      </c>
      <c r="C8" s="45">
        <v>0.34089799999999998</v>
      </c>
      <c r="D8" s="24" t="s">
        <v>46</v>
      </c>
    </row>
    <row r="9" spans="1:15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4" customFormat="1" ht="12.95" customHeight="1" thickBot="1" x14ac:dyDescent="0.25">
      <c r="C10" s="29" t="s">
        <v>19</v>
      </c>
      <c r="D10" s="29" t="s">
        <v>20</v>
      </c>
    </row>
    <row r="11" spans="1:15" s="14" customFormat="1" ht="12.95" customHeight="1" x14ac:dyDescent="0.2">
      <c r="A11" s="14" t="s">
        <v>15</v>
      </c>
      <c r="C11" s="28">
        <f ca="1">INTERCEPT(INDIRECT($D$9):G992,INDIRECT($C$9):F992)</f>
        <v>6.1175897861048649E-6</v>
      </c>
      <c r="D11" s="17"/>
    </row>
    <row r="12" spans="1:15" s="14" customFormat="1" ht="12.95" customHeight="1" x14ac:dyDescent="0.2">
      <c r="A12" s="14" t="s">
        <v>16</v>
      </c>
      <c r="C12" s="28">
        <f ca="1">SLOPE(INDIRECT($D$9):G992,INDIRECT($C$9):F992)</f>
        <v>-3.5746407541432239E-7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30" t="s">
        <v>34</v>
      </c>
      <c r="F14" s="31">
        <v>1</v>
      </c>
    </row>
    <row r="15" spans="1:15" s="14" customFormat="1" ht="12.95" customHeight="1" x14ac:dyDescent="0.2">
      <c r="A15" s="32" t="s">
        <v>17</v>
      </c>
      <c r="C15" s="33">
        <f ca="1">(C7+C11)+(C8+C12)*INT(MAX(F21:F3533))</f>
        <v>59570.255818906146</v>
      </c>
      <c r="E15" s="30" t="s">
        <v>30</v>
      </c>
      <c r="F15" s="34">
        <f ca="1">NOW()+15018.5+$C$5/24</f>
        <v>60372.846982870367</v>
      </c>
    </row>
    <row r="16" spans="1:15" s="14" customFormat="1" ht="12.95" customHeight="1" x14ac:dyDescent="0.2">
      <c r="A16" s="18" t="s">
        <v>4</v>
      </c>
      <c r="C16" s="34">
        <f ca="1">+C8+C12</f>
        <v>0.34089764253592458</v>
      </c>
      <c r="E16" s="30" t="s">
        <v>35</v>
      </c>
      <c r="F16" s="35">
        <f ca="1">ROUND(2*(F15-$C$7)/$C$8,0)/2+F14</f>
        <v>14354.5</v>
      </c>
    </row>
    <row r="17" spans="1:21" s="14" customFormat="1" ht="12.95" customHeight="1" thickBot="1" x14ac:dyDescent="0.25">
      <c r="A17" s="30" t="s">
        <v>27</v>
      </c>
      <c r="C17" s="14">
        <f>COUNT(C21:C2191)</f>
        <v>5</v>
      </c>
      <c r="E17" s="30" t="s">
        <v>36</v>
      </c>
      <c r="F17" s="28">
        <f ca="1">ROUND(2*(F15-$C$15)/$C$16,0)/2+F14</f>
        <v>2355.5</v>
      </c>
    </row>
    <row r="18" spans="1:21" s="14" customFormat="1" ht="12.95" customHeight="1" thickTop="1" thickBot="1" x14ac:dyDescent="0.25">
      <c r="A18" s="18" t="s">
        <v>5</v>
      </c>
      <c r="C18" s="36">
        <f ca="1">+C15</f>
        <v>59570.255818906146</v>
      </c>
      <c r="D18" s="37">
        <f ca="1">+C16</f>
        <v>0.34089764253592458</v>
      </c>
      <c r="E18" s="30" t="s">
        <v>31</v>
      </c>
      <c r="F18" s="38">
        <f ca="1">+$C$15+$C$16*F17-15018.5-$C$5/24</f>
        <v>45355.136049232853</v>
      </c>
    </row>
    <row r="19" spans="1:21" s="14" customFormat="1" ht="12.95" customHeight="1" thickTop="1" x14ac:dyDescent="0.2">
      <c r="F19" s="39" t="s">
        <v>43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40" t="s">
        <v>38</v>
      </c>
      <c r="I20" s="40" t="s">
        <v>39</v>
      </c>
      <c r="J20" s="40" t="s">
        <v>40</v>
      </c>
      <c r="K20" s="40" t="s">
        <v>41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29" t="s">
        <v>14</v>
      </c>
      <c r="U20" s="42" t="s">
        <v>33</v>
      </c>
    </row>
    <row r="21" spans="1:21" s="14" customFormat="1" ht="12.95" customHeight="1" x14ac:dyDescent="0.2">
      <c r="A21" s="15" t="s">
        <v>46</v>
      </c>
      <c r="C21" s="23">
        <v>55479.824999999997</v>
      </c>
      <c r="D21" s="23"/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6.1175897861048649E-6</v>
      </c>
      <c r="Q21" s="43">
        <f>+C21-15018.5</f>
        <v>40461.324999999997</v>
      </c>
    </row>
    <row r="22" spans="1:21" s="14" customFormat="1" ht="12.95" customHeight="1" x14ac:dyDescent="0.2">
      <c r="A22" s="12" t="s">
        <v>47</v>
      </c>
      <c r="B22" s="13" t="s">
        <v>48</v>
      </c>
      <c r="C22" s="46">
        <v>59547.075199999847</v>
      </c>
      <c r="D22" s="47" t="s">
        <v>46</v>
      </c>
      <c r="E22" s="14">
        <f t="shared" ref="E22:E25" si="0">+(C22-C$7)/C$8</f>
        <v>11930.988741499948</v>
      </c>
      <c r="F22" s="14">
        <f t="shared" ref="F22:F25" si="1">ROUND(2*E22,0)/2</f>
        <v>11931</v>
      </c>
      <c r="G22" s="14">
        <f t="shared" ref="G22:G25" si="2">+C22-(C$7+F22*C$8)</f>
        <v>-3.838000149698928E-3</v>
      </c>
      <c r="K22" s="14">
        <f t="shared" ref="K22:K25" si="3">+G22</f>
        <v>-3.838000149698928E-3</v>
      </c>
      <c r="O22" s="14">
        <f t="shared" ref="O22:O25" ca="1" si="4">+C$11+C$12*$F22</f>
        <v>-4.2587862939821759E-3</v>
      </c>
      <c r="Q22" s="43">
        <f t="shared" ref="Q22:Q25" si="5">+C22-15018.5</f>
        <v>44528.575199999847</v>
      </c>
    </row>
    <row r="23" spans="1:21" s="14" customFormat="1" ht="12.95" customHeight="1" x14ac:dyDescent="0.2">
      <c r="A23" s="12" t="s">
        <v>47</v>
      </c>
      <c r="B23" s="13" t="s">
        <v>48</v>
      </c>
      <c r="C23" s="46">
        <v>59547.24589999998</v>
      </c>
      <c r="D23" s="47" t="s">
        <v>46</v>
      </c>
      <c r="E23" s="14">
        <f t="shared" si="0"/>
        <v>11931.489477790961</v>
      </c>
      <c r="F23" s="14">
        <f t="shared" si="1"/>
        <v>11931.5</v>
      </c>
      <c r="G23" s="14">
        <f t="shared" si="2"/>
        <v>-3.58700001379475E-3</v>
      </c>
      <c r="K23" s="14">
        <f t="shared" si="3"/>
        <v>-3.58700001379475E-3</v>
      </c>
      <c r="O23" s="14">
        <f t="shared" ca="1" si="4"/>
        <v>-4.2589650260198824E-3</v>
      </c>
      <c r="Q23" s="43">
        <f t="shared" si="5"/>
        <v>44528.74589999998</v>
      </c>
    </row>
    <row r="24" spans="1:21" s="14" customFormat="1" ht="12.95" customHeight="1" x14ac:dyDescent="0.2">
      <c r="A24" s="12" t="s">
        <v>49</v>
      </c>
      <c r="B24" s="13" t="s">
        <v>48</v>
      </c>
      <c r="C24" s="46">
        <v>59570.253599999996</v>
      </c>
      <c r="D24" s="47">
        <v>1.2999999999999999E-3</v>
      </c>
      <c r="E24" s="14">
        <f t="shared" si="0"/>
        <v>11998.980926846152</v>
      </c>
      <c r="F24" s="14">
        <f t="shared" si="1"/>
        <v>11999</v>
      </c>
      <c r="G24" s="14">
        <f t="shared" si="2"/>
        <v>-6.5020000038202852E-3</v>
      </c>
      <c r="K24" s="14">
        <f t="shared" si="3"/>
        <v>-6.5020000038202852E-3</v>
      </c>
      <c r="O24" s="14">
        <f t="shared" ca="1" si="4"/>
        <v>-4.2830938511103488E-3</v>
      </c>
      <c r="Q24" s="43">
        <f t="shared" si="5"/>
        <v>44551.753599999996</v>
      </c>
    </row>
    <row r="25" spans="1:21" s="14" customFormat="1" ht="12.95" customHeight="1" x14ac:dyDescent="0.2">
      <c r="A25" s="12" t="s">
        <v>49</v>
      </c>
      <c r="B25" s="13" t="s">
        <v>48</v>
      </c>
      <c r="C25" s="46">
        <v>59570.4274</v>
      </c>
      <c r="D25" s="47">
        <v>1.1999999999999999E-3</v>
      </c>
      <c r="E25" s="14">
        <f t="shared" si="0"/>
        <v>11999.490756765965</v>
      </c>
      <c r="F25" s="14">
        <f t="shared" si="1"/>
        <v>11999.5</v>
      </c>
      <c r="G25" s="14">
        <f t="shared" si="2"/>
        <v>-3.1509999971603975E-3</v>
      </c>
      <c r="K25" s="14">
        <f t="shared" si="3"/>
        <v>-3.1509999971603975E-3</v>
      </c>
      <c r="O25" s="14">
        <f t="shared" ca="1" si="4"/>
        <v>-4.283272583148057E-3</v>
      </c>
      <c r="Q25" s="43">
        <f t="shared" si="5"/>
        <v>44551.9274</v>
      </c>
    </row>
    <row r="26" spans="1:21" s="14" customFormat="1" ht="12.95" customHeight="1" x14ac:dyDescent="0.2">
      <c r="C26" s="23"/>
      <c r="D26" s="23"/>
      <c r="Q26" s="44"/>
    </row>
    <row r="27" spans="1:21" s="14" customFormat="1" ht="12.95" customHeight="1" x14ac:dyDescent="0.2">
      <c r="C27" s="23"/>
      <c r="D27" s="23"/>
      <c r="Q27" s="44"/>
    </row>
    <row r="28" spans="1:21" s="14" customFormat="1" ht="12.95" customHeight="1" x14ac:dyDescent="0.2">
      <c r="C28" s="23"/>
      <c r="D28" s="23"/>
      <c r="Q28" s="44"/>
    </row>
    <row r="29" spans="1:21" s="14" customFormat="1" ht="12.95" customHeight="1" x14ac:dyDescent="0.2">
      <c r="C29" s="23"/>
      <c r="D29" s="23"/>
      <c r="Q29" s="44"/>
    </row>
    <row r="30" spans="1:21" s="14" customFormat="1" ht="12.95" customHeight="1" x14ac:dyDescent="0.2">
      <c r="C30" s="23"/>
      <c r="D30" s="23"/>
      <c r="Q30" s="44"/>
    </row>
    <row r="31" spans="1:21" s="14" customFormat="1" ht="12.95" customHeight="1" x14ac:dyDescent="0.2">
      <c r="C31" s="23"/>
      <c r="D31" s="23"/>
      <c r="Q31" s="44"/>
    </row>
    <row r="32" spans="1:21" s="14" customFormat="1" ht="12.95" customHeight="1" x14ac:dyDescent="0.2">
      <c r="C32" s="23"/>
      <c r="D32" s="23"/>
      <c r="Q32" s="44"/>
    </row>
    <row r="33" spans="3:17" s="14" customFormat="1" ht="12.95" customHeight="1" x14ac:dyDescent="0.2">
      <c r="C33" s="23"/>
      <c r="D33" s="23"/>
      <c r="Q33" s="44"/>
    </row>
    <row r="34" spans="3:17" s="14" customFormat="1" ht="12.95" customHeight="1" x14ac:dyDescent="0.2">
      <c r="C34" s="23"/>
      <c r="D34" s="23"/>
    </row>
    <row r="35" spans="3:17" s="14" customFormat="1" ht="12.95" customHeight="1" x14ac:dyDescent="0.2">
      <c r="C35" s="23"/>
      <c r="D35" s="23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2024-03-03T07:19:39Z</dcterms:modified>
</cp:coreProperties>
</file>